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32760" windowWidth="12660" windowHeight="11700" tabRatio="852" firstSheet="10" activeTab="34"/>
  </bookViews>
  <sheets>
    <sheet name="ÖSSZEFÜGGÉSEK" sheetId="1" state="hidden" r:id="rId1"/>
    <sheet name="1.mell." sheetId="2" r:id="rId2"/>
    <sheet name="1.2.sz.mell." sheetId="3" state="hidden" r:id="rId3"/>
    <sheet name="1.3.sz.mell." sheetId="4" state="hidden" r:id="rId4"/>
    <sheet name="1.4.sz.mell." sheetId="5" state="hidden" r:id="rId5"/>
    <sheet name="2.1.mell  " sheetId="6" r:id="rId6"/>
    <sheet name="2.2.mell  " sheetId="7" r:id="rId7"/>
    <sheet name="ELLENŐRZÉS-1.sz.2.a.sz.2.b.sz." sheetId="8" state="hidden" r:id="rId8"/>
    <sheet name="3.1. sz. mell" sheetId="15" r:id="rId9"/>
    <sheet name="9.1.3. sz. mell" sheetId="18" state="hidden" r:id="rId10"/>
    <sheet name="3.2. sz. mell" sheetId="19" r:id="rId11"/>
    <sheet name="9.2.1. sz. mell" sheetId="20" state="hidden" r:id="rId12"/>
    <sheet name="9.2.2. sz.  mell" sheetId="21" state="hidden" r:id="rId13"/>
    <sheet name="9.2.3. sz. mell" sheetId="22" state="hidden" r:id="rId14"/>
    <sheet name="3.3. sz. mell" sheetId="23" r:id="rId15"/>
    <sheet name="3.4.sz. mell." sheetId="37" r:id="rId16"/>
    <sheet name="9.3.1. sz. mell" sheetId="24" state="hidden" r:id="rId17"/>
    <sheet name="9.3.2. sz. mell" sheetId="25" state="hidden" r:id="rId18"/>
    <sheet name="9.3.3. sz. mell" sheetId="26" state="hidden" r:id="rId19"/>
    <sheet name=" 4. sz. melléklet" sheetId="31" r:id="rId20"/>
    <sheet name="5.sz.melléklet" sheetId="27" r:id="rId21"/>
    <sheet name="6.sz. melléklet" sheetId="28" r:id="rId22"/>
    <sheet name="2. sz tájékoztató t" sheetId="29" state="hidden" r:id="rId23"/>
    <sheet name="3. sz tájékoztató t." sheetId="30" state="hidden" r:id="rId24"/>
    <sheet name="5.sz tájékoztató t." sheetId="32" state="hidden" r:id="rId25"/>
    <sheet name="6.sz tájékoztató t." sheetId="33" state="hidden" r:id="rId26"/>
    <sheet name="7. sz tájékoztató t." sheetId="34" state="hidden" r:id="rId27"/>
    <sheet name="8. sz tájékoztató" sheetId="35" state="hidden" r:id="rId28"/>
    <sheet name="7.sz.melléklet" sheetId="36" r:id="rId29"/>
    <sheet name="8.sz.melléklet" sheetId="38" r:id="rId30"/>
    <sheet name="9.sz.melléklet" sheetId="39" r:id="rId31"/>
    <sheet name="10.sz.melléklet" sheetId="40" r:id="rId32"/>
    <sheet name="11.sz.melléklet" sheetId="41" r:id="rId33"/>
    <sheet name="12.sz. melléklet" sheetId="42" r:id="rId34"/>
    <sheet name="13.sz. melléklet" sheetId="43" r:id="rId35"/>
    <sheet name="Ellenőrző fül" sheetId="44" r:id="rId36"/>
    <sheet name="Munka1" sheetId="45" r:id="rId37"/>
  </sheets>
  <definedNames>
    <definedName name="_xlnm.Print_Titles" localSheetId="8">'3.1. sz. mell'!$1:$6</definedName>
    <definedName name="_xlnm.Print_Titles" localSheetId="10">'3.2. sz. mell'!$1:$6</definedName>
    <definedName name="_xlnm.Print_Titles" localSheetId="14">'3.3. sz. mell'!$1:$6</definedName>
    <definedName name="_xlnm.Print_Titles" localSheetId="9">'9.1.3. sz. mell'!$1:$6</definedName>
    <definedName name="_xlnm.Print_Titles" localSheetId="11">'9.2.1. sz. mell'!$1:$6</definedName>
    <definedName name="_xlnm.Print_Titles" localSheetId="12">'9.2.2. sz.  mell'!$1:$6</definedName>
    <definedName name="_xlnm.Print_Titles" localSheetId="13">'9.2.3. sz. mell'!$1:$6</definedName>
    <definedName name="_xlnm.Print_Titles" localSheetId="16">'9.3.1. sz. mell'!$1:$6</definedName>
    <definedName name="_xlnm.Print_Titles" localSheetId="17">'9.3.2. sz. mell'!$1:$6</definedName>
    <definedName name="_xlnm.Print_Titles" localSheetId="18">'9.3.3. sz. mell'!$1:$6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6">'7. sz tájékoztató t.'!$A$1:$E$37</definedName>
    <definedName name="Z_97FEE8B0_D789_49A2_9B6A_B24783AB39CA_.wvu.PrintArea" localSheetId="2" hidden="1">'1.2.sz.mell.'!$A$1:$C$159</definedName>
    <definedName name="Z_97FEE8B0_D789_49A2_9B6A_B24783AB39CA_.wvu.PrintArea" localSheetId="3" hidden="1">'1.3.sz.mell.'!$A$1:$C$159</definedName>
    <definedName name="Z_97FEE8B0_D789_49A2_9B6A_B24783AB39CA_.wvu.PrintArea" localSheetId="4" hidden="1">'1.4.sz.mell.'!$A$1:$C$159</definedName>
    <definedName name="Z_97FEE8B0_D789_49A2_9B6A_B24783AB39CA_.wvu.PrintArea" localSheetId="1" hidden="1">'1.mell.'!$B$2:$D$166</definedName>
    <definedName name="Z_97FEE8B0_D789_49A2_9B6A_B24783AB39CA_.wvu.PrintArea" localSheetId="21" hidden="1">'6.sz. melléklet'!#REF!</definedName>
    <definedName name="Z_97FEE8B0_D789_49A2_9B6A_B24783AB39CA_.wvu.PrintArea" localSheetId="26" hidden="1">'7. sz tájékoztató t.'!$A$1:$E$37</definedName>
    <definedName name="Z_97FEE8B0_D789_49A2_9B6A_B24783AB39CA_.wvu.PrintTitles" localSheetId="8" hidden="1">'3.1. sz. mell'!$1:$6</definedName>
    <definedName name="Z_97FEE8B0_D789_49A2_9B6A_B24783AB39CA_.wvu.PrintTitles" localSheetId="10" hidden="1">'3.2. sz. mell'!$1:$6</definedName>
    <definedName name="Z_97FEE8B0_D789_49A2_9B6A_B24783AB39CA_.wvu.PrintTitles" localSheetId="14" hidden="1">'3.3. sz. mell'!$1:$6</definedName>
    <definedName name="Z_97FEE8B0_D789_49A2_9B6A_B24783AB39CA_.wvu.PrintTitles" localSheetId="9" hidden="1">'9.1.3. sz. mell'!$1:$6</definedName>
    <definedName name="Z_97FEE8B0_D789_49A2_9B6A_B24783AB39CA_.wvu.PrintTitles" localSheetId="11" hidden="1">'9.2.1. sz. mell'!$1:$6</definedName>
    <definedName name="Z_97FEE8B0_D789_49A2_9B6A_B24783AB39CA_.wvu.PrintTitles" localSheetId="12" hidden="1">'9.2.2. sz.  mell'!$1:$6</definedName>
    <definedName name="Z_97FEE8B0_D789_49A2_9B6A_B24783AB39CA_.wvu.PrintTitles" localSheetId="13" hidden="1">'9.2.3. sz. mell'!$1:$6</definedName>
    <definedName name="Z_97FEE8B0_D789_49A2_9B6A_B24783AB39CA_.wvu.PrintTitles" localSheetId="16" hidden="1">'9.3.1. sz. mell'!$1:$6</definedName>
    <definedName name="Z_97FEE8B0_D789_49A2_9B6A_B24783AB39CA_.wvu.PrintTitles" localSheetId="17" hidden="1">'9.3.2. sz. mell'!$1:$6</definedName>
    <definedName name="Z_97FEE8B0_D789_49A2_9B6A_B24783AB39CA_.wvu.PrintTitles" localSheetId="18" hidden="1">'9.3.3. sz. mell'!$1:$6</definedName>
  </definedNames>
  <calcPr calcId="145621"/>
  <customWorkbookViews>
    <customWorkbookView name="konyvelo - Egyéni nézet" guid="{97FEE8B0-D789-49A2-9B6A-B24783AB39CA}" mergeInterval="0" personalView="1" maximized="1" windowWidth="1916" windowHeight="805" tabRatio="727" activeSheetId="2"/>
  </customWorkbookViews>
</workbook>
</file>

<file path=xl/calcChain.xml><?xml version="1.0" encoding="utf-8"?>
<calcChain xmlns="http://schemas.openxmlformats.org/spreadsheetml/2006/main">
  <c r="E8" i="39" l="1"/>
  <c r="I10" i="39"/>
  <c r="H11" i="28" l="1"/>
  <c r="F97" i="2" l="1"/>
  <c r="E95" i="15" l="1"/>
  <c r="D95" i="15"/>
  <c r="F144" i="15"/>
  <c r="E144" i="15"/>
  <c r="D144" i="15"/>
  <c r="F7" i="15"/>
  <c r="H14" i="28" l="1"/>
  <c r="P23" i="31"/>
  <c r="G10" i="36"/>
  <c r="G9" i="36"/>
  <c r="G8" i="36"/>
  <c r="G7" i="36"/>
  <c r="G6" i="36"/>
  <c r="G5" i="36"/>
  <c r="G17" i="28"/>
  <c r="G16" i="28"/>
  <c r="G15" i="28"/>
  <c r="G13" i="28"/>
  <c r="G12" i="28"/>
  <c r="G9" i="28"/>
  <c r="G8" i="28"/>
  <c r="G7" i="28"/>
  <c r="G5" i="28"/>
  <c r="C3" i="44"/>
  <c r="G16" i="36"/>
  <c r="G15" i="36"/>
  <c r="G21" i="28"/>
  <c r="G14" i="36"/>
  <c r="G20" i="28"/>
  <c r="G11" i="28"/>
  <c r="G19" i="28"/>
  <c r="G13" i="36"/>
  <c r="G12" i="36"/>
  <c r="G11" i="36"/>
  <c r="F21" i="36"/>
  <c r="G21" i="36" s="1"/>
  <c r="F25" i="28"/>
  <c r="G14" i="28"/>
  <c r="G18" i="28"/>
  <c r="E147" i="2" l="1"/>
  <c r="E96" i="15"/>
  <c r="F22" i="15"/>
  <c r="B4" i="43" l="1"/>
  <c r="G25" i="28" l="1"/>
  <c r="C2" i="44"/>
  <c r="G6" i="28"/>
  <c r="E96" i="19"/>
  <c r="E15" i="39" l="1"/>
  <c r="F8" i="39"/>
  <c r="F19" i="39" s="1"/>
  <c r="D8" i="39"/>
  <c r="D19" i="39" s="1"/>
  <c r="D173" i="2"/>
  <c r="E173" i="2"/>
  <c r="D140" i="38"/>
  <c r="C140" i="38"/>
  <c r="B140" i="38"/>
  <c r="E139" i="38"/>
  <c r="E138" i="38"/>
  <c r="E137" i="38"/>
  <c r="E136" i="38"/>
  <c r="E135" i="38"/>
  <c r="E134" i="38"/>
  <c r="E133" i="38"/>
  <c r="E140" i="38"/>
  <c r="D130" i="38"/>
  <c r="C130" i="38"/>
  <c r="B130" i="38"/>
  <c r="E129" i="38"/>
  <c r="E128" i="38"/>
  <c r="E127" i="38"/>
  <c r="E126" i="38"/>
  <c r="E125" i="38"/>
  <c r="E124" i="38"/>
  <c r="E123" i="38"/>
  <c r="E130" i="38" s="1"/>
  <c r="D117" i="38"/>
  <c r="C117" i="38"/>
  <c r="B117" i="38"/>
  <c r="E116" i="38"/>
  <c r="E115" i="38"/>
  <c r="E114" i="38"/>
  <c r="E113" i="38"/>
  <c r="E112" i="38"/>
  <c r="E111" i="38"/>
  <c r="E117" i="38" s="1"/>
  <c r="E110" i="38"/>
  <c r="D107" i="38"/>
  <c r="C107" i="38"/>
  <c r="B107" i="38"/>
  <c r="E106" i="38"/>
  <c r="E105" i="38"/>
  <c r="E104" i="38"/>
  <c r="E103" i="38"/>
  <c r="E102" i="38"/>
  <c r="E101" i="38"/>
  <c r="E100" i="38"/>
  <c r="E107" i="38" s="1"/>
  <c r="D94" i="38"/>
  <c r="C94" i="38"/>
  <c r="B94" i="38"/>
  <c r="E93" i="38"/>
  <c r="E92" i="38"/>
  <c r="E91" i="38"/>
  <c r="E90" i="38"/>
  <c r="E89" i="38"/>
  <c r="E88" i="38"/>
  <c r="E87" i="38"/>
  <c r="D84" i="38"/>
  <c r="C84" i="38"/>
  <c r="B84" i="38"/>
  <c r="E83" i="38"/>
  <c r="E82" i="38"/>
  <c r="E81" i="38"/>
  <c r="E80" i="38"/>
  <c r="E79" i="38"/>
  <c r="E78" i="38"/>
  <c r="E77" i="38"/>
  <c r="E84" i="38" s="1"/>
  <c r="H17" i="28"/>
  <c r="H16" i="28"/>
  <c r="H15" i="28"/>
  <c r="E19" i="7"/>
  <c r="E31" i="7" s="1"/>
  <c r="F119" i="15"/>
  <c r="D96" i="15"/>
  <c r="D29" i="15"/>
  <c r="F119" i="19"/>
  <c r="D96" i="19"/>
  <c r="F119" i="37"/>
  <c r="D96" i="37"/>
  <c r="F210" i="37"/>
  <c r="F209" i="37"/>
  <c r="F208" i="37"/>
  <c r="F207" i="37"/>
  <c r="F206" i="37"/>
  <c r="F205" i="37"/>
  <c r="F204" i="37"/>
  <c r="E203" i="37"/>
  <c r="D203" i="37"/>
  <c r="F203" i="37" s="1"/>
  <c r="F202" i="37"/>
  <c r="F201" i="37"/>
  <c r="F200" i="37"/>
  <c r="F199" i="37"/>
  <c r="F198" i="37"/>
  <c r="E197" i="37"/>
  <c r="D197" i="37"/>
  <c r="F197" i="37" s="1"/>
  <c r="F196" i="37"/>
  <c r="F195" i="37"/>
  <c r="F194" i="37"/>
  <c r="F193" i="37"/>
  <c r="F192" i="37"/>
  <c r="F191" i="37"/>
  <c r="E190" i="37"/>
  <c r="D190" i="37"/>
  <c r="D211" i="37"/>
  <c r="F211" i="37" s="1"/>
  <c r="F189" i="37"/>
  <c r="F188" i="37"/>
  <c r="F187" i="37"/>
  <c r="E186" i="37"/>
  <c r="E211" i="37"/>
  <c r="D186" i="37"/>
  <c r="F186" i="37"/>
  <c r="F184" i="37"/>
  <c r="F183" i="37"/>
  <c r="F182" i="37"/>
  <c r="F181" i="37"/>
  <c r="F180" i="37"/>
  <c r="F179" i="37"/>
  <c r="F178" i="37"/>
  <c r="F177" i="37"/>
  <c r="E176" i="37"/>
  <c r="F176" i="37"/>
  <c r="D176" i="37"/>
  <c r="F175" i="37"/>
  <c r="F174" i="37"/>
  <c r="F173" i="37"/>
  <c r="F172" i="37"/>
  <c r="F171" i="37"/>
  <c r="E170" i="37"/>
  <c r="F170" i="37"/>
  <c r="D170" i="37"/>
  <c r="F169" i="37"/>
  <c r="F168" i="37"/>
  <c r="F167" i="37"/>
  <c r="F166" i="37"/>
  <c r="F165" i="37"/>
  <c r="F164" i="37"/>
  <c r="F163" i="37"/>
  <c r="F162" i="37"/>
  <c r="F161" i="37"/>
  <c r="E161" i="37"/>
  <c r="D161" i="37"/>
  <c r="D160" i="37" s="1"/>
  <c r="F159" i="37"/>
  <c r="F158" i="37"/>
  <c r="E157" i="37"/>
  <c r="D157" i="37"/>
  <c r="F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E144" i="37"/>
  <c r="D144" i="37"/>
  <c r="F144" i="37" s="1"/>
  <c r="F143" i="37"/>
  <c r="F142" i="37"/>
  <c r="F141" i="37"/>
  <c r="E140" i="37"/>
  <c r="F140" i="37"/>
  <c r="D140" i="37"/>
  <c r="F139" i="37"/>
  <c r="F138" i="37"/>
  <c r="F137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E120" i="37"/>
  <c r="E95" i="37" s="1"/>
  <c r="E185" i="37" s="1"/>
  <c r="E212" i="37" s="1"/>
  <c r="D120" i="37"/>
  <c r="F118" i="37"/>
  <c r="F117" i="37"/>
  <c r="F116" i="37"/>
  <c r="F115" i="37"/>
  <c r="F114" i="37"/>
  <c r="E113" i="37"/>
  <c r="D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E96" i="37"/>
  <c r="F90" i="37"/>
  <c r="F89" i="37"/>
  <c r="F88" i="37"/>
  <c r="F87" i="37"/>
  <c r="F86" i="37"/>
  <c r="F85" i="37"/>
  <c r="E84" i="37"/>
  <c r="D84" i="37"/>
  <c r="F83" i="37"/>
  <c r="F82" i="37"/>
  <c r="F81" i="37"/>
  <c r="F80" i="37"/>
  <c r="E79" i="37"/>
  <c r="D79" i="37"/>
  <c r="D91" i="37" s="1"/>
  <c r="F78" i="37"/>
  <c r="F77" i="37"/>
  <c r="E76" i="37"/>
  <c r="D76" i="37"/>
  <c r="F75" i="37"/>
  <c r="F74" i="37"/>
  <c r="F73" i="37"/>
  <c r="F72" i="37"/>
  <c r="E71" i="37"/>
  <c r="D71" i="37"/>
  <c r="F70" i="37"/>
  <c r="F69" i="37"/>
  <c r="F68" i="37"/>
  <c r="E67" i="37"/>
  <c r="D67" i="37"/>
  <c r="F65" i="37"/>
  <c r="F64" i="37"/>
  <c r="F63" i="37"/>
  <c r="F62" i="37"/>
  <c r="E61" i="37"/>
  <c r="D61" i="37"/>
  <c r="D66" i="37" s="1"/>
  <c r="F60" i="37"/>
  <c r="F59" i="37"/>
  <c r="F58" i="37"/>
  <c r="F57" i="37"/>
  <c r="F56" i="37" s="1"/>
  <c r="E56" i="37"/>
  <c r="D56" i="37"/>
  <c r="F55" i="37"/>
  <c r="F54" i="37"/>
  <c r="F53" i="37"/>
  <c r="F52" i="37"/>
  <c r="F51" i="37"/>
  <c r="E50" i="37"/>
  <c r="D50" i="37"/>
  <c r="F49" i="37"/>
  <c r="F48" i="37"/>
  <c r="F47" i="37"/>
  <c r="F46" i="37"/>
  <c r="F45" i="37"/>
  <c r="F44" i="37"/>
  <c r="F43" i="37"/>
  <c r="F42" i="37"/>
  <c r="F41" i="37"/>
  <c r="F38" i="37" s="1"/>
  <c r="F40" i="37"/>
  <c r="F39" i="37"/>
  <c r="E38" i="37"/>
  <c r="D38" i="37"/>
  <c r="F37" i="37"/>
  <c r="F36" i="37"/>
  <c r="F35" i="37"/>
  <c r="F34" i="37"/>
  <c r="F33" i="37"/>
  <c r="F32" i="37"/>
  <c r="F31" i="37"/>
  <c r="F30" i="37"/>
  <c r="F29" i="37"/>
  <c r="F28" i="37" s="1"/>
  <c r="E28" i="37"/>
  <c r="D28" i="37"/>
  <c r="F27" i="37"/>
  <c r="F26" i="37"/>
  <c r="F25" i="37"/>
  <c r="F24" i="37"/>
  <c r="F23" i="37"/>
  <c r="F21" i="37" s="1"/>
  <c r="E21" i="37"/>
  <c r="D21" i="37"/>
  <c r="F20" i="37"/>
  <c r="F19" i="37"/>
  <c r="F18" i="37"/>
  <c r="F17" i="37"/>
  <c r="F16" i="37"/>
  <c r="F14" i="37" s="1"/>
  <c r="F15" i="37"/>
  <c r="E14" i="37"/>
  <c r="D14" i="37"/>
  <c r="F13" i="37"/>
  <c r="F12" i="37"/>
  <c r="F11" i="37"/>
  <c r="F10" i="37"/>
  <c r="F9" i="37"/>
  <c r="F8" i="37"/>
  <c r="F7" i="37" s="1"/>
  <c r="E7" i="37"/>
  <c r="D7" i="37"/>
  <c r="F210" i="23"/>
  <c r="F209" i="23"/>
  <c r="F208" i="23"/>
  <c r="F207" i="23"/>
  <c r="F206" i="23"/>
  <c r="F205" i="23"/>
  <c r="F204" i="23"/>
  <c r="E203" i="23"/>
  <c r="D203" i="23"/>
  <c r="F203" i="23" s="1"/>
  <c r="F202" i="23"/>
  <c r="F201" i="23"/>
  <c r="F200" i="23"/>
  <c r="F199" i="23"/>
  <c r="F198" i="23"/>
  <c r="E197" i="23"/>
  <c r="D197" i="23"/>
  <c r="F196" i="23"/>
  <c r="F195" i="23"/>
  <c r="F194" i="23"/>
  <c r="F193" i="23"/>
  <c r="F192" i="23"/>
  <c r="F191" i="23"/>
  <c r="E190" i="23"/>
  <c r="F190" i="23" s="1"/>
  <c r="D190" i="23"/>
  <c r="F189" i="23"/>
  <c r="F188" i="23"/>
  <c r="F187" i="23"/>
  <c r="E186" i="23"/>
  <c r="D186" i="23"/>
  <c r="F184" i="23"/>
  <c r="F183" i="23"/>
  <c r="F182" i="23"/>
  <c r="F181" i="23"/>
  <c r="F180" i="23"/>
  <c r="F179" i="23"/>
  <c r="F178" i="23"/>
  <c r="F177" i="23"/>
  <c r="E176" i="23"/>
  <c r="F176" i="23" s="1"/>
  <c r="D176" i="23"/>
  <c r="F175" i="23"/>
  <c r="F174" i="23"/>
  <c r="F173" i="23"/>
  <c r="F172" i="23"/>
  <c r="F171" i="23"/>
  <c r="E170" i="23"/>
  <c r="F170" i="23" s="1"/>
  <c r="D170" i="23"/>
  <c r="F169" i="23"/>
  <c r="F168" i="23"/>
  <c r="F167" i="23"/>
  <c r="F166" i="23"/>
  <c r="F165" i="23"/>
  <c r="F164" i="23"/>
  <c r="F163" i="23"/>
  <c r="F162" i="23"/>
  <c r="E161" i="23"/>
  <c r="D161" i="23"/>
  <c r="F159" i="23"/>
  <c r="F158" i="23"/>
  <c r="E157" i="23"/>
  <c r="D157" i="23"/>
  <c r="F157" i="23" s="1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E144" i="23"/>
  <c r="F144" i="23"/>
  <c r="D144" i="23"/>
  <c r="F143" i="23"/>
  <c r="F142" i="23"/>
  <c r="F141" i="23"/>
  <c r="E140" i="23"/>
  <c r="D140" i="23"/>
  <c r="F140" i="23" s="1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E120" i="23"/>
  <c r="F120" i="23" s="1"/>
  <c r="D120" i="23"/>
  <c r="F118" i="23"/>
  <c r="F117" i="23"/>
  <c r="F116" i="23"/>
  <c r="F115" i="23"/>
  <c r="F114" i="23"/>
  <c r="E113" i="23"/>
  <c r="E99" i="2" s="1"/>
  <c r="D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E96" i="23"/>
  <c r="D96" i="23"/>
  <c r="F90" i="23"/>
  <c r="F89" i="23"/>
  <c r="F88" i="23"/>
  <c r="F87" i="23"/>
  <c r="F86" i="23"/>
  <c r="F85" i="23"/>
  <c r="E84" i="23"/>
  <c r="D84" i="23"/>
  <c r="F84" i="23" s="1"/>
  <c r="F83" i="23"/>
  <c r="F82" i="23"/>
  <c r="F81" i="23"/>
  <c r="F80" i="23"/>
  <c r="E79" i="23"/>
  <c r="D79" i="23"/>
  <c r="F78" i="23"/>
  <c r="F77" i="23"/>
  <c r="E76" i="23"/>
  <c r="E91" i="23" s="1"/>
  <c r="D76" i="23"/>
  <c r="D91" i="23"/>
  <c r="F75" i="23"/>
  <c r="F74" i="23"/>
  <c r="F73" i="23"/>
  <c r="F72" i="23"/>
  <c r="E71" i="23"/>
  <c r="D71" i="23"/>
  <c r="F70" i="23"/>
  <c r="F69" i="23"/>
  <c r="F68" i="23"/>
  <c r="E67" i="23"/>
  <c r="D67" i="23"/>
  <c r="F67" i="23"/>
  <c r="F65" i="23"/>
  <c r="F64" i="23"/>
  <c r="F63" i="23"/>
  <c r="F62" i="23"/>
  <c r="E61" i="23"/>
  <c r="D61" i="23"/>
  <c r="F60" i="23"/>
  <c r="F59" i="23"/>
  <c r="F58" i="23"/>
  <c r="F57" i="23"/>
  <c r="E56" i="23"/>
  <c r="D56" i="23"/>
  <c r="F55" i="23"/>
  <c r="F54" i="23"/>
  <c r="F53" i="23"/>
  <c r="F52" i="23"/>
  <c r="F50" i="23" s="1"/>
  <c r="F51" i="23"/>
  <c r="E50" i="23"/>
  <c r="D50" i="23"/>
  <c r="F49" i="23"/>
  <c r="F48" i="23"/>
  <c r="F47" i="23"/>
  <c r="F46" i="23"/>
  <c r="F45" i="23"/>
  <c r="F44" i="23"/>
  <c r="F43" i="23"/>
  <c r="F42" i="23"/>
  <c r="F40" i="2"/>
  <c r="F41" i="23"/>
  <c r="F40" i="23"/>
  <c r="F38" i="23" s="1"/>
  <c r="F39" i="23"/>
  <c r="E38" i="23"/>
  <c r="D38" i="23"/>
  <c r="F37" i="23"/>
  <c r="F36" i="23"/>
  <c r="F35" i="23"/>
  <c r="F34" i="23"/>
  <c r="F33" i="23"/>
  <c r="F32" i="23"/>
  <c r="F31" i="23"/>
  <c r="F29" i="23" s="1"/>
  <c r="F28" i="23" s="1"/>
  <c r="F30" i="23"/>
  <c r="E28" i="23"/>
  <c r="D28" i="23"/>
  <c r="F27" i="23"/>
  <c r="F26" i="23"/>
  <c r="F25" i="2"/>
  <c r="F25" i="23"/>
  <c r="F24" i="23"/>
  <c r="F23" i="23"/>
  <c r="F21" i="23"/>
  <c r="E21" i="23"/>
  <c r="D21" i="23"/>
  <c r="F20" i="23"/>
  <c r="F19" i="23"/>
  <c r="F18" i="23"/>
  <c r="F17" i="23"/>
  <c r="F16" i="23"/>
  <c r="F15" i="23"/>
  <c r="E14" i="23"/>
  <c r="D14" i="23"/>
  <c r="F13" i="23"/>
  <c r="F12" i="23"/>
  <c r="F11" i="23"/>
  <c r="F10" i="23"/>
  <c r="F9" i="23"/>
  <c r="F8" i="23"/>
  <c r="F7" i="23" s="1"/>
  <c r="E7" i="23"/>
  <c r="D7" i="23"/>
  <c r="F210" i="19"/>
  <c r="F209" i="19"/>
  <c r="F208" i="19"/>
  <c r="F207" i="19"/>
  <c r="F206" i="19"/>
  <c r="F205" i="19"/>
  <c r="F204" i="19"/>
  <c r="E203" i="19"/>
  <c r="D203" i="19"/>
  <c r="F203" i="19" s="1"/>
  <c r="F202" i="19"/>
  <c r="F201" i="19"/>
  <c r="F200" i="19"/>
  <c r="F199" i="19"/>
  <c r="F198" i="19"/>
  <c r="E197" i="19"/>
  <c r="F197" i="19" s="1"/>
  <c r="D197" i="19"/>
  <c r="F196" i="19"/>
  <c r="F195" i="19"/>
  <c r="F194" i="19"/>
  <c r="F193" i="19"/>
  <c r="F192" i="19"/>
  <c r="F191" i="19"/>
  <c r="E190" i="19"/>
  <c r="D190" i="19"/>
  <c r="F190" i="19" s="1"/>
  <c r="F189" i="19"/>
  <c r="F188" i="19"/>
  <c r="F187" i="19"/>
  <c r="E186" i="19"/>
  <c r="E211" i="19"/>
  <c r="D186" i="19"/>
  <c r="F184" i="19"/>
  <c r="F183" i="19"/>
  <c r="F182" i="19"/>
  <c r="F181" i="19"/>
  <c r="F180" i="19"/>
  <c r="F179" i="19"/>
  <c r="F178" i="19"/>
  <c r="F177" i="19"/>
  <c r="E176" i="19"/>
  <c r="D176" i="19"/>
  <c r="F175" i="19"/>
  <c r="F174" i="19"/>
  <c r="F173" i="19"/>
  <c r="F172" i="19"/>
  <c r="F171" i="19"/>
  <c r="E170" i="19"/>
  <c r="D170" i="19"/>
  <c r="F169" i="19"/>
  <c r="F168" i="19"/>
  <c r="F167" i="19"/>
  <c r="F166" i="19"/>
  <c r="F165" i="19"/>
  <c r="F164" i="19"/>
  <c r="F163" i="19"/>
  <c r="F162" i="19"/>
  <c r="E161" i="19"/>
  <c r="E160" i="19" s="1"/>
  <c r="D161" i="19"/>
  <c r="F159" i="19"/>
  <c r="F158" i="19"/>
  <c r="E157" i="19"/>
  <c r="F157" i="19" s="1"/>
  <c r="D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E144" i="19"/>
  <c r="D144" i="19"/>
  <c r="F143" i="19"/>
  <c r="F142" i="19"/>
  <c r="F141" i="19"/>
  <c r="E140" i="19"/>
  <c r="D140" i="19"/>
  <c r="F140" i="19" s="1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E120" i="19"/>
  <c r="D120" i="19"/>
  <c r="F120" i="19" s="1"/>
  <c r="F118" i="19"/>
  <c r="F117" i="19"/>
  <c r="F116" i="19"/>
  <c r="F115" i="19"/>
  <c r="F114" i="19"/>
  <c r="E113" i="19"/>
  <c r="D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0" i="19"/>
  <c r="F89" i="19"/>
  <c r="F88" i="19"/>
  <c r="F87" i="19"/>
  <c r="F86" i="19"/>
  <c r="F85" i="19"/>
  <c r="E84" i="19"/>
  <c r="F84" i="19" s="1"/>
  <c r="D84" i="19"/>
  <c r="F83" i="19"/>
  <c r="F82" i="19"/>
  <c r="F81" i="19"/>
  <c r="F80" i="19"/>
  <c r="E79" i="19"/>
  <c r="F79" i="19" s="1"/>
  <c r="D79" i="19"/>
  <c r="F78" i="19"/>
  <c r="F77" i="19"/>
  <c r="E76" i="19"/>
  <c r="D76" i="19"/>
  <c r="F75" i="19"/>
  <c r="F74" i="19"/>
  <c r="F73" i="19"/>
  <c r="F72" i="19"/>
  <c r="E71" i="19"/>
  <c r="D71" i="19"/>
  <c r="F71" i="19"/>
  <c r="F70" i="19"/>
  <c r="F69" i="19"/>
  <c r="F68" i="19"/>
  <c r="E67" i="19"/>
  <c r="D67" i="19"/>
  <c r="F65" i="19"/>
  <c r="F64" i="19"/>
  <c r="F63" i="19"/>
  <c r="F62" i="19"/>
  <c r="E61" i="19"/>
  <c r="D61" i="19"/>
  <c r="F60" i="19"/>
  <c r="F58" i="2" s="1"/>
  <c r="E12" i="6" s="1"/>
  <c r="F59" i="19"/>
  <c r="F58" i="19"/>
  <c r="F57" i="19"/>
  <c r="F56" i="19"/>
  <c r="E56" i="19"/>
  <c r="D56" i="19"/>
  <c r="F55" i="19"/>
  <c r="F54" i="19"/>
  <c r="F53" i="19"/>
  <c r="F52" i="19"/>
  <c r="F51" i="19"/>
  <c r="E50" i="19"/>
  <c r="D50" i="19"/>
  <c r="F49" i="19"/>
  <c r="F48" i="19"/>
  <c r="F46" i="2" s="1"/>
  <c r="F47" i="19"/>
  <c r="F46" i="19"/>
  <c r="F45" i="19"/>
  <c r="F43" i="2"/>
  <c r="F44" i="19"/>
  <c r="F43" i="19"/>
  <c r="F42" i="19"/>
  <c r="F41" i="19"/>
  <c r="F40" i="19"/>
  <c r="F39" i="19"/>
  <c r="E38" i="19"/>
  <c r="D38" i="19"/>
  <c r="F37" i="19"/>
  <c r="F36" i="19"/>
  <c r="F35" i="19"/>
  <c r="F34" i="19"/>
  <c r="F33" i="19"/>
  <c r="F32" i="19"/>
  <c r="F31" i="19"/>
  <c r="F30" i="19"/>
  <c r="F29" i="19" s="1"/>
  <c r="F28" i="19" s="1"/>
  <c r="E28" i="19"/>
  <c r="D28" i="19"/>
  <c r="F27" i="19"/>
  <c r="F26" i="19"/>
  <c r="F25" i="19"/>
  <c r="F24" i="19"/>
  <c r="F23" i="19"/>
  <c r="E21" i="19"/>
  <c r="D21" i="19"/>
  <c r="F20" i="19"/>
  <c r="F19" i="19"/>
  <c r="F18" i="2" s="1"/>
  <c r="F18" i="19"/>
  <c r="F17" i="19"/>
  <c r="F16" i="19"/>
  <c r="F15" i="2" s="1"/>
  <c r="F15" i="19"/>
  <c r="E14" i="19"/>
  <c r="E66" i="19" s="1"/>
  <c r="D14" i="19"/>
  <c r="F13" i="19"/>
  <c r="F12" i="19"/>
  <c r="F11" i="19"/>
  <c r="F10" i="19"/>
  <c r="F9" i="19"/>
  <c r="F8" i="19"/>
  <c r="F7" i="19" s="1"/>
  <c r="E7" i="19"/>
  <c r="D7" i="19"/>
  <c r="G23" i="7"/>
  <c r="H20" i="7"/>
  <c r="E161" i="15"/>
  <c r="B25" i="43"/>
  <c r="B32" i="43" s="1"/>
  <c r="C4" i="44" s="1"/>
  <c r="P16" i="31"/>
  <c r="P5" i="31"/>
  <c r="P6" i="31"/>
  <c r="P7" i="31"/>
  <c r="P8" i="31"/>
  <c r="P9" i="31"/>
  <c r="P10" i="31"/>
  <c r="P11" i="31"/>
  <c r="P12" i="31"/>
  <c r="P4" i="31"/>
  <c r="D26" i="7"/>
  <c r="E12" i="7"/>
  <c r="D12" i="7"/>
  <c r="E8" i="7"/>
  <c r="D8" i="7"/>
  <c r="G25" i="6"/>
  <c r="G26" i="6"/>
  <c r="D8" i="6"/>
  <c r="E8" i="6"/>
  <c r="E174" i="2"/>
  <c r="D174" i="2"/>
  <c r="F156" i="2"/>
  <c r="H26" i="6" s="1"/>
  <c r="F155" i="2"/>
  <c r="H25" i="6" s="1"/>
  <c r="E150" i="2"/>
  <c r="E151" i="2"/>
  <c r="E152" i="2"/>
  <c r="E153" i="2"/>
  <c r="E154" i="2"/>
  <c r="D151" i="2"/>
  <c r="D152" i="2"/>
  <c r="F152" i="2" s="1"/>
  <c r="D153" i="2"/>
  <c r="D154" i="2"/>
  <c r="D150" i="2"/>
  <c r="E145" i="2"/>
  <c r="E146" i="2"/>
  <c r="F146" i="2" s="1"/>
  <c r="H24" i="6"/>
  <c r="E148" i="2"/>
  <c r="D148" i="2"/>
  <c r="G24" i="7" s="1"/>
  <c r="D145" i="2"/>
  <c r="E138" i="2"/>
  <c r="E139" i="2"/>
  <c r="E140" i="2"/>
  <c r="E141" i="2"/>
  <c r="E142" i="2"/>
  <c r="E143" i="2"/>
  <c r="D139" i="2"/>
  <c r="D140" i="2"/>
  <c r="D141" i="2"/>
  <c r="D142" i="2"/>
  <c r="D143" i="2"/>
  <c r="D138" i="2"/>
  <c r="E134" i="2"/>
  <c r="H22" i="6" s="1"/>
  <c r="E135" i="2"/>
  <c r="E136" i="2"/>
  <c r="D135" i="2"/>
  <c r="D136" i="2"/>
  <c r="G21" i="6" s="1"/>
  <c r="D134" i="2"/>
  <c r="E124" i="2"/>
  <c r="E125" i="2"/>
  <c r="E126" i="2"/>
  <c r="E127" i="2"/>
  <c r="E128" i="2"/>
  <c r="E129" i="2"/>
  <c r="E130" i="2"/>
  <c r="E131" i="2"/>
  <c r="D124" i="2"/>
  <c r="F124" i="2" s="1"/>
  <c r="D125" i="2"/>
  <c r="F125" i="2" s="1"/>
  <c r="D126" i="2"/>
  <c r="F126" i="2" s="1"/>
  <c r="D127" i="2"/>
  <c r="F127" i="2" s="1"/>
  <c r="D128" i="2"/>
  <c r="F128" i="2" s="1"/>
  <c r="D129" i="2"/>
  <c r="F129" i="2" s="1"/>
  <c r="D130" i="2"/>
  <c r="F130" i="2" s="1"/>
  <c r="D131" i="2"/>
  <c r="F131" i="2" s="1"/>
  <c r="E122" i="2"/>
  <c r="D122" i="2"/>
  <c r="G10" i="7" s="1"/>
  <c r="E120" i="2"/>
  <c r="D120" i="2"/>
  <c r="E116" i="2"/>
  <c r="E117" i="2"/>
  <c r="D116" i="2"/>
  <c r="D117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D103" i="2"/>
  <c r="F103" i="2" s="1"/>
  <c r="D104" i="2"/>
  <c r="F104" i="2" s="1"/>
  <c r="D105" i="2"/>
  <c r="F105" i="2" s="1"/>
  <c r="D106" i="2"/>
  <c r="D107" i="2"/>
  <c r="F107" i="2" s="1"/>
  <c r="D108" i="2"/>
  <c r="D109" i="2"/>
  <c r="F109" i="2" s="1"/>
  <c r="D110" i="2"/>
  <c r="F110" i="2" s="1"/>
  <c r="D111" i="2"/>
  <c r="D112" i="2"/>
  <c r="F112" i="2" s="1"/>
  <c r="D113" i="2"/>
  <c r="F113" i="2" s="1"/>
  <c r="D114" i="2"/>
  <c r="F114" i="2" s="1"/>
  <c r="F215" i="37"/>
  <c r="F214" i="37"/>
  <c r="F215" i="23"/>
  <c r="F214" i="23"/>
  <c r="F215" i="19"/>
  <c r="F214" i="19"/>
  <c r="F214" i="15"/>
  <c r="F210" i="15"/>
  <c r="F209" i="15"/>
  <c r="F205" i="15"/>
  <c r="F206" i="15"/>
  <c r="F207" i="15"/>
  <c r="F208" i="15"/>
  <c r="F204" i="15"/>
  <c r="E203" i="15"/>
  <c r="F203" i="15" s="1"/>
  <c r="D203" i="15"/>
  <c r="F199" i="15"/>
  <c r="F200" i="15"/>
  <c r="F201" i="15"/>
  <c r="F202" i="15"/>
  <c r="F198" i="15"/>
  <c r="E197" i="15"/>
  <c r="F197" i="15" s="1"/>
  <c r="D197" i="15"/>
  <c r="F192" i="15"/>
  <c r="F193" i="15"/>
  <c r="F194" i="15"/>
  <c r="F195" i="15"/>
  <c r="F196" i="15"/>
  <c r="F191" i="15"/>
  <c r="E190" i="15"/>
  <c r="D190" i="15"/>
  <c r="F190" i="15"/>
  <c r="F188" i="15"/>
  <c r="F189" i="15"/>
  <c r="F187" i="15"/>
  <c r="F186" i="15"/>
  <c r="E186" i="15"/>
  <c r="D186" i="15"/>
  <c r="F178" i="15"/>
  <c r="F179" i="15"/>
  <c r="F180" i="15"/>
  <c r="F181" i="15"/>
  <c r="F182" i="15"/>
  <c r="F183" i="15"/>
  <c r="F184" i="15"/>
  <c r="F177" i="15"/>
  <c r="E176" i="15"/>
  <c r="F176" i="15" s="1"/>
  <c r="D176" i="15"/>
  <c r="F172" i="15"/>
  <c r="F173" i="15"/>
  <c r="F174" i="15"/>
  <c r="F175" i="15"/>
  <c r="F171" i="15"/>
  <c r="E170" i="15"/>
  <c r="E121" i="2" s="1"/>
  <c r="D170" i="15"/>
  <c r="F163" i="15"/>
  <c r="F164" i="15"/>
  <c r="F165" i="15"/>
  <c r="F166" i="15"/>
  <c r="F167" i="15"/>
  <c r="F168" i="15"/>
  <c r="F169" i="15"/>
  <c r="F162" i="15"/>
  <c r="D161" i="15"/>
  <c r="F159" i="15"/>
  <c r="F158" i="15"/>
  <c r="E157" i="15"/>
  <c r="E115" i="2" s="1"/>
  <c r="D157" i="15"/>
  <c r="D115" i="2" s="1"/>
  <c r="F146" i="15"/>
  <c r="F147" i="15"/>
  <c r="F148" i="15"/>
  <c r="F149" i="15"/>
  <c r="F150" i="15"/>
  <c r="F151" i="15"/>
  <c r="F152" i="15"/>
  <c r="F153" i="15"/>
  <c r="F154" i="15"/>
  <c r="F155" i="15"/>
  <c r="F156" i="15"/>
  <c r="F145" i="15"/>
  <c r="F142" i="15"/>
  <c r="F143" i="15"/>
  <c r="F141" i="15"/>
  <c r="F132" i="15"/>
  <c r="F133" i="15"/>
  <c r="F134" i="15"/>
  <c r="F135" i="15"/>
  <c r="F136" i="15"/>
  <c r="F137" i="15"/>
  <c r="F138" i="15"/>
  <c r="F139" i="15"/>
  <c r="D102" i="2"/>
  <c r="E140" i="15"/>
  <c r="E101" i="2" s="1"/>
  <c r="F101" i="2" s="1"/>
  <c r="H9" i="6" s="1"/>
  <c r="D140" i="15"/>
  <c r="D113" i="15"/>
  <c r="D99" i="2" s="1"/>
  <c r="D120" i="15"/>
  <c r="F90" i="15"/>
  <c r="F89" i="15"/>
  <c r="F85" i="15"/>
  <c r="F86" i="15"/>
  <c r="E84" i="15"/>
  <c r="D84" i="15"/>
  <c r="F84" i="15" s="1"/>
  <c r="F81" i="15"/>
  <c r="F82" i="15"/>
  <c r="F83" i="15"/>
  <c r="F80" i="15"/>
  <c r="E79" i="15"/>
  <c r="D79" i="15"/>
  <c r="F78" i="15"/>
  <c r="F77" i="15"/>
  <c r="E76" i="15"/>
  <c r="F76" i="15" s="1"/>
  <c r="D76" i="15"/>
  <c r="F73" i="15"/>
  <c r="F74" i="15"/>
  <c r="F75" i="15"/>
  <c r="F72" i="15"/>
  <c r="E71" i="15"/>
  <c r="D71" i="15"/>
  <c r="F69" i="15"/>
  <c r="F70" i="15"/>
  <c r="F68" i="15"/>
  <c r="F67" i="15"/>
  <c r="F91" i="15" s="1"/>
  <c r="E67" i="15"/>
  <c r="D67" i="15"/>
  <c r="F63" i="15"/>
  <c r="F64" i="15"/>
  <c r="F65" i="15"/>
  <c r="F62" i="15"/>
  <c r="E61" i="15"/>
  <c r="D61" i="15"/>
  <c r="D21" i="15"/>
  <c r="E87" i="2"/>
  <c r="D87" i="2"/>
  <c r="D28" i="6" s="1"/>
  <c r="E86" i="2"/>
  <c r="D86" i="2"/>
  <c r="E82" i="2"/>
  <c r="E83" i="2"/>
  <c r="E84" i="2"/>
  <c r="E85" i="2"/>
  <c r="D83" i="2"/>
  <c r="D84" i="2"/>
  <c r="D85" i="2"/>
  <c r="D82" i="2"/>
  <c r="E80" i="2"/>
  <c r="E79" i="2"/>
  <c r="F79" i="2" s="1"/>
  <c r="E78" i="2"/>
  <c r="D80" i="2"/>
  <c r="D22" i="6" s="1"/>
  <c r="D78" i="2"/>
  <c r="D30" i="7" s="1"/>
  <c r="E76" i="2"/>
  <c r="E75" i="2"/>
  <c r="F75" i="2" s="1"/>
  <c r="D76" i="2"/>
  <c r="D21" i="6" s="1"/>
  <c r="D75" i="2"/>
  <c r="D20" i="6" s="1"/>
  <c r="E70" i="2"/>
  <c r="E71" i="2"/>
  <c r="E72" i="2"/>
  <c r="F72" i="2" s="1"/>
  <c r="E73" i="2"/>
  <c r="D71" i="2"/>
  <c r="D73" i="2"/>
  <c r="D70" i="2"/>
  <c r="F70" i="2" s="1"/>
  <c r="E68" i="2"/>
  <c r="E67" i="2"/>
  <c r="E66" i="2"/>
  <c r="D67" i="2"/>
  <c r="D25" i="6" s="1"/>
  <c r="D68" i="2"/>
  <c r="E61" i="2"/>
  <c r="E62" i="2"/>
  <c r="E60" i="2"/>
  <c r="D61" i="2"/>
  <c r="D62" i="2"/>
  <c r="D11" i="7" s="1"/>
  <c r="D60" i="2"/>
  <c r="F58" i="15"/>
  <c r="F56" i="2"/>
  <c r="F60" i="15"/>
  <c r="F59" i="15"/>
  <c r="F57" i="2" s="1"/>
  <c r="F57" i="15"/>
  <c r="D56" i="15"/>
  <c r="E55" i="2"/>
  <c r="E58" i="2"/>
  <c r="D56" i="2"/>
  <c r="D57" i="2"/>
  <c r="D58" i="2"/>
  <c r="D12" i="6" s="1"/>
  <c r="D55" i="2"/>
  <c r="E49" i="2"/>
  <c r="E50" i="2"/>
  <c r="E51" i="2"/>
  <c r="E52" i="2"/>
  <c r="F52" i="2"/>
  <c r="E53" i="2"/>
  <c r="D50" i="2"/>
  <c r="D51" i="2"/>
  <c r="D52" i="2"/>
  <c r="D53" i="2"/>
  <c r="D49" i="2"/>
  <c r="F52" i="15"/>
  <c r="F53" i="15"/>
  <c r="F51" i="2" s="1"/>
  <c r="F54" i="15"/>
  <c r="F55" i="15"/>
  <c r="F51" i="15"/>
  <c r="F50" i="15" s="1"/>
  <c r="F40" i="15"/>
  <c r="F41" i="15"/>
  <c r="F42" i="15"/>
  <c r="F43" i="15"/>
  <c r="F41" i="2" s="1"/>
  <c r="F44" i="15"/>
  <c r="F45" i="15"/>
  <c r="F46" i="15"/>
  <c r="F47" i="15"/>
  <c r="F45" i="2"/>
  <c r="F48" i="15"/>
  <c r="F49" i="15"/>
  <c r="F47" i="2" s="1"/>
  <c r="F39" i="15"/>
  <c r="D50" i="15"/>
  <c r="E50" i="15"/>
  <c r="D38" i="15"/>
  <c r="D66" i="15" s="1"/>
  <c r="D92" i="15" s="1"/>
  <c r="E38" i="15"/>
  <c r="E37" i="2"/>
  <c r="E38" i="2"/>
  <c r="E39" i="2"/>
  <c r="E40" i="2"/>
  <c r="E41" i="2"/>
  <c r="E42" i="2"/>
  <c r="E43" i="2"/>
  <c r="E44" i="2"/>
  <c r="E45" i="2"/>
  <c r="E46" i="2"/>
  <c r="E47" i="2"/>
  <c r="D38" i="2"/>
  <c r="D39" i="2"/>
  <c r="D40" i="2"/>
  <c r="D41" i="2"/>
  <c r="D42" i="2"/>
  <c r="D43" i="2"/>
  <c r="D44" i="2"/>
  <c r="D45" i="2"/>
  <c r="D46" i="2"/>
  <c r="D47" i="2"/>
  <c r="D37" i="2"/>
  <c r="D7" i="2"/>
  <c r="E7" i="2"/>
  <c r="D8" i="2"/>
  <c r="E8" i="2"/>
  <c r="D9" i="2"/>
  <c r="E9" i="2"/>
  <c r="D10" i="2"/>
  <c r="E10" i="2"/>
  <c r="D11" i="2"/>
  <c r="E11" i="2"/>
  <c r="B9" i="42" s="1"/>
  <c r="D12" i="2"/>
  <c r="E12" i="2"/>
  <c r="D14" i="2"/>
  <c r="E14" i="2"/>
  <c r="D15" i="2"/>
  <c r="E15" i="2"/>
  <c r="D16" i="2"/>
  <c r="E16" i="2"/>
  <c r="D17" i="2"/>
  <c r="E17" i="2"/>
  <c r="D18" i="2"/>
  <c r="E18" i="2"/>
  <c r="D21" i="2"/>
  <c r="E21" i="2"/>
  <c r="F21" i="2"/>
  <c r="D22" i="2"/>
  <c r="E22" i="2"/>
  <c r="D23" i="2"/>
  <c r="E23" i="2"/>
  <c r="D24" i="2"/>
  <c r="E24" i="2"/>
  <c r="D25" i="2"/>
  <c r="E25" i="2"/>
  <c r="D28" i="2"/>
  <c r="E28" i="2"/>
  <c r="F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95" i="2"/>
  <c r="E95" i="2"/>
  <c r="F95" i="2"/>
  <c r="D7" i="15"/>
  <c r="E7" i="15"/>
  <c r="D14" i="15"/>
  <c r="E14" i="15"/>
  <c r="E21" i="15"/>
  <c r="E28" i="15"/>
  <c r="D28" i="15"/>
  <c r="F30" i="15"/>
  <c r="F31" i="15"/>
  <c r="F32" i="15"/>
  <c r="F30" i="2" s="1"/>
  <c r="F33" i="15"/>
  <c r="F31" i="2"/>
  <c r="F34" i="15"/>
  <c r="F35" i="15"/>
  <c r="F33" i="2" s="1"/>
  <c r="F36" i="15"/>
  <c r="F37" i="15"/>
  <c r="F35" i="2"/>
  <c r="D5" i="44"/>
  <c r="D6" i="44"/>
  <c r="D7" i="44"/>
  <c r="D8" i="44"/>
  <c r="D9" i="44"/>
  <c r="D10" i="44"/>
  <c r="D11" i="44"/>
  <c r="D12" i="44"/>
  <c r="D25" i="28"/>
  <c r="H13" i="28"/>
  <c r="H24" i="28"/>
  <c r="H10" i="28"/>
  <c r="H12" i="28"/>
  <c r="H6" i="28"/>
  <c r="H7" i="28"/>
  <c r="H8" i="28"/>
  <c r="H9" i="28"/>
  <c r="H5" i="28"/>
  <c r="H5" i="36"/>
  <c r="H17" i="36"/>
  <c r="H18" i="36"/>
  <c r="H19" i="36"/>
  <c r="H20" i="36"/>
  <c r="H6" i="36"/>
  <c r="H7" i="36"/>
  <c r="H8" i="36"/>
  <c r="H9" i="36"/>
  <c r="H10" i="36"/>
  <c r="G11" i="40"/>
  <c r="G16" i="40" s="1"/>
  <c r="G12" i="40"/>
  <c r="G13" i="40"/>
  <c r="G14" i="40"/>
  <c r="G15" i="40"/>
  <c r="G10" i="40"/>
  <c r="C16" i="40"/>
  <c r="E16" i="40"/>
  <c r="C8" i="40" s="1"/>
  <c r="F16" i="40"/>
  <c r="D16" i="40"/>
  <c r="D67" i="38"/>
  <c r="C67" i="38"/>
  <c r="B67" i="38"/>
  <c r="E66" i="38"/>
  <c r="E65" i="38"/>
  <c r="E64" i="38"/>
  <c r="E63" i="38"/>
  <c r="E62" i="38"/>
  <c r="E61" i="38"/>
  <c r="E60" i="38"/>
  <c r="E67" i="38" s="1"/>
  <c r="D57" i="38"/>
  <c r="C57" i="38"/>
  <c r="B57" i="38"/>
  <c r="E56" i="38"/>
  <c r="E55" i="38"/>
  <c r="E54" i="38"/>
  <c r="E53" i="38"/>
  <c r="E52" i="38"/>
  <c r="E51" i="38"/>
  <c r="E50" i="38"/>
  <c r="I18" i="39"/>
  <c r="H17" i="39"/>
  <c r="G17" i="39"/>
  <c r="F17" i="39"/>
  <c r="E17" i="39"/>
  <c r="D17" i="39"/>
  <c r="I17" i="39" s="1"/>
  <c r="I16" i="39"/>
  <c r="H15" i="39"/>
  <c r="G15" i="39"/>
  <c r="F15" i="39"/>
  <c r="D15" i="39"/>
  <c r="I14" i="39"/>
  <c r="H13" i="39"/>
  <c r="H19" i="39"/>
  <c r="G13" i="39"/>
  <c r="F13" i="39"/>
  <c r="D13" i="39"/>
  <c r="I13" i="39"/>
  <c r="I12" i="39"/>
  <c r="I11" i="39"/>
  <c r="H9" i="39"/>
  <c r="G9" i="39"/>
  <c r="I9" i="39"/>
  <c r="I7" i="39"/>
  <c r="H6" i="39"/>
  <c r="G6" i="39"/>
  <c r="G19" i="39" s="1"/>
  <c r="I6" i="39"/>
  <c r="D45" i="38"/>
  <c r="C45" i="38"/>
  <c r="B45" i="38"/>
  <c r="E44" i="38"/>
  <c r="E43" i="38"/>
  <c r="E42" i="38"/>
  <c r="E41" i="38"/>
  <c r="E40" i="38"/>
  <c r="E39" i="38"/>
  <c r="E38" i="38"/>
  <c r="D35" i="38"/>
  <c r="C35" i="38"/>
  <c r="B35" i="38"/>
  <c r="E34" i="38"/>
  <c r="E33" i="38"/>
  <c r="E32" i="38"/>
  <c r="E31" i="38"/>
  <c r="E30" i="38"/>
  <c r="E29" i="38"/>
  <c r="E28" i="38"/>
  <c r="E35" i="38" s="1"/>
  <c r="D22" i="38"/>
  <c r="C22" i="38"/>
  <c r="B22" i="38"/>
  <c r="E21" i="38"/>
  <c r="E20" i="38"/>
  <c r="E19" i="38"/>
  <c r="E18" i="38"/>
  <c r="E17" i="38"/>
  <c r="E16" i="38"/>
  <c r="E15" i="38"/>
  <c r="D12" i="38"/>
  <c r="C12" i="38"/>
  <c r="B12" i="38"/>
  <c r="E11" i="38"/>
  <c r="E10" i="38"/>
  <c r="E9" i="38"/>
  <c r="E8" i="38"/>
  <c r="E7" i="38"/>
  <c r="E6" i="38"/>
  <c r="E5" i="38"/>
  <c r="E12" i="38" s="1"/>
  <c r="E21" i="36"/>
  <c r="D21" i="36"/>
  <c r="B21" i="36"/>
  <c r="E25" i="28"/>
  <c r="B25" i="28"/>
  <c r="E56" i="2"/>
  <c r="E56" i="15"/>
  <c r="E57" i="2"/>
  <c r="F87" i="15"/>
  <c r="F88" i="15"/>
  <c r="F97" i="15"/>
  <c r="F98" i="15"/>
  <c r="F99" i="15"/>
  <c r="F100" i="15"/>
  <c r="F101" i="15"/>
  <c r="F102" i="15"/>
  <c r="F103" i="15"/>
  <c r="F8" i="15"/>
  <c r="F7" i="2" s="1"/>
  <c r="F9" i="15"/>
  <c r="F10" i="15"/>
  <c r="F9" i="2" s="1"/>
  <c r="F11" i="15"/>
  <c r="F12" i="15"/>
  <c r="F11" i="2" s="1"/>
  <c r="F13" i="15"/>
  <c r="F15" i="15"/>
  <c r="F16" i="15"/>
  <c r="F14" i="15" s="1"/>
  <c r="F17" i="15"/>
  <c r="F18" i="15"/>
  <c r="F19" i="15"/>
  <c r="F20" i="15"/>
  <c r="F23" i="15"/>
  <c r="F24" i="15"/>
  <c r="F25" i="15"/>
  <c r="F26" i="15"/>
  <c r="F27" i="15"/>
  <c r="F104" i="15"/>
  <c r="F105" i="15"/>
  <c r="F106" i="15"/>
  <c r="F107" i="15"/>
  <c r="F108" i="15"/>
  <c r="F109" i="15"/>
  <c r="F110" i="15"/>
  <c r="F111" i="15"/>
  <c r="F112" i="15"/>
  <c r="E113" i="15"/>
  <c r="F114" i="15"/>
  <c r="F115" i="15"/>
  <c r="F116" i="15"/>
  <c r="F117" i="15"/>
  <c r="F118" i="15"/>
  <c r="E120" i="15"/>
  <c r="F121" i="15"/>
  <c r="F122" i="15"/>
  <c r="F123" i="15"/>
  <c r="F124" i="15"/>
  <c r="F125" i="15"/>
  <c r="F126" i="15"/>
  <c r="F127" i="15"/>
  <c r="F128" i="15"/>
  <c r="F129" i="15"/>
  <c r="F130" i="15"/>
  <c r="F131" i="15"/>
  <c r="F51" i="20"/>
  <c r="D52" i="20"/>
  <c r="E52" i="20"/>
  <c r="F48" i="20"/>
  <c r="F49" i="20"/>
  <c r="F50" i="20"/>
  <c r="F46" i="20" s="1"/>
  <c r="F58" i="20" s="1"/>
  <c r="F47" i="20"/>
  <c r="D46" i="20"/>
  <c r="D58" i="20"/>
  <c r="E46" i="20"/>
  <c r="F40" i="20"/>
  <c r="F41" i="20"/>
  <c r="F39" i="20"/>
  <c r="F38" i="20" s="1"/>
  <c r="D38" i="20"/>
  <c r="E38" i="20"/>
  <c r="F23" i="20"/>
  <c r="D20" i="20"/>
  <c r="E20" i="20"/>
  <c r="E37" i="20" s="1"/>
  <c r="E42" i="20" s="1"/>
  <c r="F20" i="20"/>
  <c r="F10" i="20"/>
  <c r="F53" i="20"/>
  <c r="F52" i="20"/>
  <c r="D53" i="21"/>
  <c r="D59" i="21" s="1"/>
  <c r="F53" i="21"/>
  <c r="D47" i="21"/>
  <c r="F47" i="21"/>
  <c r="F59" i="21" s="1"/>
  <c r="D38" i="21"/>
  <c r="F38" i="21"/>
  <c r="D31" i="21"/>
  <c r="F31" i="21"/>
  <c r="D26" i="21"/>
  <c r="F26" i="21"/>
  <c r="D20" i="21"/>
  <c r="D37" i="21" s="1"/>
  <c r="D42" i="21" s="1"/>
  <c r="F20" i="21"/>
  <c r="D8" i="21"/>
  <c r="F8" i="21"/>
  <c r="D31" i="20"/>
  <c r="F31" i="20"/>
  <c r="F26" i="20"/>
  <c r="D26" i="20"/>
  <c r="D8" i="20"/>
  <c r="D37" i="20"/>
  <c r="D42" i="20"/>
  <c r="F8" i="20"/>
  <c r="H4" i="6"/>
  <c r="J44" i="35"/>
  <c r="K42" i="35"/>
  <c r="K44" i="35" s="1"/>
  <c r="K43" i="35"/>
  <c r="K41" i="35"/>
  <c r="J37" i="35"/>
  <c r="K36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7" i="35"/>
  <c r="F37" i="35"/>
  <c r="G37" i="35"/>
  <c r="G47" i="35"/>
  <c r="H37" i="35"/>
  <c r="I37" i="35"/>
  <c r="E37" i="35"/>
  <c r="E47" i="35" s="1"/>
  <c r="D44" i="35"/>
  <c r="E44" i="35"/>
  <c r="F44" i="35"/>
  <c r="F47" i="35"/>
  <c r="G44" i="35"/>
  <c r="H44" i="35"/>
  <c r="I44" i="35"/>
  <c r="I47" i="35" s="1"/>
  <c r="C44" i="35"/>
  <c r="D37" i="35"/>
  <c r="D47" i="35"/>
  <c r="C37" i="35"/>
  <c r="C47" i="35" s="1"/>
  <c r="C3" i="34"/>
  <c r="C26" i="34" s="1"/>
  <c r="D3" i="34"/>
  <c r="D26" i="34" s="1"/>
  <c r="E3" i="34"/>
  <c r="E26" i="34" s="1"/>
  <c r="C8" i="34"/>
  <c r="C20" i="34"/>
  <c r="C22" i="34" s="1"/>
  <c r="D8" i="34"/>
  <c r="D20" i="34"/>
  <c r="D22" i="34"/>
  <c r="E8" i="34"/>
  <c r="E20" i="34" s="1"/>
  <c r="E22" i="34" s="1"/>
  <c r="C29" i="34"/>
  <c r="C33" i="34" s="1"/>
  <c r="C35" i="34" s="1"/>
  <c r="D29" i="34"/>
  <c r="D33" i="34" s="1"/>
  <c r="D35" i="34" s="1"/>
  <c r="E29" i="34"/>
  <c r="E33" i="34"/>
  <c r="E35" i="34" s="1"/>
  <c r="A1" i="33"/>
  <c r="D38" i="33"/>
  <c r="A1" i="32"/>
  <c r="B3" i="32"/>
  <c r="B25" i="32"/>
  <c r="D13" i="31"/>
  <c r="E13" i="31"/>
  <c r="F13" i="31"/>
  <c r="G13" i="31"/>
  <c r="G26" i="31" s="1"/>
  <c r="H13" i="31"/>
  <c r="I13" i="31"/>
  <c r="J13" i="31"/>
  <c r="K13" i="31"/>
  <c r="L13" i="31"/>
  <c r="M13" i="31"/>
  <c r="N13" i="31"/>
  <c r="O13" i="31"/>
  <c r="P15" i="31"/>
  <c r="P17" i="31"/>
  <c r="P18" i="31"/>
  <c r="P19" i="31"/>
  <c r="P20" i="31"/>
  <c r="P21" i="31"/>
  <c r="P22" i="31"/>
  <c r="P24" i="31"/>
  <c r="D25" i="31"/>
  <c r="D26" i="31"/>
  <c r="E25" i="31"/>
  <c r="E26" i="31" s="1"/>
  <c r="F25" i="31"/>
  <c r="G25" i="31"/>
  <c r="H25" i="31"/>
  <c r="H26" i="31" s="1"/>
  <c r="I25" i="31"/>
  <c r="J25" i="31"/>
  <c r="J26" i="31" s="1"/>
  <c r="K25" i="31"/>
  <c r="L25" i="31"/>
  <c r="M25" i="31"/>
  <c r="N25" i="31"/>
  <c r="O25" i="31"/>
  <c r="C30" i="30"/>
  <c r="D30" i="30"/>
  <c r="D3" i="29"/>
  <c r="E4" i="29"/>
  <c r="F4" i="29"/>
  <c r="G4" i="29"/>
  <c r="H4" i="29"/>
  <c r="D6" i="29"/>
  <c r="D18" i="29" s="1"/>
  <c r="E6" i="29"/>
  <c r="E18" i="29" s="1"/>
  <c r="F6" i="29"/>
  <c r="G6" i="29"/>
  <c r="H6" i="29"/>
  <c r="I7" i="29"/>
  <c r="I8" i="29"/>
  <c r="D9" i="29"/>
  <c r="E9" i="29"/>
  <c r="F9" i="29"/>
  <c r="F18" i="29" s="1"/>
  <c r="G9" i="29"/>
  <c r="H9" i="29"/>
  <c r="H18" i="29" s="1"/>
  <c r="I10" i="29"/>
  <c r="I11" i="29"/>
  <c r="D12" i="29"/>
  <c r="I12" i="29" s="1"/>
  <c r="E12" i="29"/>
  <c r="F12" i="29"/>
  <c r="G12" i="29"/>
  <c r="H12" i="29"/>
  <c r="I13" i="29"/>
  <c r="D14" i="29"/>
  <c r="E14" i="29"/>
  <c r="I14" i="29" s="1"/>
  <c r="F14" i="29"/>
  <c r="G14" i="29"/>
  <c r="G18" i="29" s="1"/>
  <c r="H14" i="29"/>
  <c r="I15" i="29"/>
  <c r="D16" i="29"/>
  <c r="E16" i="29"/>
  <c r="I16" i="29" s="1"/>
  <c r="I18" i="29" s="1"/>
  <c r="F16" i="29"/>
  <c r="G16" i="29"/>
  <c r="H16" i="29"/>
  <c r="I17" i="29"/>
  <c r="C1" i="26"/>
  <c r="C8" i="26"/>
  <c r="C20" i="26"/>
  <c r="C26" i="26"/>
  <c r="C30" i="26"/>
  <c r="C37" i="26"/>
  <c r="C45" i="26"/>
  <c r="C57" i="26"/>
  <c r="C51" i="26"/>
  <c r="C1" i="25"/>
  <c r="C8" i="25"/>
  <c r="C36" i="25" s="1"/>
  <c r="C41" i="25" s="1"/>
  <c r="C20" i="25"/>
  <c r="C26" i="25"/>
  <c r="C30" i="25"/>
  <c r="C37" i="25"/>
  <c r="C45" i="25"/>
  <c r="C57" i="25" s="1"/>
  <c r="C51" i="25"/>
  <c r="C1" i="24"/>
  <c r="C8" i="24"/>
  <c r="C20" i="24"/>
  <c r="C36" i="24" s="1"/>
  <c r="C41" i="24" s="1"/>
  <c r="C26" i="24"/>
  <c r="C30" i="24"/>
  <c r="C37" i="24"/>
  <c r="C45" i="24"/>
  <c r="C57" i="24" s="1"/>
  <c r="C51" i="24"/>
  <c r="C1" i="22"/>
  <c r="C8" i="22"/>
  <c r="C20" i="22"/>
  <c r="C26" i="22"/>
  <c r="C31" i="22"/>
  <c r="C38" i="22"/>
  <c r="C46" i="22"/>
  <c r="C58" i="22"/>
  <c r="C52" i="22"/>
  <c r="C1" i="21"/>
  <c r="C8" i="21"/>
  <c r="C37" i="21" s="1"/>
  <c r="C42" i="21" s="1"/>
  <c r="C20" i="21"/>
  <c r="C26" i="21"/>
  <c r="C31" i="21"/>
  <c r="C38" i="21"/>
  <c r="C47" i="21"/>
  <c r="C59" i="21" s="1"/>
  <c r="C53" i="21"/>
  <c r="C1" i="20"/>
  <c r="C8" i="20"/>
  <c r="C37" i="20" s="1"/>
  <c r="C42" i="20" s="1"/>
  <c r="C20" i="20"/>
  <c r="C26" i="20"/>
  <c r="C31" i="20"/>
  <c r="C38" i="20"/>
  <c r="C46" i="20"/>
  <c r="C52" i="20"/>
  <c r="C58" i="20"/>
  <c r="C1" i="18"/>
  <c r="C8" i="18"/>
  <c r="C15" i="18"/>
  <c r="C22" i="18"/>
  <c r="C29" i="18"/>
  <c r="C37" i="18"/>
  <c r="C49" i="18"/>
  <c r="C55" i="18"/>
  <c r="C60" i="18"/>
  <c r="C66" i="18"/>
  <c r="C70" i="18"/>
  <c r="C89" i="18"/>
  <c r="C75" i="18"/>
  <c r="C78" i="18"/>
  <c r="C82" i="18"/>
  <c r="C93" i="18"/>
  <c r="C128" i="18" s="1"/>
  <c r="C114" i="18"/>
  <c r="C129" i="18"/>
  <c r="C133" i="18"/>
  <c r="C140" i="18"/>
  <c r="C146" i="18"/>
  <c r="C6" i="3"/>
  <c r="C7" i="3"/>
  <c r="C5" i="3" s="1"/>
  <c r="C62" i="3" s="1"/>
  <c r="C8" i="3"/>
  <c r="C9" i="3"/>
  <c r="C10" i="3"/>
  <c r="C11" i="3"/>
  <c r="A4" i="8"/>
  <c r="C3" i="5"/>
  <c r="C91" i="5" s="1"/>
  <c r="C5" i="5"/>
  <c r="C12" i="5"/>
  <c r="C19" i="5"/>
  <c r="C26" i="5"/>
  <c r="C34" i="5"/>
  <c r="C46" i="5"/>
  <c r="C52" i="5"/>
  <c r="C57" i="5"/>
  <c r="C62" i="5"/>
  <c r="C158" i="5" s="1"/>
  <c r="C63" i="5"/>
  <c r="C67" i="5"/>
  <c r="C72" i="5"/>
  <c r="C86" i="5" s="1"/>
  <c r="C159" i="5" s="1"/>
  <c r="C75" i="5"/>
  <c r="C79" i="5"/>
  <c r="C93" i="5"/>
  <c r="C128" i="5"/>
  <c r="C154" i="5" s="1"/>
  <c r="C114" i="5"/>
  <c r="C129" i="5"/>
  <c r="C153" i="5" s="1"/>
  <c r="C133" i="5"/>
  <c r="C140" i="5"/>
  <c r="C145" i="5"/>
  <c r="C3" i="4"/>
  <c r="C91" i="4" s="1"/>
  <c r="C5" i="4"/>
  <c r="C12" i="4"/>
  <c r="C62" i="4" s="1"/>
  <c r="C19" i="4"/>
  <c r="C26" i="4"/>
  <c r="C34" i="4"/>
  <c r="C46" i="4"/>
  <c r="C52" i="4"/>
  <c r="C57" i="4"/>
  <c r="C63" i="4"/>
  <c r="C67" i="4"/>
  <c r="C72" i="4"/>
  <c r="C75" i="4"/>
  <c r="C79" i="4"/>
  <c r="C93" i="4"/>
  <c r="C114" i="4"/>
  <c r="C129" i="4"/>
  <c r="C133" i="4"/>
  <c r="C153" i="4"/>
  <c r="C140" i="4"/>
  <c r="C145" i="4"/>
  <c r="C2" i="3"/>
  <c r="C2" i="4" s="1"/>
  <c r="C3" i="3"/>
  <c r="C91" i="3" s="1"/>
  <c r="C12" i="3"/>
  <c r="C19" i="3"/>
  <c r="C26" i="3"/>
  <c r="C34" i="3"/>
  <c r="C46" i="3"/>
  <c r="C52" i="3"/>
  <c r="C57" i="3"/>
  <c r="C63" i="3"/>
  <c r="C86" i="3" s="1"/>
  <c r="C159" i="3" s="1"/>
  <c r="C67" i="3"/>
  <c r="C72" i="3"/>
  <c r="C75" i="3"/>
  <c r="C79" i="3"/>
  <c r="C93" i="3"/>
  <c r="C114" i="3"/>
  <c r="C128" i="3" s="1"/>
  <c r="C129" i="3"/>
  <c r="C133" i="3"/>
  <c r="C140" i="3"/>
  <c r="C153" i="3" s="1"/>
  <c r="C145" i="3"/>
  <c r="A12" i="1"/>
  <c r="A11" i="8" s="1"/>
  <c r="E58" i="20"/>
  <c r="F37" i="21"/>
  <c r="F42" i="21" s="1"/>
  <c r="C4" i="18"/>
  <c r="C4" i="20"/>
  <c r="C4" i="21"/>
  <c r="C4" i="22" s="1"/>
  <c r="C4" i="24"/>
  <c r="C4" i="25" s="1"/>
  <c r="C4" i="26" s="1"/>
  <c r="D4" i="6"/>
  <c r="D5" i="7" s="1"/>
  <c r="I2" i="29"/>
  <c r="D2" i="30" s="1"/>
  <c r="C3" i="33"/>
  <c r="E2" i="34"/>
  <c r="E25" i="34"/>
  <c r="F79" i="15"/>
  <c r="F71" i="15"/>
  <c r="E91" i="15"/>
  <c r="B7" i="42"/>
  <c r="F111" i="2"/>
  <c r="F141" i="2"/>
  <c r="G23" i="6"/>
  <c r="B8" i="42"/>
  <c r="F50" i="2"/>
  <c r="F71" i="37"/>
  <c r="F108" i="2"/>
  <c r="F150" i="2"/>
  <c r="F17" i="2"/>
  <c r="F136" i="2"/>
  <c r="H19" i="7" s="1"/>
  <c r="E54" i="2"/>
  <c r="F82" i="2"/>
  <c r="D133" i="2"/>
  <c r="F154" i="2"/>
  <c r="F34" i="2"/>
  <c r="G19" i="7"/>
  <c r="D149" i="2"/>
  <c r="F142" i="2"/>
  <c r="D10" i="7"/>
  <c r="F106" i="2"/>
  <c r="F117" i="2"/>
  <c r="F143" i="2"/>
  <c r="F148" i="2"/>
  <c r="H24" i="7" s="1"/>
  <c r="F153" i="2"/>
  <c r="D22" i="7"/>
  <c r="F135" i="2"/>
  <c r="H20" i="6" s="1"/>
  <c r="D21" i="7"/>
  <c r="E23" i="6"/>
  <c r="H27" i="6"/>
  <c r="D91" i="19"/>
  <c r="F76" i="2"/>
  <c r="E21" i="7" s="1"/>
  <c r="F87" i="2"/>
  <c r="E28" i="6" s="1"/>
  <c r="E133" i="2"/>
  <c r="F61" i="19"/>
  <c r="F66" i="2"/>
  <c r="E26" i="7" s="1"/>
  <c r="F122" i="2"/>
  <c r="H10" i="7" s="1"/>
  <c r="G20" i="6"/>
  <c r="F55" i="2"/>
  <c r="F134" i="2"/>
  <c r="F133" i="2" s="1"/>
  <c r="F96" i="15"/>
  <c r="E21" i="6"/>
  <c r="F170" i="15"/>
  <c r="D54" i="2"/>
  <c r="F39" i="2"/>
  <c r="D27" i="2"/>
  <c r="D9" i="6" s="1"/>
  <c r="F32" i="2"/>
  <c r="F29" i="15"/>
  <c r="F8" i="2"/>
  <c r="F161" i="19"/>
  <c r="F44" i="2"/>
  <c r="D66" i="19"/>
  <c r="D92" i="19" s="1"/>
  <c r="F38" i="19"/>
  <c r="D160" i="23"/>
  <c r="D98" i="2"/>
  <c r="G6" i="6" s="1"/>
  <c r="D66" i="23"/>
  <c r="D6" i="2"/>
  <c r="D36" i="2"/>
  <c r="D10" i="6" s="1"/>
  <c r="D95" i="23"/>
  <c r="H21" i="6"/>
  <c r="I6" i="29"/>
  <c r="F28" i="15"/>
  <c r="D101" i="2"/>
  <c r="F140" i="15"/>
  <c r="F113" i="19"/>
  <c r="D95" i="19"/>
  <c r="D160" i="19"/>
  <c r="D121" i="2"/>
  <c r="D118" i="2" s="1"/>
  <c r="F170" i="19"/>
  <c r="E59" i="2"/>
  <c r="D27" i="7"/>
  <c r="F67" i="2"/>
  <c r="E25" i="6" s="1"/>
  <c r="F78" i="2"/>
  <c r="E77" i="2"/>
  <c r="E24" i="7" s="1"/>
  <c r="E66" i="37"/>
  <c r="F61" i="37"/>
  <c r="D69" i="2"/>
  <c r="D26" i="6" s="1"/>
  <c r="D95" i="37"/>
  <c r="C90" i="3"/>
  <c r="C157" i="3" s="1"/>
  <c r="J47" i="35"/>
  <c r="F37" i="20"/>
  <c r="F42" i="20"/>
  <c r="F120" i="2"/>
  <c r="H8" i="7" s="1"/>
  <c r="G8" i="7"/>
  <c r="F151" i="2"/>
  <c r="H28" i="6" s="1"/>
  <c r="F67" i="19"/>
  <c r="F186" i="19"/>
  <c r="D211" i="19"/>
  <c r="F211" i="19"/>
  <c r="F14" i="23"/>
  <c r="F14" i="2"/>
  <c r="F161" i="23"/>
  <c r="E160" i="23"/>
  <c r="F160" i="23" s="1"/>
  <c r="F186" i="23"/>
  <c r="D211" i="23"/>
  <c r="C154" i="18"/>
  <c r="C65" i="18"/>
  <c r="C90" i="18" s="1"/>
  <c r="C36" i="26"/>
  <c r="C41" i="26" s="1"/>
  <c r="I9" i="29"/>
  <c r="N26" i="31"/>
  <c r="K37" i="35"/>
  <c r="K47" i="35" s="1"/>
  <c r="F21" i="15"/>
  <c r="F22" i="2"/>
  <c r="E98" i="2"/>
  <c r="C8" i="27"/>
  <c r="F120" i="15"/>
  <c r="D100" i="2"/>
  <c r="E123" i="2"/>
  <c r="F123" i="2" s="1"/>
  <c r="H11" i="7" s="1"/>
  <c r="F50" i="19"/>
  <c r="F49" i="2"/>
  <c r="E66" i="23"/>
  <c r="F66" i="23" s="1"/>
  <c r="F61" i="23"/>
  <c r="C10" i="27"/>
  <c r="C128" i="4"/>
  <c r="C154" i="4" s="1"/>
  <c r="C86" i="4"/>
  <c r="C159" i="4" s="1"/>
  <c r="C37" i="22"/>
  <c r="C42" i="22" s="1"/>
  <c r="F10" i="2"/>
  <c r="F56" i="15"/>
  <c r="F38" i="2"/>
  <c r="D28" i="7"/>
  <c r="F68" i="2"/>
  <c r="E28" i="7" s="1"/>
  <c r="F176" i="19"/>
  <c r="D123" i="2"/>
  <c r="F16" i="2"/>
  <c r="F84" i="37"/>
  <c r="F96" i="37"/>
  <c r="H47" i="35"/>
  <c r="F24" i="2"/>
  <c r="F37" i="2"/>
  <c r="D91" i="15"/>
  <c r="D119" i="2"/>
  <c r="G7" i="7" s="1"/>
  <c r="D160" i="15"/>
  <c r="D211" i="15"/>
  <c r="F21" i="19"/>
  <c r="F42" i="2"/>
  <c r="F56" i="23"/>
  <c r="E211" i="23"/>
  <c r="E160" i="37"/>
  <c r="F23" i="2"/>
  <c r="F20" i="2" s="1"/>
  <c r="E7" i="7" s="1"/>
  <c r="F12" i="2"/>
  <c r="E45" i="38"/>
  <c r="I15" i="39"/>
  <c r="F53" i="2"/>
  <c r="F76" i="19"/>
  <c r="F71" i="23"/>
  <c r="F197" i="23"/>
  <c r="F50" i="37"/>
  <c r="F67" i="37"/>
  <c r="E91" i="37"/>
  <c r="F113" i="37"/>
  <c r="F190" i="37"/>
  <c r="D11" i="6"/>
  <c r="E11" i="6" s="1"/>
  <c r="G11" i="7"/>
  <c r="D23" i="6"/>
  <c r="E22" i="7"/>
  <c r="E92" i="37"/>
  <c r="F211" i="23"/>
  <c r="D185" i="23"/>
  <c r="D212" i="23" s="1"/>
  <c r="D6" i="6"/>
  <c r="H25" i="28" l="1"/>
  <c r="I8" i="39"/>
  <c r="I19" i="39" s="1"/>
  <c r="E19" i="39"/>
  <c r="E185" i="15"/>
  <c r="C21" i="31"/>
  <c r="F121" i="2"/>
  <c r="H9" i="7" s="1"/>
  <c r="B3" i="44"/>
  <c r="D3" i="44" s="1"/>
  <c r="E160" i="15"/>
  <c r="F161" i="15"/>
  <c r="E119" i="2"/>
  <c r="F119" i="2" s="1"/>
  <c r="H7" i="7" s="1"/>
  <c r="H18" i="7" s="1"/>
  <c r="F157" i="15"/>
  <c r="F115" i="2"/>
  <c r="H11" i="6" s="1"/>
  <c r="E66" i="15"/>
  <c r="F66" i="15" s="1"/>
  <c r="F92" i="15" s="1"/>
  <c r="E92" i="15"/>
  <c r="E102" i="2"/>
  <c r="F102" i="2" s="1"/>
  <c r="H10" i="6" s="1"/>
  <c r="E95" i="19"/>
  <c r="E185" i="19" s="1"/>
  <c r="E212" i="19" s="1"/>
  <c r="F144" i="19"/>
  <c r="F91" i="19"/>
  <c r="E91" i="19"/>
  <c r="E92" i="19" s="1"/>
  <c r="F14" i="19"/>
  <c r="E100" i="2"/>
  <c r="C17" i="31" s="1"/>
  <c r="E95" i="23"/>
  <c r="E185" i="23" s="1"/>
  <c r="E212" i="23" s="1"/>
  <c r="F212" i="23" s="1"/>
  <c r="F113" i="23"/>
  <c r="F96" i="23"/>
  <c r="F79" i="23"/>
  <c r="F74" i="2"/>
  <c r="E20" i="6"/>
  <c r="F76" i="23"/>
  <c r="F91" i="23" s="1"/>
  <c r="F92" i="23" s="1"/>
  <c r="F95" i="37"/>
  <c r="F120" i="37"/>
  <c r="F76" i="37"/>
  <c r="M26" i="31"/>
  <c r="L26" i="31"/>
  <c r="K26" i="31"/>
  <c r="I26" i="31"/>
  <c r="D92" i="23"/>
  <c r="F79" i="37"/>
  <c r="F91" i="37" s="1"/>
  <c r="P25" i="31"/>
  <c r="O26" i="31"/>
  <c r="C16" i="31"/>
  <c r="G7" i="6"/>
  <c r="F113" i="15"/>
  <c r="F95" i="15"/>
  <c r="F98" i="2"/>
  <c r="H6" i="6" s="1"/>
  <c r="E94" i="38"/>
  <c r="E57" i="38"/>
  <c r="E22" i="38"/>
  <c r="H21" i="36"/>
  <c r="P13" i="31"/>
  <c r="F38" i="15"/>
  <c r="G10" i="6"/>
  <c r="C87" i="4"/>
  <c r="C158" i="4"/>
  <c r="D185" i="19"/>
  <c r="F160" i="19"/>
  <c r="C155" i="18"/>
  <c r="F65" i="2"/>
  <c r="C87" i="5"/>
  <c r="C154" i="3"/>
  <c r="F66" i="37"/>
  <c r="F92" i="37" s="1"/>
  <c r="D92" i="37"/>
  <c r="F160" i="15"/>
  <c r="E92" i="23"/>
  <c r="D185" i="37"/>
  <c r="F160" i="37"/>
  <c r="F29" i="2"/>
  <c r="C9" i="27"/>
  <c r="B6" i="42"/>
  <c r="C6" i="27"/>
  <c r="F60" i="2"/>
  <c r="D81" i="2"/>
  <c r="F85" i="2"/>
  <c r="F86" i="2"/>
  <c r="E27" i="6" s="1"/>
  <c r="F61" i="15"/>
  <c r="F116" i="2"/>
  <c r="E137" i="2"/>
  <c r="F13" i="2"/>
  <c r="E7" i="6" s="1"/>
  <c r="G4" i="6"/>
  <c r="G20" i="7"/>
  <c r="F54" i="2"/>
  <c r="F26" i="31"/>
  <c r="F99" i="2"/>
  <c r="H7" i="6" s="1"/>
  <c r="G8" i="6"/>
  <c r="F66" i="19"/>
  <c r="F92" i="19" s="1"/>
  <c r="G22" i="6"/>
  <c r="G5" i="7"/>
  <c r="C10" i="31"/>
  <c r="F73" i="2"/>
  <c r="E211" i="15"/>
  <c r="F61" i="2"/>
  <c r="E10" i="7" s="1"/>
  <c r="E65" i="2"/>
  <c r="F71" i="2"/>
  <c r="F84" i="2"/>
  <c r="F96" i="19"/>
  <c r="G9" i="7"/>
  <c r="G11" i="6"/>
  <c r="C18" i="31"/>
  <c r="C90" i="4"/>
  <c r="C157" i="4" s="1"/>
  <c r="C2" i="5"/>
  <c r="C90" i="5" s="1"/>
  <c r="C157" i="5" s="1"/>
  <c r="E27" i="2"/>
  <c r="C7" i="31" s="1"/>
  <c r="G18" i="7"/>
  <c r="B4" i="44"/>
  <c r="D4" i="44" s="1"/>
  <c r="F36" i="2"/>
  <c r="E10" i="6" s="1"/>
  <c r="E20" i="2"/>
  <c r="D13" i="2"/>
  <c r="D7" i="6" s="1"/>
  <c r="E6" i="2"/>
  <c r="C4" i="31" s="1"/>
  <c r="C7" i="27"/>
  <c r="D48" i="2"/>
  <c r="D9" i="7" s="1"/>
  <c r="E69" i="2"/>
  <c r="D137" i="2"/>
  <c r="G19" i="6" s="1"/>
  <c r="F138" i="2"/>
  <c r="E144" i="2"/>
  <c r="E27" i="7"/>
  <c r="C22" i="31"/>
  <c r="G9" i="6"/>
  <c r="C15" i="31"/>
  <c r="D97" i="2"/>
  <c r="D132" i="2" s="1"/>
  <c r="B13" i="8" s="1"/>
  <c r="F48" i="2"/>
  <c r="E9" i="7" s="1"/>
  <c r="F6" i="2"/>
  <c r="E6" i="6" s="1"/>
  <c r="G22" i="7"/>
  <c r="E30" i="7"/>
  <c r="D65" i="2"/>
  <c r="D74" i="2"/>
  <c r="D144" i="2"/>
  <c r="F62" i="2"/>
  <c r="E11" i="7" s="1"/>
  <c r="F139" i="2"/>
  <c r="H22" i="7" s="1"/>
  <c r="D77" i="2"/>
  <c r="D23" i="7"/>
  <c r="F147" i="2"/>
  <c r="F80" i="2"/>
  <c r="E22" i="6" s="1"/>
  <c r="B5" i="42"/>
  <c r="F140" i="2"/>
  <c r="F145" i="2"/>
  <c r="F144" i="2" s="1"/>
  <c r="F173" i="2"/>
  <c r="D20" i="2"/>
  <c r="D7" i="7" s="1"/>
  <c r="D18" i="7" s="1"/>
  <c r="F149" i="2"/>
  <c r="F83" i="2"/>
  <c r="F81" i="2" s="1"/>
  <c r="D18" i="6"/>
  <c r="F27" i="2"/>
  <c r="E9" i="6" s="1"/>
  <c r="E36" i="2"/>
  <c r="C8" i="31" s="1"/>
  <c r="E48" i="2"/>
  <c r="C9" i="31" s="1"/>
  <c r="D59" i="2"/>
  <c r="C11" i="31" s="1"/>
  <c r="C26" i="31" s="1"/>
  <c r="F77" i="2"/>
  <c r="D24" i="7" s="1"/>
  <c r="E13" i="2"/>
  <c r="D24" i="6"/>
  <c r="D19" i="6"/>
  <c r="E74" i="2"/>
  <c r="E81" i="2"/>
  <c r="E149" i="2"/>
  <c r="F69" i="2"/>
  <c r="E29" i="7"/>
  <c r="C158" i="3"/>
  <c r="C87" i="3"/>
  <c r="H23" i="6"/>
  <c r="D29" i="7"/>
  <c r="D25" i="7" s="1"/>
  <c r="D27" i="6"/>
  <c r="E157" i="2" l="1"/>
  <c r="C24" i="31" s="1"/>
  <c r="F118" i="2"/>
  <c r="C20" i="31"/>
  <c r="B2" i="44"/>
  <c r="D2" i="44" s="1"/>
  <c r="E118" i="2"/>
  <c r="E212" i="15"/>
  <c r="F95" i="19"/>
  <c r="E97" i="2"/>
  <c r="E19" i="6"/>
  <c r="F95" i="23"/>
  <c r="F100" i="2"/>
  <c r="H8" i="6" s="1"/>
  <c r="H18" i="6" s="1"/>
  <c r="F185" i="23"/>
  <c r="E18" i="6"/>
  <c r="E31" i="6" s="1"/>
  <c r="P26" i="31"/>
  <c r="D185" i="15"/>
  <c r="G18" i="6"/>
  <c r="D13" i="8" s="1"/>
  <c r="E13" i="8" s="1"/>
  <c r="C11" i="27"/>
  <c r="D212" i="37"/>
  <c r="F212" i="37" s="1"/>
  <c r="F185" i="37"/>
  <c r="D157" i="2"/>
  <c r="B14" i="8" s="1"/>
  <c r="F211" i="15"/>
  <c r="G31" i="7"/>
  <c r="F185" i="15"/>
  <c r="D212" i="15"/>
  <c r="D212" i="19"/>
  <c r="F212" i="19" s="1"/>
  <c r="F185" i="19"/>
  <c r="B14" i="42"/>
  <c r="D19" i="7"/>
  <c r="F137" i="2"/>
  <c r="H19" i="6" s="1"/>
  <c r="G32" i="7"/>
  <c r="C5" i="31"/>
  <c r="D31" i="7"/>
  <c r="D32" i="7" s="1"/>
  <c r="G34" i="7" s="1"/>
  <c r="E18" i="7"/>
  <c r="E32" i="7" s="1"/>
  <c r="C6" i="31"/>
  <c r="G33" i="7"/>
  <c r="D33" i="7"/>
  <c r="D6" i="8"/>
  <c r="H23" i="7"/>
  <c r="H31" i="7" s="1"/>
  <c r="H32" i="7" s="1"/>
  <c r="G24" i="6"/>
  <c r="G29" i="6" s="1"/>
  <c r="D88" i="2"/>
  <c r="E23" i="7"/>
  <c r="D64" i="2"/>
  <c r="D165" i="2" s="1"/>
  <c r="D158" i="2"/>
  <c r="B15" i="8" s="1"/>
  <c r="F59" i="2"/>
  <c r="F64" i="2" s="1"/>
  <c r="E88" i="2"/>
  <c r="D29" i="6"/>
  <c r="E64" i="2"/>
  <c r="F88" i="2"/>
  <c r="E26" i="6"/>
  <c r="E24" i="6" s="1"/>
  <c r="E29" i="6" s="1"/>
  <c r="H29" i="6"/>
  <c r="C25" i="31" l="1"/>
  <c r="E132" i="2"/>
  <c r="E158" i="2" s="1"/>
  <c r="F212" i="15"/>
  <c r="F132" i="2"/>
  <c r="E30" i="6"/>
  <c r="E32" i="6" s="1"/>
  <c r="H30" i="6"/>
  <c r="E89" i="2"/>
  <c r="H34" i="7"/>
  <c r="F157" i="2"/>
  <c r="B6" i="8"/>
  <c r="E33" i="7"/>
  <c r="E6" i="8"/>
  <c r="D7" i="8"/>
  <c r="E34" i="7"/>
  <c r="D34" i="7"/>
  <c r="D30" i="6"/>
  <c r="D8" i="8" s="1"/>
  <c r="F166" i="2"/>
  <c r="H33" i="7"/>
  <c r="D166" i="2"/>
  <c r="B7" i="8"/>
  <c r="E7" i="8" s="1"/>
  <c r="G30" i="6"/>
  <c r="D15" i="8" s="1"/>
  <c r="E15" i="8" s="1"/>
  <c r="D14" i="8"/>
  <c r="E14" i="8" s="1"/>
  <c r="D89" i="2"/>
  <c r="B8" i="8" s="1"/>
  <c r="C12" i="31"/>
  <c r="C13" i="31" s="1"/>
  <c r="E166" i="2"/>
  <c r="F89" i="2"/>
  <c r="F158" i="2" l="1"/>
  <c r="E165" i="2"/>
  <c r="H32" i="6"/>
  <c r="H31" i="6" s="1"/>
  <c r="F165" i="2"/>
  <c r="D32" i="6"/>
  <c r="E8" i="8"/>
  <c r="G32" i="6"/>
  <c r="G31" i="6" s="1"/>
</calcChain>
</file>

<file path=xl/sharedStrings.xml><?xml version="1.0" encoding="utf-8"?>
<sst xmlns="http://schemas.openxmlformats.org/spreadsheetml/2006/main" count="5573" uniqueCount="1048">
  <si>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</si>
  <si>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</si>
  <si>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</si>
  <si>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</si>
  <si>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</si>
  <si>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</si>
  <si>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</si>
  <si>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</si>
  <si>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</si>
  <si>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</si>
  <si>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</si>
  <si>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</si>
  <si>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</si>
  <si>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</si>
  <si>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</si>
  <si>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</si>
  <si>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</si>
  <si>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</si>
  <si>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</si>
  <si>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</si>
  <si>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</si>
  <si>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</si>
  <si>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</si>
  <si>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</si>
  <si>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</si>
  <si>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</si>
  <si>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</si>
  <si>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</si>
  <si>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</si>
  <si>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</si>
  <si>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</si>
  <si>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</si>
  <si>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</si>
  <si>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</si>
  <si>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</si>
  <si>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</si>
  <si>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</si>
  <si>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</si>
  <si>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</si>
  <si>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</si>
  <si>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</si>
  <si>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</si>
  <si>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</si>
  <si>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</si>
  <si>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</si>
  <si>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</si>
  <si>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</si>
  <si>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</si>
  <si>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</si>
  <si>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</si>
  <si>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</si>
  <si>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</si>
  <si>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</si>
  <si>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</si>
  <si>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</si>
  <si>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</si>
  <si>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</si>
  <si>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</si>
  <si>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</si>
  <si>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</si>
  <si>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</si>
  <si>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</si>
  <si>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</si>
  <si>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</si>
  <si>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</si>
  <si>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</si>
  <si>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</si>
  <si>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</si>
  <si>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</si>
  <si>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</si>
  <si>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</si>
  <si>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</si>
  <si>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</si>
  <si>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</si>
  <si>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</si>
  <si>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</si>
  <si>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</si>
  <si>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</si>
  <si>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</si>
  <si>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</si>
  <si>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</si>
  <si>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</si>
  <si>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</si>
  <si>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</si>
  <si>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</si>
  <si>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</si>
  <si>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</si>
  <si>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</si>
  <si>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</si>
  <si>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</si>
  <si>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</si>
  <si>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</si>
  <si>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</si>
  <si>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</si>
  <si>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</si>
  <si>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</si>
  <si>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</si>
  <si>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</si>
  <si>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</si>
  <si>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</si>
  <si>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</si>
  <si>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</si>
  <si>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</si>
  <si>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</si>
  <si>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</si>
  <si>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</si>
  <si>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</si>
  <si>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</si>
  <si>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</si>
  <si>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</si>
  <si>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</si>
  <si>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</si>
  <si>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</si>
  <si>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</si>
  <si>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</si>
  <si>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</si>
  <si>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</si>
  <si>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</si>
  <si>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</si>
  <si>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</si>
  <si>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</si>
  <si>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</si>
  <si>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</si>
  <si>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</si>
  <si>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</si>
  <si>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</si>
  <si>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Összesen (1+4+7+9+11)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</si>
  <si>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</si>
  <si>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</si>
  <si>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</si>
  <si>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</si>
  <si>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</si>
  <si>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</si>
  <si>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</si>
  <si>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</si>
  <si>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</si>
  <si>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</si>
  <si>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</si>
  <si>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</si>
  <si>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</si>
  <si>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</si>
  <si>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</si>
  <si>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</si>
  <si>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</si>
  <si>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</si>
  <si>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</si>
  <si>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</si>
  <si>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</si>
  <si>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</si>
  <si>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</si>
  <si>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</si>
  <si>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</si>
  <si>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</si>
  <si>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</si>
  <si>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</si>
  <si>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</si>
  <si>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</si>
  <si>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</si>
  <si>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</si>
  <si>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</si>
  <si>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</si>
  <si>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</si>
  <si>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</si>
  <si>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</si>
  <si>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</si>
  <si>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</si>
  <si>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</si>
  <si>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</si>
  <si>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</si>
  <si>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</si>
  <si>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Befektetési célú belföldi, külföldi értékpapírok vásárlása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</si>
  <si>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</si>
  <si>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</si>
  <si>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</si>
  <si>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</si>
  <si>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</si>
  <si>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</si>
  <si>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</si>
  <si>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</si>
  <si>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</si>
  <si>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</si>
  <si>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</si>
  <si>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</si>
  <si>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</si>
  <si>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</si>
  <si>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</si>
  <si>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</si>
  <si>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</si>
  <si>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</si>
  <si>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</si>
  <si>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</si>
  <si>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</si>
  <si>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</si>
  <si>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</si>
  <si>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</si>
  <si>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</si>
  <si>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</si>
  <si>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</si>
  <si>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</si>
  <si>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</si>
  <si>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</si>
  <si>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</si>
  <si>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</si>
  <si>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</si>
  <si>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</si>
  <si>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</si>
  <si>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</si>
  <si>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</si>
  <si>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</si>
  <si>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</si>
  <si>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</si>
  <si>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</si>
  <si>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</si>
  <si>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</si>
  <si>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</si>
  <si>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</si>
  <si>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</si>
  <si>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</si>
  <si>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</si>
  <si>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</si>
  <si>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</si>
  <si>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</si>
  <si>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</si>
  <si>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</si>
  <si>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</si>
  <si>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</si>
  <si>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</si>
  <si>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</si>
  <si>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</si>
  <si>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</si>
  <si>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</si>
  <si>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</si>
  <si>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</si>
  <si>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</si>
  <si>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</si>
  <si>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</si>
  <si>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</si>
  <si>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</si>
  <si>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</si>
  <si>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</si>
  <si>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</si>
  <si>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</si>
  <si>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</si>
  <si>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</si>
  <si>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</si>
  <si>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</si>
  <si>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</si>
  <si>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</si>
  <si>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</si>
  <si>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</si>
  <si>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</si>
  <si>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</si>
  <si>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</si>
  <si>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</si>
  <si>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</si>
  <si>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</si>
  <si>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</si>
  <si>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</si>
  <si>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</si>
  <si>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</si>
  <si>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</si>
  <si>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</si>
  <si>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</si>
  <si>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</si>
  <si>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</si>
  <si>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</si>
  <si>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</si>
  <si>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</si>
  <si>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</si>
  <si>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</si>
  <si>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</si>
  <si>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</si>
  <si>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</si>
  <si>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</si>
  <si>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</si>
  <si>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</si>
  <si>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</si>
  <si>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</si>
  <si>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</si>
  <si>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</si>
  <si>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</si>
  <si>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</si>
  <si>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</si>
  <si>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</si>
  <si>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</si>
  <si>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</si>
  <si>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</si>
  <si>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</si>
  <si>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</si>
  <si>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</si>
  <si>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</si>
  <si>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</si>
  <si>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</si>
  <si>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</si>
  <si>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</si>
  <si>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</si>
  <si>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</si>
  <si>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</si>
  <si>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</si>
  <si>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</si>
  <si>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</si>
  <si>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</si>
  <si>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</si>
  <si>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</si>
  <si>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</si>
  <si>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</si>
  <si>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</si>
  <si>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</si>
  <si>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</si>
  <si>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</si>
  <si>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</si>
  <si>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</si>
  <si>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</si>
  <si>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</si>
  <si>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</si>
  <si>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</si>
  <si>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</si>
  <si>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</si>
  <si>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</si>
  <si>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</si>
  <si>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</si>
  <si>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</si>
  <si>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</si>
  <si>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</si>
  <si>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</si>
  <si>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</si>
  <si>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</si>
  <si>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</si>
  <si>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</si>
  <si>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</si>
  <si>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</si>
  <si>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</si>
  <si>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</si>
  <si>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</si>
  <si>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</si>
  <si>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</si>
  <si>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</si>
  <si>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</si>
  <si>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</si>
  <si>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</si>
  <si>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</si>
  <si>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</si>
  <si>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</si>
  <si>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</si>
  <si>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</si>
  <si>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</si>
  <si>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</si>
  <si>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</si>
  <si>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</si>
  <si>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</si>
  <si>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</si>
  <si>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</si>
  <si>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</si>
  <si>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</si>
  <si>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</si>
  <si>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</si>
  <si>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</si>
  <si>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</si>
  <si>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</si>
  <si>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</si>
  <si>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</si>
  <si>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</si>
  <si>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</si>
  <si>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</si>
  <si>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</si>
  <si>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</si>
  <si>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</si>
  <si>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</si>
  <si>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</si>
  <si>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</si>
  <si>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</si>
  <si>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</si>
  <si>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</si>
  <si>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</si>
  <si>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</si>
  <si>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</si>
  <si>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</si>
  <si>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</si>
  <si>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</si>
  <si>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</si>
  <si>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</si>
  <si>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</si>
  <si>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</si>
  <si>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</si>
  <si>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</si>
  <si>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</si>
  <si>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</si>
  <si>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</si>
  <si>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</si>
  <si>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</si>
  <si>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</si>
  <si>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</si>
  <si>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</si>
  <si>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</si>
  <si>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</si>
  <si>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</si>
  <si>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</si>
  <si>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</si>
  <si>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</si>
  <si>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</si>
  <si>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</si>
  <si>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</si>
  <si>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</si>
  <si>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</si>
  <si>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</si>
  <si>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</si>
  <si>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</si>
  <si>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</si>
  <si>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</si>
  <si>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</si>
  <si>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</si>
  <si>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</si>
  <si>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</si>
  <si>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</si>
  <si>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</si>
  <si>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</si>
  <si>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</si>
  <si>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</si>
  <si>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</si>
  <si>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</si>
  <si>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</si>
  <si>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</si>
  <si>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</si>
  <si>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</si>
  <si>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</si>
  <si>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</si>
  <si>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</si>
  <si>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</si>
  <si>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</si>
  <si>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</si>
  <si>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</si>
  <si>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</si>
  <si>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</si>
  <si>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</si>
  <si>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</si>
  <si>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</si>
  <si>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</si>
  <si>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</si>
  <si>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</si>
  <si>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</si>
  <si>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</si>
  <si>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</si>
  <si>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</si>
  <si>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</si>
  <si>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</si>
  <si>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</si>
  <si>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</si>
  <si>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</si>
  <si>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</si>
  <si>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</si>
  <si>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</si>
  <si>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</si>
  <si>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</si>
  <si>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</si>
  <si>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</si>
  <si>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</si>
  <si>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</si>
  <si>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</si>
  <si>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</si>
  <si>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</si>
  <si>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</si>
  <si>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</si>
  <si>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</si>
  <si>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</si>
  <si>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</si>
  <si>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</si>
  <si>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</si>
  <si>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</si>
  <si>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</si>
  <si>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</si>
  <si>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</si>
  <si>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</si>
  <si>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</si>
  <si>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</si>
  <si>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</si>
  <si>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</si>
  <si>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</si>
  <si>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</si>
  <si>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</si>
  <si>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</si>
  <si>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</si>
  <si>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</si>
  <si>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</si>
  <si>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</si>
  <si>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</si>
  <si>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</si>
  <si>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</si>
  <si>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</si>
  <si>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</si>
  <si>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</si>
  <si>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</si>
  <si>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</si>
  <si>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</si>
  <si>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</si>
  <si>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</si>
  <si>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</si>
  <si>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</si>
  <si>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</si>
  <si>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</si>
  <si>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</si>
  <si>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</si>
  <si>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</si>
  <si>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</si>
  <si>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</si>
  <si>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</si>
  <si>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</si>
  <si>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</si>
  <si>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</si>
  <si>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</si>
  <si>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</si>
  <si>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</si>
  <si>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</si>
  <si>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</si>
  <si>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</si>
  <si>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</si>
  <si>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</si>
  <si>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</si>
  <si>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</si>
  <si>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</si>
  <si>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</si>
  <si>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</si>
  <si>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</si>
  <si>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Forintban!</t>
  </si>
  <si>
    <t>Bruttó  hiány:</t>
  </si>
  <si>
    <t>Bruttó  többlet:</t>
  </si>
  <si>
    <t>2018. évi előirányzat BEVÉTELEK</t>
  </si>
  <si>
    <t>Egyházak támogatása</t>
  </si>
  <si>
    <t>Működési feladatok ellátása</t>
  </si>
  <si>
    <t>Egyesületek támogatása</t>
  </si>
  <si>
    <t>Vagyoni tipusú adók</t>
  </si>
  <si>
    <t>Cofog</t>
  </si>
  <si>
    <t>Személyi juttatások előirányzata</t>
  </si>
  <si>
    <t>Munkaadót terhelő járulékok</t>
  </si>
  <si>
    <t>Dologi kiadások</t>
  </si>
  <si>
    <t>Ellátottak juttatásai</t>
  </si>
  <si>
    <t>Lébény Város Önkormányzata</t>
  </si>
  <si>
    <t>Család és nővédelmi egészségügyi gondozás</t>
  </si>
  <si>
    <t>074031</t>
  </si>
  <si>
    <t>041233</t>
  </si>
  <si>
    <t>Hosszabbidőtartamú közfoglalkoztatás</t>
  </si>
  <si>
    <t>011130</t>
  </si>
  <si>
    <t>Önkormányzatok igazgatási tevékenysége</t>
  </si>
  <si>
    <t>013320</t>
  </si>
  <si>
    <t>Köztemető fenntartása</t>
  </si>
  <si>
    <t>013350</t>
  </si>
  <si>
    <t>Önkormányzati vagyongazdálkodás</t>
  </si>
  <si>
    <t>Átadott pénzeszközök/Tartalék</t>
  </si>
  <si>
    <t>032020</t>
  </si>
  <si>
    <t>Tűz és katasztrófavédelem</t>
  </si>
  <si>
    <t>045120</t>
  </si>
  <si>
    <t>Útépítés és felújítás</t>
  </si>
  <si>
    <t>045160</t>
  </si>
  <si>
    <t>Közutak fenntartása és üzemeltetése</t>
  </si>
  <si>
    <t xml:space="preserve">047410 </t>
  </si>
  <si>
    <t>Ár- és belvíz védelmi feladatok</t>
  </si>
  <si>
    <t>091110</t>
  </si>
  <si>
    <t>Óvoda támogatás</t>
  </si>
  <si>
    <t>018030</t>
  </si>
  <si>
    <t>Mosonmagyaróvári Térségi Társulás</t>
  </si>
  <si>
    <t>064010</t>
  </si>
  <si>
    <t>Közvilágítás</t>
  </si>
  <si>
    <t>összesen</t>
  </si>
  <si>
    <t>066010</t>
  </si>
  <si>
    <t>Zöldterület kezelés</t>
  </si>
  <si>
    <t>066020</t>
  </si>
  <si>
    <t>Városgazdálkodás</t>
  </si>
  <si>
    <t>072111</t>
  </si>
  <si>
    <t>Háziorvosi szolgálat</t>
  </si>
  <si>
    <t>072311</t>
  </si>
  <si>
    <t>Fogászati ellátás</t>
  </si>
  <si>
    <t>076090</t>
  </si>
  <si>
    <t>Település egészségügyi feladatok</t>
  </si>
  <si>
    <t>081030</t>
  </si>
  <si>
    <t>Sportlétesítmények működtetése</t>
  </si>
  <si>
    <t>082044</t>
  </si>
  <si>
    <t>Könyvtári szolgáltatás</t>
  </si>
  <si>
    <t>082091</t>
  </si>
  <si>
    <t>Közművelődési feladatok</t>
  </si>
  <si>
    <t>086020</t>
  </si>
  <si>
    <t>Helyi térségi és közösségi tér biztosítása</t>
  </si>
  <si>
    <t>091220</t>
  </si>
  <si>
    <t>Iskolai nevelés 1-4. évfolyam</t>
  </si>
  <si>
    <t>092120</t>
  </si>
  <si>
    <t>Iskolai nevelés 5-8. évfolyam</t>
  </si>
  <si>
    <t>096015</t>
  </si>
  <si>
    <t>Intézményi étkeztetés</t>
  </si>
  <si>
    <t>104034</t>
  </si>
  <si>
    <t>Szünidei étkeztetés</t>
  </si>
  <si>
    <t>102031</t>
  </si>
  <si>
    <t>Idősek nappali ellátása</t>
  </si>
  <si>
    <t>107060</t>
  </si>
  <si>
    <t>Szociális ellátások</t>
  </si>
  <si>
    <t>084031</t>
  </si>
  <si>
    <t>Egyházak, egyesületek támogatása</t>
  </si>
  <si>
    <t>Lébényi Közös Önkormányzati Hivatal</t>
  </si>
  <si>
    <t>011220</t>
  </si>
  <si>
    <t>Adóigazgatási tevékenységek</t>
  </si>
  <si>
    <t>Szociális elltások</t>
  </si>
  <si>
    <t>Mindösszesen</t>
  </si>
  <si>
    <t>Iskola egészségügyi tevékenység</t>
  </si>
  <si>
    <t>074032</t>
  </si>
  <si>
    <t>Finanszírozás</t>
  </si>
  <si>
    <t>018010</t>
  </si>
  <si>
    <t>Elszámolás a központi költségvetéseel</t>
  </si>
  <si>
    <t>8. számú tájékoztató tábla</t>
  </si>
  <si>
    <t>adatok Ft-ban</t>
  </si>
  <si>
    <t>Kiadások közgazdasági funkció szerinti tagolásban</t>
  </si>
  <si>
    <t>Módosított előirányzat</t>
  </si>
  <si>
    <t>Módosítás II.</t>
  </si>
  <si>
    <t>Módosítás I.</t>
  </si>
  <si>
    <t>Módosítás II</t>
  </si>
  <si>
    <t>Módosítás I</t>
  </si>
  <si>
    <t>2019. évi eredeti előirányzat</t>
  </si>
  <si>
    <t>CSÁKVÁR VÁROS ÖNKORMÁNYZATA</t>
  </si>
  <si>
    <t>2019. évi módosított előirányzat</t>
  </si>
  <si>
    <t>Önkormányzat megnevezése:</t>
  </si>
  <si>
    <t>Költségvetési év: 2019</t>
  </si>
  <si>
    <t>Intézmény megnevezése:</t>
  </si>
  <si>
    <t>ÖNKORMÁNYZAT</t>
  </si>
  <si>
    <t>Részletező</t>
  </si>
  <si>
    <t>Előirányzat megnevezése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</si>
  <si>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</si>
  <si>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</si>
  <si>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</si>
  <si>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</si>
  <si>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</si>
  <si>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</si>
  <si>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</si>
  <si>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</si>
  <si>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</si>
  <si>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</si>
  <si>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</si>
  <si>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</si>
  <si>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</si>
  <si>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</si>
  <si>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</si>
  <si>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</si>
  <si>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B34</t>
  </si>
  <si>
    <t>Vagyoni típusú adók</t>
  </si>
  <si>
    <t>4.1.1</t>
  </si>
  <si>
    <t>4.1.2</t>
  </si>
  <si>
    <t>4.1.3</t>
  </si>
  <si>
    <t>B351</t>
  </si>
  <si>
    <t>B355</t>
  </si>
  <si>
    <t>B354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</si>
  <si>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</si>
  <si>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</si>
  <si>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</si>
  <si>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</si>
  <si>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</si>
  <si>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</si>
  <si>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</si>
  <si>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</si>
  <si>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</si>
  <si>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</si>
  <si>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</si>
  <si>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</si>
  <si>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B51</t>
  </si>
  <si>
    <t>B52</t>
  </si>
  <si>
    <t>B53</t>
  </si>
  <si>
    <t>B54</t>
  </si>
  <si>
    <t>B55</t>
  </si>
  <si>
    <t>B61</t>
  </si>
  <si>
    <t>B64</t>
  </si>
  <si>
    <t>B65</t>
  </si>
  <si>
    <t>B71</t>
  </si>
  <si>
    <t>B74</t>
  </si>
  <si>
    <t>B75</t>
  </si>
  <si>
    <t>B8111</t>
  </si>
  <si>
    <t>B8112</t>
  </si>
  <si>
    <t>B8121</t>
  </si>
  <si>
    <t>B8122</t>
  </si>
  <si>
    <t>B8123</t>
  </si>
  <si>
    <t>B8124</t>
  </si>
  <si>
    <t>B8131</t>
  </si>
  <si>
    <t>B8132</t>
  </si>
  <si>
    <t>B814</t>
  </si>
  <si>
    <t>B815</t>
  </si>
  <si>
    <t>B816</t>
  </si>
  <si>
    <t>Központi, irányítószervi támogatás</t>
  </si>
  <si>
    <t>13.4.</t>
  </si>
  <si>
    <t>B817</t>
  </si>
  <si>
    <t>B821</t>
  </si>
  <si>
    <t>B822</t>
  </si>
  <si>
    <t>B823</t>
  </si>
  <si>
    <t>B825</t>
  </si>
  <si>
    <t>B84</t>
  </si>
  <si>
    <t>B83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</si>
  <si>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</si>
  <si>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</si>
  <si>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</si>
  <si>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</si>
  <si>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</si>
  <si>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</si>
  <si>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</si>
  <si>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</si>
  <si>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</si>
  <si>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</si>
  <si>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</si>
  <si>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</si>
  <si>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</si>
  <si>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</si>
  <si>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</si>
  <si>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</si>
  <si>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</si>
  <si>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</si>
  <si>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</si>
  <si>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</si>
  <si>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</si>
  <si>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</si>
  <si>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</si>
  <si>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</si>
  <si>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</si>
  <si>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</si>
  <si>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</si>
  <si>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</si>
  <si>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</si>
  <si>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</si>
  <si>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</si>
  <si>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</si>
  <si>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</si>
  <si>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</si>
  <si>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</si>
  <si>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</si>
  <si>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</si>
  <si>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</si>
  <si>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</si>
  <si>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</si>
  <si>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</si>
  <si>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</si>
  <si>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</si>
  <si>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</si>
  <si>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</si>
  <si>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</si>
  <si>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</si>
  <si>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</si>
  <si>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K2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</si>
  <si>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</si>
  <si>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</si>
  <si>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</si>
  <si>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</si>
  <si>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</si>
  <si>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</si>
  <si>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</si>
  <si>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</si>
  <si>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</si>
  <si>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</si>
  <si>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</si>
  <si>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</si>
  <si>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</si>
  <si>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</si>
  <si>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</si>
  <si>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</si>
  <si>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</si>
  <si>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</si>
  <si>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</si>
  <si>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</si>
  <si>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</si>
  <si>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</si>
  <si>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</si>
  <si>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</si>
  <si>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</si>
  <si>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</si>
  <si>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</si>
  <si>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</si>
  <si>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</si>
  <si>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</si>
  <si>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</si>
  <si>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</si>
  <si>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</si>
  <si>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</si>
  <si>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</si>
  <si>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</si>
  <si>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</si>
  <si>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</si>
  <si>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</si>
  <si>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</si>
  <si>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</si>
  <si>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</si>
  <si>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</si>
  <si>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</si>
  <si>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</si>
  <si>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</si>
  <si>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</si>
  <si>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</si>
  <si>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</si>
  <si>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</si>
  <si>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</si>
  <si>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</si>
  <si>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</si>
  <si>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</si>
  <si>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</si>
  <si>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</si>
  <si>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</si>
  <si>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</si>
  <si>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</si>
  <si>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</si>
  <si>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</si>
  <si>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</si>
  <si>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</si>
  <si>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</si>
  <si>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</si>
  <si>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</si>
  <si>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</si>
  <si>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</si>
  <si>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Egyáb dologi kiadások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</si>
  <si>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</si>
  <si>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</si>
  <si>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</si>
  <si>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</si>
  <si>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</si>
  <si>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</si>
  <si>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</si>
  <si>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</si>
  <si>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</si>
  <si>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K5021</t>
  </si>
  <si>
    <t>K5022</t>
  </si>
  <si>
    <t>K5023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</si>
  <si>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</si>
  <si>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</si>
  <si>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</si>
  <si>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</si>
  <si>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</si>
  <si>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</si>
  <si>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</si>
  <si>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</si>
  <si>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</si>
  <si>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K513</t>
  </si>
  <si>
    <t>1.18.1</t>
  </si>
  <si>
    <t>1.18.2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</si>
  <si>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</si>
  <si>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</si>
  <si>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</si>
  <si>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</si>
  <si>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</si>
  <si>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</si>
  <si>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</si>
  <si>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</si>
  <si>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</si>
  <si>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</si>
  <si>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</si>
  <si>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</si>
  <si>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</si>
  <si>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</si>
  <si>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</si>
  <si>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</si>
  <si>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</si>
  <si>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</si>
  <si>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</si>
  <si>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</si>
  <si>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</si>
  <si>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</si>
  <si>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</si>
  <si>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</si>
  <si>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</si>
  <si>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</si>
  <si>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</si>
  <si>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</si>
  <si>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</si>
  <si>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</si>
  <si>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</si>
  <si>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</si>
  <si>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</si>
  <si>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K81</t>
  </si>
  <si>
    <t>K82</t>
  </si>
  <si>
    <t>K83</t>
  </si>
  <si>
    <t>K84</t>
  </si>
  <si>
    <t>K85</t>
  </si>
  <si>
    <t>K86</t>
  </si>
  <si>
    <t>K87</t>
  </si>
  <si>
    <t>K89</t>
  </si>
  <si>
    <t>K9111</t>
  </si>
  <si>
    <t>K9112</t>
  </si>
  <si>
    <t>K9113</t>
  </si>
  <si>
    <t>K9121</t>
  </si>
  <si>
    <t>K9122</t>
  </si>
  <si>
    <t>K9123</t>
  </si>
  <si>
    <t>K9124</t>
  </si>
  <si>
    <t>K9125</t>
  </si>
  <si>
    <t>K9126</t>
  </si>
  <si>
    <t>K913</t>
  </si>
  <si>
    <t>K914</t>
  </si>
  <si>
    <t>K915</t>
  </si>
  <si>
    <t>K916</t>
  </si>
  <si>
    <t>K917</t>
  </si>
  <si>
    <t>K921</t>
  </si>
  <si>
    <t>K922</t>
  </si>
  <si>
    <t>K923</t>
  </si>
  <si>
    <t>K924</t>
  </si>
  <si>
    <t>K925</t>
  </si>
  <si>
    <t>K94</t>
  </si>
  <si>
    <t>KÖZÖS ÖNKORMÁNYZATI HIVATAL</t>
  </si>
  <si>
    <t>Előirányzat-felhasználási ütemterv 2019. évre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</si>
  <si>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</si>
  <si>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</si>
  <si>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</si>
  <si>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</si>
  <si>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</si>
  <si>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</si>
  <si>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</si>
  <si>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</si>
  <si>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</si>
  <si>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Csákvár Város Önkormányzat saját bevételeinek részletezése az adósságot keletkeztető ügyletből származó tárgyévi fizetési kötelezettség megállapításához</t>
  </si>
  <si>
    <t>Forintban !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</si>
  <si>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</si>
  <si>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</si>
  <si>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</si>
  <si>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</si>
  <si>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Felhasználás
2018. XII.31-ig</t>
  </si>
  <si>
    <t>ÖSSZESEN:</t>
  </si>
  <si>
    <t>Felújítási kiadások előirányzata felújításonként</t>
  </si>
  <si>
    <t>Felújítás  megnevezése</t>
  </si>
  <si>
    <t>EU-s projekt neve, azonosítója:</t>
  </si>
  <si>
    <t>Források</t>
  </si>
  <si>
    <t>2017.</t>
  </si>
  <si>
    <t>2018.</t>
  </si>
  <si>
    <t>2019.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</si>
  <si>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</si>
  <si>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</si>
  <si>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</si>
  <si>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</si>
  <si>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</si>
  <si>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</si>
  <si>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</si>
  <si>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</si>
  <si>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</si>
  <si>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</si>
  <si>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</si>
  <si>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</si>
  <si>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9=(4+5+6+7+8)</t>
  </si>
  <si>
    <t>Pótlék, bírság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</si>
  <si>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</si>
  <si>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</si>
  <si>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</si>
  <si>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Működési célú központosított előirányzatok</t>
  </si>
  <si>
    <t>2019. évi támogatás összesen</t>
  </si>
  <si>
    <t>A 2019. évi általános működés és ágazati feladatok támogatásának alakulása jogcímenként</t>
  </si>
  <si>
    <t xml:space="preserve"> Forintban !</t>
  </si>
  <si>
    <t>Csákvár Város Önkormányzata</t>
  </si>
  <si>
    <t>Átütemezett</t>
  </si>
  <si>
    <t>30 napon túli elismert tartozásállomány összesen:</t>
  </si>
  <si>
    <t>Ft</t>
  </si>
  <si>
    <t>2019. évi előirányzat</t>
  </si>
  <si>
    <t>2020.</t>
  </si>
  <si>
    <t>2021.</t>
  </si>
  <si>
    <t>2022.
után</t>
  </si>
  <si>
    <t>2019. előtti kifizetés</t>
  </si>
  <si>
    <t>Tartalékok kimutatása</t>
  </si>
  <si>
    <t>I. Általános tartalék</t>
  </si>
  <si>
    <t>II. Céltartalék</t>
  </si>
  <si>
    <t>adatok forintban!</t>
  </si>
  <si>
    <t>1. melléklet szerint</t>
  </si>
  <si>
    <t>Almelléklet szerint</t>
  </si>
  <si>
    <t>Eltérés</t>
  </si>
  <si>
    <t>Későbbi évek</t>
  </si>
  <si>
    <t>Magánszemeélyek kommunális adója</t>
  </si>
  <si>
    <t>Telekadó</t>
  </si>
  <si>
    <t>4.8.</t>
  </si>
  <si>
    <t>Közhatalmi bevételek (4.1.+...+4.6.)</t>
  </si>
  <si>
    <t>Közhatalmi bevételek (4.1.+…+4.6.)</t>
  </si>
  <si>
    <t>B8113</t>
  </si>
  <si>
    <t>FLORIANA KÖNYVTÁR ÉS KÖZÖSSÉGI TÉR</t>
  </si>
  <si>
    <t>MESE- VÁR ÓVODA ÉS BÖLCSŐDE</t>
  </si>
  <si>
    <t>Államhá.belüli megelőleg.visszafizetése</t>
  </si>
  <si>
    <t>2019. évi nyitó</t>
  </si>
  <si>
    <t>víziközmű számla nyitó egyenlege- kötött felhasználás</t>
  </si>
  <si>
    <t>Éves eredeti kiadási előirányzat: 13.150.534 Ft</t>
  </si>
  <si>
    <t>Hivatal inf.eszk. besz.</t>
  </si>
  <si>
    <t>Hivatal egyéb.tárgy.esz.besz.</t>
  </si>
  <si>
    <t>Könyvtár egyéb tárgy.eszk.besz.</t>
  </si>
  <si>
    <t>Óvoda 4 db laptop vásárlás</t>
  </si>
  <si>
    <t>Önkormányzat:</t>
  </si>
  <si>
    <t>Városközpont fejlesztése</t>
  </si>
  <si>
    <t>EU-s projekt neve, azonosítója: TOP-1.4.1 Óvoda felújítása</t>
  </si>
  <si>
    <t>Óvoda TOP-1.4.1-ből eszk.be.</t>
  </si>
  <si>
    <t>Leader pály.rendezvénysátor öe.</t>
  </si>
  <si>
    <t>TOP-1.1.1 Iparter.fejl.Csákváron</t>
  </si>
  <si>
    <t>TOP-3.2.1 Iskola energetik.felúj.</t>
  </si>
  <si>
    <t>TOP-3.1.1 Közlekedésfejlszetés Csákváron</t>
  </si>
  <si>
    <t>Fejér út felújít. Önerő</t>
  </si>
  <si>
    <t>KEHOP Euroaszfalt és Mészáros</t>
  </si>
  <si>
    <t>Ivóvízhálózat felújítása</t>
  </si>
  <si>
    <t>Óvodai ivókutak beüzemelése</t>
  </si>
  <si>
    <t>TOP-2.1.2 Zöldváros</t>
  </si>
  <si>
    <t>Óvodai nyílászárók beszerelése</t>
  </si>
  <si>
    <t>EU-s projekt neve, azonosítója: TOP- 1.1.1 Iparterületfejlesztés Csákváron</t>
  </si>
  <si>
    <t>- saját erő pénzmaradványból</t>
  </si>
  <si>
    <t>EU-s projekt neve, azonosítója: TOP- 3.2.1 Energetikai felújítás iskola</t>
  </si>
  <si>
    <t>EU-s projekt neve, azonosítója: TOP- 3.1.1 Közlekedésfejlesztés Csákváron</t>
  </si>
  <si>
    <t>EU-s projekt neve, azonosítója: TOP- 2.1.2 Zöld Város kialakítása</t>
  </si>
  <si>
    <t>Beruházások, beszerzések-tanácsadás</t>
  </si>
  <si>
    <t>Egyéb kiadások- Tartalékból</t>
  </si>
  <si>
    <t>Óvoda beltéri öltöz.szekrények</t>
  </si>
  <si>
    <t>Hótolólap, sószóró, fűszellőztető, fűnyíró, fűkasza</t>
  </si>
  <si>
    <t>1.1 CSÁKVÁR VÁROS ÖNKORMÁMNYZATA - ÖSSZEVONT BEVÉTELEK</t>
  </si>
  <si>
    <t>1.2 CSÁKVÁR VÁROS ÖNKORMÁMNYZATA - ÖSSZEVONT KIADÁSOK</t>
  </si>
  <si>
    <t>1.3 KÖLTSÉGVETÉSI, FINANSZÍROZÁSI BEVÉTELEK ÉS KIADÁSOK EGYENLEGE</t>
  </si>
  <si>
    <t>1.4 LÉTSZÁMADATOK</t>
  </si>
  <si>
    <t>Sorszám</t>
  </si>
  <si>
    <t>2.1. Működési célú bevételek és kiadások mérlege (Önkormányzati szinten)</t>
  </si>
  <si>
    <t>2.2 Felhalmozási célú bevételek és kiadások egyenlege</t>
  </si>
  <si>
    <t>2016-2019</t>
  </si>
  <si>
    <t>2017-2018</t>
  </si>
  <si>
    <t>2014-2020</t>
  </si>
  <si>
    <t>2017-</t>
  </si>
  <si>
    <t>Visszautalt összeg</t>
  </si>
  <si>
    <t>2016</t>
  </si>
  <si>
    <t>KEHOP 2.2.-15-2016</t>
  </si>
  <si>
    <t>TOP- 2.1.2 Zöldváros</t>
  </si>
  <si>
    <t>2017</t>
  </si>
  <si>
    <t>TOP-1.1.1 Iparterület Csákváron -visszafizetési kötelezettség</t>
  </si>
  <si>
    <t>2019. évi I. féléves módosítás</t>
  </si>
  <si>
    <t>TOP-1.1.1 Iparterület Csákváron -visszafizetése</t>
  </si>
  <si>
    <t>víziközmű számláról:110/2019. (III.25.) határozat Kálvária utca közüzemi ivóvíz hálózat bővítés tervezése</t>
  </si>
  <si>
    <t>víziközmű számláról: AZZE Kft- közüzemi ivóvízvezeték felújítása- 02.15.</t>
  </si>
  <si>
    <t>83/2019. )III.11.) Városközpont fejlesztés forráskiegészítés</t>
  </si>
  <si>
    <t>116/2019. (III.25.) Szabadságtéri játszótér haszn.</t>
  </si>
  <si>
    <t>Kosárlabdapálya iskola</t>
  </si>
  <si>
    <t>ÁFA önellenőrzéssel visszakapott összeg-2018. évi turizmusfejlesztés</t>
  </si>
  <si>
    <t>VIBI BAU óvoda belső nyílászárók mázolása</t>
  </si>
  <si>
    <t>Általános iskola kézilabdapálya beton szegélyének festésére</t>
  </si>
  <si>
    <t>2017. évi létszámadatok felülvizsg.alapján visszfizetés</t>
  </si>
  <si>
    <t>2017. évi létszámad. Felülvizs. Késedelmi kamat</t>
  </si>
  <si>
    <t>2018. évi létszámad.év végi elszám.alapján visszafiz.kötelez.</t>
  </si>
  <si>
    <t>ÚTTÉPARK- Szabadságtér térburkolása SZ/15/2019</t>
  </si>
  <si>
    <t>ÁFA önellenőrzéssel visszakapott összeg-2018. évi turizmusfejlesztés visszafizetése pályázat miatt</t>
  </si>
  <si>
    <t>Energetikai korszerűsítés felülvizsgálat iskola- Sebestény Tamás Pál</t>
  </si>
  <si>
    <t>MIKIDENT-től fogászati gép beszerzése</t>
  </si>
  <si>
    <t>TOP-3.1.1-15FE1-2016-00019 szemléletformálás- Shortcut Kft</t>
  </si>
  <si>
    <t>196/2019. (VI.25.) határozat- 0178 hrsz-ú út helyreállítása</t>
  </si>
  <si>
    <t>104/2019. (III.25.) államháztartáson kivüli szerv. Támogat.</t>
  </si>
  <si>
    <t>CSÖT feladatellátási hozzájár. GKP. Infotechnológiai szolgáltatásra</t>
  </si>
  <si>
    <t>Orvosi rendelőbe Motorola telefon</t>
  </si>
  <si>
    <t>Iskola kézilbdapálya beton festése</t>
  </si>
  <si>
    <t>Viziközmű rendszer felújítása</t>
  </si>
  <si>
    <t>Szabadság tér burkolása</t>
  </si>
  <si>
    <t>Orvosi rendelőbe fogászati gép</t>
  </si>
  <si>
    <t>Kálvária úti vízhálózat bővítése</t>
  </si>
  <si>
    <t>Városközpont fejlesztési hozzájárulás</t>
  </si>
  <si>
    <t>Iskola kézilbdapálya felújítása</t>
  </si>
  <si>
    <t>0178 hrsz-u út helyreállítása</t>
  </si>
  <si>
    <t>Módosítás I. félév</t>
  </si>
  <si>
    <t>2019. I. féléves módosítás</t>
  </si>
  <si>
    <t>8=(2-4-7)</t>
  </si>
  <si>
    <t>2019. év utáni szükséglet
(8=2 - 4 -7)</t>
  </si>
  <si>
    <t xml:space="preserve">Városközpont-03. és 05. havi fizetendő áfa átcsoportosítása beruházásról </t>
  </si>
  <si>
    <t>Városközpont fejlesztése (fejlesztési hozzájárulás-befizetendő áfa 03. és 05. hó)</t>
  </si>
  <si>
    <t xml:space="preserve">   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</si>
</sst>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8"/>
      <name val="Times New Roman CE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i/>
      <sz val="10"/>
      <name val="Times New Roman CE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931">
    <xf numFmtId="0" fontId="0" fillId="0" borderId="0" xfId="0"/>
    <xf numFmtId="0" fontId="15" fillId="0" borderId="0" xfId="4" applyFont="1" applyFill="1"/>
    <xf numFmtId="164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9" fillId="0" borderId="13" xfId="4" applyFont="1" applyFill="1" applyBorder="1" applyAlignment="1" applyProtection="1">
      <alignment horizontal="center" vertical="center" wrapText="1"/>
    </xf>
    <xf numFmtId="0" fontId="9" fillId="0" borderId="14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9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9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4" fillId="0" borderId="0" xfId="4" applyFont="1" applyFill="1"/>
    <xf numFmtId="164" fontId="7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9" fillId="0" borderId="17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8" fillId="0" borderId="0" xfId="0" applyFont="1" applyFill="1" applyAlignment="1">
      <alignment horizontal="center"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4" xfId="0" applyFont="1" applyFill="1" applyBorder="1" applyAlignment="1" applyProtection="1">
      <alignment vertical="center" wrapTex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6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0" fontId="22" fillId="0" borderId="8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  <protection locked="0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0" fontId="26" fillId="0" borderId="27" xfId="0" applyFont="1" applyFill="1" applyBorder="1" applyAlignment="1" applyProtection="1">
      <alignment horizontal="left" vertical="center" wrapText="1"/>
      <protection locked="0"/>
    </xf>
    <xf numFmtId="0" fontId="26" fillId="0" borderId="28" xfId="0" applyFont="1" applyFill="1" applyBorder="1" applyAlignment="1" applyProtection="1">
      <alignment horizontal="left" vertical="center" wrapText="1"/>
      <protection locked="0"/>
    </xf>
    <xf numFmtId="0" fontId="26" fillId="0" borderId="29" xfId="0" applyFont="1" applyFill="1" applyBorder="1" applyAlignment="1" applyProtection="1">
      <alignment horizontal="lef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0" fontId="23" fillId="0" borderId="0" xfId="4" applyFont="1" applyFill="1"/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7" fillId="0" borderId="31" xfId="0" applyFont="1" applyFill="1" applyBorder="1" applyAlignment="1" applyProtection="1">
      <alignment horizontal="right"/>
    </xf>
    <xf numFmtId="164" fontId="35" fillId="0" borderId="31" xfId="4" applyNumberFormat="1" applyFont="1" applyFill="1" applyBorder="1" applyAlignment="1" applyProtection="1">
      <alignment horizontal="left" vertical="center"/>
    </xf>
    <xf numFmtId="0" fontId="29" fillId="0" borderId="3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4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15" fillId="0" borderId="0" xfId="4" applyFont="1" applyFill="1" applyBorder="1"/>
    <xf numFmtId="0" fontId="9" fillId="0" borderId="33" xfId="4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0" fontId="5" fillId="0" borderId="0" xfId="0" applyFont="1" applyFill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13" xfId="0" applyNumberFormat="1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32" xfId="0" applyFont="1" applyFill="1" applyBorder="1" applyAlignment="1" applyProtection="1">
      <alignment vertical="center" wrapText="1"/>
    </xf>
    <xf numFmtId="164" fontId="28" fillId="0" borderId="32" xfId="0" applyNumberFormat="1" applyFont="1" applyFill="1" applyBorder="1" applyAlignment="1" applyProtection="1">
      <alignment vertical="center" wrapText="1"/>
    </xf>
    <xf numFmtId="164" fontId="28" fillId="0" borderId="3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4" fontId="15" fillId="2" borderId="18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9" fillId="0" borderId="35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164" fontId="9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4" xfId="0" applyNumberFormat="1" applyFont="1" applyFill="1" applyBorder="1" applyAlignment="1" applyProtection="1">
      <alignment horizontal="center" vertical="center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20" fillId="0" borderId="40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8" fillId="0" borderId="18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46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9" fillId="0" borderId="14" xfId="5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47" xfId="0" applyFont="1" applyBorder="1" applyAlignment="1" applyProtection="1">
      <alignment horizontal="lef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8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7" fillId="0" borderId="31" xfId="0" applyFont="1" applyFill="1" applyBorder="1" applyAlignment="1" applyProtection="1">
      <alignment horizontal="right" vertical="center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48" xfId="0" quotePrefix="1" applyFont="1" applyFill="1" applyBorder="1" applyAlignment="1" applyProtection="1">
      <alignment horizontal="right" vertical="center" indent="1"/>
    </xf>
    <xf numFmtId="0" fontId="9" fillId="0" borderId="26" xfId="0" applyFont="1" applyFill="1" applyBorder="1" applyAlignment="1" applyProtection="1">
      <alignment horizontal="right" vertical="center" wrapText="1" indent="1"/>
    </xf>
    <xf numFmtId="164" fontId="9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9" fillId="0" borderId="48" xfId="0" applyNumberFormat="1" applyFont="1" applyFill="1" applyBorder="1" applyAlignment="1" applyProtection="1">
      <alignment horizontal="right" vertical="center"/>
    </xf>
    <xf numFmtId="49" fontId="9" fillId="0" borderId="53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 wrapText="1"/>
    </xf>
    <xf numFmtId="0" fontId="8" fillId="0" borderId="54" xfId="4" applyFont="1" applyFill="1" applyBorder="1" applyAlignment="1" applyProtection="1">
      <alignment horizontal="center" vertical="center" wrapText="1"/>
    </xf>
    <xf numFmtId="0" fontId="8" fillId="0" borderId="54" xfId="4" applyFont="1" applyFill="1" applyBorder="1" applyAlignment="1" applyProtection="1">
      <alignment vertical="center" wrapText="1"/>
    </xf>
    <xf numFmtId="164" fontId="8" fillId="0" borderId="54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26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right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6" xfId="0" applyFont="1" applyBorder="1" applyAlignment="1" applyProtection="1">
      <alignment horizontal="center" vertical="center" wrapText="1"/>
    </xf>
    <xf numFmtId="0" fontId="25" fillId="0" borderId="3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4" applyNumberFormat="1" applyFont="1" applyFill="1" applyBorder="1" applyAlignment="1" applyProtection="1">
      <alignment horizontal="right" vertical="center" wrapText="1" indent="1"/>
    </xf>
    <xf numFmtId="0" fontId="9" fillId="0" borderId="39" xfId="4" applyFont="1" applyFill="1" applyBorder="1" applyAlignment="1" applyProtection="1">
      <alignment horizontal="center" vertical="center" wrapText="1"/>
    </xf>
    <xf numFmtId="164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57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6" xfId="4" applyFont="1" applyFill="1" applyBorder="1" applyAlignment="1" applyProtection="1">
      <alignment horizontal="center" vertical="center" wrapTex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32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47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center" vertical="center" wrapText="1"/>
    </xf>
    <xf numFmtId="164" fontId="28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33" xfId="4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47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vertical="center" wrapText="1"/>
    </xf>
    <xf numFmtId="0" fontId="20" fillId="0" borderId="47" xfId="4" applyFont="1" applyFill="1" applyBorder="1" applyAlignment="1" applyProtection="1">
      <alignment horizontal="left" vertical="center" wrapText="1" indent="1"/>
    </xf>
    <xf numFmtId="0" fontId="20" fillId="0" borderId="32" xfId="4" applyFont="1" applyFill="1" applyBorder="1" applyAlignment="1" applyProtection="1">
      <alignment vertical="center" wrapText="1"/>
    </xf>
    <xf numFmtId="164" fontId="20" fillId="0" borderId="34" xfId="4" applyNumberFormat="1" applyFont="1" applyFill="1" applyBorder="1" applyAlignment="1" applyProtection="1">
      <alignment horizontal="right" vertical="center" wrapText="1" indent="1"/>
    </xf>
    <xf numFmtId="0" fontId="22" fillId="0" borderId="24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9" fillId="0" borderId="53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4" fontId="25" fillId="0" borderId="33" xfId="0" quotePrefix="1" applyNumberFormat="1" applyFont="1" applyBorder="1" applyAlignment="1" applyProtection="1">
      <alignment horizontal="right" vertical="center" wrapText="1" indent="1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8" xfId="4" applyFont="1" applyFill="1" applyBorder="1" applyAlignment="1" applyProtection="1">
      <alignment horizontal="center" vertical="center" wrapText="1"/>
    </xf>
    <xf numFmtId="0" fontId="28" fillId="0" borderId="32" xfId="4" applyFont="1" applyFill="1" applyBorder="1" applyAlignment="1" applyProtection="1">
      <alignment vertical="center" wrapText="1"/>
    </xf>
    <xf numFmtId="164" fontId="28" fillId="0" borderId="32" xfId="4" applyNumberFormat="1" applyFont="1" applyFill="1" applyBorder="1" applyAlignment="1" applyProtection="1">
      <alignment horizontal="right" vertical="center" wrapText="1" indent="1"/>
    </xf>
    <xf numFmtId="164" fontId="28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4" xfId="4" applyFont="1" applyFill="1" applyBorder="1" applyAlignment="1" applyProtection="1">
      <alignment horizontal="right" vertical="center" wrapText="1" indent="1"/>
    </xf>
    <xf numFmtId="164" fontId="29" fillId="0" borderId="54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5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6" fillId="0" borderId="6" xfId="0" applyFont="1" applyBorder="1" applyAlignment="1" applyProtection="1"/>
    <xf numFmtId="49" fontId="4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18" xfId="0" applyNumberFormat="1" applyFont="1" applyFill="1" applyBorder="1" applyAlignment="1" applyProtection="1">
      <alignment vertical="center" wrapText="1"/>
    </xf>
    <xf numFmtId="164" fontId="44" fillId="0" borderId="13" xfId="0" applyNumberFormat="1" applyFont="1" applyFill="1" applyBorder="1" applyAlignment="1" applyProtection="1">
      <alignment vertical="center" wrapText="1"/>
    </xf>
    <xf numFmtId="164" fontId="44" fillId="0" borderId="14" xfId="0" applyNumberFormat="1" applyFont="1" applyFill="1" applyBorder="1" applyAlignment="1" applyProtection="1">
      <alignment vertical="center" wrapText="1"/>
    </xf>
    <xf numFmtId="164" fontId="44" fillId="0" borderId="17" xfId="0" applyNumberFormat="1" applyFont="1" applyFill="1" applyBorder="1" applyAlignment="1" applyProtection="1">
      <alignment vertical="center" wrapText="1"/>
    </xf>
    <xf numFmtId="49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19" xfId="0" applyNumberFormat="1" applyFont="1" applyFill="1" applyBorder="1" applyAlignment="1" applyProtection="1">
      <alignment vertical="center" wrapText="1"/>
      <protection locked="0"/>
    </xf>
    <xf numFmtId="164" fontId="44" fillId="0" borderId="8" xfId="0" applyNumberFormat="1" applyFont="1" applyFill="1" applyBorder="1" applyAlignment="1" applyProtection="1">
      <alignment vertical="center" wrapText="1"/>
      <protection locked="0"/>
    </xf>
    <xf numFmtId="164" fontId="44" fillId="0" borderId="2" xfId="0" applyNumberFormat="1" applyFont="1" applyFill="1" applyBorder="1" applyAlignment="1" applyProtection="1">
      <alignment vertical="center" wrapText="1"/>
      <protection locked="0"/>
    </xf>
    <xf numFmtId="164" fontId="44" fillId="0" borderId="23" xfId="0" applyNumberFormat="1" applyFont="1" applyFill="1" applyBorder="1" applyAlignment="1" applyProtection="1">
      <alignment vertical="center" wrapText="1"/>
      <protection locked="0"/>
    </xf>
    <xf numFmtId="49" fontId="4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20" xfId="0" applyNumberFormat="1" applyFont="1" applyFill="1" applyBorder="1" applyAlignment="1" applyProtection="1">
      <alignment vertical="center" wrapText="1"/>
      <protection locked="0"/>
    </xf>
    <xf numFmtId="164" fontId="44" fillId="0" borderId="10" xfId="0" applyNumberFormat="1" applyFont="1" applyFill="1" applyBorder="1" applyAlignment="1" applyProtection="1">
      <alignment vertical="center" wrapText="1"/>
      <protection locked="0"/>
    </xf>
    <xf numFmtId="164" fontId="44" fillId="0" borderId="6" xfId="0" applyNumberFormat="1" applyFont="1" applyFill="1" applyBorder="1" applyAlignment="1" applyProtection="1">
      <alignment vertical="center" wrapText="1"/>
      <protection locked="0"/>
    </xf>
    <xf numFmtId="164" fontId="44" fillId="0" borderId="49" xfId="0" applyNumberFormat="1" applyFont="1" applyFill="1" applyBorder="1" applyAlignment="1" applyProtection="1">
      <alignment vertical="center" wrapText="1"/>
      <protection locked="0"/>
    </xf>
    <xf numFmtId="49" fontId="44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44" fillId="0" borderId="46" xfId="0" applyNumberFormat="1" applyFont="1" applyFill="1" applyBorder="1" applyAlignment="1" applyProtection="1">
      <alignment vertical="center" wrapText="1"/>
      <protection locked="0"/>
    </xf>
    <xf numFmtId="164" fontId="44" fillId="0" borderId="7" xfId="0" applyNumberFormat="1" applyFont="1" applyFill="1" applyBorder="1" applyAlignment="1" applyProtection="1">
      <alignment vertical="center" wrapText="1"/>
      <protection locked="0"/>
    </xf>
    <xf numFmtId="164" fontId="44" fillId="0" borderId="1" xfId="0" applyNumberFormat="1" applyFont="1" applyFill="1" applyBorder="1" applyAlignment="1" applyProtection="1">
      <alignment vertical="center" wrapText="1"/>
      <protection locked="0"/>
    </xf>
    <xf numFmtId="164" fontId="44" fillId="0" borderId="51" xfId="0" applyNumberFormat="1" applyFont="1" applyFill="1" applyBorder="1" applyAlignment="1" applyProtection="1">
      <alignment vertical="center" wrapText="1"/>
      <protection locked="0"/>
    </xf>
    <xf numFmtId="164" fontId="44" fillId="3" borderId="45" xfId="0" applyNumberFormat="1" applyFont="1" applyFill="1" applyBorder="1" applyAlignment="1" applyProtection="1">
      <alignment horizontal="left" vertical="center" wrapText="1" indent="2"/>
    </xf>
    <xf numFmtId="3" fontId="47" fillId="0" borderId="48" xfId="0" applyNumberFormat="1" applyFont="1" applyBorder="1" applyAlignment="1" applyProtection="1">
      <alignment horizontal="right" vertical="center" indent="1"/>
      <protection locked="0"/>
    </xf>
    <xf numFmtId="3" fontId="47" fillId="0" borderId="23" xfId="0" applyNumberFormat="1" applyFont="1" applyBorder="1" applyAlignment="1" applyProtection="1">
      <alignment horizontal="right" vertical="center" indent="1"/>
      <protection locked="0"/>
    </xf>
    <xf numFmtId="3" fontId="47" fillId="0" borderId="23" xfId="0" applyNumberFormat="1" applyFont="1" applyFill="1" applyBorder="1" applyAlignment="1" applyProtection="1">
      <alignment horizontal="right" vertical="center" indent="1"/>
      <protection locked="0"/>
    </xf>
    <xf numFmtId="3" fontId="47" fillId="0" borderId="49" xfId="0" applyNumberFormat="1" applyFont="1" applyFill="1" applyBorder="1" applyAlignment="1" applyProtection="1">
      <alignment horizontal="right" vertical="center" indent="1"/>
      <protection locked="0"/>
    </xf>
    <xf numFmtId="3" fontId="48" fillId="0" borderId="17" xfId="0" applyNumberFormat="1" applyFont="1" applyFill="1" applyBorder="1" applyAlignment="1" applyProtection="1">
      <alignment horizontal="right" vertical="center" indent="1"/>
    </xf>
    <xf numFmtId="0" fontId="49" fillId="0" borderId="0" xfId="0" applyFont="1" applyAlignment="1" applyProtection="1">
      <alignment horizontal="right" vertical="top"/>
      <protection locked="0"/>
    </xf>
    <xf numFmtId="0" fontId="49" fillId="0" borderId="0" xfId="0" applyFont="1" applyAlignment="1" applyProtection="1">
      <alignment horizontal="right" vertical="top"/>
    </xf>
    <xf numFmtId="0" fontId="35" fillId="0" borderId="2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31" fillId="0" borderId="0" xfId="0" applyFont="1"/>
    <xf numFmtId="49" fontId="0" fillId="0" borderId="8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3" xfId="0" applyBorder="1"/>
    <xf numFmtId="49" fontId="0" fillId="0" borderId="9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2" xfId="0" applyBorder="1"/>
    <xf numFmtId="49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37" fillId="0" borderId="14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37" fillId="0" borderId="17" xfId="0" applyFont="1" applyBorder="1" applyAlignment="1">
      <alignment wrapText="1"/>
    </xf>
    <xf numFmtId="0" fontId="31" fillId="0" borderId="59" xfId="0" applyFont="1" applyBorder="1"/>
    <xf numFmtId="0" fontId="31" fillId="0" borderId="5" xfId="0" applyFont="1" applyBorder="1"/>
    <xf numFmtId="49" fontId="31" fillId="0" borderId="0" xfId="0" applyNumberFormat="1" applyFont="1"/>
    <xf numFmtId="49" fontId="0" fillId="0" borderId="10" xfId="0" applyNumberFormat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49" xfId="0" applyBorder="1"/>
    <xf numFmtId="0" fontId="31" fillId="0" borderId="14" xfId="0" applyFont="1" applyBorder="1"/>
    <xf numFmtId="0" fontId="31" fillId="0" borderId="17" xfId="0" applyFont="1" applyBorder="1"/>
    <xf numFmtId="0" fontId="9" fillId="0" borderId="0" xfId="0" quotePrefix="1" applyFont="1" applyFill="1" applyBorder="1" applyAlignment="1" applyProtection="1">
      <alignment horizontal="right" vertical="center" indent="1"/>
    </xf>
    <xf numFmtId="49" fontId="9" fillId="0" borderId="0" xfId="0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6" xfId="0" applyNumberFormat="1" applyFont="1" applyFill="1" applyBorder="1" applyAlignment="1" applyProtection="1">
      <alignment horizontal="right" vertical="center" wrapText="1" indent="1"/>
    </xf>
    <xf numFmtId="164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0" xfId="0" applyNumberFormat="1" applyFont="1" applyFill="1" applyBorder="1" applyAlignment="1" applyProtection="1">
      <alignment horizontal="right" vertical="center"/>
    </xf>
    <xf numFmtId="49" fontId="9" fillId="0" borderId="52" xfId="0" applyNumberFormat="1" applyFont="1" applyFill="1" applyBorder="1" applyAlignment="1" applyProtection="1">
      <alignment horizontal="right" vertical="center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2" xfId="0" applyFont="1" applyBorder="1" applyAlignment="1" applyProtection="1">
      <alignment horizontal="left" wrapText="1" indent="1"/>
    </xf>
    <xf numFmtId="0" fontId="26" fillId="0" borderId="23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indent="1"/>
    </xf>
    <xf numFmtId="0" fontId="9" fillId="4" borderId="60" xfId="0" applyFont="1" applyFill="1" applyBorder="1" applyAlignment="1" applyProtection="1">
      <alignment horizontal="center" vertical="center"/>
    </xf>
    <xf numFmtId="0" fontId="35" fillId="0" borderId="61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right" vertical="center" wrapText="1" indent="1"/>
    </xf>
    <xf numFmtId="0" fontId="9" fillId="0" borderId="17" xfId="0" applyFont="1" applyFill="1" applyBorder="1" applyAlignment="1" applyProtection="1">
      <alignment horizontal="right" vertical="center" wrapText="1" indent="1"/>
    </xf>
    <xf numFmtId="0" fontId="20" fillId="0" borderId="41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0" fontId="20" fillId="5" borderId="13" xfId="4" applyFont="1" applyFill="1" applyBorder="1" applyAlignment="1" applyProtection="1">
      <alignment horizontal="center" vertical="center" wrapText="1"/>
    </xf>
    <xf numFmtId="0" fontId="20" fillId="5" borderId="41" xfId="4" applyFont="1" applyFill="1" applyBorder="1" applyAlignment="1" applyProtection="1">
      <alignment horizontal="center" vertical="center" wrapText="1"/>
    </xf>
    <xf numFmtId="0" fontId="20" fillId="5" borderId="17" xfId="4" applyFont="1" applyFill="1" applyBorder="1" applyAlignment="1" applyProtection="1">
      <alignment horizontal="left" vertical="center" wrapText="1" indent="1"/>
    </xf>
    <xf numFmtId="164" fontId="20" fillId="5" borderId="18" xfId="4" applyNumberFormat="1" applyFont="1" applyFill="1" applyBorder="1" applyAlignment="1" applyProtection="1">
      <alignment horizontal="right" vertical="center" wrapText="1" indent="1"/>
    </xf>
    <xf numFmtId="49" fontId="22" fillId="0" borderId="65" xfId="4" applyNumberFormat="1" applyFont="1" applyFill="1" applyBorder="1" applyAlignment="1" applyProtection="1">
      <alignment horizontal="center" vertical="center" wrapText="1"/>
    </xf>
    <xf numFmtId="0" fontId="26" fillId="0" borderId="48" xfId="0" applyFont="1" applyBorder="1" applyAlignment="1" applyProtection="1">
      <alignment horizontal="left" wrapText="1" indent="1"/>
    </xf>
    <xf numFmtId="164" fontId="2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5" xfId="0" applyFont="1" applyBorder="1" applyAlignment="1" applyProtection="1">
      <alignment horizontal="left" wrapText="1" indent="1"/>
    </xf>
    <xf numFmtId="0" fontId="27" fillId="5" borderId="17" xfId="0" applyFont="1" applyFill="1" applyBorder="1" applyAlignment="1" applyProtection="1">
      <alignment horizontal="left" vertical="center" wrapText="1" indent="1"/>
    </xf>
    <xf numFmtId="164" fontId="22" fillId="6" borderId="18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" xfId="4" applyNumberFormat="1" applyFont="1" applyFill="1" applyBorder="1" applyAlignment="1" applyProtection="1">
      <alignment horizontal="center" vertical="center" wrapText="1"/>
    </xf>
    <xf numFmtId="49" fontId="22" fillId="0" borderId="2" xfId="4" applyNumberFormat="1" applyFont="1" applyFill="1" applyBorder="1" applyAlignment="1" applyProtection="1">
      <alignment horizontal="center" vertical="center" wrapText="1"/>
    </xf>
    <xf numFmtId="49" fontId="22" fillId="0" borderId="37" xfId="4" applyNumberFormat="1" applyFont="1" applyFill="1" applyBorder="1" applyAlignment="1" applyProtection="1">
      <alignment horizontal="center" vertical="center" wrapText="1"/>
    </xf>
    <xf numFmtId="0" fontId="20" fillId="5" borderId="26" xfId="4" applyFont="1" applyFill="1" applyBorder="1" applyAlignment="1" applyProtection="1">
      <alignment horizontal="left" vertical="center" wrapText="1" indent="1"/>
    </xf>
    <xf numFmtId="164" fontId="28" fillId="5" borderId="18" xfId="4" applyNumberFormat="1" applyFont="1" applyFill="1" applyBorder="1" applyAlignment="1" applyProtection="1">
      <alignment horizontal="right" vertical="center" wrapText="1" indent="1"/>
    </xf>
    <xf numFmtId="0" fontId="26" fillId="0" borderId="66" xfId="0" applyFont="1" applyBorder="1" applyAlignment="1" applyProtection="1">
      <alignment horizontal="left" wrapText="1" indent="1"/>
    </xf>
    <xf numFmtId="0" fontId="26" fillId="0" borderId="60" xfId="0" applyFont="1" applyBorder="1" applyAlignment="1" applyProtection="1">
      <alignment horizontal="left" wrapText="1" indent="1"/>
    </xf>
    <xf numFmtId="49" fontId="22" fillId="0" borderId="59" xfId="4" applyNumberFormat="1" applyFont="1" applyFill="1" applyBorder="1" applyAlignment="1" applyProtection="1">
      <alignment horizontal="center" vertical="center" wrapText="1"/>
    </xf>
    <xf numFmtId="164" fontId="20" fillId="6" borderId="18" xfId="4" applyNumberFormat="1" applyFont="1" applyFill="1" applyBorder="1" applyAlignment="1" applyProtection="1">
      <alignment horizontal="right" vertical="center" wrapText="1" indent="1"/>
    </xf>
    <xf numFmtId="164" fontId="20" fillId="6" borderId="18" xfId="4" applyNumberFormat="1" applyFont="1" applyFill="1" applyBorder="1" applyAlignment="1" applyProtection="1">
      <alignment horizontal="center"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20" fillId="7" borderId="13" xfId="4" applyFont="1" applyFill="1" applyBorder="1" applyAlignment="1" applyProtection="1">
      <alignment horizontal="center" vertical="center" wrapText="1"/>
    </xf>
    <xf numFmtId="0" fontId="20" fillId="7" borderId="41" xfId="4" applyFont="1" applyFill="1" applyBorder="1" applyAlignment="1" applyProtection="1">
      <alignment horizontal="center" vertical="center" wrapText="1"/>
    </xf>
    <xf numFmtId="0" fontId="20" fillId="7" borderId="17" xfId="4" applyFont="1" applyFill="1" applyBorder="1" applyAlignment="1" applyProtection="1">
      <alignment horizontal="left" vertical="center" wrapText="1" indent="1"/>
    </xf>
    <xf numFmtId="164" fontId="22" fillId="7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7" borderId="18" xfId="4" applyNumberFormat="1" applyFont="1" applyFill="1" applyBorder="1" applyAlignment="1" applyProtection="1">
      <alignment horizontal="right" vertical="center" wrapText="1" indent="1"/>
    </xf>
    <xf numFmtId="0" fontId="27" fillId="5" borderId="13" xfId="0" applyFont="1" applyFill="1" applyBorder="1" applyAlignment="1" applyProtection="1">
      <alignment horizontal="center" wrapText="1"/>
    </xf>
    <xf numFmtId="0" fontId="27" fillId="5" borderId="41" xfId="0" applyFont="1" applyFill="1" applyBorder="1" applyAlignment="1" applyProtection="1">
      <alignment horizontal="center" wrapText="1"/>
    </xf>
    <xf numFmtId="164" fontId="22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49" xfId="0" applyFont="1" applyBorder="1" applyAlignment="1" applyProtection="1">
      <alignment wrapText="1"/>
    </xf>
    <xf numFmtId="0" fontId="26" fillId="0" borderId="65" xfId="0" applyFont="1" applyBorder="1" applyAlignment="1" applyProtection="1">
      <alignment horizontal="center" wrapText="1"/>
    </xf>
    <xf numFmtId="0" fontId="26" fillId="0" borderId="59" xfId="0" applyFont="1" applyBorder="1" applyAlignment="1" applyProtection="1">
      <alignment horizontal="center" wrapText="1"/>
    </xf>
    <xf numFmtId="0" fontId="26" fillId="0" borderId="37" xfId="0" applyFont="1" applyBorder="1" applyAlignment="1" applyProtection="1">
      <alignment horizontal="center" wrapText="1"/>
    </xf>
    <xf numFmtId="164" fontId="20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7" borderId="13" xfId="0" applyFont="1" applyFill="1" applyBorder="1" applyAlignment="1" applyProtection="1">
      <alignment horizontal="center" wrapText="1"/>
    </xf>
    <xf numFmtId="0" fontId="27" fillId="7" borderId="41" xfId="0" applyFont="1" applyFill="1" applyBorder="1" applyAlignment="1" applyProtection="1">
      <alignment horizontal="center" wrapText="1"/>
    </xf>
    <xf numFmtId="0" fontId="27" fillId="7" borderId="17" xfId="0" applyFont="1" applyFill="1" applyBorder="1" applyAlignment="1" applyProtection="1">
      <alignment wrapText="1"/>
    </xf>
    <xf numFmtId="0" fontId="27" fillId="8" borderId="47" xfId="0" applyFont="1" applyFill="1" applyBorder="1" applyAlignment="1" applyProtection="1">
      <alignment horizontal="center" wrapText="1"/>
    </xf>
    <xf numFmtId="0" fontId="27" fillId="8" borderId="31" xfId="0" applyFont="1" applyFill="1" applyBorder="1" applyAlignment="1" applyProtection="1">
      <alignment horizontal="center" wrapText="1"/>
    </xf>
    <xf numFmtId="0" fontId="27" fillId="8" borderId="17" xfId="0" applyFont="1" applyFill="1" applyBorder="1" applyAlignment="1" applyProtection="1">
      <alignment wrapText="1"/>
    </xf>
    <xf numFmtId="164" fontId="28" fillId="8" borderId="18" xfId="4" applyNumberFormat="1" applyFont="1" applyFill="1" applyBorder="1" applyAlignment="1" applyProtection="1">
      <alignment horizontal="right" vertical="center" wrapText="1" indent="1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0" fillId="5" borderId="67" xfId="4" applyFont="1" applyFill="1" applyBorder="1" applyAlignment="1" applyProtection="1">
      <alignment horizontal="center" vertical="center" wrapText="1"/>
    </xf>
    <xf numFmtId="0" fontId="20" fillId="5" borderId="18" xfId="4" applyFont="1" applyFill="1" applyBorder="1" applyAlignment="1" applyProtection="1">
      <alignment horizontal="center" vertical="center" wrapText="1"/>
    </xf>
    <xf numFmtId="0" fontId="20" fillId="5" borderId="40" xfId="4" applyFont="1" applyFill="1" applyBorder="1" applyAlignment="1" applyProtection="1">
      <alignment vertical="center" wrapText="1"/>
    </xf>
    <xf numFmtId="164" fontId="22" fillId="5" borderId="60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65" xfId="4" applyNumberFormat="1" applyFont="1" applyFill="1" applyBorder="1" applyAlignment="1" applyProtection="1">
      <alignment horizontal="center" vertical="center" wrapText="1"/>
    </xf>
    <xf numFmtId="0" fontId="22" fillId="0" borderId="62" xfId="4" applyFont="1" applyFill="1" applyBorder="1" applyAlignment="1" applyProtection="1">
      <alignment horizontal="left" vertical="center" wrapText="1" indent="1"/>
    </xf>
    <xf numFmtId="49" fontId="22" fillId="9" borderId="59" xfId="4" applyNumberFormat="1" applyFont="1" applyFill="1" applyBorder="1" applyAlignment="1" applyProtection="1">
      <alignment horizontal="center" vertical="center" wrapText="1"/>
    </xf>
    <xf numFmtId="0" fontId="22" fillId="0" borderId="50" xfId="4" applyFont="1" applyFill="1" applyBorder="1" applyAlignment="1" applyProtection="1">
      <alignment horizontal="left" vertical="center" wrapText="1" indent="1"/>
    </xf>
    <xf numFmtId="0" fontId="56" fillId="0" borderId="0" xfId="0" applyFont="1" applyAlignment="1">
      <alignment wrapText="1"/>
    </xf>
    <xf numFmtId="49" fontId="22" fillId="4" borderId="59" xfId="4" applyNumberFormat="1" applyFont="1" applyFill="1" applyBorder="1" applyAlignment="1" applyProtection="1">
      <alignment horizontal="center" vertical="center" wrapText="1"/>
    </xf>
    <xf numFmtId="49" fontId="57" fillId="9" borderId="59" xfId="4" applyNumberFormat="1" applyFont="1" applyFill="1" applyBorder="1" applyAlignment="1" applyProtection="1">
      <alignment horizontal="center" vertical="center" wrapText="1"/>
    </xf>
    <xf numFmtId="0" fontId="22" fillId="0" borderId="50" xfId="4" applyFont="1" applyFill="1" applyBorder="1" applyAlignment="1" applyProtection="1">
      <alignment horizontal="left" indent="6"/>
    </xf>
    <xf numFmtId="0" fontId="22" fillId="0" borderId="50" xfId="4" applyFont="1" applyFill="1" applyBorder="1" applyAlignment="1" applyProtection="1">
      <alignment horizontal="left" vertical="center" wrapText="1" indent="6"/>
    </xf>
    <xf numFmtId="49" fontId="22" fillId="0" borderId="0" xfId="4" applyNumberFormat="1" applyFont="1" applyFill="1" applyBorder="1" applyAlignment="1" applyProtection="1">
      <alignment horizontal="center" vertical="center" wrapText="1"/>
    </xf>
    <xf numFmtId="0" fontId="22" fillId="0" borderId="64" xfId="4" applyFont="1" applyFill="1" applyBorder="1" applyAlignment="1" applyProtection="1">
      <alignment horizontal="left" vertical="center" wrapText="1" indent="6"/>
    </xf>
    <xf numFmtId="49" fontId="22" fillId="0" borderId="68" xfId="4" applyNumberFormat="1" applyFont="1" applyFill="1" applyBorder="1" applyAlignment="1" applyProtection="1">
      <alignment horizontal="center" vertical="center" wrapText="1"/>
    </xf>
    <xf numFmtId="0" fontId="22" fillId="0" borderId="44" xfId="4" applyFont="1" applyFill="1" applyBorder="1" applyAlignment="1" applyProtection="1">
      <alignment horizontal="left" vertical="center" wrapText="1" indent="6"/>
    </xf>
    <xf numFmtId="0" fontId="20" fillId="5" borderId="45" xfId="4" applyFont="1" applyFill="1" applyBorder="1" applyAlignment="1" applyProtection="1">
      <alignment vertical="center" wrapText="1"/>
    </xf>
    <xf numFmtId="49" fontId="22" fillId="9" borderId="4" xfId="4" applyNumberFormat="1" applyFont="1" applyFill="1" applyBorder="1" applyAlignment="1" applyProtection="1">
      <alignment horizontal="center" vertical="center" wrapText="1"/>
    </xf>
    <xf numFmtId="49" fontId="22" fillId="0" borderId="3" xfId="4" applyNumberFormat="1" applyFont="1" applyFill="1" applyBorder="1" applyAlignment="1" applyProtection="1">
      <alignment horizontal="center" vertical="center" wrapText="1"/>
    </xf>
    <xf numFmtId="0" fontId="22" fillId="0" borderId="64" xfId="4" applyFont="1" applyFill="1" applyBorder="1" applyAlignment="1" applyProtection="1">
      <alignment horizontal="left" vertical="center" wrapText="1" indent="1"/>
    </xf>
    <xf numFmtId="49" fontId="22" fillId="10" borderId="9" xfId="4" applyNumberFormat="1" applyFont="1" applyFill="1" applyBorder="1" applyAlignment="1" applyProtection="1">
      <alignment horizontal="center" vertical="center" wrapText="1"/>
    </xf>
    <xf numFmtId="49" fontId="22" fillId="10" borderId="2" xfId="4" applyNumberFormat="1" applyFont="1" applyFill="1" applyBorder="1" applyAlignment="1" applyProtection="1">
      <alignment horizontal="center" vertical="center" wrapText="1"/>
    </xf>
    <xf numFmtId="0" fontId="22" fillId="10" borderId="64" xfId="4" applyFont="1" applyFill="1" applyBorder="1" applyAlignment="1" applyProtection="1">
      <alignment horizontal="left" vertical="center" wrapText="1" indent="1"/>
    </xf>
    <xf numFmtId="164" fontId="22" fillId="10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2" xfId="4" applyNumberFormat="1" applyFont="1" applyFill="1" applyBorder="1" applyAlignment="1" applyProtection="1">
      <alignment horizontal="center" vertical="center" wrapText="1"/>
    </xf>
    <xf numFmtId="0" fontId="26" fillId="0" borderId="50" xfId="0" applyFont="1" applyBorder="1" applyAlignment="1" applyProtection="1">
      <alignment horizontal="left" vertical="center" wrapText="1" indent="1"/>
    </xf>
    <xf numFmtId="0" fontId="22" fillId="0" borderId="62" xfId="4" applyFont="1" applyFill="1" applyBorder="1" applyAlignment="1" applyProtection="1">
      <alignment horizontal="left" vertical="center" wrapText="1" indent="6"/>
    </xf>
    <xf numFmtId="0" fontId="28" fillId="7" borderId="45" xfId="4" applyFont="1" applyFill="1" applyBorder="1" applyAlignment="1" applyProtection="1">
      <alignment horizontal="left" vertical="center" wrapText="1" indent="1"/>
    </xf>
    <xf numFmtId="164" fontId="22" fillId="7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7" borderId="18" xfId="4" applyNumberFormat="1" applyFont="1" applyFill="1" applyBorder="1" applyAlignment="1" applyProtection="1">
      <alignment horizontal="right" vertical="center" wrapText="1" indent="1"/>
    </xf>
    <xf numFmtId="0" fontId="20" fillId="5" borderId="40" xfId="4" applyFont="1" applyFill="1" applyBorder="1" applyAlignment="1" applyProtection="1">
      <alignment horizontal="center" vertical="center" wrapText="1"/>
    </xf>
    <xf numFmtId="0" fontId="28" fillId="5" borderId="40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8" fillId="5" borderId="45" xfId="4" applyFont="1" applyFill="1" applyBorder="1" applyAlignment="1" applyProtection="1">
      <alignment horizontal="left" vertical="center" wrapText="1" indent="1"/>
    </xf>
    <xf numFmtId="164" fontId="27" fillId="5" borderId="18" xfId="0" applyNumberFormat="1" applyFont="1" applyFill="1" applyBorder="1" applyAlignment="1" applyProtection="1">
      <alignment horizontal="right" vertical="center" wrapText="1" indent="1"/>
    </xf>
    <xf numFmtId="49" fontId="28" fillId="5" borderId="13" xfId="4" applyNumberFormat="1" applyFont="1" applyFill="1" applyBorder="1" applyAlignment="1" applyProtection="1">
      <alignment horizontal="center" vertical="center" wrapText="1"/>
    </xf>
    <xf numFmtId="49" fontId="28" fillId="5" borderId="41" xfId="4" applyNumberFormat="1" applyFont="1" applyFill="1" applyBorder="1" applyAlignment="1" applyProtection="1">
      <alignment horizontal="center" vertical="center" wrapText="1"/>
    </xf>
    <xf numFmtId="164" fontId="25" fillId="7" borderId="18" xfId="0" quotePrefix="1" applyNumberFormat="1" applyFont="1" applyFill="1" applyBorder="1" applyAlignment="1" applyProtection="1">
      <alignment horizontal="right" vertical="center" wrapText="1" indent="1"/>
    </xf>
    <xf numFmtId="0" fontId="27" fillId="8" borderId="47" xfId="0" applyFont="1" applyFill="1" applyBorder="1" applyAlignment="1" applyProtection="1">
      <alignment horizontal="center" vertical="center" wrapText="1"/>
    </xf>
    <xf numFmtId="0" fontId="27" fillId="8" borderId="31" xfId="0" applyFont="1" applyFill="1" applyBorder="1" applyAlignment="1" applyProtection="1">
      <alignment horizontal="center" vertical="center" wrapText="1"/>
    </xf>
    <xf numFmtId="0" fontId="25" fillId="8" borderId="69" xfId="0" applyFont="1" applyFill="1" applyBorder="1" applyAlignment="1" applyProtection="1">
      <alignment horizontal="left" vertical="center" wrapText="1" indent="1"/>
    </xf>
    <xf numFmtId="164" fontId="25" fillId="8" borderId="18" xfId="0" quotePrefix="1" applyNumberFormat="1" applyFont="1" applyFill="1" applyBorder="1" applyAlignment="1" applyProtection="1">
      <alignment horizontal="right" vertical="center" wrapText="1" indent="1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9" fillId="9" borderId="57" xfId="0" applyFont="1" applyFill="1" applyBorder="1" applyAlignment="1" applyProtection="1">
      <alignment horizontal="left" vertical="center" wrapText="1"/>
    </xf>
    <xf numFmtId="0" fontId="9" fillId="9" borderId="70" xfId="0" applyFont="1" applyFill="1" applyBorder="1" applyAlignment="1" applyProtection="1">
      <alignment horizontal="left" vertical="center" wrapText="1"/>
    </xf>
    <xf numFmtId="0" fontId="9" fillId="9" borderId="35" xfId="0" applyFont="1" applyFill="1" applyBorder="1" applyAlignment="1" applyProtection="1">
      <alignment horizontal="left" vertical="center"/>
    </xf>
    <xf numFmtId="0" fontId="9" fillId="9" borderId="68" xfId="0" applyFont="1" applyFill="1" applyBorder="1" applyAlignment="1" applyProtection="1">
      <alignment horizontal="left" vertical="center"/>
    </xf>
    <xf numFmtId="0" fontId="9" fillId="0" borderId="54" xfId="0" applyFont="1" applyFill="1" applyBorder="1" applyAlignment="1" applyProtection="1">
      <alignment horizontal="center" vertical="center" wrapText="1"/>
    </xf>
    <xf numFmtId="0" fontId="9" fillId="0" borderId="58" xfId="0" applyFont="1" applyFill="1" applyBorder="1" applyAlignment="1" applyProtection="1">
      <alignment horizontal="right" vertical="center" wrapText="1" inden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 wrapText="1"/>
    </xf>
    <xf numFmtId="164" fontId="29" fillId="0" borderId="0" xfId="0" applyNumberFormat="1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23" fillId="0" borderId="0" xfId="0" applyFont="1" applyFill="1" applyBorder="1" applyAlignment="1">
      <alignment wrapText="1"/>
    </xf>
    <xf numFmtId="164" fontId="6" fillId="0" borderId="0" xfId="4" applyNumberFormat="1" applyFont="1" applyFill="1" applyBorder="1" applyAlignment="1" applyProtection="1">
      <alignment horizontal="centerContinuous" vertical="center"/>
    </xf>
    <xf numFmtId="0" fontId="51" fillId="0" borderId="0" xfId="0" applyFont="1" applyFill="1" applyBorder="1" applyAlignment="1" applyProtection="1">
      <alignment horizontal="right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48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3" xfId="4" applyFont="1" applyFill="1" applyBorder="1" applyProtection="1"/>
    <xf numFmtId="165" fontId="29" fillId="0" borderId="66" xfId="1" applyNumberFormat="1" applyFont="1" applyFill="1" applyBorder="1" applyProtection="1">
      <protection locked="0"/>
    </xf>
    <xf numFmtId="0" fontId="29" fillId="0" borderId="8" xfId="4" applyFont="1" applyFill="1" applyBorder="1" applyAlignment="1" applyProtection="1">
      <alignment horizontal="center" vertical="center"/>
    </xf>
    <xf numFmtId="0" fontId="52" fillId="0" borderId="2" xfId="0" applyFont="1" applyBorder="1" applyAlignment="1">
      <alignment horizontal="justify" wrapText="1"/>
    </xf>
    <xf numFmtId="165" fontId="29" fillId="0" borderId="42" xfId="1" applyNumberFormat="1" applyFont="1" applyFill="1" applyBorder="1" applyProtection="1">
      <protection locked="0"/>
    </xf>
    <xf numFmtId="0" fontId="52" fillId="0" borderId="2" xfId="0" applyFont="1" applyBorder="1" applyAlignment="1">
      <alignment wrapText="1"/>
    </xf>
    <xf numFmtId="0" fontId="29" fillId="0" borderId="10" xfId="4" applyFont="1" applyFill="1" applyBorder="1" applyAlignment="1" applyProtection="1">
      <alignment horizontal="center" vertical="center"/>
    </xf>
    <xf numFmtId="165" fontId="29" fillId="0" borderId="38" xfId="1" applyNumberFormat="1" applyFont="1" applyFill="1" applyBorder="1" applyProtection="1">
      <protection locked="0"/>
    </xf>
    <xf numFmtId="0" fontId="52" fillId="0" borderId="24" xfId="0" applyFont="1" applyBorder="1" applyAlignment="1">
      <alignment wrapText="1"/>
    </xf>
    <xf numFmtId="165" fontId="28" fillId="0" borderId="17" xfId="1" applyNumberFormat="1" applyFont="1" applyFill="1" applyBorder="1" applyProtection="1"/>
    <xf numFmtId="164" fontId="7" fillId="0" borderId="0" xfId="0" applyNumberFormat="1" applyFont="1" applyFill="1" applyAlignment="1" applyProtection="1">
      <alignment horizontal="right" wrapText="1"/>
    </xf>
    <xf numFmtId="164" fontId="20" fillId="0" borderId="32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" fontId="29" fillId="0" borderId="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3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20" fillId="0" borderId="47" xfId="0" applyNumberFormat="1" applyFont="1" applyFill="1" applyBorder="1" applyAlignment="1" applyProtection="1">
      <alignment horizontal="center" vertical="center" wrapText="1"/>
    </xf>
    <xf numFmtId="164" fontId="53" fillId="0" borderId="8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9" fillId="3" borderId="14" xfId="0" applyNumberFormat="1" applyFont="1" applyFill="1" applyBorder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vertical="center" wrapText="1"/>
    </xf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6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29" fillId="0" borderId="48" xfId="0" applyNumberFormat="1" applyFont="1" applyFill="1" applyBorder="1" applyAlignment="1" applyProtection="1">
      <alignment vertical="center"/>
    </xf>
    <xf numFmtId="49" fontId="32" fillId="0" borderId="8" xfId="0" quotePrefix="1" applyNumberFormat="1" applyFont="1" applyFill="1" applyBorder="1" applyAlignment="1" applyProtection="1">
      <alignment horizontal="left" vertical="center" indent="1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32" fillId="0" borderId="23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9" fillId="0" borderId="23" xfId="0" applyNumberFormat="1" applyFont="1" applyFill="1" applyBorder="1" applyAlignment="1" applyProtection="1">
      <alignment vertical="center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17" xfId="0" applyNumberFormat="1" applyFont="1" applyFill="1" applyBorder="1" applyAlignment="1" applyProtection="1">
      <alignment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49" xfId="0" applyNumberFormat="1" applyFont="1" applyFill="1" applyBorder="1" applyAlignment="1" applyProtection="1">
      <alignment vertical="center" wrapText="1"/>
      <protection locked="0"/>
    </xf>
    <xf numFmtId="49" fontId="15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46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22" fillId="0" borderId="51" xfId="0" applyNumberFormat="1" applyFont="1" applyFill="1" applyBorder="1" applyAlignment="1" applyProtection="1">
      <alignment vertical="center" wrapText="1"/>
      <protection locked="0"/>
    </xf>
    <xf numFmtId="164" fontId="15" fillId="3" borderId="45" xfId="0" applyNumberFormat="1" applyFont="1" applyFill="1" applyBorder="1" applyAlignment="1" applyProtection="1">
      <alignment horizontal="left" vertical="center" wrapText="1" indent="2"/>
    </xf>
    <xf numFmtId="0" fontId="16" fillId="0" borderId="13" xfId="0" applyFont="1" applyFill="1" applyBorder="1" applyAlignment="1" applyProtection="1">
      <alignment horizontal="center" vertical="center"/>
    </xf>
    <xf numFmtId="0" fontId="42" fillId="0" borderId="17" xfId="0" applyFont="1" applyFill="1" applyBorder="1" applyAlignment="1" applyProtection="1">
      <alignment horizontal="right"/>
    </xf>
    <xf numFmtId="0" fontId="29" fillId="0" borderId="12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vertical="center"/>
    </xf>
    <xf numFmtId="3" fontId="29" fillId="0" borderId="0" xfId="0" applyNumberFormat="1" applyFont="1" applyFill="1" applyBorder="1" applyAlignment="1" applyProtection="1">
      <alignment vertical="center"/>
    </xf>
    <xf numFmtId="0" fontId="23" fillId="11" borderId="0" xfId="0" applyFont="1" applyFill="1" applyProtection="1"/>
    <xf numFmtId="0" fontId="15" fillId="0" borderId="0" xfId="0" applyFont="1" applyFill="1" applyProtection="1"/>
    <xf numFmtId="0" fontId="5" fillId="0" borderId="0" xfId="0" applyFont="1" applyFill="1" applyProtection="1">
      <protection locked="0"/>
    </xf>
    <xf numFmtId="0" fontId="5" fillId="0" borderId="14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vertical="center" wrapText="1"/>
    </xf>
    <xf numFmtId="164" fontId="15" fillId="0" borderId="3" xfId="0" applyNumberFormat="1" applyFont="1" applyFill="1" applyBorder="1" applyAlignment="1" applyProtection="1">
      <alignment vertical="center"/>
      <protection locked="0"/>
    </xf>
    <xf numFmtId="164" fontId="5" fillId="0" borderId="22" xfId="0" applyNumberFormat="1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vertical="center" wrapText="1"/>
    </xf>
    <xf numFmtId="164" fontId="15" fillId="0" borderId="2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 wrapText="1"/>
    </xf>
    <xf numFmtId="164" fontId="15" fillId="0" borderId="6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/>
    </xf>
    <xf numFmtId="0" fontId="15" fillId="0" borderId="0" xfId="0" applyFont="1"/>
    <xf numFmtId="0" fontId="15" fillId="0" borderId="0" xfId="0" applyFont="1" applyFill="1" applyAlignment="1" applyProtection="1">
      <alignment horizontal="left"/>
    </xf>
    <xf numFmtId="0" fontId="31" fillId="0" borderId="31" xfId="0" applyFont="1" applyFill="1" applyBorder="1" applyAlignment="1" applyProtection="1"/>
    <xf numFmtId="1" fontId="29" fillId="0" borderId="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9" fillId="0" borderId="3" xfId="0" applyNumberFormat="1" applyFont="1" applyFill="1" applyBorder="1" applyAlignment="1" applyProtection="1">
      <alignment horizontal="right" vertical="center" wrapText="1"/>
    </xf>
    <xf numFmtId="3" fontId="19" fillId="0" borderId="23" xfId="0" applyNumberFormat="1" applyFont="1" applyFill="1" applyBorder="1" applyAlignment="1" applyProtection="1">
      <alignment vertical="center" wrapText="1"/>
    </xf>
    <xf numFmtId="3" fontId="20" fillId="0" borderId="48" xfId="0" applyNumberFormat="1" applyFont="1" applyFill="1" applyBorder="1" applyAlignment="1" applyProtection="1">
      <alignment horizontal="center" vertical="center" wrapText="1"/>
    </xf>
    <xf numFmtId="3" fontId="20" fillId="0" borderId="23" xfId="0" applyNumberFormat="1" applyFont="1" applyFill="1" applyBorder="1" applyAlignment="1" applyProtection="1">
      <alignment horizontal="center" vertical="center" wrapText="1"/>
    </xf>
    <xf numFmtId="3" fontId="29" fillId="0" borderId="4" xfId="0" applyNumberFormat="1" applyFont="1" applyFill="1" applyBorder="1" applyAlignment="1" applyProtection="1">
      <alignment horizontal="right"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/>
    </xf>
    <xf numFmtId="3" fontId="22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10" xfId="0" applyBorder="1"/>
    <xf numFmtId="0" fontId="0" fillId="0" borderId="0" xfId="0" applyBorder="1"/>
    <xf numFmtId="0" fontId="31" fillId="0" borderId="12" xfId="0" applyFont="1" applyBorder="1"/>
    <xf numFmtId="0" fontId="55" fillId="0" borderId="8" xfId="0" applyFont="1" applyBorder="1"/>
    <xf numFmtId="0" fontId="30" fillId="0" borderId="8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1" fillId="0" borderId="2" xfId="0" applyFont="1" applyBorder="1"/>
    <xf numFmtId="49" fontId="22" fillId="9" borderId="11" xfId="4" applyNumberFormat="1" applyFont="1" applyFill="1" applyBorder="1" applyAlignment="1" applyProtection="1">
      <alignment horizontal="center" vertical="center" wrapText="1"/>
    </xf>
    <xf numFmtId="0" fontId="22" fillId="9" borderId="62" xfId="4" applyFont="1" applyFill="1" applyBorder="1" applyAlignment="1" applyProtection="1">
      <alignment horizontal="left" vertical="center" wrapText="1" indent="1"/>
    </xf>
    <xf numFmtId="164" fontId="22" fillId="9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9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9" borderId="19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9" borderId="8" xfId="4" applyNumberFormat="1" applyFont="1" applyFill="1" applyBorder="1" applyAlignment="1" applyProtection="1">
      <alignment horizontal="center" vertical="center" wrapText="1"/>
    </xf>
    <xf numFmtId="0" fontId="22" fillId="9" borderId="50" xfId="4" applyFont="1" applyFill="1" applyBorder="1" applyAlignment="1" applyProtection="1">
      <alignment horizontal="left" vertical="center" wrapText="1" indent="1"/>
    </xf>
    <xf numFmtId="164" fontId="22" fillId="9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2" fillId="9" borderId="59" xfId="4" applyFont="1" applyFill="1" applyBorder="1" applyAlignment="1" applyProtection="1">
      <alignment horizontal="left" vertical="center" wrapText="1" indent="1"/>
    </xf>
    <xf numFmtId="49" fontId="22" fillId="9" borderId="9" xfId="4" applyNumberFormat="1" applyFont="1" applyFill="1" applyBorder="1" applyAlignment="1" applyProtection="1">
      <alignment horizontal="center" vertical="center" wrapText="1"/>
    </xf>
    <xf numFmtId="0" fontId="22" fillId="9" borderId="64" xfId="4" applyFont="1" applyFill="1" applyBorder="1" applyAlignment="1" applyProtection="1">
      <alignment horizontal="left" vertical="center" wrapText="1" indent="1"/>
    </xf>
    <xf numFmtId="0" fontId="26" fillId="9" borderId="64" xfId="0" applyFont="1" applyFill="1" applyBorder="1" applyAlignment="1" applyProtection="1">
      <alignment horizontal="left" vertical="center" wrapText="1" indent="1"/>
    </xf>
    <xf numFmtId="49" fontId="22" fillId="4" borderId="9" xfId="4" applyNumberFormat="1" applyFont="1" applyFill="1" applyBorder="1" applyAlignment="1" applyProtection="1">
      <alignment horizontal="center" vertical="center" wrapText="1"/>
    </xf>
    <xf numFmtId="49" fontId="22" fillId="4" borderId="2" xfId="4" applyNumberFormat="1" applyFont="1" applyFill="1" applyBorder="1" applyAlignment="1" applyProtection="1">
      <alignment horizontal="center" vertical="center" wrapText="1"/>
    </xf>
    <xf numFmtId="0" fontId="22" fillId="4" borderId="64" xfId="4" applyFont="1" applyFill="1" applyBorder="1" applyAlignment="1" applyProtection="1">
      <alignment horizontal="left" vertical="center" wrapText="1" indent="1"/>
    </xf>
    <xf numFmtId="164" fontId="22" fillId="4" borderId="19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4" applyFill="1" applyAlignment="1" applyProtection="1">
      <alignment horizontal="right"/>
    </xf>
    <xf numFmtId="3" fontId="22" fillId="0" borderId="48" xfId="5" applyNumberFormat="1" applyFont="1" applyFill="1" applyBorder="1" applyAlignment="1" applyProtection="1">
      <alignment vertical="center"/>
    </xf>
    <xf numFmtId="3" fontId="22" fillId="0" borderId="23" xfId="5" applyNumberFormat="1" applyFont="1" applyFill="1" applyBorder="1" applyAlignment="1" applyProtection="1">
      <alignment vertical="center"/>
    </xf>
    <xf numFmtId="3" fontId="22" fillId="0" borderId="25" xfId="5" applyNumberFormat="1" applyFont="1" applyFill="1" applyBorder="1" applyAlignment="1" applyProtection="1">
      <alignment vertical="center"/>
    </xf>
    <xf numFmtId="1" fontId="9" fillId="0" borderId="17" xfId="5" applyNumberFormat="1" applyFont="1" applyFill="1" applyBorder="1" applyAlignment="1" applyProtection="1">
      <alignment horizontal="left" indent="1"/>
    </xf>
    <xf numFmtId="3" fontId="46" fillId="0" borderId="39" xfId="5" applyNumberFormat="1" applyFont="1" applyFill="1" applyBorder="1" applyAlignment="1" applyProtection="1">
      <alignment vertical="center"/>
    </xf>
    <xf numFmtId="3" fontId="46" fillId="0" borderId="14" xfId="5" applyNumberFormat="1" applyFont="1" applyFill="1" applyBorder="1" applyAlignment="1" applyProtection="1">
      <alignment vertical="center"/>
    </xf>
    <xf numFmtId="3" fontId="20" fillId="0" borderId="17" xfId="5" applyNumberFormat="1" applyFont="1" applyFill="1" applyBorder="1" applyAlignment="1" applyProtection="1">
      <alignment vertical="center"/>
    </xf>
    <xf numFmtId="3" fontId="22" fillId="0" borderId="22" xfId="5" applyNumberFormat="1" applyFont="1" applyFill="1" applyBorder="1" applyAlignment="1" applyProtection="1">
      <alignment vertical="center"/>
    </xf>
    <xf numFmtId="3" fontId="20" fillId="0" borderId="17" xfId="5" applyNumberFormat="1" applyFont="1" applyFill="1" applyBorder="1" applyProtection="1"/>
    <xf numFmtId="3" fontId="46" fillId="0" borderId="39" xfId="5" applyNumberFormat="1" applyFont="1" applyFill="1" applyBorder="1" applyProtection="1"/>
    <xf numFmtId="3" fontId="46" fillId="0" borderId="14" xfId="5" applyNumberFormat="1" applyFont="1" applyFill="1" applyBorder="1" applyProtection="1"/>
    <xf numFmtId="164" fontId="28" fillId="7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8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7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8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6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5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6" xfId="5" applyNumberFormat="1" applyFont="1" applyFill="1" applyBorder="1" applyAlignment="1" applyProtection="1">
      <alignment horizontal="left" vertical="center" wrapText="1" indent="1"/>
    </xf>
    <xf numFmtId="3" fontId="22" fillId="0" borderId="23" xfId="5" applyNumberFormat="1" applyFont="1" applyFill="1" applyBorder="1" applyAlignment="1" applyProtection="1">
      <alignment horizontal="left" vertical="center" wrapText="1" indent="1"/>
    </xf>
    <xf numFmtId="3" fontId="22" fillId="0" borderId="22" xfId="5" applyNumberFormat="1" applyFont="1" applyFill="1" applyBorder="1" applyAlignment="1" applyProtection="1">
      <alignment horizontal="left" vertical="center" wrapText="1" indent="1"/>
    </xf>
    <xf numFmtId="3" fontId="22" fillId="0" borderId="23" xfId="5" applyNumberFormat="1" applyFont="1" applyFill="1" applyBorder="1" applyAlignment="1" applyProtection="1">
      <alignment horizontal="left" vertical="center" indent="1"/>
    </xf>
    <xf numFmtId="3" fontId="9" fillId="0" borderId="17" xfId="5" applyNumberFormat="1" applyFont="1" applyFill="1" applyBorder="1" applyAlignment="1" applyProtection="1">
      <alignment horizontal="left" vertical="center" indent="1"/>
    </xf>
    <xf numFmtId="3" fontId="22" fillId="0" borderId="48" xfId="5" applyNumberFormat="1" applyFont="1" applyFill="1" applyBorder="1" applyAlignment="1" applyProtection="1">
      <alignment horizontal="left" vertical="center" indent="1"/>
    </xf>
    <xf numFmtId="3" fontId="45" fillId="0" borderId="71" xfId="5" applyNumberFormat="1" applyFont="1" applyFill="1" applyBorder="1" applyAlignment="1" applyProtection="1">
      <alignment vertical="center"/>
      <protection locked="0"/>
    </xf>
    <xf numFmtId="3" fontId="45" fillId="0" borderId="5" xfId="5" applyNumberFormat="1" applyFont="1" applyFill="1" applyBorder="1" applyAlignment="1" applyProtection="1">
      <alignment vertical="center"/>
      <protection locked="0"/>
    </xf>
    <xf numFmtId="3" fontId="45" fillId="0" borderId="2" xfId="5" applyNumberFormat="1" applyFont="1" applyFill="1" applyBorder="1" applyAlignment="1" applyProtection="1">
      <alignment vertical="center"/>
      <protection locked="0"/>
    </xf>
    <xf numFmtId="3" fontId="45" fillId="0" borderId="30" xfId="5" applyNumberFormat="1" applyFont="1" applyFill="1" applyBorder="1" applyAlignment="1" applyProtection="1">
      <alignment vertical="center"/>
      <protection locked="0"/>
    </xf>
    <xf numFmtId="3" fontId="45" fillId="0" borderId="3" xfId="5" applyNumberFormat="1" applyFont="1" applyFill="1" applyBorder="1" applyAlignment="1" applyProtection="1">
      <alignment vertical="center"/>
      <protection locked="0"/>
    </xf>
    <xf numFmtId="3" fontId="55" fillId="0" borderId="23" xfId="0" applyNumberFormat="1" applyFont="1" applyBorder="1"/>
    <xf numFmtId="3" fontId="0" fillId="0" borderId="23" xfId="0" applyNumberFormat="1" applyBorder="1"/>
    <xf numFmtId="3" fontId="0" fillId="0" borderId="49" xfId="0" applyNumberFormat="1" applyBorder="1"/>
    <xf numFmtId="3" fontId="31" fillId="0" borderId="25" xfId="0" applyNumberFormat="1" applyFont="1" applyBorder="1"/>
    <xf numFmtId="3" fontId="0" fillId="0" borderId="2" xfId="0" applyNumberFormat="1" applyBorder="1"/>
    <xf numFmtId="0" fontId="9" fillId="0" borderId="25" xfId="0" applyNumberFormat="1" applyFont="1" applyFill="1" applyBorder="1" applyAlignment="1" applyProtection="1">
      <alignment horizontal="center" vertical="center"/>
    </xf>
    <xf numFmtId="164" fontId="0" fillId="0" borderId="2" xfId="0" applyNumberFormat="1" applyFill="1" applyBorder="1" applyAlignment="1" applyProtection="1">
      <alignment vertical="center"/>
    </xf>
    <xf numFmtId="164" fontId="0" fillId="0" borderId="3" xfId="0" applyNumberFormat="1" applyFill="1" applyBorder="1" applyAlignment="1" applyProtection="1">
      <alignment vertical="center"/>
    </xf>
    <xf numFmtId="164" fontId="0" fillId="0" borderId="2" xfId="0" applyNumberFormat="1" applyFont="1" applyFill="1" applyBorder="1" applyAlignment="1" applyProtection="1">
      <alignment horizontal="left" vertical="center"/>
    </xf>
    <xf numFmtId="164" fontId="53" fillId="0" borderId="8" xfId="0" applyNumberFormat="1" applyFont="1" applyFill="1" applyBorder="1" applyAlignment="1" applyProtection="1">
      <alignment horizontal="left" vertical="center"/>
      <protection locked="0"/>
    </xf>
    <xf numFmtId="164" fontId="53" fillId="0" borderId="7" xfId="0" applyNumberFormat="1" applyFont="1" applyFill="1" applyBorder="1" applyAlignment="1" applyProtection="1">
      <alignment horizontal="left" vertical="center"/>
      <protection locked="0"/>
    </xf>
    <xf numFmtId="164" fontId="54" fillId="0" borderId="8" xfId="0" applyNumberFormat="1" applyFont="1" applyFill="1" applyBorder="1" applyAlignment="1" applyProtection="1">
      <alignment horizontal="left" vertical="center"/>
      <protection locked="0"/>
    </xf>
    <xf numFmtId="3" fontId="31" fillId="0" borderId="2" xfId="0" applyNumberFormat="1" applyFont="1" applyBorder="1"/>
    <xf numFmtId="0" fontId="29" fillId="0" borderId="0" xfId="4" applyFont="1" applyFill="1" applyProtection="1"/>
    <xf numFmtId="0" fontId="29" fillId="0" borderId="2" xfId="4" applyFont="1" applyFill="1" applyBorder="1" applyProtection="1"/>
    <xf numFmtId="0" fontId="20" fillId="0" borderId="2" xfId="4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164" fontId="28" fillId="0" borderId="2" xfId="4" applyNumberFormat="1" applyFont="1" applyFill="1" applyBorder="1" applyAlignment="1" applyProtection="1">
      <alignment horizontal="right" vertical="center" wrapText="1" indent="1"/>
    </xf>
    <xf numFmtId="164" fontId="29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4" applyFont="1" applyFill="1" applyBorder="1" applyAlignment="1" applyProtection="1">
      <alignment horizontal="left" vertical="center" wrapText="1"/>
    </xf>
    <xf numFmtId="164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0" applyFont="1" applyFill="1" applyBorder="1" applyAlignment="1" applyProtection="1">
      <alignment horizontal="left" wrapText="1" indent="1"/>
    </xf>
    <xf numFmtId="0" fontId="26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vertical="center" wrapText="1"/>
    </xf>
    <xf numFmtId="0" fontId="26" fillId="0" borderId="2" xfId="0" applyFont="1" applyFill="1" applyBorder="1" applyAlignment="1" applyProtection="1">
      <alignment vertical="center" wrapText="1"/>
    </xf>
    <xf numFmtId="0" fontId="26" fillId="0" borderId="2" xfId="0" applyFont="1" applyFill="1" applyBorder="1" applyAlignment="1" applyProtection="1">
      <alignment wrapText="1"/>
    </xf>
    <xf numFmtId="0" fontId="27" fillId="0" borderId="2" xfId="0" applyFont="1" applyFill="1" applyBorder="1" applyAlignment="1" applyProtection="1">
      <alignment wrapText="1"/>
    </xf>
    <xf numFmtId="0" fontId="29" fillId="0" borderId="0" xfId="4" applyFont="1" applyFill="1" applyAlignment="1" applyProtection="1">
      <alignment horizontal="center"/>
    </xf>
    <xf numFmtId="0" fontId="29" fillId="0" borderId="2" xfId="4" applyFont="1" applyFill="1" applyBorder="1" applyAlignment="1" applyProtection="1">
      <alignment horizontal="center"/>
    </xf>
    <xf numFmtId="164" fontId="29" fillId="0" borderId="2" xfId="4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0" fontId="20" fillId="0" borderId="2" xfId="4" applyFont="1" applyFill="1" applyBorder="1" applyAlignment="1" applyProtection="1">
      <alignment vertical="center" wrapText="1"/>
    </xf>
    <xf numFmtId="0" fontId="22" fillId="0" borderId="2" xfId="4" applyFont="1" applyFill="1" applyBorder="1" applyAlignment="1" applyProtection="1">
      <alignment horizontal="left" vertical="center" wrapText="1" indent="7"/>
    </xf>
    <xf numFmtId="0" fontId="32" fillId="0" borderId="2" xfId="4" applyFont="1" applyFill="1" applyBorder="1" applyAlignment="1" applyProtection="1">
      <alignment horizontal="left" vertical="center" wrapText="1" indent="1"/>
    </xf>
    <xf numFmtId="164" fontId="3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4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quotePrefix="1" applyNumberFormat="1" applyFont="1" applyFill="1" applyBorder="1" applyAlignment="1" applyProtection="1">
      <alignment horizontal="right" vertical="center" wrapText="1" indent="1"/>
    </xf>
    <xf numFmtId="0" fontId="28" fillId="0" borderId="2" xfId="4" applyFont="1" applyFill="1" applyBorder="1" applyAlignment="1" applyProtection="1">
      <alignment horizontal="center" vertical="center" wrapText="1"/>
    </xf>
    <xf numFmtId="0" fontId="29" fillId="13" borderId="2" xfId="4" applyFont="1" applyFill="1" applyBorder="1" applyProtection="1"/>
    <xf numFmtId="0" fontId="28" fillId="13" borderId="2" xfId="4" applyFont="1" applyFill="1" applyBorder="1" applyAlignment="1" applyProtection="1">
      <alignment horizontal="center" vertical="center" wrapText="1"/>
    </xf>
    <xf numFmtId="0" fontId="29" fillId="13" borderId="0" xfId="4" applyFont="1" applyFill="1" applyProtection="1"/>
    <xf numFmtId="3" fontId="20" fillId="0" borderId="2" xfId="4" applyNumberFormat="1" applyFont="1" applyFill="1" applyBorder="1" applyAlignment="1" applyProtection="1">
      <alignment horizontal="right" vertical="center" wrapText="1" indent="1"/>
    </xf>
    <xf numFmtId="0" fontId="23" fillId="0" borderId="0" xfId="4" applyFont="1" applyFill="1" applyAlignment="1" applyProtection="1">
      <alignment horizontal="left"/>
    </xf>
    <xf numFmtId="164" fontId="2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Fill="1" applyBorder="1" applyAlignment="1" applyProtection="1">
      <alignment vertical="center" wrapText="1"/>
    </xf>
    <xf numFmtId="3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4" applyNumberFormat="1" applyFont="1" applyFill="1" applyBorder="1" applyAlignment="1" applyProtection="1">
      <alignment horizontal="center" vertical="center"/>
    </xf>
    <xf numFmtId="0" fontId="23" fillId="0" borderId="65" xfId="4" applyFont="1" applyFill="1" applyBorder="1" applyAlignment="1" applyProtection="1">
      <alignment horizontal="left"/>
    </xf>
    <xf numFmtId="0" fontId="29" fillId="0" borderId="0" xfId="4" applyFont="1" applyFill="1" applyBorder="1" applyProtection="1"/>
    <xf numFmtId="0" fontId="27" fillId="0" borderId="0" xfId="0" applyFont="1" applyFill="1" applyBorder="1" applyAlignment="1" applyProtection="1">
      <alignment horizontal="left" vertical="center" wrapText="1" indent="1"/>
    </xf>
    <xf numFmtId="164" fontId="27" fillId="0" borderId="0" xfId="0" quotePrefix="1" applyNumberFormat="1" applyFont="1" applyFill="1" applyBorder="1" applyAlignment="1" applyProtection="1">
      <alignment horizontal="righ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vertical="center" wrapText="1"/>
    </xf>
    <xf numFmtId="164" fontId="20" fillId="0" borderId="0" xfId="4" applyNumberFormat="1" applyFont="1" applyFill="1" applyBorder="1" applyAlignment="1" applyProtection="1">
      <alignment horizontal="right" vertical="center" wrapText="1" indent="1"/>
    </xf>
    <xf numFmtId="0" fontId="28" fillId="0" borderId="2" xfId="0" applyFont="1" applyFill="1" applyBorder="1" applyAlignment="1" applyProtection="1">
      <alignment horizontal="center" vertical="center" wrapText="1"/>
    </xf>
    <xf numFmtId="0" fontId="29" fillId="0" borderId="2" xfId="4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 applyProtection="1">
      <alignment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Border="1" applyAlignment="1" applyProtection="1">
      <alignment vertical="center" wrapText="1"/>
    </xf>
    <xf numFmtId="164" fontId="2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Fill="1" applyBorder="1" applyAlignment="1" applyProtection="1">
      <alignment horizontal="centerContinuous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ill="1" applyBorder="1" applyAlignment="1" applyProtection="1">
      <alignment horizontal="left" vertical="center" wrapText="1" indent="1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164" fontId="31" fillId="0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center" vertical="center" wrapText="1"/>
    </xf>
    <xf numFmtId="164" fontId="29" fillId="13" borderId="2" xfId="0" applyNumberFormat="1" applyFont="1" applyFill="1" applyBorder="1" applyAlignment="1" applyProtection="1">
      <alignment horizontal="right" vertical="center" wrapText="1"/>
    </xf>
    <xf numFmtId="164" fontId="28" fillId="13" borderId="2" xfId="0" applyNumberFormat="1" applyFont="1" applyFill="1" applyBorder="1" applyAlignment="1" applyProtection="1">
      <alignment horizontal="center" vertical="center" wrapText="1"/>
    </xf>
    <xf numFmtId="164" fontId="28" fillId="13" borderId="0" xfId="0" applyNumberFormat="1" applyFont="1" applyFill="1" applyAlignment="1" applyProtection="1">
      <alignment horizontal="center" vertical="center" wrapText="1"/>
    </xf>
    <xf numFmtId="164" fontId="0" fillId="13" borderId="2" xfId="0" applyNumberFormat="1" applyFont="1" applyFill="1" applyBorder="1" applyAlignment="1" applyProtection="1">
      <alignment horizontal="right" vertical="center" wrapText="1"/>
    </xf>
    <xf numFmtId="164" fontId="0" fillId="13" borderId="2" xfId="0" applyNumberFormat="1" applyFill="1" applyBorder="1" applyAlignment="1" applyProtection="1">
      <alignment horizontal="left" vertical="center" wrapText="1" indent="1"/>
    </xf>
    <xf numFmtId="164" fontId="22" fillId="13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13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3" borderId="0" xfId="0" applyNumberFormat="1" applyFill="1" applyAlignment="1" applyProtection="1">
      <alignment vertical="center" wrapText="1"/>
    </xf>
    <xf numFmtId="164" fontId="29" fillId="13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5" fillId="13" borderId="0" xfId="0" applyNumberFormat="1" applyFont="1" applyFill="1" applyAlignment="1" applyProtection="1">
      <alignment horizontal="center" vertical="center" wrapText="1"/>
    </xf>
    <xf numFmtId="164" fontId="22" fillId="13" borderId="2" xfId="0" applyNumberFormat="1" applyFont="1" applyFill="1" applyBorder="1" applyAlignment="1" applyProtection="1">
      <alignment horizontal="left" vertical="center" wrapText="1" indent="1"/>
    </xf>
    <xf numFmtId="164" fontId="22" fillId="13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13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13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45" xfId="0" applyNumberFormat="1" applyFont="1" applyFill="1" applyBorder="1" applyAlignment="1" applyProtection="1">
      <alignment horizontal="center" vertical="center" wrapText="1"/>
    </xf>
    <xf numFmtId="164" fontId="20" fillId="0" borderId="69" xfId="0" applyNumberFormat="1" applyFont="1" applyFill="1" applyBorder="1" applyAlignment="1" applyProtection="1">
      <alignment horizontal="center" vertical="center" wrapText="1"/>
    </xf>
    <xf numFmtId="164" fontId="29" fillId="0" borderId="62" xfId="0" applyNumberFormat="1" applyFont="1" applyFill="1" applyBorder="1" applyAlignment="1" applyProtection="1">
      <alignment horizontal="right" vertical="center" wrapText="1"/>
    </xf>
    <xf numFmtId="164" fontId="29" fillId="0" borderId="50" xfId="0" applyNumberFormat="1" applyFont="1" applyFill="1" applyBorder="1" applyAlignment="1" applyProtection="1">
      <alignment horizontal="right" vertical="center" wrapText="1"/>
    </xf>
    <xf numFmtId="164" fontId="22" fillId="0" borderId="50" xfId="0" applyNumberFormat="1" applyFont="1" applyFill="1" applyBorder="1" applyAlignment="1" applyProtection="1">
      <alignment vertical="center" wrapText="1"/>
      <protection locked="0"/>
    </xf>
    <xf numFmtId="164" fontId="20" fillId="0" borderId="45" xfId="0" applyNumberFormat="1" applyFont="1" applyFill="1" applyBorder="1" applyAlignment="1" applyProtection="1">
      <alignment vertical="center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15" fillId="0" borderId="19" xfId="4" applyFont="1" applyFill="1" applyBorder="1" applyAlignment="1" applyProtection="1">
      <alignment horizontal="center" vertical="center" wrapText="1"/>
    </xf>
    <xf numFmtId="164" fontId="19" fillId="0" borderId="50" xfId="0" applyNumberFormat="1" applyFont="1" applyFill="1" applyBorder="1" applyAlignment="1" applyProtection="1">
      <alignment vertical="center" wrapText="1"/>
      <protection locked="0"/>
    </xf>
    <xf numFmtId="164" fontId="9" fillId="0" borderId="45" xfId="0" applyNumberFormat="1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center" wrapText="1"/>
    </xf>
    <xf numFmtId="164" fontId="29" fillId="0" borderId="46" xfId="0" applyNumberFormat="1" applyFont="1" applyFill="1" applyBorder="1" applyAlignment="1" applyProtection="1">
      <alignment horizontal="left" vertical="center" wrapText="1" inden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</xf>
    <xf numFmtId="164" fontId="22" fillId="0" borderId="1" xfId="0" applyNumberFormat="1" applyFont="1" applyFill="1" applyBorder="1" applyAlignment="1" applyProtection="1">
      <alignment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164" fontId="22" fillId="0" borderId="2" xfId="0" quotePrefix="1" applyNumberFormat="1" applyFont="1" applyFill="1" applyBorder="1" applyAlignment="1" applyProtection="1">
      <alignment vertical="center" wrapText="1"/>
      <protection locked="0"/>
    </xf>
    <xf numFmtId="164" fontId="28" fillId="0" borderId="18" xfId="0" applyNumberFormat="1" applyFont="1" applyFill="1" applyBorder="1" applyAlignment="1" applyProtection="1">
      <alignment vertical="center" wrapText="1"/>
    </xf>
    <xf numFmtId="164" fontId="28" fillId="0" borderId="13" xfId="0" applyNumberFormat="1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 wrapText="1"/>
    </xf>
    <xf numFmtId="164" fontId="28" fillId="0" borderId="17" xfId="0" applyNumberFormat="1" applyFont="1" applyFill="1" applyBorder="1" applyAlignment="1" applyProtection="1">
      <alignment vertical="center" wrapText="1"/>
    </xf>
    <xf numFmtId="0" fontId="23" fillId="0" borderId="0" xfId="4" applyFont="1" applyFill="1" applyBorder="1" applyAlignment="1" applyProtection="1">
      <alignment horizontal="left"/>
    </xf>
    <xf numFmtId="164" fontId="8" fillId="0" borderId="0" xfId="4" applyNumberFormat="1" applyFont="1" applyFill="1" applyBorder="1" applyAlignment="1" applyProtection="1">
      <alignment horizontal="center" vertical="center"/>
    </xf>
    <xf numFmtId="0" fontId="23" fillId="0" borderId="0" xfId="4" applyFont="1" applyFill="1" applyAlignment="1" applyProtection="1">
      <alignment horizontal="left"/>
    </xf>
    <xf numFmtId="0" fontId="8" fillId="0" borderId="0" xfId="4" applyFont="1" applyFill="1" applyBorder="1" applyAlignment="1" applyProtection="1">
      <alignment horizontal="center" vertical="center" wrapText="1"/>
    </xf>
    <xf numFmtId="164" fontId="35" fillId="0" borderId="31" xfId="4" applyNumberFormat="1" applyFont="1" applyFill="1" applyBorder="1" applyAlignment="1" applyProtection="1">
      <alignment horizontal="left" vertical="center"/>
    </xf>
    <xf numFmtId="164" fontId="35" fillId="0" borderId="31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8" fillId="0" borderId="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23" fillId="0" borderId="65" xfId="0" applyNumberFormat="1" applyFont="1" applyFill="1" applyBorder="1" applyAlignment="1" applyProtection="1">
      <alignment horizontal="left" vertical="center" wrapText="1"/>
    </xf>
    <xf numFmtId="164" fontId="30" fillId="0" borderId="6" xfId="0" applyNumberFormat="1" applyFont="1" applyFill="1" applyBorder="1" applyAlignment="1" applyProtection="1">
      <alignment horizontal="center" vertical="center" wrapText="1"/>
    </xf>
    <xf numFmtId="164" fontId="30" fillId="0" borderId="3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left" vertical="center" wrapText="1"/>
    </xf>
    <xf numFmtId="0" fontId="5" fillId="0" borderId="41" xfId="0" applyFont="1" applyFill="1" applyBorder="1" applyAlignment="1" applyProtection="1">
      <alignment horizontal="left" vertical="center" wrapText="1"/>
    </xf>
    <xf numFmtId="0" fontId="5" fillId="0" borderId="33" xfId="0" applyFont="1" applyFill="1" applyBorder="1" applyAlignment="1" applyProtection="1">
      <alignment horizontal="left" vertical="center" wrapText="1"/>
    </xf>
    <xf numFmtId="0" fontId="9" fillId="9" borderId="40" xfId="0" applyFont="1" applyFill="1" applyBorder="1" applyAlignment="1" applyProtection="1">
      <alignment horizontal="center" vertical="center" wrapText="1"/>
    </xf>
    <xf numFmtId="0" fontId="9" fillId="9" borderId="33" xfId="0" applyFont="1" applyFill="1" applyBorder="1" applyAlignment="1" applyProtection="1">
      <alignment horizontal="center" vertical="center" wrapText="1"/>
    </xf>
    <xf numFmtId="0" fontId="50" fillId="9" borderId="54" xfId="0" applyFont="1" applyFill="1" applyBorder="1" applyAlignment="1" applyProtection="1">
      <alignment horizontal="right" vertical="center"/>
    </xf>
    <xf numFmtId="0" fontId="9" fillId="9" borderId="54" xfId="0" applyFont="1" applyFill="1" applyBorder="1" applyAlignment="1" applyProtection="1">
      <alignment horizontal="right" vertical="center"/>
    </xf>
    <xf numFmtId="0" fontId="9" fillId="9" borderId="58" xfId="0" applyFont="1" applyFill="1" applyBorder="1" applyAlignment="1" applyProtection="1">
      <alignment horizontal="right" vertical="center"/>
    </xf>
    <xf numFmtId="0" fontId="9" fillId="9" borderId="31" xfId="0" applyFont="1" applyFill="1" applyBorder="1" applyAlignment="1" applyProtection="1">
      <alignment horizontal="right" vertical="center"/>
    </xf>
    <xf numFmtId="0" fontId="9" fillId="9" borderId="53" xfId="0" applyFont="1" applyFill="1" applyBorder="1" applyAlignment="1" applyProtection="1">
      <alignment horizontal="right" vertical="center"/>
    </xf>
    <xf numFmtId="0" fontId="9" fillId="9" borderId="40" xfId="0" applyFont="1" applyFill="1" applyBorder="1" applyAlignment="1" applyProtection="1">
      <alignment horizontal="center" vertical="center"/>
    </xf>
    <xf numFmtId="0" fontId="9" fillId="9" borderId="33" xfId="0" applyFont="1" applyFill="1" applyBorder="1" applyAlignment="1" applyProtection="1">
      <alignment horizontal="center" vertical="center"/>
    </xf>
    <xf numFmtId="0" fontId="9" fillId="9" borderId="40" xfId="0" applyFont="1" applyFill="1" applyBorder="1" applyAlignment="1" applyProtection="1">
      <alignment horizontal="left" vertical="center" wrapText="1"/>
    </xf>
    <xf numFmtId="0" fontId="9" fillId="9" borderId="41" xfId="0" applyFont="1" applyFill="1" applyBorder="1" applyAlignment="1" applyProtection="1">
      <alignment horizontal="left" vertical="center" wrapText="1"/>
    </xf>
    <xf numFmtId="0" fontId="9" fillId="9" borderId="33" xfId="0" applyFont="1" applyFill="1" applyBorder="1" applyAlignment="1" applyProtection="1">
      <alignment horizontal="left" vertical="center" wrapTex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41" xfId="5" applyFont="1" applyFill="1" applyBorder="1" applyAlignment="1" applyProtection="1">
      <alignment horizontal="left" vertical="center" indent="1"/>
    </xf>
    <xf numFmtId="0" fontId="21" fillId="0" borderId="33" xfId="5" applyFont="1" applyFill="1" applyBorder="1" applyAlignment="1" applyProtection="1">
      <alignment horizontal="left" vertical="center" indent="1"/>
    </xf>
    <xf numFmtId="0" fontId="23" fillId="12" borderId="0" xfId="5" applyFont="1" applyFill="1" applyAlignment="1" applyProtection="1">
      <alignment horizontal="center" wrapText="1"/>
    </xf>
    <xf numFmtId="0" fontId="23" fillId="12" borderId="0" xfId="5" applyFont="1" applyFill="1" applyAlignment="1" applyProtection="1">
      <alignment horizontal="center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2" fillId="0" borderId="54" xfId="4" applyFont="1" applyFill="1" applyBorder="1" applyAlignment="1">
      <alignment horizontal="justify" vertical="center" wrapText="1"/>
    </xf>
    <xf numFmtId="164" fontId="6" fillId="12" borderId="0" xfId="4" applyNumberFormat="1" applyFont="1" applyFill="1" applyBorder="1" applyAlignment="1" applyProtection="1">
      <alignment horizontal="center" vertical="center" wrapText="1"/>
    </xf>
    <xf numFmtId="164" fontId="23" fillId="12" borderId="0" xfId="0" applyNumberFormat="1" applyFont="1" applyFill="1" applyAlignment="1">
      <alignment horizontal="center" vertical="center" wrapText="1"/>
    </xf>
    <xf numFmtId="164" fontId="18" fillId="0" borderId="52" xfId="0" applyNumberFormat="1" applyFont="1" applyFill="1" applyBorder="1" applyAlignment="1" applyProtection="1">
      <alignment horizontal="center" textRotation="180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9" fillId="0" borderId="40" xfId="0" applyNumberFormat="1" applyFont="1" applyFill="1" applyBorder="1" applyAlignment="1" applyProtection="1">
      <alignment horizontal="left" vertical="center" wrapText="1" indent="2"/>
    </xf>
    <xf numFmtId="164" fontId="9" fillId="0" borderId="33" xfId="0" applyNumberFormat="1" applyFont="1" applyFill="1" applyBorder="1" applyAlignment="1" applyProtection="1">
      <alignment horizontal="left" vertical="center" wrapText="1" indent="2"/>
    </xf>
    <xf numFmtId="164" fontId="9" fillId="0" borderId="73" xfId="0" applyNumberFormat="1" applyFont="1" applyFill="1" applyBorder="1" applyAlignment="1" applyProtection="1">
      <alignment horizontal="center" vertical="center"/>
    </xf>
    <xf numFmtId="164" fontId="9" fillId="0" borderId="74" xfId="0" applyNumberFormat="1" applyFont="1" applyFill="1" applyBorder="1" applyAlignment="1" applyProtection="1">
      <alignment horizontal="center" vertical="center"/>
    </xf>
    <xf numFmtId="164" fontId="9" fillId="0" borderId="57" xfId="0" applyNumberFormat="1" applyFont="1" applyFill="1" applyBorder="1" applyAlignment="1" applyProtection="1">
      <alignment horizontal="center" vertical="center"/>
    </xf>
    <xf numFmtId="164" fontId="9" fillId="0" borderId="70" xfId="0" applyNumberFormat="1" applyFont="1" applyFill="1" applyBorder="1" applyAlignment="1" applyProtection="1">
      <alignment horizontal="center" vertical="center"/>
    </xf>
    <xf numFmtId="164" fontId="9" fillId="0" borderId="66" xfId="0" applyNumberFormat="1" applyFont="1" applyFill="1" applyBorder="1" applyAlignment="1" applyProtection="1">
      <alignment horizontal="center" vertical="center"/>
    </xf>
    <xf numFmtId="164" fontId="9" fillId="0" borderId="73" xfId="0" applyNumberFormat="1" applyFont="1" applyFill="1" applyBorder="1" applyAlignment="1" applyProtection="1">
      <alignment horizontal="center" vertical="center" wrapText="1"/>
    </xf>
    <xf numFmtId="164" fontId="9" fillId="0" borderId="74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2" xfId="0" applyFont="1" applyFill="1" applyBorder="1" applyAlignment="1">
      <alignment horizontal="center" textRotation="180"/>
    </xf>
    <xf numFmtId="0" fontId="35" fillId="0" borderId="0" xfId="0" applyFont="1" applyAlignment="1" applyProtection="1">
      <alignment horizontal="right"/>
    </xf>
    <xf numFmtId="0" fontId="30" fillId="0" borderId="40" xfId="0" applyFont="1" applyBorder="1" applyAlignment="1" applyProtection="1">
      <alignment horizontal="left" vertical="center" indent="2"/>
    </xf>
    <xf numFmtId="0" fontId="30" fillId="0" borderId="39" xfId="0" applyFont="1" applyBorder="1" applyAlignment="1" applyProtection="1">
      <alignment horizontal="left" vertical="center" indent="2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31" fillId="0" borderId="50" xfId="0" applyFont="1" applyBorder="1" applyAlignment="1">
      <alignment horizontal="left" wrapText="1"/>
    </xf>
    <xf numFmtId="0" fontId="31" fillId="0" borderId="59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0" fontId="55" fillId="0" borderId="0" xfId="0" applyFont="1" applyFill="1" applyBorder="1" applyAlignment="1" applyProtection="1">
      <alignment horizontal="right"/>
    </xf>
    <xf numFmtId="0" fontId="23" fillId="11" borderId="0" xfId="0" applyFont="1" applyFill="1" applyAlignment="1" applyProtection="1">
      <alignment vertical="center"/>
    </xf>
    <xf numFmtId="0" fontId="0" fillId="0" borderId="0" xfId="0" applyAlignment="1"/>
    <xf numFmtId="0" fontId="23" fillId="11" borderId="0" xfId="0" applyFont="1" applyFill="1" applyAlignment="1" applyProtection="1"/>
    <xf numFmtId="0" fontId="31" fillId="11" borderId="0" xfId="0" applyFont="1" applyFill="1" applyAlignment="1" applyProtection="1">
      <alignment horizontal="left"/>
    </xf>
    <xf numFmtId="164" fontId="7" fillId="0" borderId="35" xfId="0" applyNumberFormat="1" applyFont="1" applyFill="1" applyBorder="1" applyAlignment="1" applyProtection="1">
      <alignment horizontal="right"/>
    </xf>
    <xf numFmtId="164" fontId="7" fillId="0" borderId="68" xfId="0" applyNumberFormat="1" applyFont="1" applyFill="1" applyBorder="1" applyAlignment="1" applyProtection="1">
      <alignment horizontal="right"/>
    </xf>
    <xf numFmtId="164" fontId="7" fillId="0" borderId="72" xfId="0" applyNumberFormat="1" applyFont="1" applyFill="1" applyBorder="1" applyAlignment="1" applyProtection="1">
      <alignment horizontal="right"/>
    </xf>
    <xf numFmtId="164" fontId="23" fillId="12" borderId="57" xfId="0" applyNumberFormat="1" applyFont="1" applyFill="1" applyBorder="1" applyAlignment="1" applyProtection="1">
      <alignment horizontal="center" vertical="center" wrapText="1"/>
    </xf>
    <xf numFmtId="164" fontId="23" fillId="12" borderId="70" xfId="0" applyNumberFormat="1" applyFont="1" applyFill="1" applyBorder="1" applyAlignment="1" applyProtection="1">
      <alignment horizontal="center" vertical="center" wrapText="1"/>
    </xf>
    <xf numFmtId="164" fontId="23" fillId="12" borderId="66" xfId="0" applyNumberFormat="1" applyFont="1" applyFill="1" applyBorder="1" applyAlignment="1" applyProtection="1">
      <alignment horizontal="center" vertical="center" wrapText="1"/>
    </xf>
    <xf numFmtId="164" fontId="31" fillId="0" borderId="31" xfId="0" applyNumberFormat="1" applyFont="1" applyFill="1" applyBorder="1" applyAlignment="1" applyProtection="1">
      <alignment horizontal="right"/>
    </xf>
    <xf numFmtId="0" fontId="31" fillId="0" borderId="31" xfId="0" applyFont="1" applyFill="1" applyBorder="1" applyAlignment="1" applyProtection="1">
      <alignment horizontal="right"/>
    </xf>
    <xf numFmtId="0" fontId="23" fillId="12" borderId="0" xfId="0" applyFont="1" applyFill="1" applyAlignment="1">
      <alignment horizontal="center" wrapText="1"/>
    </xf>
    <xf numFmtId="0" fontId="31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</xf>
    <xf numFmtId="0" fontId="16" fillId="12" borderId="0" xfId="0" applyFont="1" applyFill="1" applyBorder="1" applyAlignment="1">
      <alignment horizontal="center" wrapText="1"/>
    </xf>
    <xf numFmtId="0" fontId="16" fillId="12" borderId="75" xfId="0" applyFont="1" applyFill="1" applyBorder="1" applyAlignment="1">
      <alignment horizontal="center" wrapText="1"/>
    </xf>
    <xf numFmtId="164" fontId="7" fillId="0" borderId="31" xfId="0" applyNumberFormat="1" applyFont="1" applyFill="1" applyBorder="1" applyAlignment="1">
      <alignment horizontal="right" vertical="center"/>
    </xf>
    <xf numFmtId="164" fontId="7" fillId="0" borderId="53" xfId="0" applyNumberFormat="1" applyFont="1" applyFill="1" applyBorder="1" applyAlignment="1">
      <alignment horizontal="right" vertical="center"/>
    </xf>
    <xf numFmtId="0" fontId="16" fillId="12" borderId="18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31" fillId="0" borderId="8" xfId="0" applyFont="1" applyBorder="1" applyAlignment="1">
      <alignment horizontal="right"/>
    </xf>
    <xf numFmtId="0" fontId="31" fillId="0" borderId="23" xfId="0" applyFont="1" applyBorder="1" applyAlignment="1">
      <alignment horizontal="right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" xfId="7"/>
    <cellStyle name="Normál 2 5" xfId="8"/>
    <cellStyle name="Normál 5" xfId="6"/>
    <cellStyle name="Normál_KVRENMUNKA" xfId="4"/>
    <cellStyle name="Normál_SEGEDLETEK" xf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373380</xdr:colOff>
      <xdr:row>52</xdr:row>
      <xdr:rowOff>67151</xdr:rowOff>
    </xdr:from>
    <xdr:ext cx="184731" cy="264560"/>
    <xdr:sp macro="" textlink="">
      <xdr:nvSpPr>
        <xdr:cNvPr id="2" name="Szövegdoboz 1"/>
        <xdr:cNvSpPr txBox="1"/>
      </xdr:nvSpPr>
      <xdr:spPr>
        <a:xfrm>
          <a:off x="9946005" y="88063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95" t="s">
        <v>130</v>
      </c>
    </row>
    <row r="4" spans="1:2" x14ac:dyDescent="0.2">
      <c r="A4" s="103"/>
      <c r="B4" s="103"/>
    </row>
    <row r="5" spans="1:2" s="115" customFormat="1" ht="15.75" x14ac:dyDescent="0.25">
      <c r="A5" s="67" t="s">
        <v>525</v>
      </c>
      <c r="B5" s="114"/>
    </row>
    <row r="6" spans="1:2" x14ac:dyDescent="0.2">
      <c r="A6" s="103"/>
      <c r="B6" s="103"/>
    </row>
    <row r="7" spans="1:2" x14ac:dyDescent="0.2">
      <c r="A7" s="103" t="s">
        <v>504</v>
      </c>
      <c r="B7" s="103" t="s">
        <v>450</v>
      </c>
    </row>
    <row r="8" spans="1:2" x14ac:dyDescent="0.2">
      <c r="A8" s="103" t="s">
        <v>505</v>
      </c>
      <c r="B8" s="103" t="s">
        <v>451</v>
      </c>
    </row>
    <row r="9" spans="1:2" x14ac:dyDescent="0.2">
      <c r="A9" s="103" t="s">
        <v>506</v>
      </c>
      <c r="B9" s="103" t="s">
        <v>452</v>
      </c>
    </row>
    <row r="10" spans="1:2" x14ac:dyDescent="0.2">
      <c r="A10" s="103"/>
      <c r="B10" s="103"/>
    </row>
    <row r="11" spans="1:2" x14ac:dyDescent="0.2">
      <c r="A11" s="103"/>
      <c r="B11" s="103"/>
    </row>
    <row r="12" spans="1:2" s="115" customFormat="1" ht="15.75" x14ac:dyDescent="0.25">
      <c r="A12" s="67" t="str">
        <f>+CONCATENATE(LEFT(A5,4),". évi előirányzat KIADÁSOK")</f>
        <v>2018. évi előirányzat KIADÁSOK</v>
      </c>
      <c r="B12" s="114"/>
    </row>
    <row r="13" spans="1:2" x14ac:dyDescent="0.2">
      <c r="A13" s="103"/>
      <c r="B13" s="103"/>
    </row>
    <row r="14" spans="1:2" x14ac:dyDescent="0.2">
      <c r="A14" s="103" t="s">
        <v>507</v>
      </c>
      <c r="B14" s="103" t="s">
        <v>453</v>
      </c>
    </row>
    <row r="15" spans="1:2" x14ac:dyDescent="0.2">
      <c r="A15" s="103" t="s">
        <v>508</v>
      </c>
      <c r="B15" s="103" t="s">
        <v>454</v>
      </c>
    </row>
    <row r="16" spans="1:2" x14ac:dyDescent="0.2">
      <c r="A16" s="103" t="s">
        <v>509</v>
      </c>
      <c r="B16" s="103" t="s">
        <v>455</v>
      </c>
    </row>
  </sheetData>
  <customSheetViews>
    <customSheetView guid="{97FEE8B0-D789-49A2-9B6A-B24783AB39CA}">
      <selection activeCell="A31" sqref="A31"/>
      <pageMargins left="1.0629921259842521" right="1.0236220472440944" top="0.78740157480314965" bottom="0.78740157480314965" header="0.70866141732283472" footer="0.70866141732283472"/>
      <pageSetup paperSize="9" orientation="landscape" r:id="rId1"/>
      <headerFooter alignWithMargins="0"/>
    </customSheetView>
  </customSheetViews>
  <phoneticPr fontId="29" type="noConversion"/>
  <pageMargins left="0.25" right="0.25" top="0.75" bottom="0.75" header="0.3" footer="0.3"/>
  <pageSetup paperSize="8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260" customWidth="1"/>
    <col min="2" max="2" width="72" style="261" customWidth="1"/>
    <col min="3" max="3" width="25" style="262" customWidth="1"/>
    <col min="4" max="16384" width="9.33203125" style="3"/>
  </cols>
  <sheetData>
    <row r="1" spans="1:3" s="2" customFormat="1" ht="16.5" customHeight="1" thickBot="1" x14ac:dyDescent="0.25">
      <c r="A1" s="147"/>
      <c r="B1" s="149"/>
      <c r="C1" s="380" t="str">
        <f>+CONCATENATE("9.1.3. melléklet a ……/",LEFT(ÖSSZEFÜGGÉSEK!A5,4),". (….) önkormányzati rendelethez")</f>
        <v>9.1.3. melléklet a ……/2018. (….) önkormányzati rendelethez</v>
      </c>
    </row>
    <row r="2" spans="1:3" s="68" customFormat="1" ht="21" customHeight="1" x14ac:dyDescent="0.2">
      <c r="A2" s="272" t="s">
        <v>60</v>
      </c>
      <c r="B2" s="226" t="s">
        <v>192</v>
      </c>
      <c r="C2" s="228" t="s">
        <v>53</v>
      </c>
    </row>
    <row r="3" spans="1:3" s="68" customFormat="1" ht="16.5" thickBot="1" x14ac:dyDescent="0.25">
      <c r="A3" s="150" t="s">
        <v>172</v>
      </c>
      <c r="B3" s="227" t="s">
        <v>489</v>
      </c>
      <c r="C3" s="337" t="s">
        <v>394</v>
      </c>
    </row>
    <row r="4" spans="1:3" s="69" customFormat="1" ht="15.95" customHeight="1" thickBot="1" x14ac:dyDescent="0.3">
      <c r="A4" s="151"/>
      <c r="B4" s="151"/>
      <c r="C4" s="152" t="e">
        <f>#REF!</f>
        <v>#REF!</v>
      </c>
    </row>
    <row r="5" spans="1:3" ht="13.5" thickBot="1" x14ac:dyDescent="0.25">
      <c r="A5" s="273" t="s">
        <v>174</v>
      </c>
      <c r="B5" s="153" t="s">
        <v>521</v>
      </c>
      <c r="C5" s="229" t="s">
        <v>54</v>
      </c>
    </row>
    <row r="6" spans="1:3" s="48" customFormat="1" ht="12.95" customHeight="1" thickBot="1" x14ac:dyDescent="0.25">
      <c r="A6" s="131"/>
      <c r="B6" s="132" t="s">
        <v>456</v>
      </c>
      <c r="C6" s="133" t="s">
        <v>457</v>
      </c>
    </row>
    <row r="7" spans="1:3" s="48" customFormat="1" ht="15.95" customHeight="1" thickBot="1" x14ac:dyDescent="0.25">
      <c r="A7" s="155"/>
      <c r="B7" s="156" t="s">
        <v>55</v>
      </c>
      <c r="C7" s="230"/>
    </row>
    <row r="8" spans="1:3" s="48" customFormat="1" ht="12" customHeight="1" thickBot="1" x14ac:dyDescent="0.25">
      <c r="A8" s="29" t="s">
        <v>17</v>
      </c>
      <c r="B8" s="20" t="s">
        <v>214</v>
      </c>
      <c r="C8" s="204">
        <f>+C9+C10+C11+C12+C13+C14</f>
        <v>0</v>
      </c>
    </row>
    <row r="9" spans="1:3" s="70" customFormat="1" ht="12" customHeight="1" x14ac:dyDescent="0.2">
      <c r="A9" s="294" t="s">
        <v>92</v>
      </c>
      <c r="B9" s="281" t="s">
        <v>215</v>
      </c>
      <c r="C9" s="207"/>
    </row>
    <row r="10" spans="1:3" s="71" customFormat="1" ht="12" customHeight="1" x14ac:dyDescent="0.2">
      <c r="A10" s="295" t="s">
        <v>93</v>
      </c>
      <c r="B10" s="282" t="s">
        <v>216</v>
      </c>
      <c r="C10" s="206"/>
    </row>
    <row r="11" spans="1:3" s="71" customFormat="1" ht="12" customHeight="1" x14ac:dyDescent="0.2">
      <c r="A11" s="295" t="s">
        <v>94</v>
      </c>
      <c r="B11" s="282" t="s">
        <v>510</v>
      </c>
      <c r="C11" s="206"/>
    </row>
    <row r="12" spans="1:3" s="71" customFormat="1" ht="12" customHeight="1" x14ac:dyDescent="0.2">
      <c r="A12" s="295" t="s">
        <v>95</v>
      </c>
      <c r="B12" s="282" t="s">
        <v>217</v>
      </c>
      <c r="C12" s="206"/>
    </row>
    <row r="13" spans="1:3" s="71" customFormat="1" ht="12" customHeight="1" x14ac:dyDescent="0.2">
      <c r="A13" s="295" t="s">
        <v>127</v>
      </c>
      <c r="B13" s="282" t="s">
        <v>465</v>
      </c>
      <c r="C13" s="206"/>
    </row>
    <row r="14" spans="1:3" s="70" customFormat="1" ht="12" customHeight="1" thickBot="1" x14ac:dyDescent="0.25">
      <c r="A14" s="296" t="s">
        <v>96</v>
      </c>
      <c r="B14" s="283" t="s">
        <v>396</v>
      </c>
      <c r="C14" s="206"/>
    </row>
    <row r="15" spans="1:3" s="70" customFormat="1" ht="12" customHeight="1" thickBot="1" x14ac:dyDescent="0.25">
      <c r="A15" s="29" t="s">
        <v>18</v>
      </c>
      <c r="B15" s="199" t="s">
        <v>218</v>
      </c>
      <c r="C15" s="204">
        <f>+C16+C17+C18+C19+C20</f>
        <v>0</v>
      </c>
    </row>
    <row r="16" spans="1:3" s="70" customFormat="1" ht="12" customHeight="1" x14ac:dyDescent="0.2">
      <c r="A16" s="294" t="s">
        <v>98</v>
      </c>
      <c r="B16" s="281" t="s">
        <v>219</v>
      </c>
      <c r="C16" s="207"/>
    </row>
    <row r="17" spans="1:3" s="70" customFormat="1" ht="12" customHeight="1" x14ac:dyDescent="0.2">
      <c r="A17" s="295" t="s">
        <v>99</v>
      </c>
      <c r="B17" s="282" t="s">
        <v>220</v>
      </c>
      <c r="C17" s="206"/>
    </row>
    <row r="18" spans="1:3" s="70" customFormat="1" ht="12" customHeight="1" x14ac:dyDescent="0.2">
      <c r="A18" s="295" t="s">
        <v>100</v>
      </c>
      <c r="B18" s="282" t="s">
        <v>387</v>
      </c>
      <c r="C18" s="206"/>
    </row>
    <row r="19" spans="1:3" s="70" customFormat="1" ht="12" customHeight="1" x14ac:dyDescent="0.2">
      <c r="A19" s="295" t="s">
        <v>101</v>
      </c>
      <c r="B19" s="282" t="s">
        <v>388</v>
      </c>
      <c r="C19" s="206"/>
    </row>
    <row r="20" spans="1:3" s="70" customFormat="1" ht="12" customHeight="1" x14ac:dyDescent="0.2">
      <c r="A20" s="295" t="s">
        <v>102</v>
      </c>
      <c r="B20" s="282" t="s">
        <v>221</v>
      </c>
      <c r="C20" s="206"/>
    </row>
    <row r="21" spans="1:3" s="71" customFormat="1" ht="12" customHeight="1" thickBot="1" x14ac:dyDescent="0.25">
      <c r="A21" s="296" t="s">
        <v>111</v>
      </c>
      <c r="B21" s="283" t="s">
        <v>222</v>
      </c>
      <c r="C21" s="208"/>
    </row>
    <row r="22" spans="1:3" s="71" customFormat="1" ht="12" customHeight="1" thickBot="1" x14ac:dyDescent="0.25">
      <c r="A22" s="29" t="s">
        <v>19</v>
      </c>
      <c r="B22" s="20" t="s">
        <v>223</v>
      </c>
      <c r="C22" s="204">
        <f>+C23+C24+C25+C26+C27</f>
        <v>0</v>
      </c>
    </row>
    <row r="23" spans="1:3" s="71" customFormat="1" ht="12" customHeight="1" x14ac:dyDescent="0.2">
      <c r="A23" s="294" t="s">
        <v>81</v>
      </c>
      <c r="B23" s="281" t="s">
        <v>224</v>
      </c>
      <c r="C23" s="207"/>
    </row>
    <row r="24" spans="1:3" s="70" customFormat="1" ht="12" customHeight="1" x14ac:dyDescent="0.2">
      <c r="A24" s="295" t="s">
        <v>82</v>
      </c>
      <c r="B24" s="282" t="s">
        <v>225</v>
      </c>
      <c r="C24" s="206"/>
    </row>
    <row r="25" spans="1:3" s="71" customFormat="1" ht="12" customHeight="1" x14ac:dyDescent="0.2">
      <c r="A25" s="295" t="s">
        <v>83</v>
      </c>
      <c r="B25" s="282" t="s">
        <v>389</v>
      </c>
      <c r="C25" s="206"/>
    </row>
    <row r="26" spans="1:3" s="71" customFormat="1" ht="12" customHeight="1" x14ac:dyDescent="0.2">
      <c r="A26" s="295" t="s">
        <v>84</v>
      </c>
      <c r="B26" s="282" t="s">
        <v>390</v>
      </c>
      <c r="C26" s="206"/>
    </row>
    <row r="27" spans="1:3" s="71" customFormat="1" ht="12" customHeight="1" x14ac:dyDescent="0.2">
      <c r="A27" s="295" t="s">
        <v>148</v>
      </c>
      <c r="B27" s="282" t="s">
        <v>226</v>
      </c>
      <c r="C27" s="206"/>
    </row>
    <row r="28" spans="1:3" s="71" customFormat="1" ht="12" customHeight="1" thickBot="1" x14ac:dyDescent="0.25">
      <c r="A28" s="296" t="s">
        <v>149</v>
      </c>
      <c r="B28" s="283" t="s">
        <v>227</v>
      </c>
      <c r="C28" s="208"/>
    </row>
    <row r="29" spans="1:3" s="71" customFormat="1" ht="12" customHeight="1" thickBot="1" x14ac:dyDescent="0.25">
      <c r="A29" s="29" t="s">
        <v>150</v>
      </c>
      <c r="B29" s="20" t="s">
        <v>228</v>
      </c>
      <c r="C29" s="210">
        <f>SUM(C30:C36)</f>
        <v>0</v>
      </c>
    </row>
    <row r="30" spans="1:3" s="71" customFormat="1" ht="12" customHeight="1" x14ac:dyDescent="0.2">
      <c r="A30" s="294" t="s">
        <v>229</v>
      </c>
      <c r="B30" s="281" t="s">
        <v>515</v>
      </c>
      <c r="C30" s="207"/>
    </row>
    <row r="31" spans="1:3" s="71" customFormat="1" ht="12" customHeight="1" x14ac:dyDescent="0.2">
      <c r="A31" s="295" t="s">
        <v>230</v>
      </c>
      <c r="B31" s="282" t="s">
        <v>516</v>
      </c>
      <c r="C31" s="206"/>
    </row>
    <row r="32" spans="1:3" s="71" customFormat="1" ht="12" customHeight="1" x14ac:dyDescent="0.2">
      <c r="A32" s="295" t="s">
        <v>231</v>
      </c>
      <c r="B32" s="282" t="s">
        <v>517</v>
      </c>
      <c r="C32" s="206"/>
    </row>
    <row r="33" spans="1:3" s="71" customFormat="1" ht="12" customHeight="1" x14ac:dyDescent="0.2">
      <c r="A33" s="295" t="s">
        <v>232</v>
      </c>
      <c r="B33" s="282" t="s">
        <v>518</v>
      </c>
      <c r="C33" s="206"/>
    </row>
    <row r="34" spans="1:3" s="71" customFormat="1" ht="12" customHeight="1" x14ac:dyDescent="0.2">
      <c r="A34" s="295" t="s">
        <v>512</v>
      </c>
      <c r="B34" s="282" t="s">
        <v>233</v>
      </c>
      <c r="C34" s="206"/>
    </row>
    <row r="35" spans="1:3" s="71" customFormat="1" ht="12" customHeight="1" x14ac:dyDescent="0.2">
      <c r="A35" s="295" t="s">
        <v>513</v>
      </c>
      <c r="B35" s="282" t="s">
        <v>234</v>
      </c>
      <c r="C35" s="206"/>
    </row>
    <row r="36" spans="1:3" s="71" customFormat="1" ht="12" customHeight="1" thickBot="1" x14ac:dyDescent="0.25">
      <c r="A36" s="296" t="s">
        <v>514</v>
      </c>
      <c r="B36" s="352" t="s">
        <v>235</v>
      </c>
      <c r="C36" s="208"/>
    </row>
    <row r="37" spans="1:3" s="71" customFormat="1" ht="12" customHeight="1" thickBot="1" x14ac:dyDescent="0.25">
      <c r="A37" s="29" t="s">
        <v>21</v>
      </c>
      <c r="B37" s="20" t="s">
        <v>397</v>
      </c>
      <c r="C37" s="204">
        <f>SUM(C38:C48)</f>
        <v>0</v>
      </c>
    </row>
    <row r="38" spans="1:3" s="71" customFormat="1" ht="12" customHeight="1" x14ac:dyDescent="0.2">
      <c r="A38" s="294" t="s">
        <v>85</v>
      </c>
      <c r="B38" s="281" t="s">
        <v>238</v>
      </c>
      <c r="C38" s="207"/>
    </row>
    <row r="39" spans="1:3" s="71" customFormat="1" ht="12" customHeight="1" x14ac:dyDescent="0.2">
      <c r="A39" s="295" t="s">
        <v>86</v>
      </c>
      <c r="B39" s="282" t="s">
        <v>239</v>
      </c>
      <c r="C39" s="206"/>
    </row>
    <row r="40" spans="1:3" s="71" customFormat="1" ht="12" customHeight="1" x14ac:dyDescent="0.2">
      <c r="A40" s="295" t="s">
        <v>87</v>
      </c>
      <c r="B40" s="282" t="s">
        <v>240</v>
      </c>
      <c r="C40" s="206"/>
    </row>
    <row r="41" spans="1:3" s="71" customFormat="1" ht="12" customHeight="1" x14ac:dyDescent="0.2">
      <c r="A41" s="295" t="s">
        <v>152</v>
      </c>
      <c r="B41" s="282" t="s">
        <v>241</v>
      </c>
      <c r="C41" s="206"/>
    </row>
    <row r="42" spans="1:3" s="71" customFormat="1" ht="12" customHeight="1" x14ac:dyDescent="0.2">
      <c r="A42" s="295" t="s">
        <v>153</v>
      </c>
      <c r="B42" s="282" t="s">
        <v>242</v>
      </c>
      <c r="C42" s="206"/>
    </row>
    <row r="43" spans="1:3" s="71" customFormat="1" ht="12" customHeight="1" x14ac:dyDescent="0.2">
      <c r="A43" s="295" t="s">
        <v>154</v>
      </c>
      <c r="B43" s="282" t="s">
        <v>243</v>
      </c>
      <c r="C43" s="206"/>
    </row>
    <row r="44" spans="1:3" s="71" customFormat="1" ht="12" customHeight="1" x14ac:dyDescent="0.2">
      <c r="A44" s="295" t="s">
        <v>155</v>
      </c>
      <c r="B44" s="282" t="s">
        <v>244</v>
      </c>
      <c r="C44" s="206"/>
    </row>
    <row r="45" spans="1:3" s="71" customFormat="1" ht="12" customHeight="1" x14ac:dyDescent="0.2">
      <c r="A45" s="295" t="s">
        <v>156</v>
      </c>
      <c r="B45" s="282" t="s">
        <v>519</v>
      </c>
      <c r="C45" s="206"/>
    </row>
    <row r="46" spans="1:3" s="71" customFormat="1" ht="12" customHeight="1" x14ac:dyDescent="0.2">
      <c r="A46" s="295" t="s">
        <v>236</v>
      </c>
      <c r="B46" s="282" t="s">
        <v>246</v>
      </c>
      <c r="C46" s="209"/>
    </row>
    <row r="47" spans="1:3" s="71" customFormat="1" ht="12" customHeight="1" x14ac:dyDescent="0.2">
      <c r="A47" s="296" t="s">
        <v>237</v>
      </c>
      <c r="B47" s="283" t="s">
        <v>399</v>
      </c>
      <c r="C47" s="268"/>
    </row>
    <row r="48" spans="1:3" s="71" customFormat="1" ht="12" customHeight="1" thickBot="1" x14ac:dyDescent="0.25">
      <c r="A48" s="296" t="s">
        <v>398</v>
      </c>
      <c r="B48" s="283" t="s">
        <v>247</v>
      </c>
      <c r="C48" s="268"/>
    </row>
    <row r="49" spans="1:3" s="71" customFormat="1" ht="12" customHeight="1" thickBot="1" x14ac:dyDescent="0.25">
      <c r="A49" s="29" t="s">
        <v>22</v>
      </c>
      <c r="B49" s="20" t="s">
        <v>248</v>
      </c>
      <c r="C49" s="204">
        <f>SUM(C50:C54)</f>
        <v>0</v>
      </c>
    </row>
    <row r="50" spans="1:3" s="71" customFormat="1" ht="12" customHeight="1" x14ac:dyDescent="0.2">
      <c r="A50" s="294" t="s">
        <v>88</v>
      </c>
      <c r="B50" s="281" t="s">
        <v>252</v>
      </c>
      <c r="C50" s="319"/>
    </row>
    <row r="51" spans="1:3" s="71" customFormat="1" ht="12" customHeight="1" x14ac:dyDescent="0.2">
      <c r="A51" s="295" t="s">
        <v>89</v>
      </c>
      <c r="B51" s="282" t="s">
        <v>253</v>
      </c>
      <c r="C51" s="209"/>
    </row>
    <row r="52" spans="1:3" s="71" customFormat="1" ht="12" customHeight="1" x14ac:dyDescent="0.2">
      <c r="A52" s="295" t="s">
        <v>249</v>
      </c>
      <c r="B52" s="282" t="s">
        <v>254</v>
      </c>
      <c r="C52" s="209"/>
    </row>
    <row r="53" spans="1:3" s="71" customFormat="1" ht="12" customHeight="1" x14ac:dyDescent="0.2">
      <c r="A53" s="295" t="s">
        <v>250</v>
      </c>
      <c r="B53" s="282" t="s">
        <v>255</v>
      </c>
      <c r="C53" s="209"/>
    </row>
    <row r="54" spans="1:3" s="71" customFormat="1" ht="12" customHeight="1" thickBot="1" x14ac:dyDescent="0.25">
      <c r="A54" s="296" t="s">
        <v>251</v>
      </c>
      <c r="B54" s="352" t="s">
        <v>256</v>
      </c>
      <c r="C54" s="268"/>
    </row>
    <row r="55" spans="1:3" s="71" customFormat="1" ht="12" customHeight="1" thickBot="1" x14ac:dyDescent="0.25">
      <c r="A55" s="29" t="s">
        <v>157</v>
      </c>
      <c r="B55" s="20" t="s">
        <v>257</v>
      </c>
      <c r="C55" s="204">
        <f>SUM(C56:C58)</f>
        <v>0</v>
      </c>
    </row>
    <row r="56" spans="1:3" s="71" customFormat="1" ht="12" customHeight="1" x14ac:dyDescent="0.2">
      <c r="A56" s="294" t="s">
        <v>90</v>
      </c>
      <c r="B56" s="281" t="s">
        <v>258</v>
      </c>
      <c r="C56" s="207"/>
    </row>
    <row r="57" spans="1:3" s="71" customFormat="1" ht="12" customHeight="1" x14ac:dyDescent="0.2">
      <c r="A57" s="295" t="s">
        <v>91</v>
      </c>
      <c r="B57" s="282" t="s">
        <v>391</v>
      </c>
      <c r="C57" s="206"/>
    </row>
    <row r="58" spans="1:3" s="71" customFormat="1" ht="12" customHeight="1" x14ac:dyDescent="0.2">
      <c r="A58" s="295" t="s">
        <v>261</v>
      </c>
      <c r="B58" s="282" t="s">
        <v>259</v>
      </c>
      <c r="C58" s="206"/>
    </row>
    <row r="59" spans="1:3" s="71" customFormat="1" ht="12" customHeight="1" thickBot="1" x14ac:dyDescent="0.25">
      <c r="A59" s="296" t="s">
        <v>262</v>
      </c>
      <c r="B59" s="352" t="s">
        <v>260</v>
      </c>
      <c r="C59" s="208"/>
    </row>
    <row r="60" spans="1:3" s="71" customFormat="1" ht="12" customHeight="1" thickBot="1" x14ac:dyDescent="0.25">
      <c r="A60" s="29" t="s">
        <v>24</v>
      </c>
      <c r="B60" s="199" t="s">
        <v>263</v>
      </c>
      <c r="C60" s="204">
        <f>SUM(C61:C63)</f>
        <v>0</v>
      </c>
    </row>
    <row r="61" spans="1:3" s="71" customFormat="1" ht="12" customHeight="1" x14ac:dyDescent="0.2">
      <c r="A61" s="294" t="s">
        <v>158</v>
      </c>
      <c r="B61" s="281" t="s">
        <v>265</v>
      </c>
      <c r="C61" s="209"/>
    </row>
    <row r="62" spans="1:3" s="71" customFormat="1" ht="12" customHeight="1" x14ac:dyDescent="0.2">
      <c r="A62" s="295" t="s">
        <v>159</v>
      </c>
      <c r="B62" s="282" t="s">
        <v>392</v>
      </c>
      <c r="C62" s="209"/>
    </row>
    <row r="63" spans="1:3" s="71" customFormat="1" ht="12" customHeight="1" x14ac:dyDescent="0.2">
      <c r="A63" s="295" t="s">
        <v>196</v>
      </c>
      <c r="B63" s="282" t="s">
        <v>266</v>
      </c>
      <c r="C63" s="209"/>
    </row>
    <row r="64" spans="1:3" s="71" customFormat="1" ht="12" customHeight="1" thickBot="1" x14ac:dyDescent="0.25">
      <c r="A64" s="296" t="s">
        <v>264</v>
      </c>
      <c r="B64" s="352" t="s">
        <v>267</v>
      </c>
      <c r="C64" s="209"/>
    </row>
    <row r="65" spans="1:3" s="71" customFormat="1" ht="12" customHeight="1" thickBot="1" x14ac:dyDescent="0.25">
      <c r="A65" s="29" t="s">
        <v>25</v>
      </c>
      <c r="B65" s="20" t="s">
        <v>268</v>
      </c>
      <c r="C65" s="210">
        <f>+C8+C15+C22+C29+C37+C49+C55+C60</f>
        <v>0</v>
      </c>
    </row>
    <row r="66" spans="1:3" s="71" customFormat="1" ht="12" customHeight="1" thickBot="1" x14ac:dyDescent="0.2">
      <c r="A66" s="297" t="s">
        <v>359</v>
      </c>
      <c r="B66" s="199" t="s">
        <v>270</v>
      </c>
      <c r="C66" s="204">
        <f>SUM(C67:C69)</f>
        <v>0</v>
      </c>
    </row>
    <row r="67" spans="1:3" s="71" customFormat="1" ht="12" customHeight="1" x14ac:dyDescent="0.2">
      <c r="A67" s="294" t="s">
        <v>301</v>
      </c>
      <c r="B67" s="281" t="s">
        <v>271</v>
      </c>
      <c r="C67" s="209"/>
    </row>
    <row r="68" spans="1:3" s="71" customFormat="1" ht="12" customHeight="1" x14ac:dyDescent="0.2">
      <c r="A68" s="295" t="s">
        <v>310</v>
      </c>
      <c r="B68" s="282" t="s">
        <v>272</v>
      </c>
      <c r="C68" s="209"/>
    </row>
    <row r="69" spans="1:3" s="71" customFormat="1" ht="12" customHeight="1" thickBot="1" x14ac:dyDescent="0.25">
      <c r="A69" s="296" t="s">
        <v>311</v>
      </c>
      <c r="B69" s="353" t="s">
        <v>273</v>
      </c>
      <c r="C69" s="209"/>
    </row>
    <row r="70" spans="1:3" s="71" customFormat="1" ht="12" customHeight="1" thickBot="1" x14ac:dyDescent="0.2">
      <c r="A70" s="297" t="s">
        <v>274</v>
      </c>
      <c r="B70" s="199" t="s">
        <v>275</v>
      </c>
      <c r="C70" s="204">
        <f>SUM(C71:C74)</f>
        <v>0</v>
      </c>
    </row>
    <row r="71" spans="1:3" s="71" customFormat="1" ht="12" customHeight="1" x14ac:dyDescent="0.2">
      <c r="A71" s="294" t="s">
        <v>128</v>
      </c>
      <c r="B71" s="281" t="s">
        <v>276</v>
      </c>
      <c r="C71" s="209"/>
    </row>
    <row r="72" spans="1:3" s="71" customFormat="1" ht="12" customHeight="1" x14ac:dyDescent="0.2">
      <c r="A72" s="295" t="s">
        <v>129</v>
      </c>
      <c r="B72" s="282" t="s">
        <v>277</v>
      </c>
      <c r="C72" s="209"/>
    </row>
    <row r="73" spans="1:3" s="71" customFormat="1" ht="12" customHeight="1" x14ac:dyDescent="0.2">
      <c r="A73" s="295" t="s">
        <v>302</v>
      </c>
      <c r="B73" s="282" t="s">
        <v>278</v>
      </c>
      <c r="C73" s="209"/>
    </row>
    <row r="74" spans="1:3" s="71" customFormat="1" ht="12" customHeight="1" thickBot="1" x14ac:dyDescent="0.25">
      <c r="A74" s="296" t="s">
        <v>303</v>
      </c>
      <c r="B74" s="283" t="s">
        <v>279</v>
      </c>
      <c r="C74" s="209"/>
    </row>
    <row r="75" spans="1:3" s="71" customFormat="1" ht="12" customHeight="1" thickBot="1" x14ac:dyDescent="0.2">
      <c r="A75" s="297" t="s">
        <v>280</v>
      </c>
      <c r="B75" s="199" t="s">
        <v>281</v>
      </c>
      <c r="C75" s="204">
        <f>SUM(C76:C77)</f>
        <v>0</v>
      </c>
    </row>
    <row r="76" spans="1:3" s="71" customFormat="1" ht="12" customHeight="1" x14ac:dyDescent="0.2">
      <c r="A76" s="294" t="s">
        <v>304</v>
      </c>
      <c r="B76" s="281" t="s">
        <v>282</v>
      </c>
      <c r="C76" s="209"/>
    </row>
    <row r="77" spans="1:3" s="71" customFormat="1" ht="12" customHeight="1" thickBot="1" x14ac:dyDescent="0.25">
      <c r="A77" s="296" t="s">
        <v>305</v>
      </c>
      <c r="B77" s="283" t="s">
        <v>283</v>
      </c>
      <c r="C77" s="209"/>
    </row>
    <row r="78" spans="1:3" s="70" customFormat="1" ht="12" customHeight="1" thickBot="1" x14ac:dyDescent="0.2">
      <c r="A78" s="297" t="s">
        <v>284</v>
      </c>
      <c r="B78" s="199" t="s">
        <v>285</v>
      </c>
      <c r="C78" s="204">
        <f>SUM(C79:C81)</f>
        <v>0</v>
      </c>
    </row>
    <row r="79" spans="1:3" s="71" customFormat="1" ht="12" customHeight="1" x14ac:dyDescent="0.2">
      <c r="A79" s="294" t="s">
        <v>306</v>
      </c>
      <c r="B79" s="281" t="s">
        <v>286</v>
      </c>
      <c r="C79" s="209"/>
    </row>
    <row r="80" spans="1:3" s="71" customFormat="1" ht="12" customHeight="1" x14ac:dyDescent="0.2">
      <c r="A80" s="295" t="s">
        <v>307</v>
      </c>
      <c r="B80" s="282" t="s">
        <v>287</v>
      </c>
      <c r="C80" s="209"/>
    </row>
    <row r="81" spans="1:3" s="71" customFormat="1" ht="12" customHeight="1" thickBot="1" x14ac:dyDescent="0.25">
      <c r="A81" s="296" t="s">
        <v>308</v>
      </c>
      <c r="B81" s="283" t="s">
        <v>288</v>
      </c>
      <c r="C81" s="209"/>
    </row>
    <row r="82" spans="1:3" s="71" customFormat="1" ht="12" customHeight="1" thickBot="1" x14ac:dyDescent="0.2">
      <c r="A82" s="297" t="s">
        <v>289</v>
      </c>
      <c r="B82" s="199" t="s">
        <v>309</v>
      </c>
      <c r="C82" s="204">
        <f>SUM(C83:C86)</f>
        <v>0</v>
      </c>
    </row>
    <row r="83" spans="1:3" s="71" customFormat="1" ht="12" customHeight="1" x14ac:dyDescent="0.2">
      <c r="A83" s="298" t="s">
        <v>290</v>
      </c>
      <c r="B83" s="281" t="s">
        <v>291</v>
      </c>
      <c r="C83" s="209"/>
    </row>
    <row r="84" spans="1:3" s="71" customFormat="1" ht="12" customHeight="1" x14ac:dyDescent="0.2">
      <c r="A84" s="299" t="s">
        <v>292</v>
      </c>
      <c r="B84" s="282" t="s">
        <v>293</v>
      </c>
      <c r="C84" s="209"/>
    </row>
    <row r="85" spans="1:3" s="71" customFormat="1" ht="12" customHeight="1" x14ac:dyDescent="0.2">
      <c r="A85" s="299" t="s">
        <v>294</v>
      </c>
      <c r="B85" s="282" t="s">
        <v>295</v>
      </c>
      <c r="C85" s="209"/>
    </row>
    <row r="86" spans="1:3" s="70" customFormat="1" ht="12" customHeight="1" thickBot="1" x14ac:dyDescent="0.25">
      <c r="A86" s="300" t="s">
        <v>296</v>
      </c>
      <c r="B86" s="283" t="s">
        <v>297</v>
      </c>
      <c r="C86" s="209"/>
    </row>
    <row r="87" spans="1:3" s="70" customFormat="1" ht="12" customHeight="1" thickBot="1" x14ac:dyDescent="0.2">
      <c r="A87" s="297" t="s">
        <v>298</v>
      </c>
      <c r="B87" s="199" t="s">
        <v>438</v>
      </c>
      <c r="C87" s="320"/>
    </row>
    <row r="88" spans="1:3" s="70" customFormat="1" ht="12" customHeight="1" thickBot="1" x14ac:dyDescent="0.2">
      <c r="A88" s="297" t="s">
        <v>466</v>
      </c>
      <c r="B88" s="199" t="s">
        <v>299</v>
      </c>
      <c r="C88" s="320"/>
    </row>
    <row r="89" spans="1:3" s="70" customFormat="1" ht="12" customHeight="1" thickBot="1" x14ac:dyDescent="0.2">
      <c r="A89" s="297" t="s">
        <v>467</v>
      </c>
      <c r="B89" s="287" t="s">
        <v>441</v>
      </c>
      <c r="C89" s="210">
        <f>+C66+C70+C75+C78+C82+C88+C87</f>
        <v>0</v>
      </c>
    </row>
    <row r="90" spans="1:3" s="70" customFormat="1" ht="12" customHeight="1" thickBot="1" x14ac:dyDescent="0.2">
      <c r="A90" s="301" t="s">
        <v>468</v>
      </c>
      <c r="B90" s="288" t="s">
        <v>469</v>
      </c>
      <c r="C90" s="210">
        <f>+C65+C89</f>
        <v>0</v>
      </c>
    </row>
    <row r="91" spans="1:3" s="71" customFormat="1" ht="15" customHeight="1" thickBot="1" x14ac:dyDescent="0.25">
      <c r="A91" s="161"/>
      <c r="B91" s="162"/>
      <c r="C91" s="235"/>
    </row>
    <row r="92" spans="1:3" s="48" customFormat="1" ht="16.5" customHeight="1" thickBot="1" x14ac:dyDescent="0.25">
      <c r="A92" s="165"/>
      <c r="B92" s="166" t="s">
        <v>56</v>
      </c>
      <c r="C92" s="237"/>
    </row>
    <row r="93" spans="1:3" s="72" customFormat="1" ht="12" customHeight="1" thickBot="1" x14ac:dyDescent="0.25">
      <c r="A93" s="274" t="s">
        <v>17</v>
      </c>
      <c r="B93" s="25" t="s">
        <v>473</v>
      </c>
      <c r="C93" s="203">
        <f>+C94+C95+C96+C97+C98+C111</f>
        <v>0</v>
      </c>
    </row>
    <row r="94" spans="1:3" ht="12" customHeight="1" x14ac:dyDescent="0.2">
      <c r="A94" s="302" t="s">
        <v>92</v>
      </c>
      <c r="B94" s="9" t="s">
        <v>48</v>
      </c>
      <c r="C94" s="205"/>
    </row>
    <row r="95" spans="1:3" ht="12" customHeight="1" x14ac:dyDescent="0.2">
      <c r="A95" s="295" t="s">
        <v>93</v>
      </c>
      <c r="B95" s="7" t="s">
        <v>160</v>
      </c>
      <c r="C95" s="206"/>
    </row>
    <row r="96" spans="1:3" ht="12" customHeight="1" x14ac:dyDescent="0.2">
      <c r="A96" s="295" t="s">
        <v>94</v>
      </c>
      <c r="B96" s="7" t="s">
        <v>125</v>
      </c>
      <c r="C96" s="208"/>
    </row>
    <row r="97" spans="1:3" ht="12" customHeight="1" x14ac:dyDescent="0.2">
      <c r="A97" s="295" t="s">
        <v>95</v>
      </c>
      <c r="B97" s="10" t="s">
        <v>161</v>
      </c>
      <c r="C97" s="208"/>
    </row>
    <row r="98" spans="1:3" ht="12" customHeight="1" x14ac:dyDescent="0.2">
      <c r="A98" s="295" t="s">
        <v>106</v>
      </c>
      <c r="B98" s="18" t="s">
        <v>162</v>
      </c>
      <c r="C98" s="208"/>
    </row>
    <row r="99" spans="1:3" ht="12" customHeight="1" x14ac:dyDescent="0.2">
      <c r="A99" s="295" t="s">
        <v>96</v>
      </c>
      <c r="B99" s="7" t="s">
        <v>470</v>
      </c>
      <c r="C99" s="208"/>
    </row>
    <row r="100" spans="1:3" ht="12" customHeight="1" x14ac:dyDescent="0.2">
      <c r="A100" s="295" t="s">
        <v>97</v>
      </c>
      <c r="B100" s="110" t="s">
        <v>404</v>
      </c>
      <c r="C100" s="208"/>
    </row>
    <row r="101" spans="1:3" ht="12" customHeight="1" x14ac:dyDescent="0.2">
      <c r="A101" s="295" t="s">
        <v>107</v>
      </c>
      <c r="B101" s="110" t="s">
        <v>403</v>
      </c>
      <c r="C101" s="208"/>
    </row>
    <row r="102" spans="1:3" ht="12" customHeight="1" x14ac:dyDescent="0.2">
      <c r="A102" s="295" t="s">
        <v>108</v>
      </c>
      <c r="B102" s="110" t="s">
        <v>315</v>
      </c>
      <c r="C102" s="208"/>
    </row>
    <row r="103" spans="1:3" ht="12" customHeight="1" x14ac:dyDescent="0.2">
      <c r="A103" s="295" t="s">
        <v>109</v>
      </c>
      <c r="B103" s="111" t="s">
        <v>316</v>
      </c>
      <c r="C103" s="208"/>
    </row>
    <row r="104" spans="1:3" ht="12" customHeight="1" x14ac:dyDescent="0.2">
      <c r="A104" s="295" t="s">
        <v>110</v>
      </c>
      <c r="B104" s="111" t="s">
        <v>317</v>
      </c>
      <c r="C104" s="208"/>
    </row>
    <row r="105" spans="1:3" ht="12" customHeight="1" x14ac:dyDescent="0.2">
      <c r="A105" s="295" t="s">
        <v>112</v>
      </c>
      <c r="B105" s="110" t="s">
        <v>318</v>
      </c>
      <c r="C105" s="208"/>
    </row>
    <row r="106" spans="1:3" ht="12" customHeight="1" x14ac:dyDescent="0.2">
      <c r="A106" s="295" t="s">
        <v>163</v>
      </c>
      <c r="B106" s="110" t="s">
        <v>319</v>
      </c>
      <c r="C106" s="208"/>
    </row>
    <row r="107" spans="1:3" ht="12" customHeight="1" x14ac:dyDescent="0.2">
      <c r="A107" s="295" t="s">
        <v>313</v>
      </c>
      <c r="B107" s="111" t="s">
        <v>320</v>
      </c>
      <c r="C107" s="208"/>
    </row>
    <row r="108" spans="1:3" ht="12" customHeight="1" x14ac:dyDescent="0.2">
      <c r="A108" s="303" t="s">
        <v>314</v>
      </c>
      <c r="B108" s="112" t="s">
        <v>321</v>
      </c>
      <c r="C108" s="208"/>
    </row>
    <row r="109" spans="1:3" ht="12" customHeight="1" x14ac:dyDescent="0.2">
      <c r="A109" s="295" t="s">
        <v>401</v>
      </c>
      <c r="B109" s="112" t="s">
        <v>322</v>
      </c>
      <c r="C109" s="208"/>
    </row>
    <row r="110" spans="1:3" ht="12" customHeight="1" x14ac:dyDescent="0.2">
      <c r="A110" s="295" t="s">
        <v>402</v>
      </c>
      <c r="B110" s="111" t="s">
        <v>323</v>
      </c>
      <c r="C110" s="206"/>
    </row>
    <row r="111" spans="1:3" ht="12" customHeight="1" x14ac:dyDescent="0.2">
      <c r="A111" s="295" t="s">
        <v>406</v>
      </c>
      <c r="B111" s="10" t="s">
        <v>49</v>
      </c>
      <c r="C111" s="206"/>
    </row>
    <row r="112" spans="1:3" ht="12" customHeight="1" x14ac:dyDescent="0.2">
      <c r="A112" s="296" t="s">
        <v>407</v>
      </c>
      <c r="B112" s="7" t="s">
        <v>471</v>
      </c>
      <c r="C112" s="208"/>
    </row>
    <row r="113" spans="1:3" ht="12" customHeight="1" thickBot="1" x14ac:dyDescent="0.25">
      <c r="A113" s="304" t="s">
        <v>408</v>
      </c>
      <c r="B113" s="113" t="s">
        <v>472</v>
      </c>
      <c r="C113" s="212"/>
    </row>
    <row r="114" spans="1:3" ht="12" customHeight="1" thickBot="1" x14ac:dyDescent="0.25">
      <c r="A114" s="29" t="s">
        <v>18</v>
      </c>
      <c r="B114" s="24" t="s">
        <v>324</v>
      </c>
      <c r="C114" s="204">
        <f>+C115+C117+C119</f>
        <v>0</v>
      </c>
    </row>
    <row r="115" spans="1:3" ht="12" customHeight="1" x14ac:dyDescent="0.2">
      <c r="A115" s="294" t="s">
        <v>98</v>
      </c>
      <c r="B115" s="7" t="s">
        <v>195</v>
      </c>
      <c r="C115" s="207"/>
    </row>
    <row r="116" spans="1:3" ht="12" customHeight="1" x14ac:dyDescent="0.2">
      <c r="A116" s="294" t="s">
        <v>99</v>
      </c>
      <c r="B116" s="11" t="s">
        <v>328</v>
      </c>
      <c r="C116" s="207"/>
    </row>
    <row r="117" spans="1:3" ht="12" customHeight="1" x14ac:dyDescent="0.2">
      <c r="A117" s="294" t="s">
        <v>100</v>
      </c>
      <c r="B117" s="11" t="s">
        <v>164</v>
      </c>
      <c r="C117" s="206"/>
    </row>
    <row r="118" spans="1:3" ht="12" customHeight="1" x14ac:dyDescent="0.2">
      <c r="A118" s="294" t="s">
        <v>101</v>
      </c>
      <c r="B118" s="11" t="s">
        <v>329</v>
      </c>
      <c r="C118" s="174"/>
    </row>
    <row r="119" spans="1:3" ht="12" customHeight="1" x14ac:dyDescent="0.2">
      <c r="A119" s="294" t="s">
        <v>102</v>
      </c>
      <c r="B119" s="201" t="s">
        <v>197</v>
      </c>
      <c r="C119" s="174"/>
    </row>
    <row r="120" spans="1:3" ht="12" customHeight="1" x14ac:dyDescent="0.2">
      <c r="A120" s="294" t="s">
        <v>111</v>
      </c>
      <c r="B120" s="200" t="s">
        <v>393</v>
      </c>
      <c r="C120" s="174"/>
    </row>
    <row r="121" spans="1:3" ht="12" customHeight="1" x14ac:dyDescent="0.2">
      <c r="A121" s="294" t="s">
        <v>113</v>
      </c>
      <c r="B121" s="277" t="s">
        <v>334</v>
      </c>
      <c r="C121" s="174"/>
    </row>
    <row r="122" spans="1:3" ht="12" customHeight="1" x14ac:dyDescent="0.2">
      <c r="A122" s="294" t="s">
        <v>165</v>
      </c>
      <c r="B122" s="111" t="s">
        <v>317</v>
      </c>
      <c r="C122" s="174"/>
    </row>
    <row r="123" spans="1:3" ht="12" customHeight="1" x14ac:dyDescent="0.2">
      <c r="A123" s="294" t="s">
        <v>166</v>
      </c>
      <c r="B123" s="111" t="s">
        <v>333</v>
      </c>
      <c r="C123" s="174"/>
    </row>
    <row r="124" spans="1:3" ht="12" customHeight="1" x14ac:dyDescent="0.2">
      <c r="A124" s="294" t="s">
        <v>167</v>
      </c>
      <c r="B124" s="111" t="s">
        <v>332</v>
      </c>
      <c r="C124" s="174"/>
    </row>
    <row r="125" spans="1:3" ht="12" customHeight="1" x14ac:dyDescent="0.2">
      <c r="A125" s="294" t="s">
        <v>325</v>
      </c>
      <c r="B125" s="111" t="s">
        <v>320</v>
      </c>
      <c r="C125" s="174"/>
    </row>
    <row r="126" spans="1:3" ht="12" customHeight="1" x14ac:dyDescent="0.2">
      <c r="A126" s="294" t="s">
        <v>326</v>
      </c>
      <c r="B126" s="111" t="s">
        <v>331</v>
      </c>
      <c r="C126" s="174"/>
    </row>
    <row r="127" spans="1:3" ht="12" customHeight="1" thickBot="1" x14ac:dyDescent="0.25">
      <c r="A127" s="303" t="s">
        <v>327</v>
      </c>
      <c r="B127" s="111" t="s">
        <v>330</v>
      </c>
      <c r="C127" s="176"/>
    </row>
    <row r="128" spans="1:3" ht="12" customHeight="1" thickBot="1" x14ac:dyDescent="0.25">
      <c r="A128" s="29" t="s">
        <v>19</v>
      </c>
      <c r="B128" s="93" t="s">
        <v>411</v>
      </c>
      <c r="C128" s="204">
        <f>+C93+C114</f>
        <v>0</v>
      </c>
    </row>
    <row r="129" spans="1:11" ht="12" customHeight="1" thickBot="1" x14ac:dyDescent="0.25">
      <c r="A129" s="29" t="s">
        <v>20</v>
      </c>
      <c r="B129" s="93" t="s">
        <v>412</v>
      </c>
      <c r="C129" s="204">
        <f>+C130+C131+C132</f>
        <v>0</v>
      </c>
    </row>
    <row r="130" spans="1:11" s="72" customFormat="1" ht="12" customHeight="1" x14ac:dyDescent="0.2">
      <c r="A130" s="294" t="s">
        <v>229</v>
      </c>
      <c r="B130" s="8" t="s">
        <v>476</v>
      </c>
      <c r="C130" s="174"/>
    </row>
    <row r="131" spans="1:11" ht="12" customHeight="1" x14ac:dyDescent="0.2">
      <c r="A131" s="294" t="s">
        <v>230</v>
      </c>
      <c r="B131" s="8" t="s">
        <v>420</v>
      </c>
      <c r="C131" s="174"/>
    </row>
    <row r="132" spans="1:11" ht="12" customHeight="1" thickBot="1" x14ac:dyDescent="0.25">
      <c r="A132" s="303" t="s">
        <v>231</v>
      </c>
      <c r="B132" s="6" t="s">
        <v>475</v>
      </c>
      <c r="C132" s="174"/>
    </row>
    <row r="133" spans="1:11" ht="12" customHeight="1" thickBot="1" x14ac:dyDescent="0.25">
      <c r="A133" s="29" t="s">
        <v>21</v>
      </c>
      <c r="B133" s="93" t="s">
        <v>413</v>
      </c>
      <c r="C133" s="204">
        <f>+C134+C135+C136+C137+C138+C139</f>
        <v>0</v>
      </c>
    </row>
    <row r="134" spans="1:11" ht="12" customHeight="1" x14ac:dyDescent="0.2">
      <c r="A134" s="294" t="s">
        <v>85</v>
      </c>
      <c r="B134" s="8" t="s">
        <v>422</v>
      </c>
      <c r="C134" s="174"/>
    </row>
    <row r="135" spans="1:11" ht="12" customHeight="1" x14ac:dyDescent="0.2">
      <c r="A135" s="294" t="s">
        <v>86</v>
      </c>
      <c r="B135" s="8" t="s">
        <v>414</v>
      </c>
      <c r="C135" s="174"/>
    </row>
    <row r="136" spans="1:11" ht="12" customHeight="1" x14ac:dyDescent="0.2">
      <c r="A136" s="294" t="s">
        <v>87</v>
      </c>
      <c r="B136" s="8" t="s">
        <v>415</v>
      </c>
      <c r="C136" s="174"/>
    </row>
    <row r="137" spans="1:11" ht="12" customHeight="1" x14ac:dyDescent="0.2">
      <c r="A137" s="294" t="s">
        <v>152</v>
      </c>
      <c r="B137" s="8" t="s">
        <v>474</v>
      </c>
      <c r="C137" s="174"/>
    </row>
    <row r="138" spans="1:11" ht="12" customHeight="1" x14ac:dyDescent="0.2">
      <c r="A138" s="294" t="s">
        <v>153</v>
      </c>
      <c r="B138" s="8" t="s">
        <v>417</v>
      </c>
      <c r="C138" s="174"/>
    </row>
    <row r="139" spans="1:11" s="72" customFormat="1" ht="12" customHeight="1" thickBot="1" x14ac:dyDescent="0.25">
      <c r="A139" s="303" t="s">
        <v>154</v>
      </c>
      <c r="B139" s="6" t="s">
        <v>418</v>
      </c>
      <c r="C139" s="174"/>
    </row>
    <row r="140" spans="1:11" ht="12" customHeight="1" thickBot="1" x14ac:dyDescent="0.25">
      <c r="A140" s="29" t="s">
        <v>22</v>
      </c>
      <c r="B140" s="93" t="s">
        <v>502</v>
      </c>
      <c r="C140" s="210">
        <f>+C141+C142+C144+C145+C143</f>
        <v>0</v>
      </c>
      <c r="K140" s="172"/>
    </row>
    <row r="141" spans="1:11" x14ac:dyDescent="0.2">
      <c r="A141" s="294" t="s">
        <v>88</v>
      </c>
      <c r="B141" s="8" t="s">
        <v>335</v>
      </c>
      <c r="C141" s="174"/>
    </row>
    <row r="142" spans="1:11" ht="12" customHeight="1" x14ac:dyDescent="0.2">
      <c r="A142" s="294" t="s">
        <v>89</v>
      </c>
      <c r="B142" s="8" t="s">
        <v>336</v>
      </c>
      <c r="C142" s="174"/>
    </row>
    <row r="143" spans="1:11" s="72" customFormat="1" ht="12" customHeight="1" x14ac:dyDescent="0.2">
      <c r="A143" s="294" t="s">
        <v>249</v>
      </c>
      <c r="B143" s="8" t="s">
        <v>501</v>
      </c>
      <c r="C143" s="174"/>
    </row>
    <row r="144" spans="1:11" s="72" customFormat="1" ht="12" customHeight="1" x14ac:dyDescent="0.2">
      <c r="A144" s="294" t="s">
        <v>250</v>
      </c>
      <c r="B144" s="8" t="s">
        <v>427</v>
      </c>
      <c r="C144" s="174"/>
    </row>
    <row r="145" spans="1:3" s="72" customFormat="1" ht="12" customHeight="1" thickBot="1" x14ac:dyDescent="0.25">
      <c r="A145" s="303" t="s">
        <v>251</v>
      </c>
      <c r="B145" s="6" t="s">
        <v>355</v>
      </c>
      <c r="C145" s="174"/>
    </row>
    <row r="146" spans="1:3" s="72" customFormat="1" ht="12" customHeight="1" thickBot="1" x14ac:dyDescent="0.25">
      <c r="A146" s="29" t="s">
        <v>23</v>
      </c>
      <c r="B146" s="93" t="s">
        <v>428</v>
      </c>
      <c r="C146" s="213">
        <f>+C147+C148+C149+C150+C151</f>
        <v>0</v>
      </c>
    </row>
    <row r="147" spans="1:3" s="72" customFormat="1" ht="12" customHeight="1" x14ac:dyDescent="0.2">
      <c r="A147" s="294" t="s">
        <v>90</v>
      </c>
      <c r="B147" s="8" t="s">
        <v>423</v>
      </c>
      <c r="C147" s="174"/>
    </row>
    <row r="148" spans="1:3" s="72" customFormat="1" ht="12" customHeight="1" x14ac:dyDescent="0.2">
      <c r="A148" s="294" t="s">
        <v>91</v>
      </c>
      <c r="B148" s="8" t="s">
        <v>430</v>
      </c>
      <c r="C148" s="174"/>
    </row>
    <row r="149" spans="1:3" s="72" customFormat="1" ht="12" customHeight="1" x14ac:dyDescent="0.2">
      <c r="A149" s="294" t="s">
        <v>261</v>
      </c>
      <c r="B149" s="8" t="s">
        <v>425</v>
      </c>
      <c r="C149" s="174"/>
    </row>
    <row r="150" spans="1:3" ht="12.75" customHeight="1" x14ac:dyDescent="0.2">
      <c r="A150" s="294" t="s">
        <v>262</v>
      </c>
      <c r="B150" s="8" t="s">
        <v>477</v>
      </c>
      <c r="C150" s="174"/>
    </row>
    <row r="151" spans="1:3" ht="12.75" customHeight="1" thickBot="1" x14ac:dyDescent="0.25">
      <c r="A151" s="303" t="s">
        <v>429</v>
      </c>
      <c r="B151" s="6" t="s">
        <v>432</v>
      </c>
      <c r="C151" s="176"/>
    </row>
    <row r="152" spans="1:3" ht="12.75" customHeight="1" thickBot="1" x14ac:dyDescent="0.25">
      <c r="A152" s="338" t="s">
        <v>24</v>
      </c>
      <c r="B152" s="93" t="s">
        <v>433</v>
      </c>
      <c r="C152" s="213"/>
    </row>
    <row r="153" spans="1:3" ht="12" customHeight="1" thickBot="1" x14ac:dyDescent="0.25">
      <c r="A153" s="338" t="s">
        <v>25</v>
      </c>
      <c r="B153" s="93" t="s">
        <v>434</v>
      </c>
      <c r="C153" s="213"/>
    </row>
    <row r="154" spans="1:3" ht="15" customHeight="1" thickBot="1" x14ac:dyDescent="0.25">
      <c r="A154" s="29" t="s">
        <v>26</v>
      </c>
      <c r="B154" s="93" t="s">
        <v>436</v>
      </c>
      <c r="C154" s="290">
        <f>+C129+C133+C140+C146+C152+C153</f>
        <v>0</v>
      </c>
    </row>
    <row r="155" spans="1:3" ht="13.5" thickBot="1" x14ac:dyDescent="0.25">
      <c r="A155" s="305" t="s">
        <v>27</v>
      </c>
      <c r="B155" s="254" t="s">
        <v>435</v>
      </c>
      <c r="C155" s="290">
        <f>+C128+C154</f>
        <v>0</v>
      </c>
    </row>
    <row r="156" spans="1:3" ht="15" customHeight="1" thickBot="1" x14ac:dyDescent="0.25">
      <c r="A156" s="257"/>
      <c r="B156" s="258"/>
      <c r="C156" s="259"/>
    </row>
    <row r="157" spans="1:3" ht="14.25" customHeight="1" thickBot="1" x14ac:dyDescent="0.25">
      <c r="A157" s="170" t="s">
        <v>478</v>
      </c>
      <c r="B157" s="171"/>
      <c r="C157" s="91"/>
    </row>
    <row r="158" spans="1:3" ht="13.5" thickBot="1" x14ac:dyDescent="0.25">
      <c r="A158" s="170" t="s">
        <v>175</v>
      </c>
      <c r="B158" s="171"/>
      <c r="C158" s="91"/>
    </row>
  </sheetData>
  <sheetProtection formatCells="0"/>
  <customSheetViews>
    <customSheetView guid="{97FEE8B0-D789-49A2-9B6A-B24783AB39CA}" scale="130" topLeftCell="A127">
      <selection activeCell="F16" sqref="F16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5"/>
  <sheetViews>
    <sheetView view="pageBreakPreview" zoomScaleNormal="100" zoomScaleSheetLayoutView="100" workbookViewId="0">
      <selection activeCell="E4" sqref="E4"/>
    </sheetView>
  </sheetViews>
  <sheetFormatPr defaultRowHeight="12.75" customHeight="1" x14ac:dyDescent="0.2"/>
  <cols>
    <col min="1" max="1" width="27.83203125" style="169" customWidth="1"/>
    <col min="2" max="2" width="10.6640625" style="169" customWidth="1"/>
    <col min="3" max="3" width="66.33203125" style="169" bestFit="1" customWidth="1"/>
    <col min="4" max="4" width="12.83203125" style="169" bestFit="1" customWidth="1"/>
    <col min="5" max="5" width="13.33203125" style="169" bestFit="1" customWidth="1"/>
    <col min="6" max="6" width="15" style="169" customWidth="1"/>
    <col min="7" max="16384" width="9.33203125" style="169"/>
  </cols>
  <sheetData>
    <row r="1" spans="1:6" s="148" customFormat="1" ht="15.75" x14ac:dyDescent="0.2">
      <c r="A1" s="529" t="s">
        <v>615</v>
      </c>
      <c r="B1" s="530"/>
      <c r="C1" s="226" t="s">
        <v>613</v>
      </c>
      <c r="D1" s="858" t="s">
        <v>616</v>
      </c>
      <c r="E1" s="859"/>
      <c r="F1" s="860"/>
    </row>
    <row r="2" spans="1:6" s="314" customFormat="1" ht="12.75" customHeight="1" thickBot="1" x14ac:dyDescent="0.25">
      <c r="A2" s="531" t="s">
        <v>617</v>
      </c>
      <c r="B2" s="532"/>
      <c r="C2" s="227" t="s">
        <v>891</v>
      </c>
      <c r="D2" s="861"/>
      <c r="E2" s="861"/>
      <c r="F2" s="862"/>
    </row>
    <row r="3" spans="1:6" s="314" customFormat="1" ht="12.75" customHeight="1" thickBot="1" x14ac:dyDescent="0.3">
      <c r="A3" s="151"/>
      <c r="B3" s="151"/>
      <c r="C3" s="151"/>
      <c r="D3" s="152"/>
      <c r="E3" s="152"/>
      <c r="F3" s="152" t="s">
        <v>522</v>
      </c>
    </row>
    <row r="4" spans="1:6" s="315" customFormat="1" ht="25.5" customHeight="1" thickBot="1" x14ac:dyDescent="0.25">
      <c r="A4" s="273" t="s">
        <v>174</v>
      </c>
      <c r="B4" s="533" t="s">
        <v>619</v>
      </c>
      <c r="C4" s="154" t="s">
        <v>620</v>
      </c>
      <c r="D4" s="534" t="s">
        <v>54</v>
      </c>
      <c r="E4" s="154" t="s">
        <v>1041</v>
      </c>
      <c r="F4" s="229" t="s">
        <v>607</v>
      </c>
    </row>
    <row r="5" spans="1:6" ht="12.75" customHeight="1" thickBot="1" x14ac:dyDescent="0.25">
      <c r="A5" s="131"/>
      <c r="B5" s="439"/>
      <c r="C5" s="133" t="s">
        <v>456</v>
      </c>
      <c r="D5" s="440" t="s">
        <v>457</v>
      </c>
      <c r="E5" s="133" t="s">
        <v>458</v>
      </c>
      <c r="F5" s="133" t="s">
        <v>459</v>
      </c>
    </row>
    <row r="6" spans="1:6" s="316" customFormat="1" ht="12.75" customHeight="1" thickBot="1" x14ac:dyDescent="0.25">
      <c r="A6" s="865" t="s">
        <v>55</v>
      </c>
      <c r="B6" s="866"/>
      <c r="C6" s="866"/>
      <c r="D6" s="866"/>
      <c r="E6" s="866"/>
      <c r="F6" s="867"/>
    </row>
    <row r="7" spans="1:6" s="316" customFormat="1" ht="12.75" customHeight="1" thickBot="1" x14ac:dyDescent="0.25">
      <c r="A7" s="441" t="s">
        <v>17</v>
      </c>
      <c r="B7" s="442"/>
      <c r="C7" s="443" t="s">
        <v>214</v>
      </c>
      <c r="D7" s="444">
        <f>+D8+D9+D10+D11+D12+D13</f>
        <v>0</v>
      </c>
      <c r="E7" s="444">
        <f>+E8+E9+E10+E11+E12+E13</f>
        <v>0</v>
      </c>
      <c r="F7" s="444">
        <f>+F8+F9+F10+F11+F12+F13</f>
        <v>0</v>
      </c>
    </row>
    <row r="8" spans="1:6" s="242" customFormat="1" ht="12.75" customHeight="1" x14ac:dyDescent="0.2">
      <c r="A8" s="294" t="s">
        <v>92</v>
      </c>
      <c r="B8" s="445" t="s">
        <v>621</v>
      </c>
      <c r="C8" s="446" t="s">
        <v>215</v>
      </c>
      <c r="D8" s="447"/>
      <c r="E8" s="447"/>
      <c r="F8" s="447">
        <f t="shared" ref="F8:F13" si="0">SUM(D8:E8)</f>
        <v>0</v>
      </c>
    </row>
    <row r="9" spans="1:6" s="242" customFormat="1" ht="12.75" customHeight="1" x14ac:dyDescent="0.2">
      <c r="A9" s="295" t="s">
        <v>93</v>
      </c>
      <c r="B9" s="445" t="s">
        <v>622</v>
      </c>
      <c r="C9" s="431" t="s">
        <v>216</v>
      </c>
      <c r="D9" s="426"/>
      <c r="E9" s="426"/>
      <c r="F9" s="426">
        <f t="shared" si="0"/>
        <v>0</v>
      </c>
    </row>
    <row r="10" spans="1:6" s="242" customFormat="1" ht="12.75" customHeight="1" x14ac:dyDescent="0.2">
      <c r="A10" s="295" t="s">
        <v>94</v>
      </c>
      <c r="B10" s="445" t="s">
        <v>623</v>
      </c>
      <c r="C10" s="431" t="s">
        <v>510</v>
      </c>
      <c r="D10" s="426"/>
      <c r="E10" s="426"/>
      <c r="F10" s="426">
        <f t="shared" si="0"/>
        <v>0</v>
      </c>
    </row>
    <row r="11" spans="1:6" s="242" customFormat="1" ht="12.75" customHeight="1" x14ac:dyDescent="0.2">
      <c r="A11" s="295" t="s">
        <v>95</v>
      </c>
      <c r="B11" s="445" t="s">
        <v>624</v>
      </c>
      <c r="C11" s="431" t="s">
        <v>217</v>
      </c>
      <c r="D11" s="426"/>
      <c r="E11" s="426"/>
      <c r="F11" s="426">
        <f t="shared" si="0"/>
        <v>0</v>
      </c>
    </row>
    <row r="12" spans="1:6" s="242" customFormat="1" ht="12.75" customHeight="1" x14ac:dyDescent="0.2">
      <c r="A12" s="295" t="s">
        <v>127</v>
      </c>
      <c r="B12" s="445" t="s">
        <v>625</v>
      </c>
      <c r="C12" s="431" t="s">
        <v>465</v>
      </c>
      <c r="D12" s="426"/>
      <c r="E12" s="426"/>
      <c r="F12" s="426">
        <f t="shared" si="0"/>
        <v>0</v>
      </c>
    </row>
    <row r="13" spans="1:6" s="242" customFormat="1" ht="12.75" customHeight="1" thickBot="1" x14ac:dyDescent="0.25">
      <c r="A13" s="296" t="s">
        <v>96</v>
      </c>
      <c r="B13" s="445" t="s">
        <v>626</v>
      </c>
      <c r="C13" s="448" t="s">
        <v>396</v>
      </c>
      <c r="D13" s="428"/>
      <c r="E13" s="428"/>
      <c r="F13" s="428">
        <f t="shared" si="0"/>
        <v>0</v>
      </c>
    </row>
    <row r="14" spans="1:6" s="242" customFormat="1" ht="12.75" customHeight="1" thickBot="1" x14ac:dyDescent="0.25">
      <c r="A14" s="441" t="s">
        <v>18</v>
      </c>
      <c r="B14" s="442"/>
      <c r="C14" s="449" t="s">
        <v>218</v>
      </c>
      <c r="D14" s="444">
        <f>+D15+D16+D17+D18+D19</f>
        <v>7165140</v>
      </c>
      <c r="E14" s="444">
        <f>+E15+E16+E17+E18+E19</f>
        <v>2407231</v>
      </c>
      <c r="F14" s="444">
        <f>+F15+F16+F17+F18+F19</f>
        <v>9572371</v>
      </c>
    </row>
    <row r="15" spans="1:6" s="242" customFormat="1" ht="12.75" customHeight="1" x14ac:dyDescent="0.2">
      <c r="A15" s="294" t="s">
        <v>98</v>
      </c>
      <c r="B15" s="445" t="s">
        <v>627</v>
      </c>
      <c r="C15" s="430" t="s">
        <v>219</v>
      </c>
      <c r="D15" s="447"/>
      <c r="E15" s="447"/>
      <c r="F15" s="447">
        <f t="shared" ref="F15:F20" si="1">SUM(D15:E15)</f>
        <v>0</v>
      </c>
    </row>
    <row r="16" spans="1:6" s="242" customFormat="1" ht="12.75" customHeight="1" x14ac:dyDescent="0.2">
      <c r="A16" s="295" t="s">
        <v>99</v>
      </c>
      <c r="B16" s="445" t="s">
        <v>628</v>
      </c>
      <c r="C16" s="431" t="s">
        <v>220</v>
      </c>
      <c r="D16" s="426"/>
      <c r="E16" s="426"/>
      <c r="F16" s="426">
        <f t="shared" si="1"/>
        <v>0</v>
      </c>
    </row>
    <row r="17" spans="1:6" s="317" customFormat="1" ht="12.75" customHeight="1" x14ac:dyDescent="0.2">
      <c r="A17" s="295" t="s">
        <v>100</v>
      </c>
      <c r="B17" s="445" t="s">
        <v>629</v>
      </c>
      <c r="C17" s="431" t="s">
        <v>387</v>
      </c>
      <c r="D17" s="426"/>
      <c r="E17" s="426"/>
      <c r="F17" s="426">
        <f t="shared" si="1"/>
        <v>0</v>
      </c>
    </row>
    <row r="18" spans="1:6" s="317" customFormat="1" ht="12.75" customHeight="1" x14ac:dyDescent="0.2">
      <c r="A18" s="295" t="s">
        <v>101</v>
      </c>
      <c r="B18" s="445" t="s">
        <v>630</v>
      </c>
      <c r="C18" s="431" t="s">
        <v>388</v>
      </c>
      <c r="D18" s="426"/>
      <c r="E18" s="426"/>
      <c r="F18" s="426">
        <f t="shared" si="1"/>
        <v>0</v>
      </c>
    </row>
    <row r="19" spans="1:6" s="317" customFormat="1" ht="12.75" customHeight="1" x14ac:dyDescent="0.2">
      <c r="A19" s="295" t="s">
        <v>102</v>
      </c>
      <c r="B19" s="445" t="s">
        <v>631</v>
      </c>
      <c r="C19" s="431" t="s">
        <v>221</v>
      </c>
      <c r="D19" s="426">
        <v>7165140</v>
      </c>
      <c r="E19" s="426">
        <v>2407231</v>
      </c>
      <c r="F19" s="426">
        <f t="shared" si="1"/>
        <v>9572371</v>
      </c>
    </row>
    <row r="20" spans="1:6" s="242" customFormat="1" ht="12.75" customHeight="1" thickBot="1" x14ac:dyDescent="0.25">
      <c r="A20" s="296" t="s">
        <v>111</v>
      </c>
      <c r="B20" s="445"/>
      <c r="C20" s="432" t="s">
        <v>222</v>
      </c>
      <c r="D20" s="428"/>
      <c r="E20" s="428"/>
      <c r="F20" s="428">
        <f t="shared" si="1"/>
        <v>0</v>
      </c>
    </row>
    <row r="21" spans="1:6" s="317" customFormat="1" ht="12.75" customHeight="1" thickBot="1" x14ac:dyDescent="0.25">
      <c r="A21" s="441" t="s">
        <v>19</v>
      </c>
      <c r="B21" s="442"/>
      <c r="C21" s="443" t="s">
        <v>223</v>
      </c>
      <c r="D21" s="444">
        <f>+D22+D23+D24+D25+D26</f>
        <v>0</v>
      </c>
      <c r="E21" s="444">
        <f>+E22+E23+E24+E25+E26</f>
        <v>0</v>
      </c>
      <c r="F21" s="444">
        <f>+F22+F23+F24+F25+F26</f>
        <v>0</v>
      </c>
    </row>
    <row r="22" spans="1:6" s="317" customFormat="1" ht="12.75" customHeight="1" x14ac:dyDescent="0.2">
      <c r="A22" s="294" t="s">
        <v>81</v>
      </c>
      <c r="B22" s="451" t="s">
        <v>632</v>
      </c>
      <c r="C22" s="430" t="s">
        <v>224</v>
      </c>
      <c r="D22" s="447"/>
      <c r="E22" s="447"/>
      <c r="F22" s="447"/>
    </row>
    <row r="23" spans="1:6" s="317" customFormat="1" ht="12.75" customHeight="1" x14ac:dyDescent="0.2">
      <c r="A23" s="295" t="s">
        <v>82</v>
      </c>
      <c r="B23" s="452" t="s">
        <v>633</v>
      </c>
      <c r="C23" s="431" t="s">
        <v>225</v>
      </c>
      <c r="D23" s="426"/>
      <c r="E23" s="426"/>
      <c r="F23" s="426">
        <f>SUM(D23:E23)</f>
        <v>0</v>
      </c>
    </row>
    <row r="24" spans="1:6" s="317" customFormat="1" ht="12.75" customHeight="1" x14ac:dyDescent="0.2">
      <c r="A24" s="295" t="s">
        <v>83</v>
      </c>
      <c r="B24" s="452" t="s">
        <v>634</v>
      </c>
      <c r="C24" s="431" t="s">
        <v>389</v>
      </c>
      <c r="D24" s="426"/>
      <c r="E24" s="426"/>
      <c r="F24" s="426">
        <f>SUM(D24:E24)</f>
        <v>0</v>
      </c>
    </row>
    <row r="25" spans="1:6" s="317" customFormat="1" ht="12.75" customHeight="1" x14ac:dyDescent="0.2">
      <c r="A25" s="295" t="s">
        <v>84</v>
      </c>
      <c r="B25" s="452" t="s">
        <v>635</v>
      </c>
      <c r="C25" s="431" t="s">
        <v>390</v>
      </c>
      <c r="D25" s="426"/>
      <c r="E25" s="426"/>
      <c r="F25" s="426">
        <f>SUM(D25:E25)</f>
        <v>0</v>
      </c>
    </row>
    <row r="26" spans="1:6" s="317" customFormat="1" ht="12.75" customHeight="1" x14ac:dyDescent="0.2">
      <c r="A26" s="295" t="s">
        <v>148</v>
      </c>
      <c r="B26" s="452" t="s">
        <v>636</v>
      </c>
      <c r="C26" s="431" t="s">
        <v>226</v>
      </c>
      <c r="D26" s="426"/>
      <c r="E26" s="426"/>
      <c r="F26" s="426">
        <f>SUM(D26:E26)</f>
        <v>0</v>
      </c>
    </row>
    <row r="27" spans="1:6" s="317" customFormat="1" ht="12.75" customHeight="1" thickBot="1" x14ac:dyDescent="0.25">
      <c r="A27" s="296" t="s">
        <v>149</v>
      </c>
      <c r="B27" s="453"/>
      <c r="C27" s="432" t="s">
        <v>227</v>
      </c>
      <c r="D27" s="428"/>
      <c r="E27" s="428"/>
      <c r="F27" s="428">
        <f>SUM(D27:E27)</f>
        <v>0</v>
      </c>
    </row>
    <row r="28" spans="1:6" s="317" customFormat="1" ht="12.75" customHeight="1" thickBot="1" x14ac:dyDescent="0.25">
      <c r="A28" s="441" t="s">
        <v>150</v>
      </c>
      <c r="B28" s="442"/>
      <c r="C28" s="454" t="s">
        <v>958</v>
      </c>
      <c r="D28" s="450">
        <f>SUM(D29,D33,D34,D35,D36,D37)</f>
        <v>0</v>
      </c>
      <c r="E28" s="450">
        <f>SUM(E29,E33,E34,E35,E36,E37)</f>
        <v>0</v>
      </c>
      <c r="F28" s="455">
        <f>SUM(F29,F33,F34,F35,F37,F36)</f>
        <v>0</v>
      </c>
    </row>
    <row r="29" spans="1:6" s="317" customFormat="1" ht="12.75" customHeight="1" x14ac:dyDescent="0.2">
      <c r="A29" s="294" t="s">
        <v>229</v>
      </c>
      <c r="B29" s="451" t="s">
        <v>637</v>
      </c>
      <c r="C29" s="456" t="s">
        <v>638</v>
      </c>
      <c r="D29" s="447"/>
      <c r="E29" s="457"/>
      <c r="F29" s="447">
        <f>SUM(F30:F32)</f>
        <v>0</v>
      </c>
    </row>
    <row r="30" spans="1:6" s="317" customFormat="1" ht="12.75" customHeight="1" x14ac:dyDescent="0.2">
      <c r="A30" s="294" t="s">
        <v>639</v>
      </c>
      <c r="B30" s="445"/>
      <c r="C30" s="430" t="s">
        <v>515</v>
      </c>
      <c r="D30" s="426"/>
      <c r="E30" s="426"/>
      <c r="F30" s="426">
        <f t="shared" ref="F30:F37" si="2">SUM(D30:E30)</f>
        <v>0</v>
      </c>
    </row>
    <row r="31" spans="1:6" s="317" customFormat="1" ht="12.75" customHeight="1" x14ac:dyDescent="0.2">
      <c r="A31" s="294" t="s">
        <v>640</v>
      </c>
      <c r="B31" s="445"/>
      <c r="C31" s="430" t="s">
        <v>955</v>
      </c>
      <c r="D31" s="426"/>
      <c r="E31" s="426"/>
      <c r="F31" s="426">
        <f t="shared" si="2"/>
        <v>0</v>
      </c>
    </row>
    <row r="32" spans="1:6" s="317" customFormat="1" ht="12.75" customHeight="1" x14ac:dyDescent="0.2">
      <c r="A32" s="294" t="s">
        <v>641</v>
      </c>
      <c r="B32" s="445"/>
      <c r="C32" s="430" t="s">
        <v>956</v>
      </c>
      <c r="D32" s="426"/>
      <c r="E32" s="426"/>
      <c r="F32" s="426">
        <f t="shared" si="2"/>
        <v>0</v>
      </c>
    </row>
    <row r="33" spans="1:6" s="317" customFormat="1" ht="12.75" customHeight="1" x14ac:dyDescent="0.2">
      <c r="A33" s="295" t="s">
        <v>230</v>
      </c>
      <c r="B33" s="458" t="s">
        <v>642</v>
      </c>
      <c r="C33" s="431" t="s">
        <v>517</v>
      </c>
      <c r="D33" s="426"/>
      <c r="E33" s="426"/>
      <c r="F33" s="426">
        <f t="shared" si="2"/>
        <v>0</v>
      </c>
    </row>
    <row r="34" spans="1:6" s="317" customFormat="1" ht="12.75" customHeight="1" x14ac:dyDescent="0.2">
      <c r="A34" s="295" t="s">
        <v>231</v>
      </c>
      <c r="B34" s="458" t="s">
        <v>643</v>
      </c>
      <c r="C34" s="431" t="s">
        <v>518</v>
      </c>
      <c r="D34" s="426"/>
      <c r="E34" s="426"/>
      <c r="F34" s="426">
        <f t="shared" si="2"/>
        <v>0</v>
      </c>
    </row>
    <row r="35" spans="1:6" s="242" customFormat="1" ht="12.75" customHeight="1" x14ac:dyDescent="0.2">
      <c r="A35" s="295" t="s">
        <v>232</v>
      </c>
      <c r="B35" s="458" t="s">
        <v>644</v>
      </c>
      <c r="C35" s="431" t="s">
        <v>233</v>
      </c>
      <c r="D35" s="426"/>
      <c r="E35" s="426"/>
      <c r="F35" s="426">
        <f t="shared" si="2"/>
        <v>0</v>
      </c>
    </row>
    <row r="36" spans="1:6" s="242" customFormat="1" ht="12.75" customHeight="1" x14ac:dyDescent="0.2">
      <c r="A36" s="295" t="s">
        <v>512</v>
      </c>
      <c r="B36" s="458" t="s">
        <v>643</v>
      </c>
      <c r="C36" s="431" t="s">
        <v>516</v>
      </c>
      <c r="D36" s="426"/>
      <c r="E36" s="426"/>
      <c r="F36" s="426">
        <f t="shared" si="2"/>
        <v>0</v>
      </c>
    </row>
    <row r="37" spans="1:6" s="242" customFormat="1" ht="12.75" customHeight="1" thickBot="1" x14ac:dyDescent="0.25">
      <c r="A37" s="296" t="s">
        <v>513</v>
      </c>
      <c r="B37" s="453" t="s">
        <v>645</v>
      </c>
      <c r="C37" s="433" t="s">
        <v>235</v>
      </c>
      <c r="D37" s="428"/>
      <c r="E37" s="428"/>
      <c r="F37" s="428">
        <f t="shared" si="2"/>
        <v>0</v>
      </c>
    </row>
    <row r="38" spans="1:6" s="242" customFormat="1" ht="12.75" customHeight="1" thickBot="1" x14ac:dyDescent="0.25">
      <c r="A38" s="441" t="s">
        <v>21</v>
      </c>
      <c r="B38" s="442"/>
      <c r="C38" s="443" t="s">
        <v>397</v>
      </c>
      <c r="D38" s="460">
        <f>SUM(D39:D49)</f>
        <v>1910000</v>
      </c>
      <c r="E38" s="460">
        <f>SUM(E39:E49)</f>
        <v>0</v>
      </c>
      <c r="F38" s="460">
        <f>SUM(F39:F49)</f>
        <v>1910000</v>
      </c>
    </row>
    <row r="39" spans="1:6" s="242" customFormat="1" ht="12.75" customHeight="1" x14ac:dyDescent="0.2">
      <c r="A39" s="294" t="s">
        <v>85</v>
      </c>
      <c r="B39" s="445" t="s">
        <v>646</v>
      </c>
      <c r="C39" s="430" t="s">
        <v>238</v>
      </c>
      <c r="D39" s="447"/>
      <c r="E39" s="447"/>
      <c r="F39" s="447">
        <f>SUM(D39:E39)</f>
        <v>0</v>
      </c>
    </row>
    <row r="40" spans="1:6" s="242" customFormat="1" ht="12.75" customHeight="1" x14ac:dyDescent="0.2">
      <c r="A40" s="295" t="s">
        <v>86</v>
      </c>
      <c r="B40" s="445" t="s">
        <v>647</v>
      </c>
      <c r="C40" s="431" t="s">
        <v>239</v>
      </c>
      <c r="D40" s="426">
        <v>1100000</v>
      </c>
      <c r="E40" s="426"/>
      <c r="F40" s="426">
        <f t="shared" ref="F40:F49" si="3">SUM(D40:E40)</f>
        <v>1100000</v>
      </c>
    </row>
    <row r="41" spans="1:6" s="317" customFormat="1" ht="12.75" customHeight="1" x14ac:dyDescent="0.2">
      <c r="A41" s="295" t="s">
        <v>87</v>
      </c>
      <c r="B41" s="445" t="s">
        <v>648</v>
      </c>
      <c r="C41" s="431" t="s">
        <v>240</v>
      </c>
      <c r="D41" s="426">
        <v>750000</v>
      </c>
      <c r="E41" s="426"/>
      <c r="F41" s="426">
        <f t="shared" si="3"/>
        <v>750000</v>
      </c>
    </row>
    <row r="42" spans="1:6" s="317" customFormat="1" ht="12.75" customHeight="1" x14ac:dyDescent="0.2">
      <c r="A42" s="295" t="s">
        <v>152</v>
      </c>
      <c r="B42" s="445" t="s">
        <v>649</v>
      </c>
      <c r="C42" s="431" t="s">
        <v>241</v>
      </c>
      <c r="D42" s="426"/>
      <c r="E42" s="426"/>
      <c r="F42" s="426">
        <f t="shared" si="3"/>
        <v>0</v>
      </c>
    </row>
    <row r="43" spans="1:6" s="317" customFormat="1" ht="12.75" customHeight="1" x14ac:dyDescent="0.2">
      <c r="A43" s="295" t="s">
        <v>153</v>
      </c>
      <c r="B43" s="445" t="s">
        <v>650</v>
      </c>
      <c r="C43" s="431" t="s">
        <v>242</v>
      </c>
      <c r="D43" s="426"/>
      <c r="E43" s="426"/>
      <c r="F43" s="426">
        <f t="shared" si="3"/>
        <v>0</v>
      </c>
    </row>
    <row r="44" spans="1:6" s="317" customFormat="1" ht="12.75" customHeight="1" x14ac:dyDescent="0.2">
      <c r="A44" s="295" t="s">
        <v>154</v>
      </c>
      <c r="B44" s="445" t="s">
        <v>651</v>
      </c>
      <c r="C44" s="431" t="s">
        <v>243</v>
      </c>
      <c r="D44" s="426"/>
      <c r="E44" s="426"/>
      <c r="F44" s="426">
        <f t="shared" si="3"/>
        <v>0</v>
      </c>
    </row>
    <row r="45" spans="1:6" ht="12.75" customHeight="1" x14ac:dyDescent="0.2">
      <c r="A45" s="295" t="s">
        <v>155</v>
      </c>
      <c r="B45" s="445" t="s">
        <v>652</v>
      </c>
      <c r="C45" s="431" t="s">
        <v>244</v>
      </c>
      <c r="D45" s="426"/>
      <c r="E45" s="426"/>
      <c r="F45" s="426">
        <f t="shared" si="3"/>
        <v>0</v>
      </c>
    </row>
    <row r="46" spans="1:6" s="316" customFormat="1" ht="12.75" customHeight="1" x14ac:dyDescent="0.2">
      <c r="A46" s="295" t="s">
        <v>156</v>
      </c>
      <c r="B46" s="445" t="s">
        <v>653</v>
      </c>
      <c r="C46" s="431" t="s">
        <v>519</v>
      </c>
      <c r="D46" s="426">
        <v>30000</v>
      </c>
      <c r="E46" s="426"/>
      <c r="F46" s="426">
        <f t="shared" si="3"/>
        <v>30000</v>
      </c>
    </row>
    <row r="47" spans="1:6" s="318" customFormat="1" ht="12.75" customHeight="1" x14ac:dyDescent="0.2">
      <c r="A47" s="295" t="s">
        <v>236</v>
      </c>
      <c r="B47" s="445" t="s">
        <v>654</v>
      </c>
      <c r="C47" s="431" t="s">
        <v>246</v>
      </c>
      <c r="D47" s="426"/>
      <c r="E47" s="461"/>
      <c r="F47" s="426">
        <f t="shared" si="3"/>
        <v>0</v>
      </c>
    </row>
    <row r="48" spans="1:6" ht="12.75" customHeight="1" x14ac:dyDescent="0.2">
      <c r="A48" s="296" t="s">
        <v>237</v>
      </c>
      <c r="B48" s="445" t="s">
        <v>655</v>
      </c>
      <c r="C48" s="432" t="s">
        <v>399</v>
      </c>
      <c r="D48" s="426"/>
      <c r="E48" s="461"/>
      <c r="F48" s="426">
        <f t="shared" si="3"/>
        <v>0</v>
      </c>
    </row>
    <row r="49" spans="1:6" ht="12.75" customHeight="1" thickBot="1" x14ac:dyDescent="0.25">
      <c r="A49" s="296" t="s">
        <v>398</v>
      </c>
      <c r="B49" s="445" t="s">
        <v>656</v>
      </c>
      <c r="C49" s="432" t="s">
        <v>247</v>
      </c>
      <c r="D49" s="428">
        <v>30000</v>
      </c>
      <c r="E49" s="462"/>
      <c r="F49" s="428">
        <f t="shared" si="3"/>
        <v>30000</v>
      </c>
    </row>
    <row r="50" spans="1:6" ht="12.75" customHeight="1" thickBot="1" x14ac:dyDescent="0.25">
      <c r="A50" s="441" t="s">
        <v>22</v>
      </c>
      <c r="B50" s="442"/>
      <c r="C50" s="443" t="s">
        <v>248</v>
      </c>
      <c r="D50" s="459">
        <f>SUM(D51:D55)</f>
        <v>0</v>
      </c>
      <c r="E50" s="459">
        <f>SUM(E51:E55)</f>
        <v>0</v>
      </c>
      <c r="F50" s="459">
        <f>SUM(F51:F55)</f>
        <v>0</v>
      </c>
    </row>
    <row r="51" spans="1:6" ht="12.75" customHeight="1" x14ac:dyDescent="0.2">
      <c r="A51" s="294" t="s">
        <v>88</v>
      </c>
      <c r="B51" s="445" t="s">
        <v>657</v>
      </c>
      <c r="C51" s="430" t="s">
        <v>252</v>
      </c>
      <c r="D51" s="447"/>
      <c r="E51" s="463"/>
      <c r="F51" s="463">
        <f>SUM(D51:E51)</f>
        <v>0</v>
      </c>
    </row>
    <row r="52" spans="1:6" ht="12.75" customHeight="1" x14ac:dyDescent="0.2">
      <c r="A52" s="295" t="s">
        <v>89</v>
      </c>
      <c r="B52" s="445" t="s">
        <v>658</v>
      </c>
      <c r="C52" s="431" t="s">
        <v>253</v>
      </c>
      <c r="D52" s="426"/>
      <c r="E52" s="461"/>
      <c r="F52" s="461">
        <f>SUM(D52:E52)</f>
        <v>0</v>
      </c>
    </row>
    <row r="53" spans="1:6" ht="12.75" customHeight="1" x14ac:dyDescent="0.2">
      <c r="A53" s="295" t="s">
        <v>249</v>
      </c>
      <c r="B53" s="445" t="s">
        <v>659</v>
      </c>
      <c r="C53" s="431" t="s">
        <v>254</v>
      </c>
      <c r="D53" s="426"/>
      <c r="E53" s="461"/>
      <c r="F53" s="461">
        <f>SUM(D53:E53)</f>
        <v>0</v>
      </c>
    </row>
    <row r="54" spans="1:6" s="318" customFormat="1" ht="12.75" customHeight="1" x14ac:dyDescent="0.2">
      <c r="A54" s="295" t="s">
        <v>250</v>
      </c>
      <c r="B54" s="445" t="s">
        <v>660</v>
      </c>
      <c r="C54" s="431" t="s">
        <v>255</v>
      </c>
      <c r="D54" s="426"/>
      <c r="E54" s="461"/>
      <c r="F54" s="461">
        <f>SUM(D54:E54)</f>
        <v>0</v>
      </c>
    </row>
    <row r="55" spans="1:6" ht="12.75" customHeight="1" thickBot="1" x14ac:dyDescent="0.25">
      <c r="A55" s="296" t="s">
        <v>251</v>
      </c>
      <c r="B55" s="445" t="s">
        <v>661</v>
      </c>
      <c r="C55" s="432" t="s">
        <v>256</v>
      </c>
      <c r="D55" s="428"/>
      <c r="E55" s="462"/>
      <c r="F55" s="462">
        <f>SUM(D55:E55)</f>
        <v>0</v>
      </c>
    </row>
    <row r="56" spans="1:6" ht="12.75" customHeight="1" thickBot="1" x14ac:dyDescent="0.25">
      <c r="A56" s="441" t="s">
        <v>157</v>
      </c>
      <c r="B56" s="442"/>
      <c r="C56" s="443" t="s">
        <v>257</v>
      </c>
      <c r="D56" s="459">
        <f>SUM(D57:D59)</f>
        <v>0</v>
      </c>
      <c r="E56" s="459">
        <f>SUM(E57:E59)</f>
        <v>0</v>
      </c>
      <c r="F56" s="459">
        <f>SUM(F57:F59)</f>
        <v>0</v>
      </c>
    </row>
    <row r="57" spans="1:6" ht="12.75" customHeight="1" x14ac:dyDescent="0.2">
      <c r="A57" s="294" t="s">
        <v>90</v>
      </c>
      <c r="B57" s="445" t="s">
        <v>662</v>
      </c>
      <c r="C57" s="430" t="s">
        <v>258</v>
      </c>
      <c r="D57" s="447"/>
      <c r="E57" s="447"/>
      <c r="F57" s="447">
        <f t="shared" ref="F57:F90" si="4">SUM(D57:E57)</f>
        <v>0</v>
      </c>
    </row>
    <row r="58" spans="1:6" ht="12.75" customHeight="1" x14ac:dyDescent="0.2">
      <c r="A58" s="295" t="s">
        <v>91</v>
      </c>
      <c r="B58" s="445" t="s">
        <v>663</v>
      </c>
      <c r="C58" s="431" t="s">
        <v>391</v>
      </c>
      <c r="D58" s="426"/>
      <c r="E58" s="426"/>
      <c r="F58" s="426">
        <f t="shared" si="4"/>
        <v>0</v>
      </c>
    </row>
    <row r="59" spans="1:6" ht="12.75" customHeight="1" x14ac:dyDescent="0.2">
      <c r="A59" s="295" t="s">
        <v>261</v>
      </c>
      <c r="B59" s="445" t="s">
        <v>664</v>
      </c>
      <c r="C59" s="431" t="s">
        <v>259</v>
      </c>
      <c r="D59" s="426"/>
      <c r="E59" s="426"/>
      <c r="F59" s="426">
        <f t="shared" si="4"/>
        <v>0</v>
      </c>
    </row>
    <row r="60" spans="1:6" ht="12.75" customHeight="1" thickBot="1" x14ac:dyDescent="0.25">
      <c r="A60" s="296" t="s">
        <v>262</v>
      </c>
      <c r="B60" s="453"/>
      <c r="C60" s="432" t="s">
        <v>260</v>
      </c>
      <c r="D60" s="428"/>
      <c r="E60" s="428"/>
      <c r="F60" s="428">
        <f t="shared" si="4"/>
        <v>0</v>
      </c>
    </row>
    <row r="61" spans="1:6" ht="12.75" customHeight="1" thickBot="1" x14ac:dyDescent="0.25">
      <c r="A61" s="441" t="s">
        <v>24</v>
      </c>
      <c r="B61" s="442"/>
      <c r="C61" s="449" t="s">
        <v>263</v>
      </c>
      <c r="D61" s="450">
        <f>SUM(D62:D64)</f>
        <v>0</v>
      </c>
      <c r="E61" s="450">
        <f>SUM(E62:E64)</f>
        <v>0</v>
      </c>
      <c r="F61" s="444">
        <f t="shared" si="4"/>
        <v>0</v>
      </c>
    </row>
    <row r="62" spans="1:6" ht="12.75" customHeight="1" thickBot="1" x14ac:dyDescent="0.25">
      <c r="A62" s="294" t="s">
        <v>158</v>
      </c>
      <c r="B62" s="445" t="s">
        <v>665</v>
      </c>
      <c r="C62" s="430" t="s">
        <v>265</v>
      </c>
      <c r="D62" s="447"/>
      <c r="E62" s="463"/>
      <c r="F62" s="463">
        <f t="shared" si="4"/>
        <v>0</v>
      </c>
    </row>
    <row r="63" spans="1:6" ht="12.75" customHeight="1" thickBot="1" x14ac:dyDescent="0.25">
      <c r="A63" s="295" t="s">
        <v>159</v>
      </c>
      <c r="B63" s="458" t="s">
        <v>666</v>
      </c>
      <c r="C63" s="431" t="s">
        <v>392</v>
      </c>
      <c r="D63" s="426"/>
      <c r="E63" s="461"/>
      <c r="F63" s="463">
        <f t="shared" si="4"/>
        <v>0</v>
      </c>
    </row>
    <row r="64" spans="1:6" ht="12.75" customHeight="1" thickBot="1" x14ac:dyDescent="0.25">
      <c r="A64" s="295" t="s">
        <v>196</v>
      </c>
      <c r="B64" s="458" t="s">
        <v>667</v>
      </c>
      <c r="C64" s="431" t="s">
        <v>266</v>
      </c>
      <c r="D64" s="426"/>
      <c r="E64" s="461"/>
      <c r="F64" s="463">
        <f t="shared" si="4"/>
        <v>0</v>
      </c>
    </row>
    <row r="65" spans="1:6" ht="12.75" customHeight="1" thickBot="1" x14ac:dyDescent="0.25">
      <c r="A65" s="296" t="s">
        <v>264</v>
      </c>
      <c r="B65" s="453"/>
      <c r="C65" s="432" t="s">
        <v>267</v>
      </c>
      <c r="D65" s="428"/>
      <c r="E65" s="462"/>
      <c r="F65" s="463">
        <f t="shared" si="4"/>
        <v>0</v>
      </c>
    </row>
    <row r="66" spans="1:6" ht="12.75" customHeight="1" thickBot="1" x14ac:dyDescent="0.25">
      <c r="A66" s="464" t="s">
        <v>25</v>
      </c>
      <c r="B66" s="465"/>
      <c r="C66" s="466" t="s">
        <v>268</v>
      </c>
      <c r="D66" s="467">
        <f>SUM(D61,D56,D50,D38,D28,D21,D14,D7)</f>
        <v>9075140</v>
      </c>
      <c r="E66" s="467">
        <f>SUM(E61,E56,E50,E38,E28,E21,E14,E7)</f>
        <v>2407231</v>
      </c>
      <c r="F66" s="468">
        <f t="shared" si="4"/>
        <v>11482371</v>
      </c>
    </row>
    <row r="67" spans="1:6" ht="12.75" customHeight="1" thickBot="1" x14ac:dyDescent="0.2">
      <c r="A67" s="469" t="s">
        <v>359</v>
      </c>
      <c r="B67" s="470"/>
      <c r="C67" s="449" t="s">
        <v>270</v>
      </c>
      <c r="D67" s="471">
        <f>SUM(D68:D70)</f>
        <v>0</v>
      </c>
      <c r="E67" s="471">
        <f>SUM(E68:E70)</f>
        <v>0</v>
      </c>
      <c r="F67" s="444">
        <f t="shared" si="4"/>
        <v>0</v>
      </c>
    </row>
    <row r="68" spans="1:6" ht="12.75" customHeight="1" thickBot="1" x14ac:dyDescent="0.25">
      <c r="A68" s="294" t="s">
        <v>301</v>
      </c>
      <c r="B68" s="445" t="s">
        <v>668</v>
      </c>
      <c r="C68" s="430" t="s">
        <v>271</v>
      </c>
      <c r="D68" s="447"/>
      <c r="E68" s="463"/>
      <c r="F68" s="463">
        <f t="shared" si="4"/>
        <v>0</v>
      </c>
    </row>
    <row r="69" spans="1:6" ht="12.75" customHeight="1" thickBot="1" x14ac:dyDescent="0.25">
      <c r="A69" s="295" t="s">
        <v>310</v>
      </c>
      <c r="B69" s="445" t="s">
        <v>669</v>
      </c>
      <c r="C69" s="431" t="s">
        <v>272</v>
      </c>
      <c r="D69" s="426"/>
      <c r="E69" s="461"/>
      <c r="F69" s="463">
        <f t="shared" si="4"/>
        <v>0</v>
      </c>
    </row>
    <row r="70" spans="1:6" ht="12.75" customHeight="1" thickBot="1" x14ac:dyDescent="0.25">
      <c r="A70" s="296" t="s">
        <v>311</v>
      </c>
      <c r="B70" s="453" t="s">
        <v>960</v>
      </c>
      <c r="C70" s="472" t="s">
        <v>273</v>
      </c>
      <c r="D70" s="428"/>
      <c r="E70" s="462"/>
      <c r="F70" s="463">
        <f t="shared" si="4"/>
        <v>0</v>
      </c>
    </row>
    <row r="71" spans="1:6" ht="12.75" customHeight="1" thickBot="1" x14ac:dyDescent="0.2">
      <c r="A71" s="469" t="s">
        <v>274</v>
      </c>
      <c r="B71" s="470"/>
      <c r="C71" s="449" t="s">
        <v>275</v>
      </c>
      <c r="D71" s="471">
        <f>SUM(D72:D75)</f>
        <v>0</v>
      </c>
      <c r="E71" s="471">
        <f>SUM(E72:E75)</f>
        <v>0</v>
      </c>
      <c r="F71" s="444">
        <f t="shared" si="4"/>
        <v>0</v>
      </c>
    </row>
    <row r="72" spans="1:6" ht="12.75" customHeight="1" thickBot="1" x14ac:dyDescent="0.25">
      <c r="A72" s="294" t="s">
        <v>128</v>
      </c>
      <c r="B72" s="445" t="s">
        <v>670</v>
      </c>
      <c r="C72" s="430" t="s">
        <v>276</v>
      </c>
      <c r="D72" s="447"/>
      <c r="E72" s="463"/>
      <c r="F72" s="463">
        <f t="shared" si="4"/>
        <v>0</v>
      </c>
    </row>
    <row r="73" spans="1:6" ht="12.75" customHeight="1" thickBot="1" x14ac:dyDescent="0.25">
      <c r="A73" s="295" t="s">
        <v>129</v>
      </c>
      <c r="B73" s="458" t="s">
        <v>671</v>
      </c>
      <c r="C73" s="431" t="s">
        <v>277</v>
      </c>
      <c r="D73" s="426"/>
      <c r="E73" s="461"/>
      <c r="F73" s="463">
        <f t="shared" si="4"/>
        <v>0</v>
      </c>
    </row>
    <row r="74" spans="1:6" ht="12.75" customHeight="1" thickBot="1" x14ac:dyDescent="0.25">
      <c r="A74" s="295" t="s">
        <v>302</v>
      </c>
      <c r="B74" s="458" t="s">
        <v>672</v>
      </c>
      <c r="C74" s="431" t="s">
        <v>278</v>
      </c>
      <c r="D74" s="426"/>
      <c r="E74" s="461"/>
      <c r="F74" s="463">
        <f t="shared" si="4"/>
        <v>0</v>
      </c>
    </row>
    <row r="75" spans="1:6" ht="12.75" customHeight="1" thickBot="1" x14ac:dyDescent="0.25">
      <c r="A75" s="296" t="s">
        <v>303</v>
      </c>
      <c r="B75" s="453" t="s">
        <v>673</v>
      </c>
      <c r="C75" s="432" t="s">
        <v>279</v>
      </c>
      <c r="D75" s="428"/>
      <c r="E75" s="462"/>
      <c r="F75" s="463">
        <f t="shared" si="4"/>
        <v>0</v>
      </c>
    </row>
    <row r="76" spans="1:6" ht="12.75" customHeight="1" thickBot="1" x14ac:dyDescent="0.2">
      <c r="A76" s="469" t="s">
        <v>280</v>
      </c>
      <c r="B76" s="470"/>
      <c r="C76" s="449" t="s">
        <v>281</v>
      </c>
      <c r="D76" s="471">
        <f>SUM(D77:D78)</f>
        <v>2802325</v>
      </c>
      <c r="E76" s="471">
        <f>SUM(E77:E78)</f>
        <v>-136994</v>
      </c>
      <c r="F76" s="444">
        <f t="shared" si="4"/>
        <v>2665331</v>
      </c>
    </row>
    <row r="77" spans="1:6" ht="12.75" customHeight="1" thickBot="1" x14ac:dyDescent="0.25">
      <c r="A77" s="294" t="s">
        <v>304</v>
      </c>
      <c r="B77" s="445" t="s">
        <v>674</v>
      </c>
      <c r="C77" s="430" t="s">
        <v>282</v>
      </c>
      <c r="D77" s="447">
        <v>2802325</v>
      </c>
      <c r="E77" s="463">
        <v>-136994</v>
      </c>
      <c r="F77" s="463">
        <f t="shared" si="4"/>
        <v>2665331</v>
      </c>
    </row>
    <row r="78" spans="1:6" ht="12.75" customHeight="1" thickBot="1" x14ac:dyDescent="0.25">
      <c r="A78" s="296" t="s">
        <v>305</v>
      </c>
      <c r="B78" s="453" t="s">
        <v>675</v>
      </c>
      <c r="C78" s="432" t="s">
        <v>283</v>
      </c>
      <c r="D78" s="428"/>
      <c r="E78" s="462"/>
      <c r="F78" s="463">
        <f t="shared" si="4"/>
        <v>0</v>
      </c>
    </row>
    <row r="79" spans="1:6" ht="12.75" customHeight="1" thickBot="1" x14ac:dyDescent="0.2">
      <c r="A79" s="469" t="s">
        <v>284</v>
      </c>
      <c r="B79" s="470"/>
      <c r="C79" s="449" t="s">
        <v>285</v>
      </c>
      <c r="D79" s="471">
        <f>SUM(D80:D83)</f>
        <v>119344332</v>
      </c>
      <c r="E79" s="471">
        <f>SUM(E80:E83)</f>
        <v>19516839</v>
      </c>
      <c r="F79" s="444">
        <f t="shared" si="4"/>
        <v>138861171</v>
      </c>
    </row>
    <row r="80" spans="1:6" ht="12.75" customHeight="1" thickBot="1" x14ac:dyDescent="0.25">
      <c r="A80" s="294" t="s">
        <v>306</v>
      </c>
      <c r="B80" s="445" t="s">
        <v>676</v>
      </c>
      <c r="C80" s="430" t="s">
        <v>286</v>
      </c>
      <c r="D80" s="447"/>
      <c r="E80" s="463"/>
      <c r="F80" s="463">
        <f t="shared" si="4"/>
        <v>0</v>
      </c>
    </row>
    <row r="81" spans="1:6" ht="12.75" customHeight="1" thickBot="1" x14ac:dyDescent="0.25">
      <c r="A81" s="295" t="s">
        <v>307</v>
      </c>
      <c r="B81" s="458" t="s">
        <v>677</v>
      </c>
      <c r="C81" s="431" t="s">
        <v>287</v>
      </c>
      <c r="D81" s="426"/>
      <c r="E81" s="461"/>
      <c r="F81" s="463">
        <f t="shared" si="4"/>
        <v>0</v>
      </c>
    </row>
    <row r="82" spans="1:6" ht="12.75" customHeight="1" thickBot="1" x14ac:dyDescent="0.25">
      <c r="A82" s="296" t="s">
        <v>308</v>
      </c>
      <c r="B82" s="453" t="s">
        <v>678</v>
      </c>
      <c r="C82" s="432" t="s">
        <v>679</v>
      </c>
      <c r="D82" s="426">
        <v>119344332</v>
      </c>
      <c r="E82" s="461">
        <v>19516839</v>
      </c>
      <c r="F82" s="463">
        <f t="shared" si="4"/>
        <v>138861171</v>
      </c>
    </row>
    <row r="83" spans="1:6" ht="12.75" customHeight="1" thickBot="1" x14ac:dyDescent="0.25">
      <c r="A83" s="296" t="s">
        <v>680</v>
      </c>
      <c r="B83" s="453" t="s">
        <v>681</v>
      </c>
      <c r="C83" s="432" t="s">
        <v>288</v>
      </c>
      <c r="D83" s="428"/>
      <c r="E83" s="462"/>
      <c r="F83" s="463">
        <f t="shared" si="4"/>
        <v>0</v>
      </c>
    </row>
    <row r="84" spans="1:6" ht="12.75" customHeight="1" thickBot="1" x14ac:dyDescent="0.2">
      <c r="A84" s="469" t="s">
        <v>289</v>
      </c>
      <c r="B84" s="470"/>
      <c r="C84" s="449" t="s">
        <v>309</v>
      </c>
      <c r="D84" s="471">
        <f>SUM(D85:D88)</f>
        <v>0</v>
      </c>
      <c r="E84" s="471">
        <f>SUM(E85:E88)</f>
        <v>0</v>
      </c>
      <c r="F84" s="444">
        <f t="shared" si="4"/>
        <v>0</v>
      </c>
    </row>
    <row r="85" spans="1:6" ht="12.75" customHeight="1" x14ac:dyDescent="0.2">
      <c r="A85" s="298" t="s">
        <v>290</v>
      </c>
      <c r="B85" s="473" t="s">
        <v>682</v>
      </c>
      <c r="C85" s="430" t="s">
        <v>291</v>
      </c>
      <c r="D85" s="447"/>
      <c r="E85" s="463"/>
      <c r="F85" s="461">
        <f t="shared" si="4"/>
        <v>0</v>
      </c>
    </row>
    <row r="86" spans="1:6" ht="12.75" customHeight="1" x14ac:dyDescent="0.2">
      <c r="A86" s="299" t="s">
        <v>292</v>
      </c>
      <c r="B86" s="474" t="s">
        <v>683</v>
      </c>
      <c r="C86" s="431" t="s">
        <v>293</v>
      </c>
      <c r="D86" s="426"/>
      <c r="E86" s="461"/>
      <c r="F86" s="461">
        <f t="shared" si="4"/>
        <v>0</v>
      </c>
    </row>
    <row r="87" spans="1:6" ht="12.75" customHeight="1" x14ac:dyDescent="0.2">
      <c r="A87" s="299" t="s">
        <v>294</v>
      </c>
      <c r="B87" s="474" t="s">
        <v>684</v>
      </c>
      <c r="C87" s="431" t="s">
        <v>295</v>
      </c>
      <c r="D87" s="426"/>
      <c r="E87" s="461"/>
      <c r="F87" s="461">
        <f t="shared" si="4"/>
        <v>0</v>
      </c>
    </row>
    <row r="88" spans="1:6" ht="12.75" customHeight="1" thickBot="1" x14ac:dyDescent="0.25">
      <c r="A88" s="300" t="s">
        <v>296</v>
      </c>
      <c r="B88" s="475" t="s">
        <v>685</v>
      </c>
      <c r="C88" s="432" t="s">
        <v>297</v>
      </c>
      <c r="D88" s="428"/>
      <c r="E88" s="462"/>
      <c r="F88" s="462">
        <f t="shared" si="4"/>
        <v>0</v>
      </c>
    </row>
    <row r="89" spans="1:6" ht="12.75" customHeight="1" thickBot="1" x14ac:dyDescent="0.2">
      <c r="A89" s="469" t="s">
        <v>298</v>
      </c>
      <c r="B89" s="470" t="s">
        <v>686</v>
      </c>
      <c r="C89" s="449" t="s">
        <v>438</v>
      </c>
      <c r="D89" s="471"/>
      <c r="E89" s="476"/>
      <c r="F89" s="476">
        <f t="shared" si="4"/>
        <v>0</v>
      </c>
    </row>
    <row r="90" spans="1:6" ht="12.75" customHeight="1" thickBot="1" x14ac:dyDescent="0.2">
      <c r="A90" s="469" t="s">
        <v>466</v>
      </c>
      <c r="B90" s="470" t="s">
        <v>687</v>
      </c>
      <c r="C90" s="449" t="s">
        <v>299</v>
      </c>
      <c r="D90" s="471"/>
      <c r="E90" s="476"/>
      <c r="F90" s="476">
        <f t="shared" si="4"/>
        <v>0</v>
      </c>
    </row>
    <row r="91" spans="1:6" ht="12.75" customHeight="1" thickBot="1" x14ac:dyDescent="0.2">
      <c r="A91" s="477" t="s">
        <v>467</v>
      </c>
      <c r="B91" s="478"/>
      <c r="C91" s="479" t="s">
        <v>441</v>
      </c>
      <c r="D91" s="697">
        <f>SUM(D67,D71,D76,D79,D84,D89,D90)</f>
        <v>122146657</v>
      </c>
      <c r="E91" s="467">
        <f>SUM(E67,E71,E76,E79,E84,E89,E90)</f>
        <v>19379845</v>
      </c>
      <c r="F91" s="468">
        <f>+F67+F71+F76+F79+F84+F90+F89</f>
        <v>141526502</v>
      </c>
    </row>
    <row r="92" spans="1:6" ht="12.75" customHeight="1" thickBot="1" x14ac:dyDescent="0.2">
      <c r="A92" s="480" t="s">
        <v>468</v>
      </c>
      <c r="B92" s="481"/>
      <c r="C92" s="482" t="s">
        <v>469</v>
      </c>
      <c r="D92" s="698">
        <f>SUM(D66,D91)</f>
        <v>131221797</v>
      </c>
      <c r="E92" s="698">
        <f>SUM(E66,E91)</f>
        <v>21787076</v>
      </c>
      <c r="F92" s="483">
        <f>+F66+F91</f>
        <v>153008873</v>
      </c>
    </row>
    <row r="93" spans="1:6" ht="12.75" customHeight="1" thickBot="1" x14ac:dyDescent="0.25">
      <c r="A93" s="161"/>
      <c r="B93" s="161"/>
      <c r="C93" s="162"/>
      <c r="D93" s="484"/>
      <c r="E93" s="235"/>
      <c r="F93" s="235"/>
    </row>
    <row r="94" spans="1:6" ht="12.75" customHeight="1" thickBot="1" x14ac:dyDescent="0.25">
      <c r="A94" s="865" t="s">
        <v>56</v>
      </c>
      <c r="B94" s="866"/>
      <c r="C94" s="866"/>
      <c r="D94" s="866"/>
      <c r="E94" s="866"/>
      <c r="F94" s="867"/>
    </row>
    <row r="95" spans="1:6" ht="12.75" customHeight="1" thickBot="1" x14ac:dyDescent="0.25">
      <c r="A95" s="485" t="s">
        <v>17</v>
      </c>
      <c r="B95" s="486"/>
      <c r="C95" s="487" t="s">
        <v>473</v>
      </c>
      <c r="D95" s="444">
        <f>+D96+D113+D120+D140+D144+D157</f>
        <v>130586797</v>
      </c>
      <c r="E95" s="444">
        <f>+E96+E113+E120+E140+E144+E157</f>
        <v>21924070</v>
      </c>
      <c r="F95" s="444">
        <f>SUM(D95:E95)</f>
        <v>152510867</v>
      </c>
    </row>
    <row r="96" spans="1:6" ht="12.75" customHeight="1" x14ac:dyDescent="0.2">
      <c r="A96" s="669" t="s">
        <v>92</v>
      </c>
      <c r="B96" s="489"/>
      <c r="C96" s="670" t="s">
        <v>48</v>
      </c>
      <c r="D96" s="672">
        <f>SUM(D97:D112)</f>
        <v>95613436</v>
      </c>
      <c r="E96" s="672">
        <f>SUM(E97:E112)</f>
        <v>18191179</v>
      </c>
      <c r="F96" s="673">
        <f>SUM(D96:E96)</f>
        <v>113804615</v>
      </c>
    </row>
    <row r="97" spans="1:6" ht="12.75" customHeight="1" x14ac:dyDescent="0.2">
      <c r="A97" s="294" t="s">
        <v>688</v>
      </c>
      <c r="B97" s="445" t="s">
        <v>689</v>
      </c>
      <c r="C97" s="490" t="s">
        <v>690</v>
      </c>
      <c r="D97" s="426">
        <v>78579370</v>
      </c>
      <c r="E97" s="429">
        <v>14888242</v>
      </c>
      <c r="F97" s="426">
        <f t="shared" ref="F97:F139" si="5">SUM(D97:E97)</f>
        <v>93467612</v>
      </c>
    </row>
    <row r="98" spans="1:6" ht="12.75" customHeight="1" x14ac:dyDescent="0.2">
      <c r="A98" s="294" t="s">
        <v>691</v>
      </c>
      <c r="B98" s="445" t="s">
        <v>692</v>
      </c>
      <c r="C98" s="490" t="s">
        <v>693</v>
      </c>
      <c r="D98" s="426">
        <v>9129850</v>
      </c>
      <c r="E98" s="429"/>
      <c r="F98" s="426">
        <f t="shared" si="5"/>
        <v>9129850</v>
      </c>
    </row>
    <row r="99" spans="1:6" ht="12.75" customHeight="1" x14ac:dyDescent="0.2">
      <c r="A99" s="294" t="s">
        <v>694</v>
      </c>
      <c r="B99" s="445" t="s">
        <v>695</v>
      </c>
      <c r="C99" s="490" t="s">
        <v>696</v>
      </c>
      <c r="D99" s="426"/>
      <c r="E99" s="429"/>
      <c r="F99" s="426">
        <f t="shared" si="5"/>
        <v>0</v>
      </c>
    </row>
    <row r="100" spans="1:6" ht="12.75" customHeight="1" x14ac:dyDescent="0.2">
      <c r="A100" s="294" t="s">
        <v>697</v>
      </c>
      <c r="B100" s="445" t="s">
        <v>698</v>
      </c>
      <c r="C100" s="490" t="s">
        <v>699</v>
      </c>
      <c r="D100" s="426">
        <v>700000</v>
      </c>
      <c r="E100" s="429"/>
      <c r="F100" s="426">
        <f t="shared" si="5"/>
        <v>700000</v>
      </c>
    </row>
    <row r="101" spans="1:6" ht="12.75" customHeight="1" x14ac:dyDescent="0.2">
      <c r="A101" s="294" t="s">
        <v>700</v>
      </c>
      <c r="B101" s="445" t="s">
        <v>701</v>
      </c>
      <c r="C101" s="490" t="s">
        <v>702</v>
      </c>
      <c r="D101" s="426"/>
      <c r="E101" s="429"/>
      <c r="F101" s="426">
        <f t="shared" si="5"/>
        <v>0</v>
      </c>
    </row>
    <row r="102" spans="1:6" ht="12.75" customHeight="1" x14ac:dyDescent="0.2">
      <c r="A102" s="294" t="s">
        <v>703</v>
      </c>
      <c r="B102" s="445" t="s">
        <v>704</v>
      </c>
      <c r="C102" s="490" t="s">
        <v>705</v>
      </c>
      <c r="D102" s="426"/>
      <c r="E102" s="429"/>
      <c r="F102" s="426">
        <f t="shared" si="5"/>
        <v>0</v>
      </c>
    </row>
    <row r="103" spans="1:6" ht="12.75" customHeight="1" x14ac:dyDescent="0.2">
      <c r="A103" s="294" t="s">
        <v>706</v>
      </c>
      <c r="B103" s="445" t="s">
        <v>707</v>
      </c>
      <c r="C103" s="490" t="s">
        <v>708</v>
      </c>
      <c r="D103" s="426">
        <v>3696216</v>
      </c>
      <c r="E103" s="429"/>
      <c r="F103" s="426">
        <f t="shared" si="5"/>
        <v>3696216</v>
      </c>
    </row>
    <row r="104" spans="1:6" ht="12.75" customHeight="1" x14ac:dyDescent="0.2">
      <c r="A104" s="294" t="s">
        <v>709</v>
      </c>
      <c r="B104" s="445" t="s">
        <v>710</v>
      </c>
      <c r="C104" s="490" t="s">
        <v>711</v>
      </c>
      <c r="D104" s="426"/>
      <c r="E104" s="429"/>
      <c r="F104" s="426">
        <f t="shared" si="5"/>
        <v>0</v>
      </c>
    </row>
    <row r="105" spans="1:6" ht="12.75" customHeight="1" x14ac:dyDescent="0.2">
      <c r="A105" s="294" t="s">
        <v>712</v>
      </c>
      <c r="B105" s="445" t="s">
        <v>713</v>
      </c>
      <c r="C105" s="490" t="s">
        <v>714</v>
      </c>
      <c r="D105" s="426">
        <v>2238000</v>
      </c>
      <c r="E105" s="429"/>
      <c r="F105" s="426">
        <f t="shared" si="5"/>
        <v>2238000</v>
      </c>
    </row>
    <row r="106" spans="1:6" ht="12.75" customHeight="1" x14ac:dyDescent="0.2">
      <c r="A106" s="294" t="s">
        <v>715</v>
      </c>
      <c r="B106" s="445" t="s">
        <v>716</v>
      </c>
      <c r="C106" s="490" t="s">
        <v>717</v>
      </c>
      <c r="D106" s="426">
        <v>270000</v>
      </c>
      <c r="E106" s="429"/>
      <c r="F106" s="426">
        <f t="shared" si="5"/>
        <v>270000</v>
      </c>
    </row>
    <row r="107" spans="1:6" ht="12.75" customHeight="1" x14ac:dyDescent="0.2">
      <c r="A107" s="294" t="s">
        <v>718</v>
      </c>
      <c r="B107" s="445" t="s">
        <v>719</v>
      </c>
      <c r="C107" s="490" t="s">
        <v>720</v>
      </c>
      <c r="D107" s="426"/>
      <c r="E107" s="429"/>
      <c r="F107" s="426">
        <f t="shared" si="5"/>
        <v>0</v>
      </c>
    </row>
    <row r="108" spans="1:6" ht="12.75" customHeight="1" x14ac:dyDescent="0.2">
      <c r="A108" s="294" t="s">
        <v>721</v>
      </c>
      <c r="B108" s="445" t="s">
        <v>722</v>
      </c>
      <c r="C108" s="490" t="s">
        <v>723</v>
      </c>
      <c r="D108" s="426"/>
      <c r="E108" s="429"/>
      <c r="F108" s="426">
        <f t="shared" si="5"/>
        <v>0</v>
      </c>
    </row>
    <row r="109" spans="1:6" ht="12.75" customHeight="1" x14ac:dyDescent="0.2">
      <c r="A109" s="294" t="s">
        <v>724</v>
      </c>
      <c r="B109" s="445" t="s">
        <v>725</v>
      </c>
      <c r="C109" s="490" t="s">
        <v>726</v>
      </c>
      <c r="D109" s="426">
        <v>500000</v>
      </c>
      <c r="E109" s="429">
        <v>1444058</v>
      </c>
      <c r="F109" s="426">
        <f t="shared" si="5"/>
        <v>1944058</v>
      </c>
    </row>
    <row r="110" spans="1:6" ht="12.75" customHeight="1" x14ac:dyDescent="0.2">
      <c r="A110" s="294" t="s">
        <v>727</v>
      </c>
      <c r="B110" s="445" t="s">
        <v>728</v>
      </c>
      <c r="C110" s="490" t="s">
        <v>729</v>
      </c>
      <c r="D110" s="426"/>
      <c r="E110" s="429"/>
      <c r="F110" s="426">
        <f t="shared" si="5"/>
        <v>0</v>
      </c>
    </row>
    <row r="111" spans="1:6" ht="12.75" customHeight="1" x14ac:dyDescent="0.2">
      <c r="A111" s="294" t="s">
        <v>730</v>
      </c>
      <c r="B111" s="445" t="s">
        <v>731</v>
      </c>
      <c r="C111" s="490" t="s">
        <v>732</v>
      </c>
      <c r="D111" s="426"/>
      <c r="E111" s="429"/>
      <c r="F111" s="426">
        <f t="shared" si="5"/>
        <v>0</v>
      </c>
    </row>
    <row r="112" spans="1:6" ht="12.75" customHeight="1" x14ac:dyDescent="0.2">
      <c r="A112" s="294" t="s">
        <v>733</v>
      </c>
      <c r="B112" s="445" t="s">
        <v>734</v>
      </c>
      <c r="C112" s="490" t="s">
        <v>735</v>
      </c>
      <c r="D112" s="426">
        <v>500000</v>
      </c>
      <c r="E112" s="429">
        <v>1858879</v>
      </c>
      <c r="F112" s="426">
        <f t="shared" si="5"/>
        <v>2358879</v>
      </c>
    </row>
    <row r="113" spans="1:6" ht="12.75" customHeight="1" x14ac:dyDescent="0.2">
      <c r="A113" s="674" t="s">
        <v>93</v>
      </c>
      <c r="B113" s="491" t="s">
        <v>736</v>
      </c>
      <c r="C113" s="675" t="s">
        <v>160</v>
      </c>
      <c r="D113" s="673">
        <f>SUM(D114:D119)</f>
        <v>20133282</v>
      </c>
      <c r="E113" s="673">
        <f>SUM(E114:E119)</f>
        <v>3585948</v>
      </c>
      <c r="F113" s="673">
        <f t="shared" si="5"/>
        <v>23719230</v>
      </c>
    </row>
    <row r="114" spans="1:6" ht="12.75" customHeight="1" x14ac:dyDescent="0.2">
      <c r="A114" s="295" t="s">
        <v>737</v>
      </c>
      <c r="B114" s="458" t="s">
        <v>736</v>
      </c>
      <c r="C114" s="492" t="s">
        <v>738</v>
      </c>
      <c r="D114" s="426">
        <v>17178716</v>
      </c>
      <c r="E114" s="426">
        <v>3585948</v>
      </c>
      <c r="F114" s="426">
        <f t="shared" si="5"/>
        <v>20764664</v>
      </c>
    </row>
    <row r="115" spans="1:6" ht="12.75" customHeight="1" x14ac:dyDescent="0.2">
      <c r="A115" s="295" t="s">
        <v>739</v>
      </c>
      <c r="B115" s="458" t="s">
        <v>736</v>
      </c>
      <c r="C115" s="492" t="s">
        <v>740</v>
      </c>
      <c r="D115" s="426">
        <v>1500000</v>
      </c>
      <c r="E115" s="426"/>
      <c r="F115" s="426">
        <f t="shared" si="5"/>
        <v>1500000</v>
      </c>
    </row>
    <row r="116" spans="1:6" ht="12.75" customHeight="1" x14ac:dyDescent="0.2">
      <c r="A116" s="295" t="s">
        <v>741</v>
      </c>
      <c r="B116" s="458" t="s">
        <v>736</v>
      </c>
      <c r="C116" s="492" t="s">
        <v>742</v>
      </c>
      <c r="D116" s="426"/>
      <c r="E116" s="426"/>
      <c r="F116" s="426">
        <f t="shared" si="5"/>
        <v>0</v>
      </c>
    </row>
    <row r="117" spans="1:6" ht="12.75" customHeight="1" x14ac:dyDescent="0.2">
      <c r="A117" s="295" t="s">
        <v>743</v>
      </c>
      <c r="B117" s="458" t="s">
        <v>736</v>
      </c>
      <c r="C117" s="492" t="s">
        <v>744</v>
      </c>
      <c r="D117" s="426"/>
      <c r="E117" s="426"/>
      <c r="F117" s="426">
        <f t="shared" si="5"/>
        <v>0</v>
      </c>
    </row>
    <row r="118" spans="1:6" ht="12.75" customHeight="1" x14ac:dyDescent="0.2">
      <c r="A118" s="295" t="s">
        <v>745</v>
      </c>
      <c r="B118" s="452" t="s">
        <v>736</v>
      </c>
      <c r="C118" s="493" t="s">
        <v>746</v>
      </c>
      <c r="D118" s="426">
        <v>1142866</v>
      </c>
      <c r="E118" s="426"/>
      <c r="F118" s="426">
        <f t="shared" si="5"/>
        <v>1142866</v>
      </c>
    </row>
    <row r="119" spans="1:6" ht="12.75" customHeight="1" x14ac:dyDescent="0.2">
      <c r="A119" s="295" t="s">
        <v>747</v>
      </c>
      <c r="B119" s="458" t="s">
        <v>736</v>
      </c>
      <c r="C119" s="492" t="s">
        <v>748</v>
      </c>
      <c r="D119" s="426">
        <v>311700</v>
      </c>
      <c r="E119" s="426"/>
      <c r="F119" s="426">
        <f t="shared" si="5"/>
        <v>311700</v>
      </c>
    </row>
    <row r="120" spans="1:6" ht="12.75" customHeight="1" x14ac:dyDescent="0.2">
      <c r="A120" s="674" t="s">
        <v>94</v>
      </c>
      <c r="B120" s="491"/>
      <c r="C120" s="675" t="s">
        <v>125</v>
      </c>
      <c r="D120" s="676">
        <f>SUM(D121:D139)</f>
        <v>14840079</v>
      </c>
      <c r="E120" s="676">
        <f>SUM(E121:E139)</f>
        <v>128407</v>
      </c>
      <c r="F120" s="673">
        <f t="shared" si="5"/>
        <v>14968486</v>
      </c>
    </row>
    <row r="121" spans="1:6" ht="12.75" customHeight="1" x14ac:dyDescent="0.2">
      <c r="A121" s="295" t="s">
        <v>749</v>
      </c>
      <c r="B121" s="494" t="s">
        <v>750</v>
      </c>
      <c r="C121" s="492" t="s">
        <v>751</v>
      </c>
      <c r="D121" s="426">
        <v>100000</v>
      </c>
      <c r="E121" s="426"/>
      <c r="F121" s="426">
        <f t="shared" si="5"/>
        <v>100000</v>
      </c>
    </row>
    <row r="122" spans="1:6" ht="12.75" customHeight="1" x14ac:dyDescent="0.2">
      <c r="A122" s="295" t="s">
        <v>752</v>
      </c>
      <c r="B122" s="494" t="s">
        <v>753</v>
      </c>
      <c r="C122" s="492" t="s">
        <v>754</v>
      </c>
      <c r="D122" s="426">
        <v>2576250</v>
      </c>
      <c r="E122" s="426">
        <v>77913</v>
      </c>
      <c r="F122" s="426">
        <f t="shared" si="5"/>
        <v>2654163</v>
      </c>
    </row>
    <row r="123" spans="1:6" ht="12.75" customHeight="1" x14ac:dyDescent="0.2">
      <c r="A123" s="295" t="s">
        <v>755</v>
      </c>
      <c r="B123" s="494" t="s">
        <v>756</v>
      </c>
      <c r="C123" s="492" t="s">
        <v>757</v>
      </c>
      <c r="D123" s="426"/>
      <c r="E123" s="426"/>
      <c r="F123" s="426">
        <f t="shared" si="5"/>
        <v>0</v>
      </c>
    </row>
    <row r="124" spans="1:6" ht="12.75" customHeight="1" x14ac:dyDescent="0.2">
      <c r="A124" s="295" t="s">
        <v>758</v>
      </c>
      <c r="B124" s="494" t="s">
        <v>759</v>
      </c>
      <c r="C124" s="492" t="s">
        <v>760</v>
      </c>
      <c r="D124" s="426">
        <v>700000</v>
      </c>
      <c r="E124" s="426"/>
      <c r="F124" s="426">
        <f t="shared" si="5"/>
        <v>700000</v>
      </c>
    </row>
    <row r="125" spans="1:6" ht="12.75" customHeight="1" x14ac:dyDescent="0.2">
      <c r="A125" s="295" t="s">
        <v>761</v>
      </c>
      <c r="B125" s="494" t="s">
        <v>762</v>
      </c>
      <c r="C125" s="492" t="s">
        <v>763</v>
      </c>
      <c r="D125" s="426">
        <v>410000</v>
      </c>
      <c r="E125" s="426"/>
      <c r="F125" s="426">
        <f t="shared" si="5"/>
        <v>410000</v>
      </c>
    </row>
    <row r="126" spans="1:6" ht="12.75" customHeight="1" x14ac:dyDescent="0.2">
      <c r="A126" s="295" t="s">
        <v>764</v>
      </c>
      <c r="B126" s="494" t="s">
        <v>765</v>
      </c>
      <c r="C126" s="492" t="s">
        <v>766</v>
      </c>
      <c r="D126" s="426">
        <v>1600000</v>
      </c>
      <c r="E126" s="426"/>
      <c r="F126" s="426">
        <f t="shared" si="5"/>
        <v>1600000</v>
      </c>
    </row>
    <row r="127" spans="1:6" ht="12.75" customHeight="1" x14ac:dyDescent="0.2">
      <c r="A127" s="295" t="s">
        <v>767</v>
      </c>
      <c r="B127" s="494" t="s">
        <v>768</v>
      </c>
      <c r="C127" s="492" t="s">
        <v>769</v>
      </c>
      <c r="D127" s="426"/>
      <c r="E127" s="426"/>
      <c r="F127" s="426">
        <f t="shared" si="5"/>
        <v>0</v>
      </c>
    </row>
    <row r="128" spans="1:6" ht="12.75" customHeight="1" x14ac:dyDescent="0.2">
      <c r="A128" s="295" t="s">
        <v>770</v>
      </c>
      <c r="B128" s="494" t="s">
        <v>771</v>
      </c>
      <c r="C128" s="492" t="s">
        <v>772</v>
      </c>
      <c r="D128" s="426">
        <v>50000</v>
      </c>
      <c r="E128" s="426"/>
      <c r="F128" s="426">
        <f t="shared" si="5"/>
        <v>50000</v>
      </c>
    </row>
    <row r="129" spans="1:6" ht="12.75" customHeight="1" x14ac:dyDescent="0.2">
      <c r="A129" s="295" t="s">
        <v>773</v>
      </c>
      <c r="B129" s="494" t="s">
        <v>774</v>
      </c>
      <c r="C129" s="492" t="s">
        <v>775</v>
      </c>
      <c r="D129" s="426">
        <v>362200</v>
      </c>
      <c r="E129" s="426"/>
      <c r="F129" s="426">
        <f t="shared" si="5"/>
        <v>362200</v>
      </c>
    </row>
    <row r="130" spans="1:6" ht="12.75" customHeight="1" x14ac:dyDescent="0.2">
      <c r="A130" s="295" t="s">
        <v>776</v>
      </c>
      <c r="B130" s="494" t="s">
        <v>777</v>
      </c>
      <c r="C130" s="492" t="s">
        <v>778</v>
      </c>
      <c r="D130" s="426">
        <v>700000</v>
      </c>
      <c r="E130" s="426"/>
      <c r="F130" s="426">
        <f t="shared" si="5"/>
        <v>700000</v>
      </c>
    </row>
    <row r="131" spans="1:6" ht="12.75" customHeight="1" x14ac:dyDescent="0.2">
      <c r="A131" s="295" t="s">
        <v>779</v>
      </c>
      <c r="B131" s="494" t="s">
        <v>780</v>
      </c>
      <c r="C131" s="492" t="s">
        <v>781</v>
      </c>
      <c r="D131" s="426">
        <v>1600000</v>
      </c>
      <c r="E131" s="426"/>
      <c r="F131" s="426">
        <f t="shared" si="5"/>
        <v>1600000</v>
      </c>
    </row>
    <row r="132" spans="1:6" ht="12.75" customHeight="1" x14ac:dyDescent="0.2">
      <c r="A132" s="295" t="s">
        <v>782</v>
      </c>
      <c r="B132" s="494" t="s">
        <v>783</v>
      </c>
      <c r="C132" s="492" t="s">
        <v>784</v>
      </c>
      <c r="D132" s="426">
        <v>3612325</v>
      </c>
      <c r="E132" s="426"/>
      <c r="F132" s="426">
        <f t="shared" si="5"/>
        <v>3612325</v>
      </c>
    </row>
    <row r="133" spans="1:6" ht="12.75" customHeight="1" x14ac:dyDescent="0.2">
      <c r="A133" s="295" t="s">
        <v>785</v>
      </c>
      <c r="B133" s="494" t="s">
        <v>786</v>
      </c>
      <c r="C133" s="492" t="s">
        <v>787</v>
      </c>
      <c r="D133" s="426">
        <v>180000</v>
      </c>
      <c r="E133" s="426">
        <v>975</v>
      </c>
      <c r="F133" s="426">
        <f t="shared" si="5"/>
        <v>180975</v>
      </c>
    </row>
    <row r="134" spans="1:6" ht="12.75" customHeight="1" x14ac:dyDescent="0.2">
      <c r="A134" s="295" t="s">
        <v>788</v>
      </c>
      <c r="B134" s="494" t="s">
        <v>789</v>
      </c>
      <c r="C134" s="492" t="s">
        <v>790</v>
      </c>
      <c r="D134" s="426"/>
      <c r="E134" s="426"/>
      <c r="F134" s="426">
        <f t="shared" si="5"/>
        <v>0</v>
      </c>
    </row>
    <row r="135" spans="1:6" ht="12.75" customHeight="1" x14ac:dyDescent="0.2">
      <c r="A135" s="295" t="s">
        <v>791</v>
      </c>
      <c r="B135" s="494" t="s">
        <v>792</v>
      </c>
      <c r="C135" s="492" t="s">
        <v>793</v>
      </c>
      <c r="D135" s="426">
        <v>2699304</v>
      </c>
      <c r="E135" s="426">
        <v>49519</v>
      </c>
      <c r="F135" s="426">
        <f t="shared" si="5"/>
        <v>2748823</v>
      </c>
    </row>
    <row r="136" spans="1:6" ht="12.75" customHeight="1" x14ac:dyDescent="0.2">
      <c r="A136" s="295" t="s">
        <v>794</v>
      </c>
      <c r="B136" s="494" t="s">
        <v>795</v>
      </c>
      <c r="C136" s="492" t="s">
        <v>796</v>
      </c>
      <c r="D136" s="426"/>
      <c r="E136" s="426"/>
      <c r="F136" s="426">
        <f t="shared" si="5"/>
        <v>0</v>
      </c>
    </row>
    <row r="137" spans="1:6" ht="12.75" customHeight="1" x14ac:dyDescent="0.2">
      <c r="A137" s="295" t="s">
        <v>797</v>
      </c>
      <c r="B137" s="494" t="s">
        <v>798</v>
      </c>
      <c r="C137" s="492" t="s">
        <v>799</v>
      </c>
      <c r="D137" s="426"/>
      <c r="E137" s="426"/>
      <c r="F137" s="426">
        <f t="shared" si="5"/>
        <v>0</v>
      </c>
    </row>
    <row r="138" spans="1:6" ht="12.75" customHeight="1" x14ac:dyDescent="0.2">
      <c r="A138" s="295" t="s">
        <v>800</v>
      </c>
      <c r="B138" s="494" t="s">
        <v>801</v>
      </c>
      <c r="C138" s="492" t="s">
        <v>802</v>
      </c>
      <c r="D138" s="426"/>
      <c r="E138" s="426"/>
      <c r="F138" s="426">
        <f t="shared" si="5"/>
        <v>0</v>
      </c>
    </row>
    <row r="139" spans="1:6" ht="12.75" customHeight="1" x14ac:dyDescent="0.2">
      <c r="A139" s="295" t="s">
        <v>803</v>
      </c>
      <c r="B139" s="494" t="s">
        <v>804</v>
      </c>
      <c r="C139" s="492" t="s">
        <v>805</v>
      </c>
      <c r="D139" s="426">
        <v>250000</v>
      </c>
      <c r="E139" s="426"/>
      <c r="F139" s="426">
        <f t="shared" si="5"/>
        <v>250000</v>
      </c>
    </row>
    <row r="140" spans="1:6" ht="12.75" customHeight="1" x14ac:dyDescent="0.2">
      <c r="A140" s="674" t="s">
        <v>95</v>
      </c>
      <c r="B140" s="491"/>
      <c r="C140" s="675" t="s">
        <v>161</v>
      </c>
      <c r="D140" s="673">
        <f>SUM(D141:D143)</f>
        <v>0</v>
      </c>
      <c r="E140" s="673">
        <f>SUM(E141:E143)</f>
        <v>0</v>
      </c>
      <c r="F140" s="673">
        <f t="shared" ref="F140:F156" si="6">SUM(D140:E140)</f>
        <v>0</v>
      </c>
    </row>
    <row r="141" spans="1:6" ht="12.75" customHeight="1" x14ac:dyDescent="0.2">
      <c r="A141" s="295" t="s">
        <v>806</v>
      </c>
      <c r="B141" s="458" t="s">
        <v>807</v>
      </c>
      <c r="C141" s="492" t="s">
        <v>808</v>
      </c>
      <c r="D141" s="426"/>
      <c r="E141" s="426"/>
      <c r="F141" s="426">
        <f t="shared" si="6"/>
        <v>0</v>
      </c>
    </row>
    <row r="142" spans="1:6" ht="12.75" customHeight="1" x14ac:dyDescent="0.2">
      <c r="A142" s="295" t="s">
        <v>809</v>
      </c>
      <c r="B142" s="458" t="s">
        <v>810</v>
      </c>
      <c r="C142" s="492" t="s">
        <v>811</v>
      </c>
      <c r="D142" s="426"/>
      <c r="E142" s="426"/>
      <c r="F142" s="426">
        <f t="shared" si="6"/>
        <v>0</v>
      </c>
    </row>
    <row r="143" spans="1:6" ht="12.75" customHeight="1" x14ac:dyDescent="0.2">
      <c r="A143" s="295" t="s">
        <v>812</v>
      </c>
      <c r="B143" s="458" t="s">
        <v>813</v>
      </c>
      <c r="C143" s="492" t="s">
        <v>814</v>
      </c>
      <c r="D143" s="426"/>
      <c r="E143" s="426"/>
      <c r="F143" s="426">
        <f t="shared" si="6"/>
        <v>0</v>
      </c>
    </row>
    <row r="144" spans="1:6" ht="12.75" customHeight="1" x14ac:dyDescent="0.2">
      <c r="A144" s="674" t="s">
        <v>106</v>
      </c>
      <c r="B144" s="495"/>
      <c r="C144" s="675" t="s">
        <v>162</v>
      </c>
      <c r="D144" s="673">
        <f>SUM(D145:D156)</f>
        <v>0</v>
      </c>
      <c r="E144" s="673">
        <f>SUM(E145:E156)</f>
        <v>18536</v>
      </c>
      <c r="F144" s="673">
        <f t="shared" si="6"/>
        <v>18536</v>
      </c>
    </row>
    <row r="145" spans="1:6" ht="12.75" customHeight="1" x14ac:dyDescent="0.2">
      <c r="A145" s="295" t="s">
        <v>96</v>
      </c>
      <c r="B145" s="458" t="s">
        <v>815</v>
      </c>
      <c r="C145" s="492" t="s">
        <v>470</v>
      </c>
      <c r="D145" s="426"/>
      <c r="E145" s="426"/>
      <c r="F145" s="426">
        <f t="shared" si="6"/>
        <v>0</v>
      </c>
    </row>
    <row r="146" spans="1:6" ht="12.75" customHeight="1" x14ac:dyDescent="0.2">
      <c r="A146" s="295" t="s">
        <v>97</v>
      </c>
      <c r="B146" s="458" t="s">
        <v>816</v>
      </c>
      <c r="C146" s="496" t="s">
        <v>404</v>
      </c>
      <c r="D146" s="426"/>
      <c r="E146" s="426"/>
      <c r="F146" s="426">
        <f t="shared" si="6"/>
        <v>0</v>
      </c>
    </row>
    <row r="147" spans="1:6" ht="12.75" customHeight="1" x14ac:dyDescent="0.2">
      <c r="A147" s="295" t="s">
        <v>107</v>
      </c>
      <c r="B147" s="458" t="s">
        <v>817</v>
      </c>
      <c r="C147" s="496" t="s">
        <v>403</v>
      </c>
      <c r="D147" s="426"/>
      <c r="E147" s="426"/>
      <c r="F147" s="426">
        <f t="shared" si="6"/>
        <v>0</v>
      </c>
    </row>
    <row r="148" spans="1:6" ht="12.75" customHeight="1" x14ac:dyDescent="0.2">
      <c r="A148" s="295" t="s">
        <v>108</v>
      </c>
      <c r="B148" s="458" t="s">
        <v>818</v>
      </c>
      <c r="C148" s="496" t="s">
        <v>315</v>
      </c>
      <c r="D148" s="426"/>
      <c r="E148" s="426"/>
      <c r="F148" s="426">
        <f t="shared" si="6"/>
        <v>0</v>
      </c>
    </row>
    <row r="149" spans="1:6" ht="12.75" customHeight="1" x14ac:dyDescent="0.2">
      <c r="A149" s="295" t="s">
        <v>109</v>
      </c>
      <c r="B149" s="458" t="s">
        <v>819</v>
      </c>
      <c r="C149" s="497" t="s">
        <v>316</v>
      </c>
      <c r="D149" s="426"/>
      <c r="E149" s="426"/>
      <c r="F149" s="426">
        <f t="shared" si="6"/>
        <v>0</v>
      </c>
    </row>
    <row r="150" spans="1:6" ht="12.75" customHeight="1" x14ac:dyDescent="0.2">
      <c r="A150" s="295" t="s">
        <v>110</v>
      </c>
      <c r="B150" s="458" t="s">
        <v>820</v>
      </c>
      <c r="C150" s="497" t="s">
        <v>317</v>
      </c>
      <c r="D150" s="426"/>
      <c r="E150" s="426"/>
      <c r="F150" s="426">
        <f t="shared" si="6"/>
        <v>0</v>
      </c>
    </row>
    <row r="151" spans="1:6" ht="12.75" customHeight="1" x14ac:dyDescent="0.2">
      <c r="A151" s="295" t="s">
        <v>112</v>
      </c>
      <c r="B151" s="458" t="s">
        <v>821</v>
      </c>
      <c r="C151" s="496" t="s">
        <v>318</v>
      </c>
      <c r="D151" s="426"/>
      <c r="E151" s="426">
        <v>18536</v>
      </c>
      <c r="F151" s="426">
        <f t="shared" si="6"/>
        <v>18536</v>
      </c>
    </row>
    <row r="152" spans="1:6" ht="12.75" customHeight="1" x14ac:dyDescent="0.2">
      <c r="A152" s="295" t="s">
        <v>163</v>
      </c>
      <c r="B152" s="458" t="s">
        <v>822</v>
      </c>
      <c r="C152" s="496" t="s">
        <v>319</v>
      </c>
      <c r="D152" s="426"/>
      <c r="E152" s="426"/>
      <c r="F152" s="426">
        <f t="shared" si="6"/>
        <v>0</v>
      </c>
    </row>
    <row r="153" spans="1:6" ht="12.75" customHeight="1" x14ac:dyDescent="0.2">
      <c r="A153" s="295" t="s">
        <v>313</v>
      </c>
      <c r="B153" s="458" t="s">
        <v>823</v>
      </c>
      <c r="C153" s="497" t="s">
        <v>320</v>
      </c>
      <c r="D153" s="426"/>
      <c r="E153" s="426"/>
      <c r="F153" s="426">
        <f t="shared" si="6"/>
        <v>0</v>
      </c>
    </row>
    <row r="154" spans="1:6" ht="12.75" customHeight="1" x14ac:dyDescent="0.2">
      <c r="A154" s="303" t="s">
        <v>314</v>
      </c>
      <c r="B154" s="498" t="s">
        <v>824</v>
      </c>
      <c r="C154" s="499" t="s">
        <v>321</v>
      </c>
      <c r="D154" s="426"/>
      <c r="E154" s="426"/>
      <c r="F154" s="426">
        <f t="shared" si="6"/>
        <v>0</v>
      </c>
    </row>
    <row r="155" spans="1:6" ht="12.75" customHeight="1" x14ac:dyDescent="0.2">
      <c r="A155" s="295" t="s">
        <v>401</v>
      </c>
      <c r="B155" s="453" t="s">
        <v>825</v>
      </c>
      <c r="C155" s="499" t="s">
        <v>322</v>
      </c>
      <c r="D155" s="426"/>
      <c r="E155" s="426"/>
      <c r="F155" s="426">
        <f t="shared" si="6"/>
        <v>0</v>
      </c>
    </row>
    <row r="156" spans="1:6" ht="12.75" customHeight="1" x14ac:dyDescent="0.2">
      <c r="A156" s="295" t="s">
        <v>402</v>
      </c>
      <c r="B156" s="458" t="s">
        <v>826</v>
      </c>
      <c r="C156" s="497" t="s">
        <v>323</v>
      </c>
      <c r="D156" s="426"/>
      <c r="E156" s="426"/>
      <c r="F156" s="426">
        <f t="shared" si="6"/>
        <v>0</v>
      </c>
    </row>
    <row r="157" spans="1:6" ht="12.75" customHeight="1" x14ac:dyDescent="0.2">
      <c r="A157" s="674" t="s">
        <v>406</v>
      </c>
      <c r="B157" s="510" t="s">
        <v>827</v>
      </c>
      <c r="C157" s="677" t="s">
        <v>49</v>
      </c>
      <c r="D157" s="673">
        <f>SUM(D158:D159)</f>
        <v>0</v>
      </c>
      <c r="E157" s="673">
        <f>SUM(E158:E159)</f>
        <v>0</v>
      </c>
      <c r="F157" s="673">
        <f>SUM(D157:E157)</f>
        <v>0</v>
      </c>
    </row>
    <row r="158" spans="1:6" ht="12.75" customHeight="1" x14ac:dyDescent="0.2">
      <c r="A158" s="296" t="s">
        <v>828</v>
      </c>
      <c r="B158" s="453"/>
      <c r="C158" s="492" t="s">
        <v>471</v>
      </c>
      <c r="D158" s="426"/>
      <c r="E158" s="426"/>
      <c r="F158" s="426">
        <f>SUM(D158:E158)</f>
        <v>0</v>
      </c>
    </row>
    <row r="159" spans="1:6" ht="12.75" customHeight="1" thickBot="1" x14ac:dyDescent="0.25">
      <c r="A159" s="304" t="s">
        <v>829</v>
      </c>
      <c r="B159" s="500"/>
      <c r="C159" s="501" t="s">
        <v>472</v>
      </c>
      <c r="D159" s="428"/>
      <c r="E159" s="427"/>
      <c r="F159" s="426">
        <f>SUM(D159:E159)</f>
        <v>0</v>
      </c>
    </row>
    <row r="160" spans="1:6" ht="12.75" customHeight="1" thickBot="1" x14ac:dyDescent="0.25">
      <c r="A160" s="441" t="s">
        <v>18</v>
      </c>
      <c r="B160" s="442"/>
      <c r="C160" s="502" t="s">
        <v>324</v>
      </c>
      <c r="D160" s="488">
        <f>SUM(D161,D170,D176)</f>
        <v>635000</v>
      </c>
      <c r="E160" s="488">
        <f>SUM(E161,E170,E176)</f>
        <v>-136994</v>
      </c>
      <c r="F160" s="444">
        <f>SUM(D160, E160)</f>
        <v>498006</v>
      </c>
    </row>
    <row r="161" spans="1:6" ht="12.75" customHeight="1" x14ac:dyDescent="0.2">
      <c r="A161" s="678" t="s">
        <v>98</v>
      </c>
      <c r="B161" s="503"/>
      <c r="C161" s="675" t="s">
        <v>195</v>
      </c>
      <c r="D161" s="671">
        <f>SUM(D163:D168)</f>
        <v>635000</v>
      </c>
      <c r="E161" s="671">
        <f>SUM(E163:E168)</f>
        <v>-136994</v>
      </c>
      <c r="F161" s="673">
        <f>SUM(D161:E161)</f>
        <v>498006</v>
      </c>
    </row>
    <row r="162" spans="1:6" ht="12.75" customHeight="1" x14ac:dyDescent="0.2">
      <c r="A162" s="294" t="s">
        <v>830</v>
      </c>
      <c r="B162" s="504" t="s">
        <v>831</v>
      </c>
      <c r="C162" s="505" t="s">
        <v>832</v>
      </c>
      <c r="D162" s="426"/>
      <c r="E162" s="426"/>
      <c r="F162" s="426">
        <f>SUM(D162:E162)</f>
        <v>0</v>
      </c>
    </row>
    <row r="163" spans="1:6" ht="12.75" customHeight="1" x14ac:dyDescent="0.2">
      <c r="A163" s="294" t="s">
        <v>833</v>
      </c>
      <c r="B163" s="504" t="s">
        <v>834</v>
      </c>
      <c r="C163" s="505" t="s">
        <v>835</v>
      </c>
      <c r="D163" s="426"/>
      <c r="E163" s="426"/>
      <c r="F163" s="426">
        <f t="shared" ref="F163:F212" si="7">SUM(D163:E163)</f>
        <v>0</v>
      </c>
    </row>
    <row r="164" spans="1:6" ht="12.75" customHeight="1" x14ac:dyDescent="0.2">
      <c r="A164" s="294" t="s">
        <v>836</v>
      </c>
      <c r="B164" s="504" t="s">
        <v>837</v>
      </c>
      <c r="C164" s="505" t="s">
        <v>838</v>
      </c>
      <c r="D164" s="426">
        <v>250000</v>
      </c>
      <c r="E164" s="426"/>
      <c r="F164" s="426">
        <f t="shared" si="7"/>
        <v>250000</v>
      </c>
    </row>
    <row r="165" spans="1:6" ht="12.75" customHeight="1" x14ac:dyDescent="0.2">
      <c r="A165" s="294" t="s">
        <v>839</v>
      </c>
      <c r="B165" s="504" t="s">
        <v>840</v>
      </c>
      <c r="C165" s="505" t="s">
        <v>841</v>
      </c>
      <c r="D165" s="426">
        <v>250000</v>
      </c>
      <c r="E165" s="426">
        <v>-107869</v>
      </c>
      <c r="F165" s="426">
        <f t="shared" si="7"/>
        <v>142131</v>
      </c>
    </row>
    <row r="166" spans="1:6" ht="12.75" customHeight="1" x14ac:dyDescent="0.2">
      <c r="A166" s="294" t="s">
        <v>842</v>
      </c>
      <c r="B166" s="504" t="s">
        <v>843</v>
      </c>
      <c r="C166" s="505" t="s">
        <v>844</v>
      </c>
      <c r="D166" s="426"/>
      <c r="E166" s="426"/>
      <c r="F166" s="426">
        <f t="shared" si="7"/>
        <v>0</v>
      </c>
    </row>
    <row r="167" spans="1:6" ht="12.75" customHeight="1" x14ac:dyDescent="0.2">
      <c r="A167" s="294" t="s">
        <v>845</v>
      </c>
      <c r="B167" s="504" t="s">
        <v>846</v>
      </c>
      <c r="C167" s="505" t="s">
        <v>847</v>
      </c>
      <c r="D167" s="426"/>
      <c r="E167" s="426"/>
      <c r="F167" s="426">
        <f t="shared" si="7"/>
        <v>0</v>
      </c>
    </row>
    <row r="168" spans="1:6" ht="12.75" customHeight="1" x14ac:dyDescent="0.2">
      <c r="A168" s="294" t="s">
        <v>848</v>
      </c>
      <c r="B168" s="504" t="s">
        <v>849</v>
      </c>
      <c r="C168" s="505" t="s">
        <v>850</v>
      </c>
      <c r="D168" s="426">
        <v>135000</v>
      </c>
      <c r="E168" s="426">
        <v>-29125</v>
      </c>
      <c r="F168" s="426">
        <f t="shared" si="7"/>
        <v>105875</v>
      </c>
    </row>
    <row r="169" spans="1:6" ht="12.75" customHeight="1" x14ac:dyDescent="0.2">
      <c r="A169" s="681" t="s">
        <v>99</v>
      </c>
      <c r="B169" s="682"/>
      <c r="C169" s="683" t="s">
        <v>328</v>
      </c>
      <c r="D169" s="684"/>
      <c r="E169" s="684"/>
      <c r="F169" s="684">
        <f t="shared" si="7"/>
        <v>0</v>
      </c>
    </row>
    <row r="170" spans="1:6" ht="12.75" customHeight="1" x14ac:dyDescent="0.2">
      <c r="A170" s="678" t="s">
        <v>100</v>
      </c>
      <c r="B170" s="510"/>
      <c r="C170" s="679" t="s">
        <v>164</v>
      </c>
      <c r="D170" s="673">
        <f>SUM(D171:D174)</f>
        <v>0</v>
      </c>
      <c r="E170" s="673">
        <f>SUM(E171:E174)</f>
        <v>0</v>
      </c>
      <c r="F170" s="673">
        <f t="shared" si="7"/>
        <v>0</v>
      </c>
    </row>
    <row r="171" spans="1:6" ht="12.75" customHeight="1" x14ac:dyDescent="0.2">
      <c r="A171" s="294" t="s">
        <v>851</v>
      </c>
      <c r="B171" s="452" t="s">
        <v>852</v>
      </c>
      <c r="C171" s="505" t="s">
        <v>853</v>
      </c>
      <c r="D171" s="426"/>
      <c r="E171" s="426"/>
      <c r="F171" s="426">
        <f t="shared" si="7"/>
        <v>0</v>
      </c>
    </row>
    <row r="172" spans="1:6" ht="12.75" customHeight="1" x14ac:dyDescent="0.2">
      <c r="A172" s="294" t="s">
        <v>854</v>
      </c>
      <c r="B172" s="452" t="s">
        <v>855</v>
      </c>
      <c r="C172" s="505" t="s">
        <v>856</v>
      </c>
      <c r="D172" s="426"/>
      <c r="E172" s="426"/>
      <c r="F172" s="426">
        <f t="shared" si="7"/>
        <v>0</v>
      </c>
    </row>
    <row r="173" spans="1:6" ht="12.75" customHeight="1" x14ac:dyDescent="0.2">
      <c r="A173" s="294" t="s">
        <v>857</v>
      </c>
      <c r="B173" s="452" t="s">
        <v>858</v>
      </c>
      <c r="C173" s="505" t="s">
        <v>859</v>
      </c>
      <c r="D173" s="426"/>
      <c r="E173" s="426"/>
      <c r="F173" s="426">
        <f t="shared" si="7"/>
        <v>0</v>
      </c>
    </row>
    <row r="174" spans="1:6" ht="12.75" customHeight="1" x14ac:dyDescent="0.2">
      <c r="A174" s="294" t="s">
        <v>860</v>
      </c>
      <c r="B174" s="452" t="s">
        <v>861</v>
      </c>
      <c r="C174" s="505" t="s">
        <v>862</v>
      </c>
      <c r="D174" s="426"/>
      <c r="E174" s="426"/>
      <c r="F174" s="426">
        <f t="shared" si="7"/>
        <v>0</v>
      </c>
    </row>
    <row r="175" spans="1:6" ht="12.75" customHeight="1" x14ac:dyDescent="0.2">
      <c r="A175" s="506" t="s">
        <v>101</v>
      </c>
      <c r="B175" s="507"/>
      <c r="C175" s="508" t="s">
        <v>329</v>
      </c>
      <c r="D175" s="509"/>
      <c r="E175" s="509"/>
      <c r="F175" s="426">
        <f t="shared" si="7"/>
        <v>0</v>
      </c>
    </row>
    <row r="176" spans="1:6" ht="12.75" customHeight="1" x14ac:dyDescent="0.2">
      <c r="A176" s="678" t="s">
        <v>102</v>
      </c>
      <c r="B176" s="510"/>
      <c r="C176" s="680" t="s">
        <v>197</v>
      </c>
      <c r="D176" s="673">
        <f>SUM(D177:D184)</f>
        <v>0</v>
      </c>
      <c r="E176" s="673">
        <f>SUM(E177:E184)</f>
        <v>0</v>
      </c>
      <c r="F176" s="673">
        <f t="shared" si="7"/>
        <v>0</v>
      </c>
    </row>
    <row r="177" spans="1:6" ht="12.75" customHeight="1" x14ac:dyDescent="0.2">
      <c r="A177" s="294" t="s">
        <v>111</v>
      </c>
      <c r="B177" s="452" t="s">
        <v>863</v>
      </c>
      <c r="C177" s="511" t="s">
        <v>393</v>
      </c>
      <c r="D177" s="426"/>
      <c r="E177" s="426"/>
      <c r="F177" s="426">
        <f t="shared" si="7"/>
        <v>0</v>
      </c>
    </row>
    <row r="178" spans="1:6" ht="12.75" customHeight="1" x14ac:dyDescent="0.2">
      <c r="A178" s="294" t="s">
        <v>113</v>
      </c>
      <c r="B178" s="445" t="s">
        <v>864</v>
      </c>
      <c r="C178" s="512" t="s">
        <v>334</v>
      </c>
      <c r="D178" s="426"/>
      <c r="E178" s="426"/>
      <c r="F178" s="426">
        <f t="shared" si="7"/>
        <v>0</v>
      </c>
    </row>
    <row r="179" spans="1:6" ht="12.75" customHeight="1" x14ac:dyDescent="0.2">
      <c r="A179" s="294" t="s">
        <v>165</v>
      </c>
      <c r="B179" s="445" t="s">
        <v>865</v>
      </c>
      <c r="C179" s="497" t="s">
        <v>317</v>
      </c>
      <c r="D179" s="426"/>
      <c r="E179" s="426"/>
      <c r="F179" s="426">
        <f t="shared" si="7"/>
        <v>0</v>
      </c>
    </row>
    <row r="180" spans="1:6" ht="12.75" customHeight="1" x14ac:dyDescent="0.2">
      <c r="A180" s="294" t="s">
        <v>166</v>
      </c>
      <c r="B180" s="445" t="s">
        <v>866</v>
      </c>
      <c r="C180" s="497" t="s">
        <v>333</v>
      </c>
      <c r="D180" s="426"/>
      <c r="E180" s="426"/>
      <c r="F180" s="426">
        <f t="shared" si="7"/>
        <v>0</v>
      </c>
    </row>
    <row r="181" spans="1:6" ht="12.75" customHeight="1" x14ac:dyDescent="0.2">
      <c r="A181" s="294" t="s">
        <v>167</v>
      </c>
      <c r="B181" s="445" t="s">
        <v>867</v>
      </c>
      <c r="C181" s="497" t="s">
        <v>332</v>
      </c>
      <c r="D181" s="426"/>
      <c r="E181" s="426"/>
      <c r="F181" s="426">
        <f t="shared" si="7"/>
        <v>0</v>
      </c>
    </row>
    <row r="182" spans="1:6" ht="12.75" customHeight="1" x14ac:dyDescent="0.2">
      <c r="A182" s="294" t="s">
        <v>325</v>
      </c>
      <c r="B182" s="445" t="s">
        <v>868</v>
      </c>
      <c r="C182" s="497" t="s">
        <v>320</v>
      </c>
      <c r="D182" s="426"/>
      <c r="E182" s="426"/>
      <c r="F182" s="426">
        <f t="shared" si="7"/>
        <v>0</v>
      </c>
    </row>
    <row r="183" spans="1:6" ht="12.75" customHeight="1" x14ac:dyDescent="0.2">
      <c r="A183" s="294" t="s">
        <v>326</v>
      </c>
      <c r="B183" s="445" t="s">
        <v>869</v>
      </c>
      <c r="C183" s="497" t="s">
        <v>331</v>
      </c>
      <c r="D183" s="426"/>
      <c r="E183" s="426"/>
      <c r="F183" s="426">
        <f t="shared" si="7"/>
        <v>0</v>
      </c>
    </row>
    <row r="184" spans="1:6" ht="12.75" customHeight="1" thickBot="1" x14ac:dyDescent="0.25">
      <c r="A184" s="303" t="s">
        <v>327</v>
      </c>
      <c r="B184" s="498" t="s">
        <v>870</v>
      </c>
      <c r="C184" s="497" t="s">
        <v>330</v>
      </c>
      <c r="D184" s="428"/>
      <c r="E184" s="428"/>
      <c r="F184" s="426">
        <f t="shared" si="7"/>
        <v>0</v>
      </c>
    </row>
    <row r="185" spans="1:6" ht="12.75" customHeight="1" thickBot="1" x14ac:dyDescent="0.25">
      <c r="A185" s="464" t="s">
        <v>19</v>
      </c>
      <c r="B185" s="465"/>
      <c r="C185" s="513" t="s">
        <v>411</v>
      </c>
      <c r="D185" s="699">
        <f>SUM(D95,D160)</f>
        <v>131221797</v>
      </c>
      <c r="E185" s="699">
        <f>SUM(E95,E160)</f>
        <v>21787076</v>
      </c>
      <c r="F185" s="515">
        <f t="shared" si="7"/>
        <v>153008873</v>
      </c>
    </row>
    <row r="186" spans="1:6" ht="12.75" customHeight="1" thickBot="1" x14ac:dyDescent="0.25">
      <c r="A186" s="516" t="s">
        <v>20</v>
      </c>
      <c r="B186" s="516"/>
      <c r="C186" s="517" t="s">
        <v>412</v>
      </c>
      <c r="D186" s="488">
        <f>SUM(D187:D189)</f>
        <v>0</v>
      </c>
      <c r="E186" s="471">
        <f>SUM(E187:E189)</f>
        <v>0</v>
      </c>
      <c r="F186" s="444">
        <f t="shared" si="7"/>
        <v>0</v>
      </c>
    </row>
    <row r="187" spans="1:6" ht="12.75" customHeight="1" x14ac:dyDescent="0.2">
      <c r="A187" s="294" t="s">
        <v>229</v>
      </c>
      <c r="B187" s="445" t="s">
        <v>871</v>
      </c>
      <c r="C187" s="490" t="s">
        <v>476</v>
      </c>
      <c r="D187" s="447"/>
      <c r="E187" s="429"/>
      <c r="F187" s="429">
        <f t="shared" si="7"/>
        <v>0</v>
      </c>
    </row>
    <row r="188" spans="1:6" ht="12.75" customHeight="1" x14ac:dyDescent="0.2">
      <c r="A188" s="294" t="s">
        <v>230</v>
      </c>
      <c r="B188" s="445" t="s">
        <v>872</v>
      </c>
      <c r="C188" s="490" t="s">
        <v>420</v>
      </c>
      <c r="D188" s="426"/>
      <c r="E188" s="426"/>
      <c r="F188" s="429">
        <f t="shared" si="7"/>
        <v>0</v>
      </c>
    </row>
    <row r="189" spans="1:6" ht="12.75" customHeight="1" thickBot="1" x14ac:dyDescent="0.25">
      <c r="A189" s="303" t="s">
        <v>231</v>
      </c>
      <c r="B189" s="498" t="s">
        <v>873</v>
      </c>
      <c r="C189" s="518" t="s">
        <v>475</v>
      </c>
      <c r="D189" s="428"/>
      <c r="E189" s="426"/>
      <c r="F189" s="429">
        <f t="shared" si="7"/>
        <v>0</v>
      </c>
    </row>
    <row r="190" spans="1:6" ht="12.75" customHeight="1" thickBot="1" x14ac:dyDescent="0.25">
      <c r="A190" s="441" t="s">
        <v>21</v>
      </c>
      <c r="B190" s="442"/>
      <c r="C190" s="519" t="s">
        <v>413</v>
      </c>
      <c r="D190" s="488">
        <f>SUM(D191:D196)</f>
        <v>0</v>
      </c>
      <c r="E190" s="488">
        <f>SUM(E191:E196)</f>
        <v>0</v>
      </c>
      <c r="F190" s="444">
        <f t="shared" si="7"/>
        <v>0</v>
      </c>
    </row>
    <row r="191" spans="1:6" ht="12.75" customHeight="1" x14ac:dyDescent="0.2">
      <c r="A191" s="294" t="s">
        <v>85</v>
      </c>
      <c r="B191" s="445" t="s">
        <v>874</v>
      </c>
      <c r="C191" s="490" t="s">
        <v>422</v>
      </c>
      <c r="D191" s="447"/>
      <c r="E191" s="429"/>
      <c r="F191" s="429">
        <f t="shared" si="7"/>
        <v>0</v>
      </c>
    </row>
    <row r="192" spans="1:6" ht="12.75" customHeight="1" x14ac:dyDescent="0.2">
      <c r="A192" s="294" t="s">
        <v>86</v>
      </c>
      <c r="B192" s="445" t="s">
        <v>875</v>
      </c>
      <c r="C192" s="490" t="s">
        <v>414</v>
      </c>
      <c r="D192" s="426"/>
      <c r="E192" s="426"/>
      <c r="F192" s="429">
        <f t="shared" si="7"/>
        <v>0</v>
      </c>
    </row>
    <row r="193" spans="1:6" ht="12.75" customHeight="1" x14ac:dyDescent="0.2">
      <c r="A193" s="294" t="s">
        <v>87</v>
      </c>
      <c r="B193" s="445" t="s">
        <v>876</v>
      </c>
      <c r="C193" s="490" t="s">
        <v>415</v>
      </c>
      <c r="D193" s="426"/>
      <c r="E193" s="426"/>
      <c r="F193" s="429">
        <f t="shared" si="7"/>
        <v>0</v>
      </c>
    </row>
    <row r="194" spans="1:6" ht="12.75" customHeight="1" x14ac:dyDescent="0.2">
      <c r="A194" s="294" t="s">
        <v>152</v>
      </c>
      <c r="B194" s="445" t="s">
        <v>877</v>
      </c>
      <c r="C194" s="490" t="s">
        <v>474</v>
      </c>
      <c r="D194" s="426"/>
      <c r="E194" s="426"/>
      <c r="F194" s="429">
        <f t="shared" si="7"/>
        <v>0</v>
      </c>
    </row>
    <row r="195" spans="1:6" ht="12.75" customHeight="1" x14ac:dyDescent="0.2">
      <c r="A195" s="294" t="s">
        <v>153</v>
      </c>
      <c r="B195" s="445" t="s">
        <v>878</v>
      </c>
      <c r="C195" s="490" t="s">
        <v>417</v>
      </c>
      <c r="D195" s="426"/>
      <c r="E195" s="426"/>
      <c r="F195" s="429">
        <f t="shared" si="7"/>
        <v>0</v>
      </c>
    </row>
    <row r="196" spans="1:6" ht="12.75" customHeight="1" thickBot="1" x14ac:dyDescent="0.25">
      <c r="A196" s="303" t="s">
        <v>154</v>
      </c>
      <c r="B196" s="445" t="s">
        <v>879</v>
      </c>
      <c r="C196" s="518" t="s">
        <v>418</v>
      </c>
      <c r="D196" s="428"/>
      <c r="E196" s="428"/>
      <c r="F196" s="429">
        <f t="shared" si="7"/>
        <v>0</v>
      </c>
    </row>
    <row r="197" spans="1:6" ht="12.75" customHeight="1" thickBot="1" x14ac:dyDescent="0.25">
      <c r="A197" s="441" t="s">
        <v>22</v>
      </c>
      <c r="B197" s="442"/>
      <c r="C197" s="519" t="s">
        <v>502</v>
      </c>
      <c r="D197" s="488">
        <f>SUM(D198:D202)</f>
        <v>0</v>
      </c>
      <c r="E197" s="488">
        <f>SUM(E198:E202)</f>
        <v>0</v>
      </c>
      <c r="F197" s="455">
        <f t="shared" si="7"/>
        <v>0</v>
      </c>
    </row>
    <row r="198" spans="1:6" ht="12.75" customHeight="1" x14ac:dyDescent="0.2">
      <c r="A198" s="294" t="s">
        <v>88</v>
      </c>
      <c r="B198" s="445" t="s">
        <v>880</v>
      </c>
      <c r="C198" s="490" t="s">
        <v>335</v>
      </c>
      <c r="D198" s="447"/>
      <c r="E198" s="429"/>
      <c r="F198" s="429">
        <f t="shared" si="7"/>
        <v>0</v>
      </c>
    </row>
    <row r="199" spans="1:6" ht="12.75" customHeight="1" x14ac:dyDescent="0.2">
      <c r="A199" s="294" t="s">
        <v>89</v>
      </c>
      <c r="B199" s="445" t="s">
        <v>881</v>
      </c>
      <c r="C199" s="490" t="s">
        <v>336</v>
      </c>
      <c r="D199" s="426"/>
      <c r="E199" s="426"/>
      <c r="F199" s="429">
        <f t="shared" si="7"/>
        <v>0</v>
      </c>
    </row>
    <row r="200" spans="1:6" ht="12.75" customHeight="1" x14ac:dyDescent="0.2">
      <c r="A200" s="294" t="s">
        <v>249</v>
      </c>
      <c r="B200" s="445" t="s">
        <v>882</v>
      </c>
      <c r="C200" s="490" t="s">
        <v>501</v>
      </c>
      <c r="D200" s="426"/>
      <c r="E200" s="426"/>
      <c r="F200" s="429">
        <f t="shared" si="7"/>
        <v>0</v>
      </c>
    </row>
    <row r="201" spans="1:6" ht="12.75" customHeight="1" x14ac:dyDescent="0.2">
      <c r="A201" s="294" t="s">
        <v>250</v>
      </c>
      <c r="B201" s="445" t="s">
        <v>883</v>
      </c>
      <c r="C201" s="490" t="s">
        <v>427</v>
      </c>
      <c r="D201" s="426"/>
      <c r="E201" s="426"/>
      <c r="F201" s="429">
        <f t="shared" si="7"/>
        <v>0</v>
      </c>
    </row>
    <row r="202" spans="1:6" ht="12.75" customHeight="1" thickBot="1" x14ac:dyDescent="0.25">
      <c r="A202" s="303" t="s">
        <v>251</v>
      </c>
      <c r="B202" s="445" t="s">
        <v>884</v>
      </c>
      <c r="C202" s="518" t="s">
        <v>355</v>
      </c>
      <c r="D202" s="428"/>
      <c r="E202" s="426"/>
      <c r="F202" s="429">
        <f t="shared" si="7"/>
        <v>0</v>
      </c>
    </row>
    <row r="203" spans="1:6" ht="12.75" customHeight="1" thickBot="1" x14ac:dyDescent="0.25">
      <c r="A203" s="441" t="s">
        <v>23</v>
      </c>
      <c r="B203" s="442"/>
      <c r="C203" s="519" t="s">
        <v>428</v>
      </c>
      <c r="D203" s="488">
        <f>SUM(D204:D208)</f>
        <v>0</v>
      </c>
      <c r="E203" s="488">
        <f>SUM(E204:E208)</f>
        <v>0</v>
      </c>
      <c r="F203" s="520">
        <f t="shared" si="7"/>
        <v>0</v>
      </c>
    </row>
    <row r="204" spans="1:6" ht="12.75" customHeight="1" x14ac:dyDescent="0.2">
      <c r="A204" s="294" t="s">
        <v>90</v>
      </c>
      <c r="B204" s="445" t="s">
        <v>885</v>
      </c>
      <c r="C204" s="490" t="s">
        <v>423</v>
      </c>
      <c r="D204" s="447"/>
      <c r="E204" s="426"/>
      <c r="F204" s="426">
        <f t="shared" si="7"/>
        <v>0</v>
      </c>
    </row>
    <row r="205" spans="1:6" ht="12.75" customHeight="1" x14ac:dyDescent="0.2">
      <c r="A205" s="294" t="s">
        <v>91</v>
      </c>
      <c r="B205" s="445" t="s">
        <v>886</v>
      </c>
      <c r="C205" s="490" t="s">
        <v>430</v>
      </c>
      <c r="D205" s="426"/>
      <c r="E205" s="426"/>
      <c r="F205" s="426">
        <f t="shared" si="7"/>
        <v>0</v>
      </c>
    </row>
    <row r="206" spans="1:6" ht="12.75" customHeight="1" x14ac:dyDescent="0.2">
      <c r="A206" s="294" t="s">
        <v>261</v>
      </c>
      <c r="B206" s="445" t="s">
        <v>887</v>
      </c>
      <c r="C206" s="490" t="s">
        <v>425</v>
      </c>
      <c r="D206" s="426"/>
      <c r="E206" s="426"/>
      <c r="F206" s="426">
        <f t="shared" si="7"/>
        <v>0</v>
      </c>
    </row>
    <row r="207" spans="1:6" ht="12.75" customHeight="1" x14ac:dyDescent="0.2">
      <c r="A207" s="294" t="s">
        <v>262</v>
      </c>
      <c r="B207" s="445" t="s">
        <v>888</v>
      </c>
      <c r="C207" s="490" t="s">
        <v>477</v>
      </c>
      <c r="D207" s="426"/>
      <c r="E207" s="426"/>
      <c r="F207" s="426">
        <f t="shared" si="7"/>
        <v>0</v>
      </c>
    </row>
    <row r="208" spans="1:6" ht="12.75" customHeight="1" thickBot="1" x14ac:dyDescent="0.25">
      <c r="A208" s="303" t="s">
        <v>429</v>
      </c>
      <c r="B208" s="445" t="s">
        <v>889</v>
      </c>
      <c r="C208" s="518" t="s">
        <v>432</v>
      </c>
      <c r="D208" s="428"/>
      <c r="E208" s="427"/>
      <c r="F208" s="426">
        <f t="shared" si="7"/>
        <v>0</v>
      </c>
    </row>
    <row r="209" spans="1:6" ht="12.75" customHeight="1" thickBot="1" x14ac:dyDescent="0.25">
      <c r="A209" s="521" t="s">
        <v>24</v>
      </c>
      <c r="B209" s="522" t="s">
        <v>864</v>
      </c>
      <c r="C209" s="519" t="s">
        <v>433</v>
      </c>
      <c r="D209" s="488"/>
      <c r="E209" s="520"/>
      <c r="F209" s="520">
        <f t="shared" si="7"/>
        <v>0</v>
      </c>
    </row>
    <row r="210" spans="1:6" ht="12.75" customHeight="1" thickBot="1" x14ac:dyDescent="0.25">
      <c r="A210" s="521" t="s">
        <v>25</v>
      </c>
      <c r="B210" s="522" t="s">
        <v>890</v>
      </c>
      <c r="C210" s="519" t="s">
        <v>434</v>
      </c>
      <c r="D210" s="488"/>
      <c r="E210" s="520"/>
      <c r="F210" s="520">
        <f t="shared" si="7"/>
        <v>0</v>
      </c>
    </row>
    <row r="211" spans="1:6" ht="12.75" customHeight="1" thickBot="1" x14ac:dyDescent="0.25">
      <c r="A211" s="464" t="s">
        <v>26</v>
      </c>
      <c r="B211" s="465"/>
      <c r="C211" s="513" t="s">
        <v>436</v>
      </c>
      <c r="D211" s="514">
        <f>SUM(D186,D190,D197,D203,D209,D210)</f>
        <v>0</v>
      </c>
      <c r="E211" s="514">
        <f>SUM(E186,E190,E197,E203,E209,E210)</f>
        <v>0</v>
      </c>
      <c r="F211" s="523">
        <f t="shared" si="7"/>
        <v>0</v>
      </c>
    </row>
    <row r="212" spans="1:6" ht="12.75" customHeight="1" thickBot="1" x14ac:dyDescent="0.25">
      <c r="A212" s="524" t="s">
        <v>27</v>
      </c>
      <c r="B212" s="525"/>
      <c r="C212" s="526" t="s">
        <v>435</v>
      </c>
      <c r="D212" s="700">
        <f>SUM(D185,D211)</f>
        <v>131221797</v>
      </c>
      <c r="E212" s="698">
        <f>SUM(E185,E211)</f>
        <v>21787076</v>
      </c>
      <c r="F212" s="527">
        <f t="shared" si="7"/>
        <v>153008873</v>
      </c>
    </row>
    <row r="213" spans="1:6" ht="12.75" customHeight="1" thickBot="1" x14ac:dyDescent="0.25">
      <c r="A213" s="260"/>
      <c r="B213" s="260"/>
      <c r="C213" s="261"/>
      <c r="D213" s="484"/>
      <c r="E213" s="262"/>
      <c r="F213" s="262"/>
    </row>
    <row r="214" spans="1:6" ht="12.75" customHeight="1" thickBot="1" x14ac:dyDescent="0.25">
      <c r="A214" s="853" t="s">
        <v>478</v>
      </c>
      <c r="B214" s="854"/>
      <c r="C214" s="855"/>
      <c r="D214" s="701">
        <v>26</v>
      </c>
      <c r="E214" s="91"/>
      <c r="F214" s="91">
        <f>SUM(D214:E214)</f>
        <v>26</v>
      </c>
    </row>
    <row r="215" spans="1:6" ht="12.75" customHeight="1" thickBot="1" x14ac:dyDescent="0.25">
      <c r="A215" s="853" t="s">
        <v>175</v>
      </c>
      <c r="B215" s="854"/>
      <c r="C215" s="855"/>
      <c r="D215" s="528"/>
      <c r="E215" s="91"/>
      <c r="F215" s="91">
        <f>SUM(D215:E215)</f>
        <v>0</v>
      </c>
    </row>
  </sheetData>
  <sheetProtection formatCells="0"/>
  <customSheetViews>
    <customSheetView guid="{97FEE8B0-D789-49A2-9B6A-B24783AB39CA}" scale="130" topLeftCell="A28">
      <selection activeCell="G37" sqref="G37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5">
    <mergeCell ref="D1:F2"/>
    <mergeCell ref="A6:F6"/>
    <mergeCell ref="A94:F94"/>
    <mergeCell ref="A214:C214"/>
    <mergeCell ref="A215:C215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2"/>
  <headerFooter alignWithMargins="0">
    <oddHeader xml:space="preserve">&amp;C3.2. sz. melléklet a ..../..... (.) sz.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view="pageBreakPreview" zoomScaleNormal="130" zoomScaleSheetLayoutView="100" workbookViewId="0">
      <selection activeCell="M41" sqref="M41"/>
    </sheetView>
  </sheetViews>
  <sheetFormatPr defaultRowHeight="12.75" x14ac:dyDescent="0.2"/>
  <cols>
    <col min="1" max="1" width="13.83203125" style="168" customWidth="1"/>
    <col min="2" max="2" width="55.33203125" style="169" customWidth="1"/>
    <col min="3" max="6" width="12.83203125" style="169" customWidth="1"/>
    <col min="7" max="16384" width="9.33203125" style="169"/>
  </cols>
  <sheetData>
    <row r="1" spans="1:6" s="148" customFormat="1" ht="21" customHeight="1" thickBot="1" x14ac:dyDescent="0.25">
      <c r="A1" s="147"/>
      <c r="B1" s="149"/>
      <c r="C1" s="381" t="str">
        <f>+CONCATENATE("9.2.1. melléklet a ……/",LEFT(ÖSSZEFÜGGÉSEK!A5,4),". (….) önkormányzati rendelethez")</f>
        <v>9.2.1. melléklet a ……/2018. (….) önkormányzati rendelethez</v>
      </c>
      <c r="D1" s="381"/>
      <c r="E1" s="381"/>
      <c r="F1" s="381"/>
    </row>
    <row r="2" spans="1:6" s="314" customFormat="1" ht="25.5" customHeight="1" x14ac:dyDescent="0.2">
      <c r="A2" s="272" t="s">
        <v>173</v>
      </c>
      <c r="B2" s="226" t="s">
        <v>363</v>
      </c>
      <c r="C2" s="240" t="s">
        <v>58</v>
      </c>
      <c r="D2" s="240" t="s">
        <v>59</v>
      </c>
      <c r="E2" s="240"/>
      <c r="F2" s="240" t="s">
        <v>394</v>
      </c>
    </row>
    <row r="3" spans="1:6" s="314" customFormat="1" ht="24.75" thickBot="1" x14ac:dyDescent="0.25">
      <c r="A3" s="308" t="s">
        <v>172</v>
      </c>
      <c r="B3" s="227" t="s">
        <v>382</v>
      </c>
      <c r="C3" s="241" t="s">
        <v>53</v>
      </c>
      <c r="D3" s="241" t="s">
        <v>58</v>
      </c>
      <c r="E3" s="241"/>
      <c r="F3" s="241" t="s">
        <v>59</v>
      </c>
    </row>
    <row r="4" spans="1:6" s="315" customFormat="1" ht="15.95" customHeight="1" thickBot="1" x14ac:dyDescent="0.3">
      <c r="A4" s="151"/>
      <c r="B4" s="151"/>
      <c r="C4" s="152" t="e">
        <f>'3.2. sz. mell'!#REF!</f>
        <v>#REF!</v>
      </c>
      <c r="D4" s="152"/>
      <c r="E4" s="152"/>
      <c r="F4" s="152"/>
    </row>
    <row r="5" spans="1:6" ht="24.75" thickBot="1" x14ac:dyDescent="0.25">
      <c r="A5" s="273" t="s">
        <v>174</v>
      </c>
      <c r="B5" s="153" t="s">
        <v>521</v>
      </c>
      <c r="C5" s="154" t="s">
        <v>54</v>
      </c>
      <c r="D5" s="154" t="s">
        <v>609</v>
      </c>
      <c r="E5" s="154" t="s">
        <v>608</v>
      </c>
      <c r="F5" s="154" t="s">
        <v>607</v>
      </c>
    </row>
    <row r="6" spans="1:6" s="316" customFormat="1" ht="12.95" customHeight="1" thickBot="1" x14ac:dyDescent="0.25">
      <c r="A6" s="131"/>
      <c r="B6" s="132" t="s">
        <v>456</v>
      </c>
      <c r="C6" s="133" t="s">
        <v>457</v>
      </c>
      <c r="D6" s="133" t="s">
        <v>458</v>
      </c>
      <c r="E6" s="133"/>
      <c r="F6" s="133" t="s">
        <v>460</v>
      </c>
    </row>
    <row r="7" spans="1:6" s="316" customFormat="1" ht="15.95" customHeight="1" thickBot="1" x14ac:dyDescent="0.25">
      <c r="A7" s="155"/>
      <c r="B7" s="156" t="s">
        <v>55</v>
      </c>
      <c r="C7" s="157"/>
      <c r="D7" s="157"/>
      <c r="E7" s="157"/>
      <c r="F7" s="157"/>
    </row>
    <row r="8" spans="1:6" s="242" customFormat="1" ht="12" customHeight="1" thickBot="1" x14ac:dyDescent="0.25">
      <c r="A8" s="131" t="s">
        <v>17</v>
      </c>
      <c r="B8" s="158" t="s">
        <v>479</v>
      </c>
      <c r="C8" s="219">
        <f>SUM(C9:C19)</f>
        <v>153000</v>
      </c>
      <c r="D8" s="413">
        <f>SUM(D9:D19)</f>
        <v>0</v>
      </c>
      <c r="E8" s="413"/>
      <c r="F8" s="413">
        <f>SUM(F9:F19)</f>
        <v>153000</v>
      </c>
    </row>
    <row r="9" spans="1:6" s="242" customFormat="1" ht="12" customHeight="1" x14ac:dyDescent="0.2">
      <c r="A9" s="309" t="s">
        <v>92</v>
      </c>
      <c r="B9" s="9" t="s">
        <v>238</v>
      </c>
      <c r="C9" s="415"/>
      <c r="D9" s="215"/>
      <c r="E9" s="215"/>
      <c r="F9" s="215"/>
    </row>
    <row r="10" spans="1:6" s="242" customFormat="1" ht="12" customHeight="1" x14ac:dyDescent="0.2">
      <c r="A10" s="310" t="s">
        <v>93</v>
      </c>
      <c r="B10" s="7" t="s">
        <v>239</v>
      </c>
      <c r="C10" s="216">
        <v>153000</v>
      </c>
      <c r="D10" s="215"/>
      <c r="E10" s="215"/>
      <c r="F10" s="215">
        <f>SUM(C10:D10)</f>
        <v>153000</v>
      </c>
    </row>
    <row r="11" spans="1:6" s="242" customFormat="1" ht="12" customHeight="1" x14ac:dyDescent="0.2">
      <c r="A11" s="310" t="s">
        <v>94</v>
      </c>
      <c r="B11" s="7" t="s">
        <v>240</v>
      </c>
      <c r="C11" s="216"/>
      <c r="D11" s="215"/>
      <c r="E11" s="215"/>
      <c r="F11" s="215"/>
    </row>
    <row r="12" spans="1:6" s="242" customFormat="1" ht="12" customHeight="1" x14ac:dyDescent="0.2">
      <c r="A12" s="310" t="s">
        <v>95</v>
      </c>
      <c r="B12" s="7" t="s">
        <v>241</v>
      </c>
      <c r="C12" s="216"/>
      <c r="D12" s="215"/>
      <c r="E12" s="215"/>
      <c r="F12" s="215"/>
    </row>
    <row r="13" spans="1:6" s="242" customFormat="1" ht="12" customHeight="1" x14ac:dyDescent="0.2">
      <c r="A13" s="310" t="s">
        <v>127</v>
      </c>
      <c r="B13" s="7" t="s">
        <v>242</v>
      </c>
      <c r="C13" s="216"/>
      <c r="D13" s="215"/>
      <c r="E13" s="215"/>
      <c r="F13" s="215"/>
    </row>
    <row r="14" spans="1:6" s="242" customFormat="1" ht="12" customHeight="1" x14ac:dyDescent="0.2">
      <c r="A14" s="310" t="s">
        <v>96</v>
      </c>
      <c r="B14" s="7" t="s">
        <v>364</v>
      </c>
      <c r="C14" s="216"/>
      <c r="D14" s="215"/>
      <c r="E14" s="215"/>
      <c r="F14" s="215"/>
    </row>
    <row r="15" spans="1:6" s="242" customFormat="1" ht="12" customHeight="1" x14ac:dyDescent="0.2">
      <c r="A15" s="310" t="s">
        <v>97</v>
      </c>
      <c r="B15" s="6" t="s">
        <v>365</v>
      </c>
      <c r="C15" s="216"/>
      <c r="D15" s="215"/>
      <c r="E15" s="215"/>
      <c r="F15" s="215"/>
    </row>
    <row r="16" spans="1:6" s="242" customFormat="1" ht="12" customHeight="1" x14ac:dyDescent="0.2">
      <c r="A16" s="310" t="s">
        <v>107</v>
      </c>
      <c r="B16" s="7" t="s">
        <v>245</v>
      </c>
      <c r="C16" s="263"/>
      <c r="D16" s="215"/>
      <c r="E16" s="215"/>
      <c r="F16" s="215"/>
    </row>
    <row r="17" spans="1:6" s="317" customFormat="1" ht="12" customHeight="1" x14ac:dyDescent="0.2">
      <c r="A17" s="310" t="s">
        <v>108</v>
      </c>
      <c r="B17" s="7" t="s">
        <v>246</v>
      </c>
      <c r="C17" s="216"/>
      <c r="D17" s="215"/>
      <c r="E17" s="215"/>
      <c r="F17" s="215"/>
    </row>
    <row r="18" spans="1:6" s="317" customFormat="1" ht="12" customHeight="1" x14ac:dyDescent="0.2">
      <c r="A18" s="310" t="s">
        <v>109</v>
      </c>
      <c r="B18" s="7" t="s">
        <v>399</v>
      </c>
      <c r="C18" s="416"/>
      <c r="D18" s="215"/>
      <c r="E18" s="215"/>
      <c r="F18" s="215"/>
    </row>
    <row r="19" spans="1:6" s="317" customFormat="1" ht="12" customHeight="1" thickBot="1" x14ac:dyDescent="0.25">
      <c r="A19" s="310" t="s">
        <v>110</v>
      </c>
      <c r="B19" s="6" t="s">
        <v>247</v>
      </c>
      <c r="C19" s="416"/>
      <c r="D19" s="412"/>
      <c r="E19" s="412"/>
      <c r="F19" s="412"/>
    </row>
    <row r="20" spans="1:6" s="242" customFormat="1" ht="18.75" customHeight="1" thickBot="1" x14ac:dyDescent="0.25">
      <c r="A20" s="131" t="s">
        <v>18</v>
      </c>
      <c r="B20" s="158" t="s">
        <v>366</v>
      </c>
      <c r="C20" s="219">
        <f>SUM(C21:C23)</f>
        <v>0</v>
      </c>
      <c r="D20" s="219">
        <f>SUM(D21:D23)</f>
        <v>0</v>
      </c>
      <c r="E20" s="219">
        <f>SUM(E21:E23)</f>
        <v>1367903</v>
      </c>
      <c r="F20" s="219">
        <f>SUM(F21:F23)</f>
        <v>1367903</v>
      </c>
    </row>
    <row r="21" spans="1:6" s="317" customFormat="1" ht="12" customHeight="1" x14ac:dyDescent="0.2">
      <c r="A21" s="310" t="s">
        <v>98</v>
      </c>
      <c r="B21" s="8" t="s">
        <v>219</v>
      </c>
      <c r="C21" s="216"/>
      <c r="D21" s="215"/>
      <c r="E21" s="215"/>
      <c r="F21" s="215"/>
    </row>
    <row r="22" spans="1:6" s="317" customFormat="1" ht="12" customHeight="1" x14ac:dyDescent="0.2">
      <c r="A22" s="310" t="s">
        <v>99</v>
      </c>
      <c r="B22" s="7" t="s">
        <v>367</v>
      </c>
      <c r="C22" s="216"/>
      <c r="D22" s="215"/>
      <c r="E22" s="215"/>
      <c r="F22" s="215"/>
    </row>
    <row r="23" spans="1:6" s="317" customFormat="1" ht="19.5" customHeight="1" x14ac:dyDescent="0.2">
      <c r="A23" s="310" t="s">
        <v>100</v>
      </c>
      <c r="B23" s="7" t="s">
        <v>368</v>
      </c>
      <c r="C23" s="216"/>
      <c r="D23" s="215"/>
      <c r="E23" s="215">
        <v>1367903</v>
      </c>
      <c r="F23" s="215">
        <f>SUM(C23:E23)</f>
        <v>1367903</v>
      </c>
    </row>
    <row r="24" spans="1:6" s="317" customFormat="1" ht="12" customHeight="1" thickBot="1" x14ac:dyDescent="0.25">
      <c r="A24" s="310" t="s">
        <v>101</v>
      </c>
      <c r="B24" s="7" t="s">
        <v>480</v>
      </c>
      <c r="C24" s="216"/>
      <c r="D24" s="412"/>
      <c r="E24" s="412"/>
      <c r="F24" s="412"/>
    </row>
    <row r="25" spans="1:6" s="317" customFormat="1" ht="12" customHeight="1" thickBot="1" x14ac:dyDescent="0.25">
      <c r="A25" s="137" t="s">
        <v>19</v>
      </c>
      <c r="B25" s="93" t="s">
        <v>151</v>
      </c>
      <c r="C25" s="223"/>
      <c r="D25" s="223"/>
      <c r="E25" s="223"/>
      <c r="F25" s="223"/>
    </row>
    <row r="26" spans="1:6" s="317" customFormat="1" ht="12" customHeight="1" thickBot="1" x14ac:dyDescent="0.25">
      <c r="A26" s="137" t="s">
        <v>20</v>
      </c>
      <c r="B26" s="93" t="s">
        <v>481</v>
      </c>
      <c r="C26" s="219">
        <f>+C27+C28+C29</f>
        <v>0</v>
      </c>
      <c r="D26" s="413">
        <f>+D27+D28+D29</f>
        <v>0</v>
      </c>
      <c r="E26" s="413"/>
      <c r="F26" s="413">
        <f>+F27+F28+F29</f>
        <v>0</v>
      </c>
    </row>
    <row r="27" spans="1:6" s="317" customFormat="1" ht="12" customHeight="1" x14ac:dyDescent="0.2">
      <c r="A27" s="311" t="s">
        <v>229</v>
      </c>
      <c r="B27" s="312" t="s">
        <v>224</v>
      </c>
      <c r="C27" s="414"/>
      <c r="D27" s="59"/>
      <c r="E27" s="59"/>
      <c r="F27" s="59"/>
    </row>
    <row r="28" spans="1:6" s="317" customFormat="1" ht="12" customHeight="1" x14ac:dyDescent="0.2">
      <c r="A28" s="311" t="s">
        <v>230</v>
      </c>
      <c r="B28" s="312" t="s">
        <v>367</v>
      </c>
      <c r="C28" s="216"/>
      <c r="D28" s="215"/>
      <c r="E28" s="215"/>
      <c r="F28" s="215"/>
    </row>
    <row r="29" spans="1:6" s="317" customFormat="1" ht="12" customHeight="1" x14ac:dyDescent="0.2">
      <c r="A29" s="311" t="s">
        <v>231</v>
      </c>
      <c r="B29" s="313" t="s">
        <v>370</v>
      </c>
      <c r="C29" s="216"/>
      <c r="D29" s="215"/>
      <c r="E29" s="215"/>
      <c r="F29" s="215"/>
    </row>
    <row r="30" spans="1:6" s="317" customFormat="1" ht="12" customHeight="1" thickBot="1" x14ac:dyDescent="0.25">
      <c r="A30" s="310" t="s">
        <v>232</v>
      </c>
      <c r="B30" s="109" t="s">
        <v>482</v>
      </c>
      <c r="C30" s="417"/>
      <c r="D30" s="63"/>
      <c r="E30" s="63"/>
      <c r="F30" s="63"/>
    </row>
    <row r="31" spans="1:6" s="317" customFormat="1" ht="12" customHeight="1" thickBot="1" x14ac:dyDescent="0.25">
      <c r="A31" s="137" t="s">
        <v>21</v>
      </c>
      <c r="B31" s="93" t="s">
        <v>371</v>
      </c>
      <c r="C31" s="219">
        <f>+C32+C33+C34</f>
        <v>0</v>
      </c>
      <c r="D31" s="413">
        <f>+D32+D33+D34</f>
        <v>0</v>
      </c>
      <c r="E31" s="413"/>
      <c r="F31" s="413">
        <f>+F32+F33+F34</f>
        <v>0</v>
      </c>
    </row>
    <row r="32" spans="1:6" s="317" customFormat="1" ht="12" customHeight="1" x14ac:dyDescent="0.2">
      <c r="A32" s="311" t="s">
        <v>85</v>
      </c>
      <c r="B32" s="312" t="s">
        <v>252</v>
      </c>
      <c r="C32" s="414"/>
      <c r="D32" s="59"/>
      <c r="E32" s="59"/>
      <c r="F32" s="59"/>
    </row>
    <row r="33" spans="1:6" s="317" customFormat="1" ht="12" customHeight="1" x14ac:dyDescent="0.2">
      <c r="A33" s="311" t="s">
        <v>86</v>
      </c>
      <c r="B33" s="313" t="s">
        <v>253</v>
      </c>
      <c r="C33" s="418"/>
      <c r="D33" s="59"/>
      <c r="E33" s="59"/>
      <c r="F33" s="59"/>
    </row>
    <row r="34" spans="1:6" s="317" customFormat="1" ht="12" customHeight="1" thickBot="1" x14ac:dyDescent="0.25">
      <c r="A34" s="310" t="s">
        <v>87</v>
      </c>
      <c r="B34" s="109" t="s">
        <v>254</v>
      </c>
      <c r="C34" s="417"/>
      <c r="D34" s="63"/>
      <c r="E34" s="63"/>
      <c r="F34" s="63"/>
    </row>
    <row r="35" spans="1:6" s="242" customFormat="1" ht="12" customHeight="1" thickBot="1" x14ac:dyDescent="0.25">
      <c r="A35" s="137" t="s">
        <v>22</v>
      </c>
      <c r="B35" s="93" t="s">
        <v>340</v>
      </c>
      <c r="C35" s="223"/>
      <c r="D35" s="223"/>
      <c r="E35" s="223"/>
      <c r="F35" s="223"/>
    </row>
    <row r="36" spans="1:6" s="242" customFormat="1" ht="12" customHeight="1" thickBot="1" x14ac:dyDescent="0.25">
      <c r="A36" s="137" t="s">
        <v>23</v>
      </c>
      <c r="B36" s="93" t="s">
        <v>372</v>
      </c>
      <c r="C36" s="233"/>
      <c r="D36" s="233"/>
      <c r="E36" s="233"/>
      <c r="F36" s="233"/>
    </row>
    <row r="37" spans="1:6" s="242" customFormat="1" ht="12" customHeight="1" thickBot="1" x14ac:dyDescent="0.25">
      <c r="A37" s="131" t="s">
        <v>24</v>
      </c>
      <c r="B37" s="93" t="s">
        <v>373</v>
      </c>
      <c r="C37" s="234">
        <f>+C8+C20+C25+C26+C31+C35+C36</f>
        <v>153000</v>
      </c>
      <c r="D37" s="234">
        <f>+D8+D20+D25+D26+D31+D35+D36</f>
        <v>0</v>
      </c>
      <c r="E37" s="234">
        <f>+E8+E20+E25+E26+E31+E35+E36</f>
        <v>1367903</v>
      </c>
      <c r="F37" s="234">
        <f>+F8+F20+F25+F26+F31+F35+F36</f>
        <v>1520903</v>
      </c>
    </row>
    <row r="38" spans="1:6" s="242" customFormat="1" ht="12" customHeight="1" thickBot="1" x14ac:dyDescent="0.25">
      <c r="A38" s="159" t="s">
        <v>25</v>
      </c>
      <c r="B38" s="93" t="s">
        <v>374</v>
      </c>
      <c r="C38" s="234">
        <f>+C39+C40+C41</f>
        <v>71491450</v>
      </c>
      <c r="D38" s="234">
        <f>+D39+D40+D41</f>
        <v>654000</v>
      </c>
      <c r="E38" s="234">
        <f>+E39+E40+E41</f>
        <v>5038678</v>
      </c>
      <c r="F38" s="234">
        <f>+F39+F40+F41</f>
        <v>77184128</v>
      </c>
    </row>
    <row r="39" spans="1:6" s="242" customFormat="1" ht="12" customHeight="1" x14ac:dyDescent="0.2">
      <c r="A39" s="311" t="s">
        <v>375</v>
      </c>
      <c r="B39" s="312" t="s">
        <v>202</v>
      </c>
      <c r="C39" s="57">
        <v>170000</v>
      </c>
      <c r="D39" s="57"/>
      <c r="E39" s="57">
        <v>38678</v>
      </c>
      <c r="F39" s="57">
        <f>SUM(C39:E39)</f>
        <v>208678</v>
      </c>
    </row>
    <row r="40" spans="1:6" s="242" customFormat="1" ht="12" customHeight="1" x14ac:dyDescent="0.2">
      <c r="A40" s="311" t="s">
        <v>376</v>
      </c>
      <c r="B40" s="313" t="s">
        <v>0</v>
      </c>
      <c r="C40" s="220"/>
      <c r="D40" s="220"/>
      <c r="E40" s="220"/>
      <c r="F40" s="57">
        <f>SUM(C40:E40)</f>
        <v>0</v>
      </c>
    </row>
    <row r="41" spans="1:6" s="317" customFormat="1" ht="12" customHeight="1" thickBot="1" x14ac:dyDescent="0.25">
      <c r="A41" s="310" t="s">
        <v>377</v>
      </c>
      <c r="B41" s="109" t="s">
        <v>378</v>
      </c>
      <c r="C41" s="64">
        <v>71321450</v>
      </c>
      <c r="D41" s="64">
        <v>654000</v>
      </c>
      <c r="E41" s="64">
        <v>5000000</v>
      </c>
      <c r="F41" s="57">
        <f>SUM(C41:E41)</f>
        <v>76975450</v>
      </c>
    </row>
    <row r="42" spans="1:6" s="317" customFormat="1" ht="15" customHeight="1" thickBot="1" x14ac:dyDescent="0.25">
      <c r="A42" s="159" t="s">
        <v>26</v>
      </c>
      <c r="B42" s="160" t="s">
        <v>379</v>
      </c>
      <c r="C42" s="237">
        <f>+C37+C38</f>
        <v>71644450</v>
      </c>
      <c r="D42" s="237">
        <f>+D37+D38</f>
        <v>654000</v>
      </c>
      <c r="E42" s="237">
        <f>+E37+E38</f>
        <v>6406581</v>
      </c>
      <c r="F42" s="237">
        <f>+F37+F38</f>
        <v>78705031</v>
      </c>
    </row>
    <row r="43" spans="1:6" s="317" customFormat="1" ht="15" customHeight="1" x14ac:dyDescent="0.2">
      <c r="A43" s="161"/>
      <c r="B43" s="162"/>
      <c r="C43" s="235"/>
      <c r="D43" s="235"/>
      <c r="E43" s="235"/>
      <c r="F43" s="235"/>
    </row>
    <row r="44" spans="1:6" ht="13.5" thickBot="1" x14ac:dyDescent="0.25">
      <c r="A44" s="163"/>
      <c r="B44" s="164"/>
      <c r="C44" s="236"/>
      <c r="D44" s="236"/>
      <c r="E44" s="236"/>
      <c r="F44" s="236"/>
    </row>
    <row r="45" spans="1:6" s="316" customFormat="1" ht="16.5" customHeight="1" thickBot="1" x14ac:dyDescent="0.25">
      <c r="A45" s="165"/>
      <c r="B45" s="166" t="s">
        <v>56</v>
      </c>
      <c r="C45" s="237"/>
      <c r="D45" s="237"/>
      <c r="E45" s="237"/>
      <c r="F45" s="237"/>
    </row>
    <row r="46" spans="1:6" s="318" customFormat="1" ht="12" customHeight="1" thickBot="1" x14ac:dyDescent="0.25">
      <c r="A46" s="137" t="s">
        <v>17</v>
      </c>
      <c r="B46" s="93" t="s">
        <v>380</v>
      </c>
      <c r="C46" s="219">
        <f>SUM(C47:C51)</f>
        <v>71290450</v>
      </c>
      <c r="D46" s="219">
        <f>SUM(D47:D51)</f>
        <v>654000</v>
      </c>
      <c r="E46" s="219">
        <f>SUM(E47:E51)</f>
        <v>6406581</v>
      </c>
      <c r="F46" s="219">
        <f>SUM(F47:F51)</f>
        <v>78351031</v>
      </c>
    </row>
    <row r="47" spans="1:6" ht="12" customHeight="1" x14ac:dyDescent="0.2">
      <c r="A47" s="310" t="s">
        <v>92</v>
      </c>
      <c r="B47" s="8" t="s">
        <v>48</v>
      </c>
      <c r="C47" s="414">
        <v>49669800</v>
      </c>
      <c r="D47" s="59">
        <v>547280</v>
      </c>
      <c r="E47" s="59">
        <v>1760000</v>
      </c>
      <c r="F47" s="59">
        <f>SUM(C47:E47)</f>
        <v>51977080</v>
      </c>
    </row>
    <row r="48" spans="1:6" ht="12" customHeight="1" x14ac:dyDescent="0.2">
      <c r="A48" s="310" t="s">
        <v>93</v>
      </c>
      <c r="B48" s="7" t="s">
        <v>160</v>
      </c>
      <c r="C48" s="419">
        <v>9785000</v>
      </c>
      <c r="D48" s="59">
        <v>106720</v>
      </c>
      <c r="E48" s="59">
        <v>414803</v>
      </c>
      <c r="F48" s="59">
        <f>SUM(C48:E48)</f>
        <v>10306523</v>
      </c>
    </row>
    <row r="49" spans="1:6" ht="12" customHeight="1" x14ac:dyDescent="0.2">
      <c r="A49" s="310" t="s">
        <v>94</v>
      </c>
      <c r="B49" s="7" t="s">
        <v>125</v>
      </c>
      <c r="C49" s="419">
        <v>11435650</v>
      </c>
      <c r="D49" s="59"/>
      <c r="E49" s="59">
        <v>4165778</v>
      </c>
      <c r="F49" s="59">
        <f>SUM(C49:E49)</f>
        <v>15601428</v>
      </c>
    </row>
    <row r="50" spans="1:6" ht="12" customHeight="1" x14ac:dyDescent="0.2">
      <c r="A50" s="310" t="s">
        <v>95</v>
      </c>
      <c r="B50" s="7" t="s">
        <v>161</v>
      </c>
      <c r="C50" s="419">
        <v>400000</v>
      </c>
      <c r="D50" s="59"/>
      <c r="E50" s="59"/>
      <c r="F50" s="59">
        <f>SUM(C50:E50)</f>
        <v>400000</v>
      </c>
    </row>
    <row r="51" spans="1:6" ht="12" customHeight="1" thickBot="1" x14ac:dyDescent="0.25">
      <c r="A51" s="310" t="s">
        <v>127</v>
      </c>
      <c r="B51" s="7" t="s">
        <v>162</v>
      </c>
      <c r="C51" s="419"/>
      <c r="D51" s="63"/>
      <c r="E51" s="423">
        <v>66000</v>
      </c>
      <c r="F51" s="59">
        <f>SUM(C51:E51)</f>
        <v>66000</v>
      </c>
    </row>
    <row r="52" spans="1:6" ht="12" customHeight="1" thickBot="1" x14ac:dyDescent="0.25">
      <c r="A52" s="137" t="s">
        <v>18</v>
      </c>
      <c r="B52" s="93" t="s">
        <v>381</v>
      </c>
      <c r="C52" s="219">
        <f>SUM(C53:C55)</f>
        <v>354000</v>
      </c>
      <c r="D52" s="219">
        <f>SUM(D53:D55)</f>
        <v>0</v>
      </c>
      <c r="E52" s="219">
        <f>SUM(E53:E55)</f>
        <v>0</v>
      </c>
      <c r="F52" s="413">
        <f>SUM(F53:F55)</f>
        <v>354000</v>
      </c>
    </row>
    <row r="53" spans="1:6" s="318" customFormat="1" ht="12" customHeight="1" x14ac:dyDescent="0.2">
      <c r="A53" s="310" t="s">
        <v>98</v>
      </c>
      <c r="B53" s="8" t="s">
        <v>195</v>
      </c>
      <c r="C53" s="414">
        <v>354000</v>
      </c>
      <c r="D53" s="59"/>
      <c r="E53" s="59"/>
      <c r="F53" s="59">
        <f>SUM(C53:D53)</f>
        <v>354000</v>
      </c>
    </row>
    <row r="54" spans="1:6" ht="12" customHeight="1" x14ac:dyDescent="0.2">
      <c r="A54" s="310" t="s">
        <v>99</v>
      </c>
      <c r="B54" s="7" t="s">
        <v>164</v>
      </c>
      <c r="C54" s="419"/>
      <c r="D54" s="59"/>
      <c r="E54" s="59"/>
      <c r="F54" s="59"/>
    </row>
    <row r="55" spans="1:6" ht="12" customHeight="1" x14ac:dyDescent="0.2">
      <c r="A55" s="310" t="s">
        <v>100</v>
      </c>
      <c r="B55" s="7" t="s">
        <v>57</v>
      </c>
      <c r="C55" s="419"/>
      <c r="D55" s="59"/>
      <c r="E55" s="59"/>
      <c r="F55" s="59"/>
    </row>
    <row r="56" spans="1:6" ht="12" customHeight="1" thickBot="1" x14ac:dyDescent="0.25">
      <c r="A56" s="310" t="s">
        <v>101</v>
      </c>
      <c r="B56" s="7" t="s">
        <v>483</v>
      </c>
      <c r="C56" s="419"/>
      <c r="D56" s="63"/>
      <c r="E56" s="63"/>
      <c r="F56" s="63"/>
    </row>
    <row r="57" spans="1:6" ht="15" customHeight="1" thickBot="1" x14ac:dyDescent="0.25">
      <c r="A57" s="137" t="s">
        <v>19</v>
      </c>
      <c r="B57" s="93" t="s">
        <v>11</v>
      </c>
      <c r="C57" s="223"/>
      <c r="D57" s="420"/>
      <c r="E57" s="420"/>
      <c r="F57" s="420"/>
    </row>
    <row r="58" spans="1:6" ht="13.5" thickBot="1" x14ac:dyDescent="0.25">
      <c r="A58" s="137" t="s">
        <v>20</v>
      </c>
      <c r="B58" s="167" t="s">
        <v>490</v>
      </c>
      <c r="C58" s="238">
        <f>+C46+C52+C57</f>
        <v>71644450</v>
      </c>
      <c r="D58" s="238">
        <f>+D46+D52+D57</f>
        <v>654000</v>
      </c>
      <c r="E58" s="238">
        <f>+E46+E52+E57</f>
        <v>6406581</v>
      </c>
      <c r="F58" s="238">
        <f>+F46+F52+F57</f>
        <v>78705031</v>
      </c>
    </row>
    <row r="59" spans="1:6" ht="15" customHeight="1" thickBot="1" x14ac:dyDescent="0.25">
      <c r="C59" s="239"/>
      <c r="D59" s="239"/>
      <c r="E59" s="239"/>
      <c r="F59" s="239"/>
    </row>
    <row r="60" spans="1:6" ht="14.25" customHeight="1" thickBot="1" x14ac:dyDescent="0.25">
      <c r="A60" s="170" t="s">
        <v>478</v>
      </c>
      <c r="B60" s="171"/>
      <c r="C60" s="91">
        <v>14</v>
      </c>
      <c r="D60" s="411"/>
      <c r="E60" s="411"/>
      <c r="F60" s="411"/>
    </row>
    <row r="61" spans="1:6" ht="13.5" thickBot="1" x14ac:dyDescent="0.25">
      <c r="A61" s="170" t="s">
        <v>175</v>
      </c>
      <c r="B61" s="171"/>
      <c r="C61" s="91">
        <v>0</v>
      </c>
      <c r="D61" s="411"/>
      <c r="E61" s="411"/>
      <c r="F61" s="411"/>
    </row>
  </sheetData>
  <sheetProtection formatCells="0"/>
  <customSheetViews>
    <customSheetView guid="{97FEE8B0-D789-49A2-9B6A-B24783AB39CA}" scale="130" topLeftCell="A22">
      <selection activeCell="G62" sqref="G62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2"/>
  <sheetViews>
    <sheetView view="pageBreakPreview" topLeftCell="A7" zoomScaleNormal="100" zoomScaleSheetLayoutView="100" workbookViewId="0">
      <selection activeCell="O36" sqref="O36"/>
    </sheetView>
  </sheetViews>
  <sheetFormatPr defaultRowHeight="12.75" x14ac:dyDescent="0.2"/>
  <cols>
    <col min="1" max="1" width="13.83203125" style="168" customWidth="1"/>
    <col min="2" max="2" width="48.6640625" style="169" customWidth="1"/>
    <col min="3" max="6" width="12.83203125" style="169" customWidth="1"/>
    <col min="7" max="16384" width="9.33203125" style="169"/>
  </cols>
  <sheetData>
    <row r="1" spans="1:8" s="148" customFormat="1" ht="21" customHeight="1" thickBot="1" x14ac:dyDescent="0.25">
      <c r="A1" s="147"/>
      <c r="B1" s="149"/>
      <c r="C1" s="381" t="str">
        <f>+CONCATENATE("9.2.2. melléklet a ……/",LEFT(ÖSSZEFÜGGÉSEK!A5,4),". (….) önkormányzati rendelethez")</f>
        <v>9.2.2. melléklet a ……/2018. (….) önkormányzati rendelethez</v>
      </c>
      <c r="D1" s="381"/>
      <c r="E1" s="381"/>
      <c r="F1" s="381"/>
    </row>
    <row r="2" spans="1:8" s="314" customFormat="1" ht="25.5" customHeight="1" x14ac:dyDescent="0.2">
      <c r="A2" s="272" t="s">
        <v>173</v>
      </c>
      <c r="B2" s="226" t="s">
        <v>363</v>
      </c>
      <c r="C2" s="240" t="s">
        <v>58</v>
      </c>
      <c r="D2" s="240" t="s">
        <v>59</v>
      </c>
      <c r="E2" s="240"/>
      <c r="F2" s="240" t="s">
        <v>394</v>
      </c>
      <c r="G2" s="425"/>
      <c r="H2" s="424"/>
    </row>
    <row r="3" spans="1:8" s="314" customFormat="1" ht="24.75" thickBot="1" x14ac:dyDescent="0.25">
      <c r="A3" s="308" t="s">
        <v>172</v>
      </c>
      <c r="B3" s="227" t="s">
        <v>383</v>
      </c>
      <c r="C3" s="241" t="s">
        <v>58</v>
      </c>
      <c r="D3" s="241" t="s">
        <v>59</v>
      </c>
      <c r="E3" s="241"/>
      <c r="F3" s="241" t="s">
        <v>394</v>
      </c>
    </row>
    <row r="4" spans="1:8" s="315" customFormat="1" ht="15.95" customHeight="1" thickBot="1" x14ac:dyDescent="0.3">
      <c r="A4" s="151"/>
      <c r="B4" s="151"/>
      <c r="C4" s="152" t="e">
        <f>'9.2.1. sz. mell'!C4</f>
        <v>#REF!</v>
      </c>
      <c r="D4" s="152"/>
      <c r="E4" s="152"/>
      <c r="F4" s="152"/>
    </row>
    <row r="5" spans="1:8" ht="24.75" thickBot="1" x14ac:dyDescent="0.25">
      <c r="A5" s="273" t="s">
        <v>174</v>
      </c>
      <c r="B5" s="153" t="s">
        <v>521</v>
      </c>
      <c r="C5" s="154" t="s">
        <v>54</v>
      </c>
      <c r="D5" s="154" t="s">
        <v>611</v>
      </c>
      <c r="E5" s="154" t="s">
        <v>610</v>
      </c>
      <c r="F5" s="154" t="s">
        <v>607</v>
      </c>
    </row>
    <row r="6" spans="1:8" s="316" customFormat="1" ht="12.95" customHeight="1" thickBot="1" x14ac:dyDescent="0.25">
      <c r="A6" s="131"/>
      <c r="B6" s="132" t="s">
        <v>456</v>
      </c>
      <c r="C6" s="133" t="s">
        <v>457</v>
      </c>
      <c r="D6" s="133" t="s">
        <v>457</v>
      </c>
      <c r="E6" s="133"/>
      <c r="F6" s="133" t="s">
        <v>457</v>
      </c>
    </row>
    <row r="7" spans="1:8" s="316" customFormat="1" ht="15.95" customHeight="1" thickBot="1" x14ac:dyDescent="0.25">
      <c r="A7" s="155"/>
      <c r="B7" s="156" t="s">
        <v>55</v>
      </c>
      <c r="C7" s="157"/>
      <c r="D7" s="157"/>
      <c r="E7" s="157"/>
      <c r="F7" s="157"/>
    </row>
    <row r="8" spans="1:8" s="242" customFormat="1" ht="12" customHeight="1" thickBot="1" x14ac:dyDescent="0.25">
      <c r="A8" s="131" t="s">
        <v>17</v>
      </c>
      <c r="B8" s="158" t="s">
        <v>479</v>
      </c>
      <c r="C8" s="219">
        <f>SUM(C9:C19)</f>
        <v>0</v>
      </c>
      <c r="D8" s="413">
        <f>SUM(D9:D19)</f>
        <v>0</v>
      </c>
      <c r="E8" s="413"/>
      <c r="F8" s="413">
        <f>SUM(F9:F19)</f>
        <v>0</v>
      </c>
    </row>
    <row r="9" spans="1:8" s="242" customFormat="1" ht="12" customHeight="1" x14ac:dyDescent="0.2">
      <c r="A9" s="309" t="s">
        <v>92</v>
      </c>
      <c r="B9" s="9" t="s">
        <v>238</v>
      </c>
      <c r="C9" s="415"/>
      <c r="D9" s="215"/>
      <c r="E9" s="215"/>
      <c r="F9" s="215"/>
    </row>
    <row r="10" spans="1:8" s="242" customFormat="1" ht="12" customHeight="1" x14ac:dyDescent="0.2">
      <c r="A10" s="310" t="s">
        <v>93</v>
      </c>
      <c r="B10" s="7" t="s">
        <v>239</v>
      </c>
      <c r="C10" s="216"/>
      <c r="D10" s="215"/>
      <c r="E10" s="215"/>
      <c r="F10" s="215"/>
    </row>
    <row r="11" spans="1:8" s="242" customFormat="1" ht="12" customHeight="1" x14ac:dyDescent="0.2">
      <c r="A11" s="310" t="s">
        <v>94</v>
      </c>
      <c r="B11" s="7" t="s">
        <v>240</v>
      </c>
      <c r="C11" s="216"/>
      <c r="D11" s="215"/>
      <c r="E11" s="215"/>
      <c r="F11" s="215"/>
    </row>
    <row r="12" spans="1:8" s="242" customFormat="1" ht="12" customHeight="1" x14ac:dyDescent="0.2">
      <c r="A12" s="310" t="s">
        <v>95</v>
      </c>
      <c r="B12" s="7" t="s">
        <v>241</v>
      </c>
      <c r="C12" s="216"/>
      <c r="D12" s="215"/>
      <c r="E12" s="215"/>
      <c r="F12" s="215"/>
    </row>
    <row r="13" spans="1:8" s="242" customFormat="1" ht="12" customHeight="1" x14ac:dyDescent="0.2">
      <c r="A13" s="310" t="s">
        <v>127</v>
      </c>
      <c r="B13" s="7" t="s">
        <v>242</v>
      </c>
      <c r="C13" s="216"/>
      <c r="D13" s="215"/>
      <c r="E13" s="215"/>
      <c r="F13" s="215"/>
    </row>
    <row r="14" spans="1:8" s="242" customFormat="1" ht="12" customHeight="1" x14ac:dyDescent="0.2">
      <c r="A14" s="310" t="s">
        <v>96</v>
      </c>
      <c r="B14" s="7" t="s">
        <v>364</v>
      </c>
      <c r="C14" s="216"/>
      <c r="D14" s="215"/>
      <c r="E14" s="215"/>
      <c r="F14" s="215"/>
    </row>
    <row r="15" spans="1:8" s="242" customFormat="1" ht="12" customHeight="1" x14ac:dyDescent="0.2">
      <c r="A15" s="310" t="s">
        <v>97</v>
      </c>
      <c r="B15" s="6" t="s">
        <v>365</v>
      </c>
      <c r="C15" s="216"/>
      <c r="D15" s="215"/>
      <c r="E15" s="215"/>
      <c r="F15" s="215"/>
    </row>
    <row r="16" spans="1:8" s="242" customFormat="1" ht="12" customHeight="1" x14ac:dyDescent="0.2">
      <c r="A16" s="310" t="s">
        <v>107</v>
      </c>
      <c r="B16" s="7" t="s">
        <v>245</v>
      </c>
      <c r="C16" s="263"/>
      <c r="D16" s="215"/>
      <c r="E16" s="215"/>
      <c r="F16" s="215"/>
    </row>
    <row r="17" spans="1:6" s="317" customFormat="1" ht="12" customHeight="1" x14ac:dyDescent="0.2">
      <c r="A17" s="310" t="s">
        <v>108</v>
      </c>
      <c r="B17" s="7" t="s">
        <v>246</v>
      </c>
      <c r="C17" s="216"/>
      <c r="D17" s="215"/>
      <c r="E17" s="215"/>
      <c r="F17" s="215"/>
    </row>
    <row r="18" spans="1:6" s="317" customFormat="1" ht="12" customHeight="1" x14ac:dyDescent="0.2">
      <c r="A18" s="310" t="s">
        <v>109</v>
      </c>
      <c r="B18" s="7" t="s">
        <v>399</v>
      </c>
      <c r="C18" s="416"/>
      <c r="D18" s="215"/>
      <c r="E18" s="215"/>
      <c r="F18" s="215"/>
    </row>
    <row r="19" spans="1:6" s="317" customFormat="1" ht="12" customHeight="1" thickBot="1" x14ac:dyDescent="0.25">
      <c r="A19" s="310" t="s">
        <v>110</v>
      </c>
      <c r="B19" s="6" t="s">
        <v>247</v>
      </c>
      <c r="C19" s="416"/>
      <c r="D19" s="412"/>
      <c r="E19" s="412"/>
      <c r="F19" s="412"/>
    </row>
    <row r="20" spans="1:6" s="242" customFormat="1" ht="16.5" customHeight="1" thickBot="1" x14ac:dyDescent="0.25">
      <c r="A20" s="131" t="s">
        <v>18</v>
      </c>
      <c r="B20" s="158" t="s">
        <v>366</v>
      </c>
      <c r="C20" s="219">
        <f>SUM(C21:C23)</f>
        <v>0</v>
      </c>
      <c r="D20" s="413">
        <f>SUM(D21:D23)</f>
        <v>0</v>
      </c>
      <c r="E20" s="413"/>
      <c r="F20" s="413">
        <f>SUM(F21:F23)</f>
        <v>0</v>
      </c>
    </row>
    <row r="21" spans="1:6" s="317" customFormat="1" ht="12" customHeight="1" x14ac:dyDescent="0.2">
      <c r="A21" s="310" t="s">
        <v>98</v>
      </c>
      <c r="B21" s="8" t="s">
        <v>219</v>
      </c>
      <c r="C21" s="216"/>
      <c r="D21" s="215"/>
      <c r="E21" s="215"/>
      <c r="F21" s="215"/>
    </row>
    <row r="22" spans="1:6" s="317" customFormat="1" ht="12" customHeight="1" x14ac:dyDescent="0.2">
      <c r="A22" s="310" t="s">
        <v>99</v>
      </c>
      <c r="B22" s="7" t="s">
        <v>367</v>
      </c>
      <c r="C22" s="216"/>
      <c r="D22" s="215"/>
      <c r="E22" s="215"/>
      <c r="F22" s="215"/>
    </row>
    <row r="23" spans="1:6" s="317" customFormat="1" ht="12" customHeight="1" x14ac:dyDescent="0.2">
      <c r="A23" s="310" t="s">
        <v>100</v>
      </c>
      <c r="B23" s="7" t="s">
        <v>368</v>
      </c>
      <c r="C23" s="216"/>
      <c r="D23" s="215"/>
      <c r="E23" s="215"/>
      <c r="F23" s="215"/>
    </row>
    <row r="24" spans="1:6" s="317" customFormat="1" ht="12" customHeight="1" thickBot="1" x14ac:dyDescent="0.25">
      <c r="A24" s="310" t="s">
        <v>101</v>
      </c>
      <c r="B24" s="7" t="s">
        <v>480</v>
      </c>
      <c r="C24" s="216"/>
      <c r="D24" s="412"/>
      <c r="E24" s="412"/>
      <c r="F24" s="412"/>
    </row>
    <row r="25" spans="1:6" s="317" customFormat="1" ht="12" customHeight="1" thickBot="1" x14ac:dyDescent="0.25">
      <c r="A25" s="137" t="s">
        <v>19</v>
      </c>
      <c r="B25" s="93" t="s">
        <v>151</v>
      </c>
      <c r="C25" s="223"/>
      <c r="D25" s="223"/>
      <c r="E25" s="223"/>
      <c r="F25" s="223"/>
    </row>
    <row r="26" spans="1:6" s="317" customFormat="1" ht="12" customHeight="1" thickBot="1" x14ac:dyDescent="0.25">
      <c r="A26" s="137" t="s">
        <v>20</v>
      </c>
      <c r="B26" s="93" t="s">
        <v>481</v>
      </c>
      <c r="C26" s="219">
        <f>+C27+C28+C29</f>
        <v>0</v>
      </c>
      <c r="D26" s="422">
        <f>+D27+D28+D29</f>
        <v>0</v>
      </c>
      <c r="E26" s="234"/>
      <c r="F26" s="219">
        <f>+F27+F28+F29</f>
        <v>0</v>
      </c>
    </row>
    <row r="27" spans="1:6" s="317" customFormat="1" ht="12" customHeight="1" x14ac:dyDescent="0.2">
      <c r="A27" s="311" t="s">
        <v>229</v>
      </c>
      <c r="B27" s="312" t="s">
        <v>224</v>
      </c>
      <c r="C27" s="414"/>
      <c r="D27" s="421"/>
      <c r="E27" s="421"/>
      <c r="F27" s="421"/>
    </row>
    <row r="28" spans="1:6" s="317" customFormat="1" ht="12" customHeight="1" x14ac:dyDescent="0.2">
      <c r="A28" s="311" t="s">
        <v>230</v>
      </c>
      <c r="B28" s="312" t="s">
        <v>367</v>
      </c>
      <c r="C28" s="216"/>
      <c r="D28" s="215"/>
      <c r="E28" s="215"/>
      <c r="F28" s="215"/>
    </row>
    <row r="29" spans="1:6" s="317" customFormat="1" ht="12" customHeight="1" x14ac:dyDescent="0.2">
      <c r="A29" s="311" t="s">
        <v>231</v>
      </c>
      <c r="B29" s="313" t="s">
        <v>370</v>
      </c>
      <c r="C29" s="216"/>
      <c r="D29" s="215"/>
      <c r="E29" s="215"/>
      <c r="F29" s="215"/>
    </row>
    <row r="30" spans="1:6" s="317" customFormat="1" ht="12" customHeight="1" thickBot="1" x14ac:dyDescent="0.25">
      <c r="A30" s="310" t="s">
        <v>232</v>
      </c>
      <c r="B30" s="109" t="s">
        <v>482</v>
      </c>
      <c r="C30" s="417"/>
      <c r="D30" s="63"/>
      <c r="E30" s="63"/>
      <c r="F30" s="63"/>
    </row>
    <row r="31" spans="1:6" s="317" customFormat="1" ht="12" customHeight="1" thickBot="1" x14ac:dyDescent="0.25">
      <c r="A31" s="137" t="s">
        <v>21</v>
      </c>
      <c r="B31" s="93" t="s">
        <v>371</v>
      </c>
      <c r="C31" s="219">
        <f>+C32+C33+C34</f>
        <v>0</v>
      </c>
      <c r="D31" s="413">
        <f>+D32+D33+D34</f>
        <v>0</v>
      </c>
      <c r="E31" s="413"/>
      <c r="F31" s="413">
        <f>+F32+F33+F34</f>
        <v>0</v>
      </c>
    </row>
    <row r="32" spans="1:6" s="317" customFormat="1" ht="12" customHeight="1" x14ac:dyDescent="0.2">
      <c r="A32" s="311" t="s">
        <v>85</v>
      </c>
      <c r="B32" s="312" t="s">
        <v>252</v>
      </c>
      <c r="C32" s="414"/>
      <c r="D32" s="59"/>
      <c r="E32" s="59"/>
      <c r="F32" s="59"/>
    </row>
    <row r="33" spans="1:6" s="317" customFormat="1" ht="12" customHeight="1" x14ac:dyDescent="0.2">
      <c r="A33" s="311" t="s">
        <v>86</v>
      </c>
      <c r="B33" s="313" t="s">
        <v>253</v>
      </c>
      <c r="C33" s="418"/>
      <c r="D33" s="59"/>
      <c r="E33" s="59"/>
      <c r="F33" s="59"/>
    </row>
    <row r="34" spans="1:6" s="317" customFormat="1" ht="12" customHeight="1" thickBot="1" x14ac:dyDescent="0.25">
      <c r="A34" s="310" t="s">
        <v>87</v>
      </c>
      <c r="B34" s="109" t="s">
        <v>254</v>
      </c>
      <c r="C34" s="417"/>
      <c r="D34" s="63"/>
      <c r="E34" s="63"/>
      <c r="F34" s="63"/>
    </row>
    <row r="35" spans="1:6" s="242" customFormat="1" ht="12" customHeight="1" thickBot="1" x14ac:dyDescent="0.25">
      <c r="A35" s="137" t="s">
        <v>22</v>
      </c>
      <c r="B35" s="93" t="s">
        <v>340</v>
      </c>
      <c r="C35" s="223"/>
      <c r="D35" s="223"/>
      <c r="E35" s="223"/>
      <c r="F35" s="223"/>
    </row>
    <row r="36" spans="1:6" s="242" customFormat="1" ht="12" customHeight="1" thickBot="1" x14ac:dyDescent="0.25">
      <c r="A36" s="137" t="s">
        <v>23</v>
      </c>
      <c r="B36" s="93" t="s">
        <v>372</v>
      </c>
      <c r="C36" s="233"/>
      <c r="D36" s="233"/>
      <c r="E36" s="233"/>
      <c r="F36" s="233"/>
    </row>
    <row r="37" spans="1:6" s="242" customFormat="1" ht="12" customHeight="1" thickBot="1" x14ac:dyDescent="0.25">
      <c r="A37" s="131" t="s">
        <v>24</v>
      </c>
      <c r="B37" s="93" t="s">
        <v>373</v>
      </c>
      <c r="C37" s="234">
        <f>+C8+C20+C25+C26+C31+C35+C36</f>
        <v>0</v>
      </c>
      <c r="D37" s="234">
        <f>+D8+D20+D25+D26+D31+D35+D36</f>
        <v>0</v>
      </c>
      <c r="E37" s="234"/>
      <c r="F37" s="234">
        <f>+F8+F20+F25+F26+F31+F35+F36</f>
        <v>0</v>
      </c>
    </row>
    <row r="38" spans="1:6" s="242" customFormat="1" ht="12" customHeight="1" thickBot="1" x14ac:dyDescent="0.25">
      <c r="A38" s="159" t="s">
        <v>25</v>
      </c>
      <c r="B38" s="93" t="s">
        <v>374</v>
      </c>
      <c r="C38" s="234">
        <f>+C39+C40+C41</f>
        <v>0</v>
      </c>
      <c r="D38" s="234">
        <f>+D39+D40+D41</f>
        <v>0</v>
      </c>
      <c r="E38" s="234"/>
      <c r="F38" s="234">
        <f>+F39+F40+F41</f>
        <v>0</v>
      </c>
    </row>
    <row r="39" spans="1:6" s="242" customFormat="1" ht="12" customHeight="1" x14ac:dyDescent="0.2">
      <c r="A39" s="311" t="s">
        <v>375</v>
      </c>
      <c r="B39" s="312" t="s">
        <v>202</v>
      </c>
      <c r="C39" s="57"/>
      <c r="D39" s="57"/>
      <c r="E39" s="57"/>
      <c r="F39" s="57"/>
    </row>
    <row r="40" spans="1:6" s="242" customFormat="1" ht="12" customHeight="1" x14ac:dyDescent="0.2">
      <c r="A40" s="311" t="s">
        <v>376</v>
      </c>
      <c r="B40" s="313" t="s">
        <v>0</v>
      </c>
      <c r="C40" s="220"/>
      <c r="D40" s="220"/>
      <c r="E40" s="220"/>
      <c r="F40" s="220"/>
    </row>
    <row r="41" spans="1:6" s="317" customFormat="1" ht="12" customHeight="1" thickBot="1" x14ac:dyDescent="0.25">
      <c r="A41" s="310" t="s">
        <v>377</v>
      </c>
      <c r="B41" s="109" t="s">
        <v>378</v>
      </c>
      <c r="C41" s="64"/>
      <c r="D41" s="64"/>
      <c r="E41" s="64"/>
      <c r="F41" s="64"/>
    </row>
    <row r="42" spans="1:6" s="317" customFormat="1" ht="15" customHeight="1" thickBot="1" x14ac:dyDescent="0.25">
      <c r="A42" s="159" t="s">
        <v>26</v>
      </c>
      <c r="B42" s="160" t="s">
        <v>379</v>
      </c>
      <c r="C42" s="237">
        <f>+C37+C38</f>
        <v>0</v>
      </c>
      <c r="D42" s="237">
        <f>+D37+D38</f>
        <v>0</v>
      </c>
      <c r="E42" s="237"/>
      <c r="F42" s="237">
        <f>+F37+F38</f>
        <v>0</v>
      </c>
    </row>
    <row r="43" spans="1:6" s="317" customFormat="1" ht="15" customHeight="1" x14ac:dyDescent="0.2">
      <c r="A43" s="161"/>
      <c r="B43" s="162"/>
      <c r="C43" s="235"/>
      <c r="D43" s="235"/>
      <c r="E43" s="235"/>
      <c r="F43" s="235"/>
    </row>
    <row r="44" spans="1:6" s="317" customFormat="1" ht="15" customHeight="1" x14ac:dyDescent="0.2">
      <c r="A44" s="161"/>
      <c r="B44" s="162"/>
      <c r="C44" s="235"/>
      <c r="D44" s="235"/>
      <c r="E44" s="235"/>
      <c r="F44" s="235"/>
    </row>
    <row r="45" spans="1:6" ht="13.5" thickBot="1" x14ac:dyDescent="0.25">
      <c r="A45" s="163"/>
      <c r="B45" s="164"/>
      <c r="C45" s="236"/>
      <c r="D45" s="236"/>
      <c r="E45" s="236"/>
      <c r="F45" s="236"/>
    </row>
    <row r="46" spans="1:6" s="316" customFormat="1" ht="16.5" customHeight="1" thickBot="1" x14ac:dyDescent="0.25">
      <c r="A46" s="165"/>
      <c r="B46" s="166" t="s">
        <v>56</v>
      </c>
      <c r="C46" s="237"/>
      <c r="D46" s="237"/>
      <c r="E46" s="237"/>
      <c r="F46" s="237"/>
    </row>
    <row r="47" spans="1:6" s="318" customFormat="1" ht="12" customHeight="1" thickBot="1" x14ac:dyDescent="0.25">
      <c r="A47" s="137" t="s">
        <v>17</v>
      </c>
      <c r="B47" s="93" t="s">
        <v>380</v>
      </c>
      <c r="C47" s="219">
        <f>SUM(C48:C52)</f>
        <v>0</v>
      </c>
      <c r="D47" s="413">
        <f>SUM(D48:D52)</f>
        <v>0</v>
      </c>
      <c r="E47" s="413"/>
      <c r="F47" s="413">
        <f>SUM(F48:F52)</f>
        <v>0</v>
      </c>
    </row>
    <row r="48" spans="1:6" ht="12" customHeight="1" x14ac:dyDescent="0.2">
      <c r="A48" s="310" t="s">
        <v>92</v>
      </c>
      <c r="B48" s="8" t="s">
        <v>48</v>
      </c>
      <c r="C48" s="414"/>
      <c r="D48" s="59"/>
      <c r="E48" s="59"/>
      <c r="F48" s="59"/>
    </row>
    <row r="49" spans="1:6" ht="12" customHeight="1" x14ac:dyDescent="0.2">
      <c r="A49" s="310" t="s">
        <v>93</v>
      </c>
      <c r="B49" s="7" t="s">
        <v>160</v>
      </c>
      <c r="C49" s="419"/>
      <c r="D49" s="59"/>
      <c r="E49" s="59"/>
      <c r="F49" s="59"/>
    </row>
    <row r="50" spans="1:6" ht="12" customHeight="1" x14ac:dyDescent="0.2">
      <c r="A50" s="310" t="s">
        <v>94</v>
      </c>
      <c r="B50" s="7" t="s">
        <v>125</v>
      </c>
      <c r="C50" s="419"/>
      <c r="D50" s="59"/>
      <c r="E50" s="59"/>
      <c r="F50" s="59"/>
    </row>
    <row r="51" spans="1:6" ht="12" customHeight="1" x14ac:dyDescent="0.2">
      <c r="A51" s="310" t="s">
        <v>95</v>
      </c>
      <c r="B51" s="7" t="s">
        <v>161</v>
      </c>
      <c r="C51" s="419"/>
      <c r="D51" s="59"/>
      <c r="E51" s="59"/>
      <c r="F51" s="59"/>
    </row>
    <row r="52" spans="1:6" ht="12" customHeight="1" thickBot="1" x14ac:dyDescent="0.25">
      <c r="A52" s="310" t="s">
        <v>127</v>
      </c>
      <c r="B52" s="7" t="s">
        <v>162</v>
      </c>
      <c r="C52" s="419"/>
      <c r="D52" s="63"/>
      <c r="E52" s="63"/>
      <c r="F52" s="63"/>
    </row>
    <row r="53" spans="1:6" ht="12" customHeight="1" thickBot="1" x14ac:dyDescent="0.25">
      <c r="A53" s="137" t="s">
        <v>18</v>
      </c>
      <c r="B53" s="93" t="s">
        <v>381</v>
      </c>
      <c r="C53" s="219">
        <f>SUM(C54:C56)</f>
        <v>0</v>
      </c>
      <c r="D53" s="413">
        <f>SUM(D54:D56)</f>
        <v>0</v>
      </c>
      <c r="E53" s="413"/>
      <c r="F53" s="413">
        <f>SUM(F54:F56)</f>
        <v>0</v>
      </c>
    </row>
    <row r="54" spans="1:6" s="318" customFormat="1" ht="12" customHeight="1" x14ac:dyDescent="0.2">
      <c r="A54" s="310" t="s">
        <v>98</v>
      </c>
      <c r="B54" s="8" t="s">
        <v>195</v>
      </c>
      <c r="C54" s="414"/>
      <c r="D54" s="59"/>
      <c r="E54" s="59"/>
      <c r="F54" s="59"/>
    </row>
    <row r="55" spans="1:6" ht="12" customHeight="1" x14ac:dyDescent="0.2">
      <c r="A55" s="310" t="s">
        <v>99</v>
      </c>
      <c r="B55" s="7" t="s">
        <v>164</v>
      </c>
      <c r="C55" s="419"/>
      <c r="D55" s="59"/>
      <c r="E55" s="59"/>
      <c r="F55" s="59"/>
    </row>
    <row r="56" spans="1:6" ht="12" customHeight="1" x14ac:dyDescent="0.2">
      <c r="A56" s="310" t="s">
        <v>100</v>
      </c>
      <c r="B56" s="7" t="s">
        <v>57</v>
      </c>
      <c r="C56" s="419"/>
      <c r="D56" s="59"/>
      <c r="E56" s="59"/>
      <c r="F56" s="59"/>
    </row>
    <row r="57" spans="1:6" ht="12" customHeight="1" thickBot="1" x14ac:dyDescent="0.25">
      <c r="A57" s="310" t="s">
        <v>101</v>
      </c>
      <c r="B57" s="7" t="s">
        <v>483</v>
      </c>
      <c r="C57" s="419"/>
      <c r="D57" s="63"/>
      <c r="E57" s="63"/>
      <c r="F57" s="63"/>
    </row>
    <row r="58" spans="1:6" ht="15" customHeight="1" thickBot="1" x14ac:dyDescent="0.25">
      <c r="A58" s="137" t="s">
        <v>19</v>
      </c>
      <c r="B58" s="93" t="s">
        <v>11</v>
      </c>
      <c r="C58" s="223"/>
      <c r="D58" s="223"/>
      <c r="E58" s="223"/>
      <c r="F58" s="223"/>
    </row>
    <row r="59" spans="1:6" ht="13.5" thickBot="1" x14ac:dyDescent="0.25">
      <c r="A59" s="137" t="s">
        <v>20</v>
      </c>
      <c r="B59" s="167" t="s">
        <v>490</v>
      </c>
      <c r="C59" s="238">
        <f>+C47+C53+C58</f>
        <v>0</v>
      </c>
      <c r="D59" s="238">
        <f>+D47+D53+D58</f>
        <v>0</v>
      </c>
      <c r="E59" s="238"/>
      <c r="F59" s="238">
        <f>+F47+F53+F58</f>
        <v>0</v>
      </c>
    </row>
    <row r="60" spans="1:6" ht="15" customHeight="1" thickBot="1" x14ac:dyDescent="0.25">
      <c r="C60" s="239"/>
      <c r="D60" s="239"/>
      <c r="E60" s="239"/>
      <c r="F60" s="239"/>
    </row>
    <row r="61" spans="1:6" ht="14.25" customHeight="1" thickBot="1" x14ac:dyDescent="0.25">
      <c r="A61" s="170" t="s">
        <v>478</v>
      </c>
      <c r="B61" s="171"/>
      <c r="C61" s="91"/>
      <c r="D61" s="91"/>
      <c r="E61" s="91"/>
      <c r="F61" s="91"/>
    </row>
    <row r="62" spans="1:6" ht="13.5" thickBot="1" x14ac:dyDescent="0.25">
      <c r="A62" s="170" t="s">
        <v>175</v>
      </c>
      <c r="B62" s="171"/>
      <c r="C62" s="91"/>
      <c r="D62" s="91"/>
      <c r="E62" s="91"/>
      <c r="F62" s="91"/>
    </row>
  </sheetData>
  <sheetProtection formatCells="0"/>
  <customSheetViews>
    <customSheetView guid="{97FEE8B0-D789-49A2-9B6A-B24783AB39CA}" scale="130" topLeftCell="A31">
      <selection activeCell="C9" sqref="C9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168" customWidth="1"/>
    <col min="2" max="2" width="79.1640625" style="169" customWidth="1"/>
    <col min="3" max="3" width="25" style="169" customWidth="1"/>
    <col min="4" max="16384" width="9.33203125" style="169"/>
  </cols>
  <sheetData>
    <row r="1" spans="1:3" s="148" customFormat="1" ht="21" customHeight="1" thickBot="1" x14ac:dyDescent="0.25">
      <c r="A1" s="147"/>
      <c r="B1" s="149"/>
      <c r="C1" s="381" t="str">
        <f>+CONCATENATE("9.2.3. melléklet a ……/",LEFT(ÖSSZEFÜGGÉSEK!A5,4),". (….) önkormányzati rendelethez")</f>
        <v>9.2.3. melléklet a ……/2018. (….) önkormányzati rendelethez</v>
      </c>
    </row>
    <row r="2" spans="1:3" s="314" customFormat="1" ht="25.5" customHeight="1" x14ac:dyDescent="0.2">
      <c r="A2" s="272" t="s">
        <v>173</v>
      </c>
      <c r="B2" s="226" t="s">
        <v>363</v>
      </c>
      <c r="C2" s="240" t="s">
        <v>58</v>
      </c>
    </row>
    <row r="3" spans="1:3" s="314" customFormat="1" ht="24.75" thickBot="1" x14ac:dyDescent="0.25">
      <c r="A3" s="308" t="s">
        <v>172</v>
      </c>
      <c r="B3" s="227" t="s">
        <v>491</v>
      </c>
      <c r="C3" s="241" t="s">
        <v>59</v>
      </c>
    </row>
    <row r="4" spans="1:3" s="315" customFormat="1" ht="15.95" customHeight="1" thickBot="1" x14ac:dyDescent="0.3">
      <c r="A4" s="151"/>
      <c r="B4" s="151"/>
      <c r="C4" s="152" t="e">
        <f>'9.2.2. sz.  mell'!C4</f>
        <v>#REF!</v>
      </c>
    </row>
    <row r="5" spans="1:3" ht="13.5" thickBot="1" x14ac:dyDescent="0.25">
      <c r="A5" s="273" t="s">
        <v>174</v>
      </c>
      <c r="B5" s="153" t="s">
        <v>521</v>
      </c>
      <c r="C5" s="154" t="s">
        <v>54</v>
      </c>
    </row>
    <row r="6" spans="1:3" s="316" customFormat="1" ht="12.95" customHeight="1" thickBot="1" x14ac:dyDescent="0.25">
      <c r="A6" s="131"/>
      <c r="B6" s="132" t="s">
        <v>456</v>
      </c>
      <c r="C6" s="133" t="s">
        <v>457</v>
      </c>
    </row>
    <row r="7" spans="1:3" s="316" customFormat="1" ht="15.95" customHeight="1" thickBot="1" x14ac:dyDescent="0.25">
      <c r="A7" s="155"/>
      <c r="B7" s="156" t="s">
        <v>55</v>
      </c>
      <c r="C7" s="157"/>
    </row>
    <row r="8" spans="1:3" s="242" customFormat="1" ht="12" customHeight="1" thickBot="1" x14ac:dyDescent="0.25">
      <c r="A8" s="131" t="s">
        <v>17</v>
      </c>
      <c r="B8" s="158" t="s">
        <v>479</v>
      </c>
      <c r="C8" s="219">
        <f>SUM(C9:C19)</f>
        <v>0</v>
      </c>
    </row>
    <row r="9" spans="1:3" s="242" customFormat="1" ht="12" customHeight="1" x14ac:dyDescent="0.2">
      <c r="A9" s="309" t="s">
        <v>92</v>
      </c>
      <c r="B9" s="9" t="s">
        <v>238</v>
      </c>
      <c r="C9" s="231"/>
    </row>
    <row r="10" spans="1:3" s="242" customFormat="1" ht="12" customHeight="1" x14ac:dyDescent="0.2">
      <c r="A10" s="310" t="s">
        <v>93</v>
      </c>
      <c r="B10" s="7" t="s">
        <v>239</v>
      </c>
      <c r="C10" s="217"/>
    </row>
    <row r="11" spans="1:3" s="242" customFormat="1" ht="12" customHeight="1" x14ac:dyDescent="0.2">
      <c r="A11" s="310" t="s">
        <v>94</v>
      </c>
      <c r="B11" s="7" t="s">
        <v>240</v>
      </c>
      <c r="C11" s="217"/>
    </row>
    <row r="12" spans="1:3" s="242" customFormat="1" ht="12" customHeight="1" x14ac:dyDescent="0.2">
      <c r="A12" s="310" t="s">
        <v>95</v>
      </c>
      <c r="B12" s="7" t="s">
        <v>241</v>
      </c>
      <c r="C12" s="217"/>
    </row>
    <row r="13" spans="1:3" s="242" customFormat="1" ht="12" customHeight="1" x14ac:dyDescent="0.2">
      <c r="A13" s="310" t="s">
        <v>127</v>
      </c>
      <c r="B13" s="7" t="s">
        <v>242</v>
      </c>
      <c r="C13" s="217"/>
    </row>
    <row r="14" spans="1:3" s="242" customFormat="1" ht="12" customHeight="1" x14ac:dyDescent="0.2">
      <c r="A14" s="310" t="s">
        <v>96</v>
      </c>
      <c r="B14" s="7" t="s">
        <v>364</v>
      </c>
      <c r="C14" s="217"/>
    </row>
    <row r="15" spans="1:3" s="242" customFormat="1" ht="12" customHeight="1" x14ac:dyDescent="0.2">
      <c r="A15" s="310" t="s">
        <v>97</v>
      </c>
      <c r="B15" s="6" t="s">
        <v>365</v>
      </c>
      <c r="C15" s="217"/>
    </row>
    <row r="16" spans="1:3" s="242" customFormat="1" ht="12" customHeight="1" x14ac:dyDescent="0.2">
      <c r="A16" s="310" t="s">
        <v>107</v>
      </c>
      <c r="B16" s="7" t="s">
        <v>245</v>
      </c>
      <c r="C16" s="232"/>
    </row>
    <row r="17" spans="1:3" s="317" customFormat="1" ht="12" customHeight="1" x14ac:dyDescent="0.2">
      <c r="A17" s="310" t="s">
        <v>108</v>
      </c>
      <c r="B17" s="7" t="s">
        <v>246</v>
      </c>
      <c r="C17" s="217"/>
    </row>
    <row r="18" spans="1:3" s="317" customFormat="1" ht="12" customHeight="1" x14ac:dyDescent="0.2">
      <c r="A18" s="310" t="s">
        <v>109</v>
      </c>
      <c r="B18" s="7" t="s">
        <v>399</v>
      </c>
      <c r="C18" s="218"/>
    </row>
    <row r="19" spans="1:3" s="317" customFormat="1" ht="12" customHeight="1" thickBot="1" x14ac:dyDescent="0.25">
      <c r="A19" s="310" t="s">
        <v>110</v>
      </c>
      <c r="B19" s="6" t="s">
        <v>247</v>
      </c>
      <c r="C19" s="218"/>
    </row>
    <row r="20" spans="1:3" s="242" customFormat="1" ht="12" customHeight="1" thickBot="1" x14ac:dyDescent="0.25">
      <c r="A20" s="131" t="s">
        <v>18</v>
      </c>
      <c r="B20" s="158" t="s">
        <v>366</v>
      </c>
      <c r="C20" s="219">
        <f>SUM(C21:C23)</f>
        <v>0</v>
      </c>
    </row>
    <row r="21" spans="1:3" s="317" customFormat="1" ht="12" customHeight="1" x14ac:dyDescent="0.2">
      <c r="A21" s="310" t="s">
        <v>98</v>
      </c>
      <c r="B21" s="8" t="s">
        <v>219</v>
      </c>
      <c r="C21" s="217"/>
    </row>
    <row r="22" spans="1:3" s="317" customFormat="1" ht="12" customHeight="1" x14ac:dyDescent="0.2">
      <c r="A22" s="310" t="s">
        <v>99</v>
      </c>
      <c r="B22" s="7" t="s">
        <v>367</v>
      </c>
      <c r="C22" s="217"/>
    </row>
    <row r="23" spans="1:3" s="317" customFormat="1" ht="12" customHeight="1" x14ac:dyDescent="0.2">
      <c r="A23" s="310" t="s">
        <v>100</v>
      </c>
      <c r="B23" s="7" t="s">
        <v>368</v>
      </c>
      <c r="C23" s="217"/>
    </row>
    <row r="24" spans="1:3" s="317" customFormat="1" ht="12" customHeight="1" thickBot="1" x14ac:dyDescent="0.25">
      <c r="A24" s="310" t="s">
        <v>101</v>
      </c>
      <c r="B24" s="7" t="s">
        <v>480</v>
      </c>
      <c r="C24" s="217"/>
    </row>
    <row r="25" spans="1:3" s="317" customFormat="1" ht="12" customHeight="1" thickBot="1" x14ac:dyDescent="0.25">
      <c r="A25" s="137" t="s">
        <v>19</v>
      </c>
      <c r="B25" s="93" t="s">
        <v>151</v>
      </c>
      <c r="C25" s="223"/>
    </row>
    <row r="26" spans="1:3" s="317" customFormat="1" ht="12" customHeight="1" thickBot="1" x14ac:dyDescent="0.25">
      <c r="A26" s="137" t="s">
        <v>20</v>
      </c>
      <c r="B26" s="93" t="s">
        <v>481</v>
      </c>
      <c r="C26" s="219">
        <f>+C27+C28+C29</f>
        <v>0</v>
      </c>
    </row>
    <row r="27" spans="1:3" s="317" customFormat="1" ht="12" customHeight="1" x14ac:dyDescent="0.2">
      <c r="A27" s="311" t="s">
        <v>229</v>
      </c>
      <c r="B27" s="312" t="s">
        <v>224</v>
      </c>
      <c r="C27" s="57"/>
    </row>
    <row r="28" spans="1:3" s="317" customFormat="1" ht="12" customHeight="1" x14ac:dyDescent="0.2">
      <c r="A28" s="311" t="s">
        <v>230</v>
      </c>
      <c r="B28" s="312" t="s">
        <v>367</v>
      </c>
      <c r="C28" s="217"/>
    </row>
    <row r="29" spans="1:3" s="317" customFormat="1" ht="12" customHeight="1" x14ac:dyDescent="0.2">
      <c r="A29" s="311" t="s">
        <v>231</v>
      </c>
      <c r="B29" s="313" t="s">
        <v>370</v>
      </c>
      <c r="C29" s="217"/>
    </row>
    <row r="30" spans="1:3" s="317" customFormat="1" ht="12" customHeight="1" thickBot="1" x14ac:dyDescent="0.25">
      <c r="A30" s="310" t="s">
        <v>232</v>
      </c>
      <c r="B30" s="109" t="s">
        <v>482</v>
      </c>
      <c r="C30" s="64"/>
    </row>
    <row r="31" spans="1:3" s="317" customFormat="1" ht="12" customHeight="1" thickBot="1" x14ac:dyDescent="0.25">
      <c r="A31" s="137" t="s">
        <v>21</v>
      </c>
      <c r="B31" s="93" t="s">
        <v>371</v>
      </c>
      <c r="C31" s="219">
        <f>+C32+C33+C34</f>
        <v>0</v>
      </c>
    </row>
    <row r="32" spans="1:3" s="317" customFormat="1" ht="12" customHeight="1" x14ac:dyDescent="0.2">
      <c r="A32" s="311" t="s">
        <v>85</v>
      </c>
      <c r="B32" s="312" t="s">
        <v>252</v>
      </c>
      <c r="C32" s="57"/>
    </row>
    <row r="33" spans="1:3" s="317" customFormat="1" ht="12" customHeight="1" x14ac:dyDescent="0.2">
      <c r="A33" s="311" t="s">
        <v>86</v>
      </c>
      <c r="B33" s="313" t="s">
        <v>253</v>
      </c>
      <c r="C33" s="220"/>
    </row>
    <row r="34" spans="1:3" s="317" customFormat="1" ht="12" customHeight="1" thickBot="1" x14ac:dyDescent="0.25">
      <c r="A34" s="310" t="s">
        <v>87</v>
      </c>
      <c r="B34" s="109" t="s">
        <v>254</v>
      </c>
      <c r="C34" s="64"/>
    </row>
    <row r="35" spans="1:3" s="242" customFormat="1" ht="12" customHeight="1" thickBot="1" x14ac:dyDescent="0.25">
      <c r="A35" s="137" t="s">
        <v>22</v>
      </c>
      <c r="B35" s="93" t="s">
        <v>340</v>
      </c>
      <c r="C35" s="223"/>
    </row>
    <row r="36" spans="1:3" s="242" customFormat="1" ht="12" customHeight="1" thickBot="1" x14ac:dyDescent="0.25">
      <c r="A36" s="137" t="s">
        <v>23</v>
      </c>
      <c r="B36" s="93" t="s">
        <v>372</v>
      </c>
      <c r="C36" s="233"/>
    </row>
    <row r="37" spans="1:3" s="242" customFormat="1" ht="12" customHeight="1" thickBot="1" x14ac:dyDescent="0.25">
      <c r="A37" s="131" t="s">
        <v>24</v>
      </c>
      <c r="B37" s="93" t="s">
        <v>373</v>
      </c>
      <c r="C37" s="234">
        <f>+C8+C20+C25+C26+C31+C35+C36</f>
        <v>0</v>
      </c>
    </row>
    <row r="38" spans="1:3" s="242" customFormat="1" ht="12" customHeight="1" thickBot="1" x14ac:dyDescent="0.25">
      <c r="A38" s="159" t="s">
        <v>25</v>
      </c>
      <c r="B38" s="93" t="s">
        <v>374</v>
      </c>
      <c r="C38" s="234">
        <f>+C39+C40+C41</f>
        <v>0</v>
      </c>
    </row>
    <row r="39" spans="1:3" s="242" customFormat="1" ht="12" customHeight="1" x14ac:dyDescent="0.2">
      <c r="A39" s="311" t="s">
        <v>375</v>
      </c>
      <c r="B39" s="312" t="s">
        <v>202</v>
      </c>
      <c r="C39" s="57"/>
    </row>
    <row r="40" spans="1:3" s="242" customFormat="1" ht="12" customHeight="1" x14ac:dyDescent="0.2">
      <c r="A40" s="311" t="s">
        <v>376</v>
      </c>
      <c r="B40" s="313" t="s">
        <v>0</v>
      </c>
      <c r="C40" s="220"/>
    </row>
    <row r="41" spans="1:3" s="317" customFormat="1" ht="12" customHeight="1" thickBot="1" x14ac:dyDescent="0.25">
      <c r="A41" s="310" t="s">
        <v>377</v>
      </c>
      <c r="B41" s="109" t="s">
        <v>378</v>
      </c>
      <c r="C41" s="64"/>
    </row>
    <row r="42" spans="1:3" s="317" customFormat="1" ht="15" customHeight="1" thickBot="1" x14ac:dyDescent="0.25">
      <c r="A42" s="159" t="s">
        <v>26</v>
      </c>
      <c r="B42" s="160" t="s">
        <v>379</v>
      </c>
      <c r="C42" s="237">
        <f>+C37+C38</f>
        <v>0</v>
      </c>
    </row>
    <row r="43" spans="1:3" s="317" customFormat="1" ht="15" customHeight="1" x14ac:dyDescent="0.2">
      <c r="A43" s="161"/>
      <c r="B43" s="162"/>
      <c r="C43" s="235"/>
    </row>
    <row r="44" spans="1:3" ht="13.5" thickBot="1" x14ac:dyDescent="0.25">
      <c r="A44" s="163"/>
      <c r="B44" s="164"/>
      <c r="C44" s="236"/>
    </row>
    <row r="45" spans="1:3" s="316" customFormat="1" ht="16.5" customHeight="1" thickBot="1" x14ac:dyDescent="0.25">
      <c r="A45" s="165"/>
      <c r="B45" s="166" t="s">
        <v>56</v>
      </c>
      <c r="C45" s="237"/>
    </row>
    <row r="46" spans="1:3" s="318" customFormat="1" ht="12" customHeight="1" thickBot="1" x14ac:dyDescent="0.25">
      <c r="A46" s="137" t="s">
        <v>17</v>
      </c>
      <c r="B46" s="93" t="s">
        <v>380</v>
      </c>
      <c r="C46" s="219">
        <f>SUM(C47:C51)</f>
        <v>0</v>
      </c>
    </row>
    <row r="47" spans="1:3" ht="12" customHeight="1" x14ac:dyDescent="0.2">
      <c r="A47" s="310" t="s">
        <v>92</v>
      </c>
      <c r="B47" s="8" t="s">
        <v>48</v>
      </c>
      <c r="C47" s="57"/>
    </row>
    <row r="48" spans="1:3" ht="12" customHeight="1" x14ac:dyDescent="0.2">
      <c r="A48" s="310" t="s">
        <v>93</v>
      </c>
      <c r="B48" s="7" t="s">
        <v>160</v>
      </c>
      <c r="C48" s="60"/>
    </row>
    <row r="49" spans="1:3" ht="12" customHeight="1" x14ac:dyDescent="0.2">
      <c r="A49" s="310" t="s">
        <v>94</v>
      </c>
      <c r="B49" s="7" t="s">
        <v>125</v>
      </c>
      <c r="C49" s="60"/>
    </row>
    <row r="50" spans="1:3" ht="12" customHeight="1" x14ac:dyDescent="0.2">
      <c r="A50" s="310" t="s">
        <v>95</v>
      </c>
      <c r="B50" s="7" t="s">
        <v>161</v>
      </c>
      <c r="C50" s="60"/>
    </row>
    <row r="51" spans="1:3" ht="12" customHeight="1" thickBot="1" x14ac:dyDescent="0.25">
      <c r="A51" s="310" t="s">
        <v>127</v>
      </c>
      <c r="B51" s="7" t="s">
        <v>162</v>
      </c>
      <c r="C51" s="60"/>
    </row>
    <row r="52" spans="1:3" ht="12" customHeight="1" thickBot="1" x14ac:dyDescent="0.25">
      <c r="A52" s="137" t="s">
        <v>18</v>
      </c>
      <c r="B52" s="93" t="s">
        <v>381</v>
      </c>
      <c r="C52" s="219">
        <f>SUM(C53:C55)</f>
        <v>0</v>
      </c>
    </row>
    <row r="53" spans="1:3" s="318" customFormat="1" ht="12" customHeight="1" x14ac:dyDescent="0.2">
      <c r="A53" s="310" t="s">
        <v>98</v>
      </c>
      <c r="B53" s="8" t="s">
        <v>195</v>
      </c>
      <c r="C53" s="57"/>
    </row>
    <row r="54" spans="1:3" ht="12" customHeight="1" x14ac:dyDescent="0.2">
      <c r="A54" s="310" t="s">
        <v>99</v>
      </c>
      <c r="B54" s="7" t="s">
        <v>164</v>
      </c>
      <c r="C54" s="60"/>
    </row>
    <row r="55" spans="1:3" ht="12" customHeight="1" x14ac:dyDescent="0.2">
      <c r="A55" s="310" t="s">
        <v>100</v>
      </c>
      <c r="B55" s="7" t="s">
        <v>57</v>
      </c>
      <c r="C55" s="60"/>
    </row>
    <row r="56" spans="1:3" ht="12" customHeight="1" thickBot="1" x14ac:dyDescent="0.25">
      <c r="A56" s="310" t="s">
        <v>101</v>
      </c>
      <c r="B56" s="7" t="s">
        <v>483</v>
      </c>
      <c r="C56" s="60"/>
    </row>
    <row r="57" spans="1:3" ht="15" customHeight="1" thickBot="1" x14ac:dyDescent="0.25">
      <c r="A57" s="137" t="s">
        <v>19</v>
      </c>
      <c r="B57" s="93" t="s">
        <v>11</v>
      </c>
      <c r="C57" s="223"/>
    </row>
    <row r="58" spans="1:3" ht="13.5" thickBot="1" x14ac:dyDescent="0.25">
      <c r="A58" s="137" t="s">
        <v>20</v>
      </c>
      <c r="B58" s="167" t="s">
        <v>490</v>
      </c>
      <c r="C58" s="238">
        <f>+C46+C52+C57</f>
        <v>0</v>
      </c>
    </row>
    <row r="59" spans="1:3" ht="15" customHeight="1" thickBot="1" x14ac:dyDescent="0.25">
      <c r="C59" s="239"/>
    </row>
    <row r="60" spans="1:3" ht="14.25" customHeight="1" thickBot="1" x14ac:dyDescent="0.25">
      <c r="A60" s="170" t="s">
        <v>478</v>
      </c>
      <c r="B60" s="171"/>
      <c r="C60" s="91"/>
    </row>
    <row r="61" spans="1:3" ht="13.5" thickBot="1" x14ac:dyDescent="0.25">
      <c r="A61" s="170" t="s">
        <v>175</v>
      </c>
      <c r="B61" s="171"/>
      <c r="C61" s="91"/>
    </row>
  </sheetData>
  <sheetProtection formatCells="0"/>
  <customSheetViews>
    <customSheetView guid="{97FEE8B0-D789-49A2-9B6A-B24783AB39CA}" scale="130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5"/>
  <sheetViews>
    <sheetView view="pageBreakPreview" topLeftCell="A54" zoomScale="60" zoomScaleNormal="100" workbookViewId="0">
      <selection activeCell="I105" sqref="I105"/>
    </sheetView>
  </sheetViews>
  <sheetFormatPr defaultRowHeight="12.75" customHeight="1" x14ac:dyDescent="0.2"/>
  <cols>
    <col min="1" max="1" width="27.83203125" style="169" bestFit="1" customWidth="1"/>
    <col min="2" max="2" width="10.6640625" style="169" bestFit="1" customWidth="1"/>
    <col min="3" max="3" width="67.1640625" style="169" bestFit="1" customWidth="1"/>
    <col min="4" max="4" width="12.83203125" style="169" bestFit="1" customWidth="1"/>
    <col min="5" max="5" width="13.33203125" style="169" bestFit="1" customWidth="1"/>
    <col min="6" max="6" width="13.6640625" style="169" customWidth="1"/>
    <col min="7" max="16384" width="9.33203125" style="169"/>
  </cols>
  <sheetData>
    <row r="1" spans="1:6" s="148" customFormat="1" ht="12.75" customHeight="1" x14ac:dyDescent="0.2">
      <c r="A1" s="529" t="s">
        <v>615</v>
      </c>
      <c r="B1" s="530"/>
      <c r="C1" s="226" t="s">
        <v>613</v>
      </c>
      <c r="D1" s="858" t="s">
        <v>616</v>
      </c>
      <c r="E1" s="859"/>
      <c r="F1" s="860"/>
    </row>
    <row r="2" spans="1:6" s="314" customFormat="1" ht="12.75" customHeight="1" thickBot="1" x14ac:dyDescent="0.25">
      <c r="A2" s="531" t="s">
        <v>617</v>
      </c>
      <c r="B2" s="532"/>
      <c r="C2" s="227" t="s">
        <v>962</v>
      </c>
      <c r="D2" s="861"/>
      <c r="E2" s="861"/>
      <c r="F2" s="862"/>
    </row>
    <row r="3" spans="1:6" s="314" customFormat="1" ht="12.75" customHeight="1" thickBot="1" x14ac:dyDescent="0.3">
      <c r="A3" s="151"/>
      <c r="B3" s="151"/>
      <c r="C3" s="151"/>
      <c r="D3" s="152"/>
      <c r="E3" s="152"/>
      <c r="F3" s="152" t="s">
        <v>522</v>
      </c>
    </row>
    <row r="4" spans="1:6" s="315" customFormat="1" ht="21.75" customHeight="1" thickBot="1" x14ac:dyDescent="0.25">
      <c r="A4" s="273" t="s">
        <v>174</v>
      </c>
      <c r="B4" s="533" t="s">
        <v>619</v>
      </c>
      <c r="C4" s="154" t="s">
        <v>620</v>
      </c>
      <c r="D4" s="534" t="s">
        <v>54</v>
      </c>
      <c r="E4" s="154" t="s">
        <v>1041</v>
      </c>
      <c r="F4" s="229" t="s">
        <v>607</v>
      </c>
    </row>
    <row r="5" spans="1:6" ht="12.75" customHeight="1" thickBot="1" x14ac:dyDescent="0.25">
      <c r="A5" s="131"/>
      <c r="B5" s="439"/>
      <c r="C5" s="133" t="s">
        <v>456</v>
      </c>
      <c r="D5" s="440" t="s">
        <v>457</v>
      </c>
      <c r="E5" s="133" t="s">
        <v>458</v>
      </c>
      <c r="F5" s="133" t="s">
        <v>459</v>
      </c>
    </row>
    <row r="6" spans="1:6" s="316" customFormat="1" ht="12.75" customHeight="1" thickBot="1" x14ac:dyDescent="0.25">
      <c r="A6" s="865" t="s">
        <v>55</v>
      </c>
      <c r="B6" s="866"/>
      <c r="C6" s="866"/>
      <c r="D6" s="866"/>
      <c r="E6" s="866"/>
      <c r="F6" s="867"/>
    </row>
    <row r="7" spans="1:6" s="316" customFormat="1" ht="12.75" customHeight="1" thickBot="1" x14ac:dyDescent="0.25">
      <c r="A7" s="441" t="s">
        <v>17</v>
      </c>
      <c r="B7" s="442"/>
      <c r="C7" s="443" t="s">
        <v>214</v>
      </c>
      <c r="D7" s="444">
        <f>+D8+D9+D10+D11+D12+D13</f>
        <v>0</v>
      </c>
      <c r="E7" s="444">
        <f>+E8+E9+E10+E11+E12+E13</f>
        <v>0</v>
      </c>
      <c r="F7" s="444">
        <f>+F8+F9+F10+F11+F12+F13</f>
        <v>0</v>
      </c>
    </row>
    <row r="8" spans="1:6" s="242" customFormat="1" ht="12.75" customHeight="1" x14ac:dyDescent="0.2">
      <c r="A8" s="294" t="s">
        <v>92</v>
      </c>
      <c r="B8" s="445" t="s">
        <v>621</v>
      </c>
      <c r="C8" s="446" t="s">
        <v>215</v>
      </c>
      <c r="D8" s="447"/>
      <c r="E8" s="447"/>
      <c r="F8" s="447">
        <f t="shared" ref="F8:F13" si="0">SUM(D8:E8)</f>
        <v>0</v>
      </c>
    </row>
    <row r="9" spans="1:6" s="242" customFormat="1" ht="12.75" customHeight="1" x14ac:dyDescent="0.2">
      <c r="A9" s="295" t="s">
        <v>93</v>
      </c>
      <c r="B9" s="445" t="s">
        <v>622</v>
      </c>
      <c r="C9" s="431" t="s">
        <v>216</v>
      </c>
      <c r="D9" s="426"/>
      <c r="E9" s="426"/>
      <c r="F9" s="426">
        <f t="shared" si="0"/>
        <v>0</v>
      </c>
    </row>
    <row r="10" spans="1:6" s="242" customFormat="1" ht="12.75" customHeight="1" x14ac:dyDescent="0.2">
      <c r="A10" s="295" t="s">
        <v>94</v>
      </c>
      <c r="B10" s="445" t="s">
        <v>623</v>
      </c>
      <c r="C10" s="431" t="s">
        <v>510</v>
      </c>
      <c r="D10" s="426"/>
      <c r="E10" s="426"/>
      <c r="F10" s="426">
        <f t="shared" si="0"/>
        <v>0</v>
      </c>
    </row>
    <row r="11" spans="1:6" s="242" customFormat="1" ht="12.75" customHeight="1" x14ac:dyDescent="0.2">
      <c r="A11" s="295" t="s">
        <v>95</v>
      </c>
      <c r="B11" s="445" t="s">
        <v>624</v>
      </c>
      <c r="C11" s="431" t="s">
        <v>217</v>
      </c>
      <c r="D11" s="426"/>
      <c r="E11" s="426"/>
      <c r="F11" s="426">
        <f t="shared" si="0"/>
        <v>0</v>
      </c>
    </row>
    <row r="12" spans="1:6" s="242" customFormat="1" ht="12.75" customHeight="1" x14ac:dyDescent="0.2">
      <c r="A12" s="295" t="s">
        <v>127</v>
      </c>
      <c r="B12" s="445" t="s">
        <v>625</v>
      </c>
      <c r="C12" s="431" t="s">
        <v>465</v>
      </c>
      <c r="D12" s="426"/>
      <c r="E12" s="426"/>
      <c r="F12" s="426">
        <f t="shared" si="0"/>
        <v>0</v>
      </c>
    </row>
    <row r="13" spans="1:6" s="242" customFormat="1" ht="12.75" customHeight="1" thickBot="1" x14ac:dyDescent="0.25">
      <c r="A13" s="296" t="s">
        <v>96</v>
      </c>
      <c r="B13" s="445" t="s">
        <v>626</v>
      </c>
      <c r="C13" s="448" t="s">
        <v>396</v>
      </c>
      <c r="D13" s="428"/>
      <c r="E13" s="428"/>
      <c r="F13" s="428">
        <f t="shared" si="0"/>
        <v>0</v>
      </c>
    </row>
    <row r="14" spans="1:6" s="242" customFormat="1" ht="12.75" customHeight="1" thickBot="1" x14ac:dyDescent="0.25">
      <c r="A14" s="441" t="s">
        <v>18</v>
      </c>
      <c r="B14" s="442"/>
      <c r="C14" s="449" t="s">
        <v>218</v>
      </c>
      <c r="D14" s="444">
        <f>+D15+D16+D17+D18+D19</f>
        <v>0</v>
      </c>
      <c r="E14" s="444">
        <f>+E15+E16+E17+E18+E19</f>
        <v>0</v>
      </c>
      <c r="F14" s="444">
        <f>+F15+F16+F17+F18+F19</f>
        <v>0</v>
      </c>
    </row>
    <row r="15" spans="1:6" s="242" customFormat="1" ht="12.75" customHeight="1" x14ac:dyDescent="0.2">
      <c r="A15" s="294" t="s">
        <v>98</v>
      </c>
      <c r="B15" s="445" t="s">
        <v>627</v>
      </c>
      <c r="C15" s="430" t="s">
        <v>219</v>
      </c>
      <c r="D15" s="447"/>
      <c r="E15" s="447"/>
      <c r="F15" s="447">
        <f t="shared" ref="F15:F20" si="1">SUM(D15:E15)</f>
        <v>0</v>
      </c>
    </row>
    <row r="16" spans="1:6" s="242" customFormat="1" ht="12.75" customHeight="1" x14ac:dyDescent="0.2">
      <c r="A16" s="295" t="s">
        <v>99</v>
      </c>
      <c r="B16" s="445" t="s">
        <v>628</v>
      </c>
      <c r="C16" s="431" t="s">
        <v>220</v>
      </c>
      <c r="D16" s="426"/>
      <c r="E16" s="426"/>
      <c r="F16" s="426">
        <f t="shared" si="1"/>
        <v>0</v>
      </c>
    </row>
    <row r="17" spans="1:6" s="317" customFormat="1" ht="12.75" customHeight="1" x14ac:dyDescent="0.2">
      <c r="A17" s="295" t="s">
        <v>100</v>
      </c>
      <c r="B17" s="445" t="s">
        <v>629</v>
      </c>
      <c r="C17" s="431" t="s">
        <v>387</v>
      </c>
      <c r="D17" s="426"/>
      <c r="E17" s="426"/>
      <c r="F17" s="426">
        <f t="shared" si="1"/>
        <v>0</v>
      </c>
    </row>
    <row r="18" spans="1:6" s="317" customFormat="1" ht="12.75" customHeight="1" x14ac:dyDescent="0.2">
      <c r="A18" s="295" t="s">
        <v>101</v>
      </c>
      <c r="B18" s="445" t="s">
        <v>630</v>
      </c>
      <c r="C18" s="431" t="s">
        <v>388</v>
      </c>
      <c r="D18" s="426"/>
      <c r="E18" s="426"/>
      <c r="F18" s="426">
        <f t="shared" si="1"/>
        <v>0</v>
      </c>
    </row>
    <row r="19" spans="1:6" s="317" customFormat="1" ht="12.75" customHeight="1" x14ac:dyDescent="0.2">
      <c r="A19" s="295" t="s">
        <v>102</v>
      </c>
      <c r="B19" s="445" t="s">
        <v>631</v>
      </c>
      <c r="C19" s="431" t="s">
        <v>221</v>
      </c>
      <c r="D19" s="426"/>
      <c r="E19" s="426"/>
      <c r="F19" s="426">
        <f t="shared" si="1"/>
        <v>0</v>
      </c>
    </row>
    <row r="20" spans="1:6" s="242" customFormat="1" ht="12.75" customHeight="1" thickBot="1" x14ac:dyDescent="0.25">
      <c r="A20" s="296" t="s">
        <v>111</v>
      </c>
      <c r="B20" s="445"/>
      <c r="C20" s="432" t="s">
        <v>222</v>
      </c>
      <c r="D20" s="428"/>
      <c r="E20" s="428"/>
      <c r="F20" s="428">
        <f t="shared" si="1"/>
        <v>0</v>
      </c>
    </row>
    <row r="21" spans="1:6" s="317" customFormat="1" ht="12.75" customHeight="1" thickBot="1" x14ac:dyDescent="0.25">
      <c r="A21" s="441" t="s">
        <v>19</v>
      </c>
      <c r="B21" s="442"/>
      <c r="C21" s="443" t="s">
        <v>223</v>
      </c>
      <c r="D21" s="444">
        <f>+D22+D23+D24+D25+D26</f>
        <v>0</v>
      </c>
      <c r="E21" s="444">
        <f>+E22+E23+E24+E25+E26</f>
        <v>0</v>
      </c>
      <c r="F21" s="444">
        <f>+F22+F23+F24+F25+F26</f>
        <v>0</v>
      </c>
    </row>
    <row r="22" spans="1:6" s="317" customFormat="1" ht="12.75" customHeight="1" x14ac:dyDescent="0.2">
      <c r="A22" s="294" t="s">
        <v>81</v>
      </c>
      <c r="B22" s="451" t="s">
        <v>632</v>
      </c>
      <c r="C22" s="430" t="s">
        <v>224</v>
      </c>
      <c r="D22" s="447"/>
      <c r="E22" s="447"/>
      <c r="F22" s="447"/>
    </row>
    <row r="23" spans="1:6" s="317" customFormat="1" ht="12.75" customHeight="1" x14ac:dyDescent="0.2">
      <c r="A23" s="295" t="s">
        <v>82</v>
      </c>
      <c r="B23" s="452" t="s">
        <v>633</v>
      </c>
      <c r="C23" s="431" t="s">
        <v>225</v>
      </c>
      <c r="D23" s="426"/>
      <c r="E23" s="426"/>
      <c r="F23" s="426">
        <f>SUM(D23:E23)</f>
        <v>0</v>
      </c>
    </row>
    <row r="24" spans="1:6" s="317" customFormat="1" ht="12.75" customHeight="1" x14ac:dyDescent="0.2">
      <c r="A24" s="295" t="s">
        <v>83</v>
      </c>
      <c r="B24" s="452" t="s">
        <v>634</v>
      </c>
      <c r="C24" s="431" t="s">
        <v>389</v>
      </c>
      <c r="D24" s="426"/>
      <c r="E24" s="426"/>
      <c r="F24" s="426">
        <f>SUM(D24:E24)</f>
        <v>0</v>
      </c>
    </row>
    <row r="25" spans="1:6" s="317" customFormat="1" ht="12.75" customHeight="1" x14ac:dyDescent="0.2">
      <c r="A25" s="295" t="s">
        <v>84</v>
      </c>
      <c r="B25" s="452" t="s">
        <v>635</v>
      </c>
      <c r="C25" s="431" t="s">
        <v>390</v>
      </c>
      <c r="D25" s="426"/>
      <c r="E25" s="426"/>
      <c r="F25" s="426">
        <f>SUM(D25:E25)</f>
        <v>0</v>
      </c>
    </row>
    <row r="26" spans="1:6" s="317" customFormat="1" ht="12.75" customHeight="1" x14ac:dyDescent="0.2">
      <c r="A26" s="295" t="s">
        <v>148</v>
      </c>
      <c r="B26" s="452" t="s">
        <v>636</v>
      </c>
      <c r="C26" s="431" t="s">
        <v>226</v>
      </c>
      <c r="D26" s="426"/>
      <c r="E26" s="426"/>
      <c r="F26" s="426">
        <f>SUM(D26:E26)</f>
        <v>0</v>
      </c>
    </row>
    <row r="27" spans="1:6" s="317" customFormat="1" ht="12.75" customHeight="1" thickBot="1" x14ac:dyDescent="0.25">
      <c r="A27" s="296" t="s">
        <v>149</v>
      </c>
      <c r="B27" s="453"/>
      <c r="C27" s="432" t="s">
        <v>227</v>
      </c>
      <c r="D27" s="428"/>
      <c r="E27" s="428"/>
      <c r="F27" s="428">
        <f>SUM(D27:E27)</f>
        <v>0</v>
      </c>
    </row>
    <row r="28" spans="1:6" s="317" customFormat="1" ht="12.75" customHeight="1" thickBot="1" x14ac:dyDescent="0.25">
      <c r="A28" s="441" t="s">
        <v>150</v>
      </c>
      <c r="B28" s="442"/>
      <c r="C28" s="454" t="s">
        <v>958</v>
      </c>
      <c r="D28" s="450">
        <f>SUM(D29,D33,D34,D35,D36,D37)</f>
        <v>0</v>
      </c>
      <c r="E28" s="450">
        <f>SUM(E29,E33,E34,E35,E36,E37)</f>
        <v>0</v>
      </c>
      <c r="F28" s="455">
        <f>SUM(F29,F33,F34,F35,F37,F36)</f>
        <v>0</v>
      </c>
    </row>
    <row r="29" spans="1:6" s="317" customFormat="1" ht="12.75" customHeight="1" x14ac:dyDescent="0.2">
      <c r="A29" s="294" t="s">
        <v>229</v>
      </c>
      <c r="B29" s="451" t="s">
        <v>637</v>
      </c>
      <c r="C29" s="456" t="s">
        <v>638</v>
      </c>
      <c r="D29" s="447"/>
      <c r="E29" s="457"/>
      <c r="F29" s="447">
        <f>SUM(F30:F32)</f>
        <v>0</v>
      </c>
    </row>
    <row r="30" spans="1:6" s="317" customFormat="1" ht="12.75" customHeight="1" x14ac:dyDescent="0.2">
      <c r="A30" s="294" t="s">
        <v>639</v>
      </c>
      <c r="B30" s="445"/>
      <c r="C30" s="430" t="s">
        <v>515</v>
      </c>
      <c r="D30" s="426"/>
      <c r="E30" s="426"/>
      <c r="F30" s="426">
        <f t="shared" ref="F30:F37" si="2">SUM(D30:E30)</f>
        <v>0</v>
      </c>
    </row>
    <row r="31" spans="1:6" s="317" customFormat="1" ht="12.75" customHeight="1" x14ac:dyDescent="0.2">
      <c r="A31" s="294" t="s">
        <v>640</v>
      </c>
      <c r="B31" s="445"/>
      <c r="C31" s="430" t="s">
        <v>955</v>
      </c>
      <c r="D31" s="426"/>
      <c r="E31" s="426"/>
      <c r="F31" s="426">
        <f t="shared" si="2"/>
        <v>0</v>
      </c>
    </row>
    <row r="32" spans="1:6" s="317" customFormat="1" ht="12.75" customHeight="1" x14ac:dyDescent="0.2">
      <c r="A32" s="294" t="s">
        <v>641</v>
      </c>
      <c r="B32" s="445"/>
      <c r="C32" s="430" t="s">
        <v>956</v>
      </c>
      <c r="D32" s="426"/>
      <c r="E32" s="426"/>
      <c r="F32" s="426">
        <f t="shared" si="2"/>
        <v>0</v>
      </c>
    </row>
    <row r="33" spans="1:6" s="317" customFormat="1" ht="12.75" customHeight="1" x14ac:dyDescent="0.2">
      <c r="A33" s="295" t="s">
        <v>230</v>
      </c>
      <c r="B33" s="458" t="s">
        <v>642</v>
      </c>
      <c r="C33" s="431" t="s">
        <v>517</v>
      </c>
      <c r="D33" s="426"/>
      <c r="E33" s="426"/>
      <c r="F33" s="426">
        <f t="shared" si="2"/>
        <v>0</v>
      </c>
    </row>
    <row r="34" spans="1:6" s="242" customFormat="1" ht="12.75" customHeight="1" x14ac:dyDescent="0.2">
      <c r="A34" s="295" t="s">
        <v>231</v>
      </c>
      <c r="B34" s="458" t="s">
        <v>643</v>
      </c>
      <c r="C34" s="431" t="s">
        <v>518</v>
      </c>
      <c r="D34" s="426"/>
      <c r="E34" s="426"/>
      <c r="F34" s="426">
        <f t="shared" si="2"/>
        <v>0</v>
      </c>
    </row>
    <row r="35" spans="1:6" s="242" customFormat="1" ht="12.75" customHeight="1" x14ac:dyDescent="0.2">
      <c r="A35" s="295" t="s">
        <v>232</v>
      </c>
      <c r="B35" s="458" t="s">
        <v>644</v>
      </c>
      <c r="C35" s="431" t="s">
        <v>233</v>
      </c>
      <c r="D35" s="426"/>
      <c r="E35" s="426"/>
      <c r="F35" s="426">
        <f t="shared" si="2"/>
        <v>0</v>
      </c>
    </row>
    <row r="36" spans="1:6" s="242" customFormat="1" ht="12.75" customHeight="1" x14ac:dyDescent="0.2">
      <c r="A36" s="295" t="s">
        <v>512</v>
      </c>
      <c r="B36" s="458" t="s">
        <v>643</v>
      </c>
      <c r="C36" s="431" t="s">
        <v>516</v>
      </c>
      <c r="D36" s="426"/>
      <c r="E36" s="426"/>
      <c r="F36" s="426">
        <f t="shared" si="2"/>
        <v>0</v>
      </c>
    </row>
    <row r="37" spans="1:6" s="242" customFormat="1" ht="12.75" customHeight="1" thickBot="1" x14ac:dyDescent="0.25">
      <c r="A37" s="296" t="s">
        <v>513</v>
      </c>
      <c r="B37" s="453" t="s">
        <v>645</v>
      </c>
      <c r="C37" s="433" t="s">
        <v>235</v>
      </c>
      <c r="D37" s="428"/>
      <c r="E37" s="428"/>
      <c r="F37" s="428">
        <f t="shared" si="2"/>
        <v>0</v>
      </c>
    </row>
    <row r="38" spans="1:6" s="242" customFormat="1" ht="12.75" customHeight="1" thickBot="1" x14ac:dyDescent="0.25">
      <c r="A38" s="441" t="s">
        <v>21</v>
      </c>
      <c r="B38" s="442"/>
      <c r="C38" s="443" t="s">
        <v>397</v>
      </c>
      <c r="D38" s="460">
        <f>SUM(D39:D49)</f>
        <v>3191052</v>
      </c>
      <c r="E38" s="460">
        <f>SUM(E39:E49)</f>
        <v>2177000</v>
      </c>
      <c r="F38" s="460">
        <f>SUM(F39:F49)</f>
        <v>5368052</v>
      </c>
    </row>
    <row r="39" spans="1:6" s="242" customFormat="1" ht="12.75" customHeight="1" x14ac:dyDescent="0.2">
      <c r="A39" s="294" t="s">
        <v>85</v>
      </c>
      <c r="B39" s="445" t="s">
        <v>646</v>
      </c>
      <c r="C39" s="430" t="s">
        <v>238</v>
      </c>
      <c r="D39" s="447"/>
      <c r="E39" s="447"/>
      <c r="F39" s="447">
        <f>SUM(D39:E39)</f>
        <v>0</v>
      </c>
    </row>
    <row r="40" spans="1:6" s="317" customFormat="1" ht="12.75" customHeight="1" x14ac:dyDescent="0.2">
      <c r="A40" s="295" t="s">
        <v>86</v>
      </c>
      <c r="B40" s="445" t="s">
        <v>647</v>
      </c>
      <c r="C40" s="431" t="s">
        <v>239</v>
      </c>
      <c r="D40" s="426"/>
      <c r="E40" s="426"/>
      <c r="F40" s="426">
        <f t="shared" ref="F40:F49" si="3">SUM(D40:E40)</f>
        <v>0</v>
      </c>
    </row>
    <row r="41" spans="1:6" s="317" customFormat="1" ht="12.75" customHeight="1" x14ac:dyDescent="0.2">
      <c r="A41" s="295" t="s">
        <v>87</v>
      </c>
      <c r="B41" s="445" t="s">
        <v>648</v>
      </c>
      <c r="C41" s="431" t="s">
        <v>240</v>
      </c>
      <c r="D41" s="426">
        <v>386000</v>
      </c>
      <c r="E41" s="426"/>
      <c r="F41" s="426">
        <f t="shared" si="3"/>
        <v>386000</v>
      </c>
    </row>
    <row r="42" spans="1:6" s="317" customFormat="1" ht="12.75" customHeight="1" x14ac:dyDescent="0.2">
      <c r="A42" s="295" t="s">
        <v>152</v>
      </c>
      <c r="B42" s="445" t="s">
        <v>649</v>
      </c>
      <c r="C42" s="431" t="s">
        <v>241</v>
      </c>
      <c r="D42" s="426"/>
      <c r="E42" s="426"/>
      <c r="F42" s="426">
        <f t="shared" si="3"/>
        <v>0</v>
      </c>
    </row>
    <row r="43" spans="1:6" s="317" customFormat="1" ht="12.75" customHeight="1" x14ac:dyDescent="0.2">
      <c r="A43" s="295" t="s">
        <v>153</v>
      </c>
      <c r="B43" s="445" t="s">
        <v>650</v>
      </c>
      <c r="C43" s="431" t="s">
        <v>242</v>
      </c>
      <c r="D43" s="426">
        <v>1016830</v>
      </c>
      <c r="E43" s="426"/>
      <c r="F43" s="426">
        <f t="shared" si="3"/>
        <v>1016830</v>
      </c>
    </row>
    <row r="44" spans="1:6" ht="12.75" customHeight="1" x14ac:dyDescent="0.2">
      <c r="A44" s="295" t="s">
        <v>154</v>
      </c>
      <c r="B44" s="445" t="s">
        <v>651</v>
      </c>
      <c r="C44" s="431" t="s">
        <v>243</v>
      </c>
      <c r="D44" s="426">
        <v>1788222</v>
      </c>
      <c r="E44" s="426"/>
      <c r="F44" s="426">
        <f t="shared" si="3"/>
        <v>1788222</v>
      </c>
    </row>
    <row r="45" spans="1:6" s="316" customFormat="1" ht="12.75" customHeight="1" x14ac:dyDescent="0.2">
      <c r="A45" s="295" t="s">
        <v>155</v>
      </c>
      <c r="B45" s="445" t="s">
        <v>652</v>
      </c>
      <c r="C45" s="431" t="s">
        <v>244</v>
      </c>
      <c r="D45" s="426"/>
      <c r="E45" s="426">
        <v>2177000</v>
      </c>
      <c r="F45" s="426">
        <f t="shared" si="3"/>
        <v>2177000</v>
      </c>
    </row>
    <row r="46" spans="1:6" s="318" customFormat="1" ht="12.75" customHeight="1" x14ac:dyDescent="0.2">
      <c r="A46" s="295" t="s">
        <v>156</v>
      </c>
      <c r="B46" s="445" t="s">
        <v>653</v>
      </c>
      <c r="C46" s="431" t="s">
        <v>519</v>
      </c>
      <c r="D46" s="426"/>
      <c r="E46" s="426"/>
      <c r="F46" s="426">
        <f t="shared" si="3"/>
        <v>0</v>
      </c>
    </row>
    <row r="47" spans="1:6" ht="12.75" customHeight="1" x14ac:dyDescent="0.2">
      <c r="A47" s="295" t="s">
        <v>236</v>
      </c>
      <c r="B47" s="445" t="s">
        <v>654</v>
      </c>
      <c r="C47" s="431" t="s">
        <v>246</v>
      </c>
      <c r="D47" s="426"/>
      <c r="E47" s="461"/>
      <c r="F47" s="426">
        <f t="shared" si="3"/>
        <v>0</v>
      </c>
    </row>
    <row r="48" spans="1:6" ht="12.75" customHeight="1" x14ac:dyDescent="0.2">
      <c r="A48" s="296" t="s">
        <v>237</v>
      </c>
      <c r="B48" s="445" t="s">
        <v>655</v>
      </c>
      <c r="C48" s="432" t="s">
        <v>399</v>
      </c>
      <c r="D48" s="426"/>
      <c r="E48" s="461"/>
      <c r="F48" s="426">
        <f t="shared" si="3"/>
        <v>0</v>
      </c>
    </row>
    <row r="49" spans="1:6" ht="12.75" customHeight="1" thickBot="1" x14ac:dyDescent="0.25">
      <c r="A49" s="296" t="s">
        <v>398</v>
      </c>
      <c r="B49" s="445" t="s">
        <v>656</v>
      </c>
      <c r="C49" s="432" t="s">
        <v>247</v>
      </c>
      <c r="D49" s="428"/>
      <c r="E49" s="462"/>
      <c r="F49" s="428">
        <f t="shared" si="3"/>
        <v>0</v>
      </c>
    </row>
    <row r="50" spans="1:6" ht="12.75" customHeight="1" thickBot="1" x14ac:dyDescent="0.25">
      <c r="A50" s="441" t="s">
        <v>22</v>
      </c>
      <c r="B50" s="442"/>
      <c r="C50" s="443" t="s">
        <v>248</v>
      </c>
      <c r="D50" s="459">
        <f>SUM(D51:D55)</f>
        <v>0</v>
      </c>
      <c r="E50" s="459">
        <f>SUM(E51:E55)</f>
        <v>0</v>
      </c>
      <c r="F50" s="459">
        <f>SUM(F51:F55)</f>
        <v>0</v>
      </c>
    </row>
    <row r="51" spans="1:6" ht="12.75" customHeight="1" x14ac:dyDescent="0.2">
      <c r="A51" s="294" t="s">
        <v>88</v>
      </c>
      <c r="B51" s="445" t="s">
        <v>657</v>
      </c>
      <c r="C51" s="430" t="s">
        <v>252</v>
      </c>
      <c r="D51" s="447"/>
      <c r="E51" s="463"/>
      <c r="F51" s="463">
        <f>SUM(D51:E51)</f>
        <v>0</v>
      </c>
    </row>
    <row r="52" spans="1:6" ht="12.75" customHeight="1" x14ac:dyDescent="0.2">
      <c r="A52" s="295" t="s">
        <v>89</v>
      </c>
      <c r="B52" s="445" t="s">
        <v>658</v>
      </c>
      <c r="C52" s="431" t="s">
        <v>253</v>
      </c>
      <c r="D52" s="426"/>
      <c r="E52" s="461"/>
      <c r="F52" s="461">
        <f>SUM(D52:E52)</f>
        <v>0</v>
      </c>
    </row>
    <row r="53" spans="1:6" s="318" customFormat="1" ht="12.75" customHeight="1" x14ac:dyDescent="0.2">
      <c r="A53" s="295" t="s">
        <v>249</v>
      </c>
      <c r="B53" s="445" t="s">
        <v>659</v>
      </c>
      <c r="C53" s="431" t="s">
        <v>254</v>
      </c>
      <c r="D53" s="426"/>
      <c r="E53" s="461"/>
      <c r="F53" s="461">
        <f>SUM(D53:E53)</f>
        <v>0</v>
      </c>
    </row>
    <row r="54" spans="1:6" ht="12.75" customHeight="1" x14ac:dyDescent="0.2">
      <c r="A54" s="295" t="s">
        <v>250</v>
      </c>
      <c r="B54" s="445" t="s">
        <v>660</v>
      </c>
      <c r="C54" s="431" t="s">
        <v>255</v>
      </c>
      <c r="D54" s="426"/>
      <c r="E54" s="461"/>
      <c r="F54" s="461">
        <f>SUM(D54:E54)</f>
        <v>0</v>
      </c>
    </row>
    <row r="55" spans="1:6" ht="12.75" customHeight="1" thickBot="1" x14ac:dyDescent="0.25">
      <c r="A55" s="296" t="s">
        <v>251</v>
      </c>
      <c r="B55" s="445" t="s">
        <v>661</v>
      </c>
      <c r="C55" s="432" t="s">
        <v>256</v>
      </c>
      <c r="D55" s="428"/>
      <c r="E55" s="462"/>
      <c r="F55" s="462">
        <f>SUM(D55:E55)</f>
        <v>0</v>
      </c>
    </row>
    <row r="56" spans="1:6" ht="12.75" customHeight="1" thickBot="1" x14ac:dyDescent="0.25">
      <c r="A56" s="441" t="s">
        <v>157</v>
      </c>
      <c r="B56" s="442"/>
      <c r="C56" s="443" t="s">
        <v>257</v>
      </c>
      <c r="D56" s="459">
        <f>SUM(D57:D59)</f>
        <v>0</v>
      </c>
      <c r="E56" s="459">
        <f>SUM(E57:E59)</f>
        <v>0</v>
      </c>
      <c r="F56" s="459">
        <f>SUM(F57:F59)</f>
        <v>0</v>
      </c>
    </row>
    <row r="57" spans="1:6" ht="12.75" customHeight="1" x14ac:dyDescent="0.2">
      <c r="A57" s="294" t="s">
        <v>90</v>
      </c>
      <c r="B57" s="445" t="s">
        <v>662</v>
      </c>
      <c r="C57" s="430" t="s">
        <v>258</v>
      </c>
      <c r="D57" s="447"/>
      <c r="E57" s="447"/>
      <c r="F57" s="447">
        <f t="shared" ref="F57:F90" si="4">SUM(D57:E57)</f>
        <v>0</v>
      </c>
    </row>
    <row r="58" spans="1:6" ht="12.75" customHeight="1" x14ac:dyDescent="0.2">
      <c r="A58" s="295" t="s">
        <v>91</v>
      </c>
      <c r="B58" s="445" t="s">
        <v>663</v>
      </c>
      <c r="C58" s="431" t="s">
        <v>391</v>
      </c>
      <c r="D58" s="426"/>
      <c r="E58" s="426"/>
      <c r="F58" s="426">
        <f t="shared" si="4"/>
        <v>0</v>
      </c>
    </row>
    <row r="59" spans="1:6" ht="12.75" customHeight="1" x14ac:dyDescent="0.2">
      <c r="A59" s="295" t="s">
        <v>261</v>
      </c>
      <c r="B59" s="445" t="s">
        <v>664</v>
      </c>
      <c r="C59" s="431" t="s">
        <v>259</v>
      </c>
      <c r="D59" s="426"/>
      <c r="E59" s="426"/>
      <c r="F59" s="426">
        <f t="shared" si="4"/>
        <v>0</v>
      </c>
    </row>
    <row r="60" spans="1:6" ht="12.75" customHeight="1" thickBot="1" x14ac:dyDescent="0.25">
      <c r="A60" s="296" t="s">
        <v>262</v>
      </c>
      <c r="B60" s="453"/>
      <c r="C60" s="432" t="s">
        <v>260</v>
      </c>
      <c r="D60" s="428"/>
      <c r="E60" s="428"/>
      <c r="F60" s="428">
        <f t="shared" si="4"/>
        <v>0</v>
      </c>
    </row>
    <row r="61" spans="1:6" ht="12.75" customHeight="1" thickBot="1" x14ac:dyDescent="0.25">
      <c r="A61" s="441" t="s">
        <v>24</v>
      </c>
      <c r="B61" s="442"/>
      <c r="C61" s="449" t="s">
        <v>263</v>
      </c>
      <c r="D61" s="450">
        <f>SUM(D62:D64)</f>
        <v>0</v>
      </c>
      <c r="E61" s="450">
        <f>SUM(E62:E64)</f>
        <v>0</v>
      </c>
      <c r="F61" s="444">
        <f t="shared" si="4"/>
        <v>0</v>
      </c>
    </row>
    <row r="62" spans="1:6" ht="12.75" customHeight="1" thickBot="1" x14ac:dyDescent="0.25">
      <c r="A62" s="294" t="s">
        <v>158</v>
      </c>
      <c r="B62" s="445" t="s">
        <v>665</v>
      </c>
      <c r="C62" s="430" t="s">
        <v>265</v>
      </c>
      <c r="D62" s="447"/>
      <c r="E62" s="463"/>
      <c r="F62" s="463">
        <f t="shared" si="4"/>
        <v>0</v>
      </c>
    </row>
    <row r="63" spans="1:6" ht="12.75" customHeight="1" thickBot="1" x14ac:dyDescent="0.25">
      <c r="A63" s="295" t="s">
        <v>159</v>
      </c>
      <c r="B63" s="458" t="s">
        <v>666</v>
      </c>
      <c r="C63" s="431" t="s">
        <v>392</v>
      </c>
      <c r="D63" s="426"/>
      <c r="E63" s="461"/>
      <c r="F63" s="463">
        <f t="shared" si="4"/>
        <v>0</v>
      </c>
    </row>
    <row r="64" spans="1:6" ht="12.75" customHeight="1" thickBot="1" x14ac:dyDescent="0.25">
      <c r="A64" s="295" t="s">
        <v>196</v>
      </c>
      <c r="B64" s="458" t="s">
        <v>667</v>
      </c>
      <c r="C64" s="431" t="s">
        <v>266</v>
      </c>
      <c r="D64" s="426"/>
      <c r="E64" s="461"/>
      <c r="F64" s="463">
        <f t="shared" si="4"/>
        <v>0</v>
      </c>
    </row>
    <row r="65" spans="1:6" ht="12.75" customHeight="1" thickBot="1" x14ac:dyDescent="0.25">
      <c r="A65" s="296" t="s">
        <v>264</v>
      </c>
      <c r="B65" s="453"/>
      <c r="C65" s="432" t="s">
        <v>267</v>
      </c>
      <c r="D65" s="428"/>
      <c r="E65" s="462"/>
      <c r="F65" s="463">
        <f t="shared" si="4"/>
        <v>0</v>
      </c>
    </row>
    <row r="66" spans="1:6" ht="12.75" customHeight="1" thickBot="1" x14ac:dyDescent="0.25">
      <c r="A66" s="464" t="s">
        <v>25</v>
      </c>
      <c r="B66" s="465"/>
      <c r="C66" s="466" t="s">
        <v>268</v>
      </c>
      <c r="D66" s="697">
        <f>SUM(D61,D56,D50,D38,D28,D21,D14,D7)</f>
        <v>3191052</v>
      </c>
      <c r="E66" s="467">
        <f>SUM(E61,E56,E50,E38,E28,E21,E14,E7)</f>
        <v>2177000</v>
      </c>
      <c r="F66" s="468">
        <f t="shared" si="4"/>
        <v>5368052</v>
      </c>
    </row>
    <row r="67" spans="1:6" ht="12.75" customHeight="1" thickBot="1" x14ac:dyDescent="0.2">
      <c r="A67" s="469" t="s">
        <v>359</v>
      </c>
      <c r="B67" s="470"/>
      <c r="C67" s="449" t="s">
        <v>270</v>
      </c>
      <c r="D67" s="471">
        <f>SUM(D68:D70)</f>
        <v>0</v>
      </c>
      <c r="E67" s="471">
        <f>SUM(E68:E70)</f>
        <v>0</v>
      </c>
      <c r="F67" s="444">
        <f t="shared" si="4"/>
        <v>0</v>
      </c>
    </row>
    <row r="68" spans="1:6" ht="12.75" customHeight="1" thickBot="1" x14ac:dyDescent="0.25">
      <c r="A68" s="294" t="s">
        <v>301</v>
      </c>
      <c r="B68" s="445" t="s">
        <v>668</v>
      </c>
      <c r="C68" s="430" t="s">
        <v>271</v>
      </c>
      <c r="D68" s="447"/>
      <c r="E68" s="463"/>
      <c r="F68" s="463">
        <f t="shared" si="4"/>
        <v>0</v>
      </c>
    </row>
    <row r="69" spans="1:6" ht="12.75" customHeight="1" thickBot="1" x14ac:dyDescent="0.25">
      <c r="A69" s="295" t="s">
        <v>310</v>
      </c>
      <c r="B69" s="445" t="s">
        <v>669</v>
      </c>
      <c r="C69" s="431" t="s">
        <v>272</v>
      </c>
      <c r="D69" s="426"/>
      <c r="E69" s="461"/>
      <c r="F69" s="463">
        <f t="shared" si="4"/>
        <v>0</v>
      </c>
    </row>
    <row r="70" spans="1:6" ht="12.75" customHeight="1" thickBot="1" x14ac:dyDescent="0.25">
      <c r="A70" s="296" t="s">
        <v>311</v>
      </c>
      <c r="B70" s="453" t="s">
        <v>960</v>
      </c>
      <c r="C70" s="472" t="s">
        <v>273</v>
      </c>
      <c r="D70" s="428"/>
      <c r="E70" s="462"/>
      <c r="F70" s="463">
        <f t="shared" si="4"/>
        <v>0</v>
      </c>
    </row>
    <row r="71" spans="1:6" ht="12.75" customHeight="1" thickBot="1" x14ac:dyDescent="0.2">
      <c r="A71" s="469" t="s">
        <v>274</v>
      </c>
      <c r="B71" s="470"/>
      <c r="C71" s="449" t="s">
        <v>275</v>
      </c>
      <c r="D71" s="471">
        <f>SUM(D72:D75)</f>
        <v>0</v>
      </c>
      <c r="E71" s="471">
        <f>SUM(E72:E75)</f>
        <v>0</v>
      </c>
      <c r="F71" s="444">
        <f t="shared" si="4"/>
        <v>0</v>
      </c>
    </row>
    <row r="72" spans="1:6" ht="12.75" customHeight="1" thickBot="1" x14ac:dyDescent="0.25">
      <c r="A72" s="294" t="s">
        <v>128</v>
      </c>
      <c r="B72" s="445" t="s">
        <v>670</v>
      </c>
      <c r="C72" s="430" t="s">
        <v>276</v>
      </c>
      <c r="D72" s="447"/>
      <c r="E72" s="463"/>
      <c r="F72" s="463">
        <f t="shared" si="4"/>
        <v>0</v>
      </c>
    </row>
    <row r="73" spans="1:6" ht="12.75" customHeight="1" thickBot="1" x14ac:dyDescent="0.25">
      <c r="A73" s="295" t="s">
        <v>129</v>
      </c>
      <c r="B73" s="458" t="s">
        <v>671</v>
      </c>
      <c r="C73" s="431" t="s">
        <v>277</v>
      </c>
      <c r="D73" s="426"/>
      <c r="E73" s="461"/>
      <c r="F73" s="463">
        <f t="shared" si="4"/>
        <v>0</v>
      </c>
    </row>
    <row r="74" spans="1:6" ht="12.75" customHeight="1" thickBot="1" x14ac:dyDescent="0.25">
      <c r="A74" s="295" t="s">
        <v>302</v>
      </c>
      <c r="B74" s="458" t="s">
        <v>672</v>
      </c>
      <c r="C74" s="431" t="s">
        <v>278</v>
      </c>
      <c r="D74" s="426"/>
      <c r="E74" s="461"/>
      <c r="F74" s="463">
        <f t="shared" si="4"/>
        <v>0</v>
      </c>
    </row>
    <row r="75" spans="1:6" ht="12.75" customHeight="1" thickBot="1" x14ac:dyDescent="0.25">
      <c r="A75" s="296" t="s">
        <v>303</v>
      </c>
      <c r="B75" s="453" t="s">
        <v>673</v>
      </c>
      <c r="C75" s="432" t="s">
        <v>279</v>
      </c>
      <c r="D75" s="428"/>
      <c r="E75" s="462"/>
      <c r="F75" s="463">
        <f t="shared" si="4"/>
        <v>0</v>
      </c>
    </row>
    <row r="76" spans="1:6" ht="12.75" customHeight="1" thickBot="1" x14ac:dyDescent="0.2">
      <c r="A76" s="469" t="s">
        <v>280</v>
      </c>
      <c r="B76" s="470"/>
      <c r="C76" s="449" t="s">
        <v>281</v>
      </c>
      <c r="D76" s="471">
        <f>SUM(D77:D78)</f>
        <v>353527</v>
      </c>
      <c r="E76" s="471">
        <f>SUM(E77:E78)</f>
        <v>-345</v>
      </c>
      <c r="F76" s="444">
        <f t="shared" si="4"/>
        <v>353182</v>
      </c>
    </row>
    <row r="77" spans="1:6" ht="12.75" customHeight="1" thickBot="1" x14ac:dyDescent="0.25">
      <c r="A77" s="294" t="s">
        <v>304</v>
      </c>
      <c r="B77" s="445" t="s">
        <v>674</v>
      </c>
      <c r="C77" s="430" t="s">
        <v>282</v>
      </c>
      <c r="D77" s="447">
        <v>353527</v>
      </c>
      <c r="E77" s="463">
        <v>-345</v>
      </c>
      <c r="F77" s="463">
        <f t="shared" si="4"/>
        <v>353182</v>
      </c>
    </row>
    <row r="78" spans="1:6" ht="12.75" customHeight="1" thickBot="1" x14ac:dyDescent="0.25">
      <c r="A78" s="296" t="s">
        <v>305</v>
      </c>
      <c r="B78" s="453" t="s">
        <v>675</v>
      </c>
      <c r="C78" s="432" t="s">
        <v>283</v>
      </c>
      <c r="D78" s="428"/>
      <c r="E78" s="462"/>
      <c r="F78" s="463">
        <f t="shared" si="4"/>
        <v>0</v>
      </c>
    </row>
    <row r="79" spans="1:6" ht="12.75" customHeight="1" thickBot="1" x14ac:dyDescent="0.2">
      <c r="A79" s="469" t="s">
        <v>284</v>
      </c>
      <c r="B79" s="470"/>
      <c r="C79" s="449" t="s">
        <v>285</v>
      </c>
      <c r="D79" s="471">
        <f>SUM(D80:D83)</f>
        <v>160969618</v>
      </c>
      <c r="E79" s="471">
        <f>SUM(E80:E83)</f>
        <v>902521</v>
      </c>
      <c r="F79" s="444">
        <f t="shared" si="4"/>
        <v>161872139</v>
      </c>
    </row>
    <row r="80" spans="1:6" ht="12.75" customHeight="1" thickBot="1" x14ac:dyDescent="0.25">
      <c r="A80" s="294" t="s">
        <v>306</v>
      </c>
      <c r="B80" s="445" t="s">
        <v>676</v>
      </c>
      <c r="C80" s="430" t="s">
        <v>286</v>
      </c>
      <c r="D80" s="447"/>
      <c r="E80" s="463"/>
      <c r="F80" s="463">
        <f t="shared" si="4"/>
        <v>0</v>
      </c>
    </row>
    <row r="81" spans="1:6" ht="12.75" customHeight="1" thickBot="1" x14ac:dyDescent="0.25">
      <c r="A81" s="295" t="s">
        <v>307</v>
      </c>
      <c r="B81" s="458" t="s">
        <v>677</v>
      </c>
      <c r="C81" s="431" t="s">
        <v>287</v>
      </c>
      <c r="D81" s="426"/>
      <c r="E81" s="461"/>
      <c r="F81" s="463">
        <f t="shared" si="4"/>
        <v>0</v>
      </c>
    </row>
    <row r="82" spans="1:6" ht="12.75" customHeight="1" thickBot="1" x14ac:dyDescent="0.25">
      <c r="A82" s="296" t="s">
        <v>308</v>
      </c>
      <c r="B82" s="453" t="s">
        <v>678</v>
      </c>
      <c r="C82" s="432" t="s">
        <v>679</v>
      </c>
      <c r="D82" s="426">
        <v>160969618</v>
      </c>
      <c r="E82" s="461">
        <v>902521</v>
      </c>
      <c r="F82" s="463">
        <f t="shared" si="4"/>
        <v>161872139</v>
      </c>
    </row>
    <row r="83" spans="1:6" ht="12.75" customHeight="1" thickBot="1" x14ac:dyDescent="0.25">
      <c r="A83" s="296" t="s">
        <v>680</v>
      </c>
      <c r="B83" s="453" t="s">
        <v>681</v>
      </c>
      <c r="C83" s="432" t="s">
        <v>288</v>
      </c>
      <c r="D83" s="428"/>
      <c r="E83" s="462"/>
      <c r="F83" s="463">
        <f t="shared" si="4"/>
        <v>0</v>
      </c>
    </row>
    <row r="84" spans="1:6" ht="12.75" customHeight="1" thickBot="1" x14ac:dyDescent="0.2">
      <c r="A84" s="469" t="s">
        <v>289</v>
      </c>
      <c r="B84" s="470"/>
      <c r="C84" s="449" t="s">
        <v>309</v>
      </c>
      <c r="D84" s="471">
        <f>SUM(D85:D88)</f>
        <v>0</v>
      </c>
      <c r="E84" s="471">
        <f>SUM(E85:E88)</f>
        <v>0</v>
      </c>
      <c r="F84" s="444">
        <f t="shared" si="4"/>
        <v>0</v>
      </c>
    </row>
    <row r="85" spans="1:6" ht="12.75" customHeight="1" x14ac:dyDescent="0.2">
      <c r="A85" s="298" t="s">
        <v>290</v>
      </c>
      <c r="B85" s="473" t="s">
        <v>682</v>
      </c>
      <c r="C85" s="430" t="s">
        <v>291</v>
      </c>
      <c r="D85" s="447"/>
      <c r="E85" s="463"/>
      <c r="F85" s="461">
        <f t="shared" si="4"/>
        <v>0</v>
      </c>
    </row>
    <row r="86" spans="1:6" ht="12.75" customHeight="1" x14ac:dyDescent="0.2">
      <c r="A86" s="299" t="s">
        <v>292</v>
      </c>
      <c r="B86" s="474" t="s">
        <v>683</v>
      </c>
      <c r="C86" s="431" t="s">
        <v>293</v>
      </c>
      <c r="D86" s="426"/>
      <c r="E86" s="461"/>
      <c r="F86" s="461">
        <f t="shared" si="4"/>
        <v>0</v>
      </c>
    </row>
    <row r="87" spans="1:6" ht="12.75" customHeight="1" x14ac:dyDescent="0.2">
      <c r="A87" s="299" t="s">
        <v>294</v>
      </c>
      <c r="B87" s="474" t="s">
        <v>684</v>
      </c>
      <c r="C87" s="431" t="s">
        <v>295</v>
      </c>
      <c r="D87" s="426"/>
      <c r="E87" s="461"/>
      <c r="F87" s="461">
        <f t="shared" si="4"/>
        <v>0</v>
      </c>
    </row>
    <row r="88" spans="1:6" ht="12.75" customHeight="1" thickBot="1" x14ac:dyDescent="0.25">
      <c r="A88" s="300" t="s">
        <v>296</v>
      </c>
      <c r="B88" s="475" t="s">
        <v>685</v>
      </c>
      <c r="C88" s="432" t="s">
        <v>297</v>
      </c>
      <c r="D88" s="428"/>
      <c r="E88" s="462"/>
      <c r="F88" s="462">
        <f t="shared" si="4"/>
        <v>0</v>
      </c>
    </row>
    <row r="89" spans="1:6" ht="12.75" customHeight="1" thickBot="1" x14ac:dyDescent="0.2">
      <c r="A89" s="469" t="s">
        <v>298</v>
      </c>
      <c r="B89" s="470" t="s">
        <v>686</v>
      </c>
      <c r="C89" s="449" t="s">
        <v>438</v>
      </c>
      <c r="D89" s="471"/>
      <c r="E89" s="476"/>
      <c r="F89" s="476">
        <f t="shared" si="4"/>
        <v>0</v>
      </c>
    </row>
    <row r="90" spans="1:6" ht="12.75" customHeight="1" thickBot="1" x14ac:dyDescent="0.2">
      <c r="A90" s="469" t="s">
        <v>466</v>
      </c>
      <c r="B90" s="470" t="s">
        <v>687</v>
      </c>
      <c r="C90" s="449" t="s">
        <v>299</v>
      </c>
      <c r="D90" s="471"/>
      <c r="E90" s="476"/>
      <c r="F90" s="476">
        <f t="shared" si="4"/>
        <v>0</v>
      </c>
    </row>
    <row r="91" spans="1:6" ht="12.75" customHeight="1" thickBot="1" x14ac:dyDescent="0.2">
      <c r="A91" s="477" t="s">
        <v>467</v>
      </c>
      <c r="B91" s="478"/>
      <c r="C91" s="479" t="s">
        <v>441</v>
      </c>
      <c r="D91" s="697">
        <f>SUM(D67,D71,D76,D79,D84,D89,D90)</f>
        <v>161323145</v>
      </c>
      <c r="E91" s="467">
        <f>SUM(E67,E71,E76,E79,E84,E89,E90)</f>
        <v>902176</v>
      </c>
      <c r="F91" s="468">
        <f>+F67+F71+F76+F79+F84+F90+F89</f>
        <v>162225321</v>
      </c>
    </row>
    <row r="92" spans="1:6" ht="12.75" customHeight="1" thickBot="1" x14ac:dyDescent="0.2">
      <c r="A92" s="480" t="s">
        <v>468</v>
      </c>
      <c r="B92" s="481"/>
      <c r="C92" s="482" t="s">
        <v>469</v>
      </c>
      <c r="D92" s="698">
        <f>SUM(D66,D91)</f>
        <v>164514197</v>
      </c>
      <c r="E92" s="698">
        <f>SUM(E66,E91)</f>
        <v>3079176</v>
      </c>
      <c r="F92" s="483">
        <f>+F66+F91</f>
        <v>167593373</v>
      </c>
    </row>
    <row r="93" spans="1:6" ht="12.75" customHeight="1" thickBot="1" x14ac:dyDescent="0.25">
      <c r="A93" s="161"/>
      <c r="B93" s="161"/>
      <c r="C93" s="162"/>
      <c r="D93" s="484"/>
      <c r="E93" s="235"/>
      <c r="F93" s="235"/>
    </row>
    <row r="94" spans="1:6" ht="12.75" customHeight="1" thickBot="1" x14ac:dyDescent="0.25">
      <c r="A94" s="865" t="s">
        <v>56</v>
      </c>
      <c r="B94" s="866"/>
      <c r="C94" s="866"/>
      <c r="D94" s="866"/>
      <c r="E94" s="866"/>
      <c r="F94" s="867"/>
    </row>
    <row r="95" spans="1:6" ht="12.75" customHeight="1" thickBot="1" x14ac:dyDescent="0.25">
      <c r="A95" s="485" t="s">
        <v>17</v>
      </c>
      <c r="B95" s="486"/>
      <c r="C95" s="487" t="s">
        <v>473</v>
      </c>
      <c r="D95" s="444">
        <f>+D96+D113+D120+D140+D144+D157</f>
        <v>160704197</v>
      </c>
      <c r="E95" s="444">
        <f>+E96+E113+E120+E140+E144+E157</f>
        <v>3079176</v>
      </c>
      <c r="F95" s="444">
        <f>SUM(D95:E95)</f>
        <v>163783373</v>
      </c>
    </row>
    <row r="96" spans="1:6" ht="12.75" customHeight="1" x14ac:dyDescent="0.2">
      <c r="A96" s="669" t="s">
        <v>92</v>
      </c>
      <c r="B96" s="489"/>
      <c r="C96" s="670" t="s">
        <v>48</v>
      </c>
      <c r="D96" s="672">
        <f>SUM(D97:D109)</f>
        <v>105236490</v>
      </c>
      <c r="E96" s="672">
        <f>SUM(E97:E109)</f>
        <v>-364200</v>
      </c>
      <c r="F96" s="673">
        <f>SUM(D96:E96)</f>
        <v>104872290</v>
      </c>
    </row>
    <row r="97" spans="1:6" ht="12.75" customHeight="1" x14ac:dyDescent="0.2">
      <c r="A97" s="294" t="s">
        <v>688</v>
      </c>
      <c r="B97" s="445" t="s">
        <v>689</v>
      </c>
      <c r="C97" s="490" t="s">
        <v>690</v>
      </c>
      <c r="D97" s="426">
        <v>92770760</v>
      </c>
      <c r="E97" s="429">
        <v>-683879</v>
      </c>
      <c r="F97" s="426">
        <f t="shared" ref="F97:F139" si="5">SUM(D97:E97)</f>
        <v>92086881</v>
      </c>
    </row>
    <row r="98" spans="1:6" ht="12.75" customHeight="1" x14ac:dyDescent="0.2">
      <c r="A98" s="294" t="s">
        <v>691</v>
      </c>
      <c r="B98" s="445" t="s">
        <v>692</v>
      </c>
      <c r="C98" s="490" t="s">
        <v>693</v>
      </c>
      <c r="D98" s="426">
        <v>5599330</v>
      </c>
      <c r="E98" s="429"/>
      <c r="F98" s="426">
        <f t="shared" si="5"/>
        <v>5599330</v>
      </c>
    </row>
    <row r="99" spans="1:6" ht="12.75" customHeight="1" x14ac:dyDescent="0.2">
      <c r="A99" s="294" t="s">
        <v>694</v>
      </c>
      <c r="B99" s="445" t="s">
        <v>695</v>
      </c>
      <c r="C99" s="490" t="s">
        <v>696</v>
      </c>
      <c r="D99" s="426"/>
      <c r="E99" s="429"/>
      <c r="F99" s="426">
        <f t="shared" si="5"/>
        <v>0</v>
      </c>
    </row>
    <row r="100" spans="1:6" ht="12.75" customHeight="1" x14ac:dyDescent="0.2">
      <c r="A100" s="294" t="s">
        <v>697</v>
      </c>
      <c r="B100" s="445" t="s">
        <v>698</v>
      </c>
      <c r="C100" s="490" t="s">
        <v>699</v>
      </c>
      <c r="D100" s="426">
        <v>520000</v>
      </c>
      <c r="E100" s="429"/>
      <c r="F100" s="426">
        <f t="shared" si="5"/>
        <v>520000</v>
      </c>
    </row>
    <row r="101" spans="1:6" ht="12.75" customHeight="1" x14ac:dyDescent="0.2">
      <c r="A101" s="294" t="s">
        <v>700</v>
      </c>
      <c r="B101" s="445" t="s">
        <v>701</v>
      </c>
      <c r="C101" s="490" t="s">
        <v>702</v>
      </c>
      <c r="D101" s="426"/>
      <c r="E101" s="429"/>
      <c r="F101" s="426">
        <f t="shared" si="5"/>
        <v>0</v>
      </c>
    </row>
    <row r="102" spans="1:6" ht="12.75" customHeight="1" x14ac:dyDescent="0.2">
      <c r="A102" s="294" t="s">
        <v>703</v>
      </c>
      <c r="B102" s="445" t="s">
        <v>704</v>
      </c>
      <c r="C102" s="490" t="s">
        <v>705</v>
      </c>
      <c r="D102" s="426">
        <v>3831300</v>
      </c>
      <c r="E102" s="429"/>
      <c r="F102" s="426">
        <f t="shared" si="5"/>
        <v>3831300</v>
      </c>
    </row>
    <row r="103" spans="1:6" ht="12.75" customHeight="1" x14ac:dyDescent="0.2">
      <c r="A103" s="294" t="s">
        <v>706</v>
      </c>
      <c r="B103" s="445" t="s">
        <v>707</v>
      </c>
      <c r="C103" s="490" t="s">
        <v>708</v>
      </c>
      <c r="D103" s="426"/>
      <c r="E103" s="429"/>
      <c r="F103" s="426">
        <f t="shared" si="5"/>
        <v>0</v>
      </c>
    </row>
    <row r="104" spans="1:6" ht="12.75" customHeight="1" x14ac:dyDescent="0.2">
      <c r="A104" s="294" t="s">
        <v>709</v>
      </c>
      <c r="B104" s="445" t="s">
        <v>710</v>
      </c>
      <c r="C104" s="490" t="s">
        <v>711</v>
      </c>
      <c r="D104" s="426">
        <v>365100</v>
      </c>
      <c r="E104" s="429">
        <v>-365100</v>
      </c>
      <c r="F104" s="426">
        <f t="shared" si="5"/>
        <v>0</v>
      </c>
    </row>
    <row r="105" spans="1:6" ht="12.75" customHeight="1" x14ac:dyDescent="0.2">
      <c r="A105" s="294" t="s">
        <v>712</v>
      </c>
      <c r="B105" s="445" t="s">
        <v>713</v>
      </c>
      <c r="C105" s="490" t="s">
        <v>714</v>
      </c>
      <c r="D105" s="426">
        <v>850000</v>
      </c>
      <c r="E105" s="429"/>
      <c r="F105" s="426">
        <f t="shared" si="5"/>
        <v>850000</v>
      </c>
    </row>
    <row r="106" spans="1:6" ht="12.75" customHeight="1" x14ac:dyDescent="0.2">
      <c r="A106" s="294" t="s">
        <v>715</v>
      </c>
      <c r="B106" s="445" t="s">
        <v>716</v>
      </c>
      <c r="C106" s="490" t="s">
        <v>717</v>
      </c>
      <c r="D106" s="426"/>
      <c r="E106" s="429"/>
      <c r="F106" s="426">
        <f t="shared" si="5"/>
        <v>0</v>
      </c>
    </row>
    <row r="107" spans="1:6" ht="12.75" customHeight="1" x14ac:dyDescent="0.2">
      <c r="A107" s="294" t="s">
        <v>718</v>
      </c>
      <c r="B107" s="445" t="s">
        <v>719</v>
      </c>
      <c r="C107" s="490" t="s">
        <v>720</v>
      </c>
      <c r="D107" s="426"/>
      <c r="E107" s="429"/>
      <c r="F107" s="426">
        <f t="shared" si="5"/>
        <v>0</v>
      </c>
    </row>
    <row r="108" spans="1:6" ht="12.75" customHeight="1" x14ac:dyDescent="0.2">
      <c r="A108" s="294" t="s">
        <v>721</v>
      </c>
      <c r="B108" s="445" t="s">
        <v>722</v>
      </c>
      <c r="C108" s="490" t="s">
        <v>723</v>
      </c>
      <c r="D108" s="426"/>
      <c r="E108" s="429"/>
      <c r="F108" s="426">
        <f t="shared" si="5"/>
        <v>0</v>
      </c>
    </row>
    <row r="109" spans="1:6" ht="12.75" customHeight="1" x14ac:dyDescent="0.2">
      <c r="A109" s="294" t="s">
        <v>724</v>
      </c>
      <c r="B109" s="445" t="s">
        <v>725</v>
      </c>
      <c r="C109" s="490" t="s">
        <v>726</v>
      </c>
      <c r="D109" s="426">
        <v>1300000</v>
      </c>
      <c r="E109" s="429">
        <v>684779</v>
      </c>
      <c r="F109" s="426">
        <f t="shared" si="5"/>
        <v>1984779</v>
      </c>
    </row>
    <row r="110" spans="1:6" ht="12.75" customHeight="1" x14ac:dyDescent="0.2">
      <c r="A110" s="294" t="s">
        <v>727</v>
      </c>
      <c r="B110" s="445" t="s">
        <v>728</v>
      </c>
      <c r="C110" s="490" t="s">
        <v>729</v>
      </c>
      <c r="D110" s="426"/>
      <c r="E110" s="429"/>
      <c r="F110" s="426">
        <f t="shared" si="5"/>
        <v>0</v>
      </c>
    </row>
    <row r="111" spans="1:6" ht="12.75" customHeight="1" x14ac:dyDescent="0.2">
      <c r="A111" s="294" t="s">
        <v>730</v>
      </c>
      <c r="B111" s="445" t="s">
        <v>731</v>
      </c>
      <c r="C111" s="490" t="s">
        <v>732</v>
      </c>
      <c r="D111" s="426"/>
      <c r="E111" s="429"/>
      <c r="F111" s="426">
        <f t="shared" si="5"/>
        <v>0</v>
      </c>
    </row>
    <row r="112" spans="1:6" ht="12.75" customHeight="1" x14ac:dyDescent="0.2">
      <c r="A112" s="294" t="s">
        <v>733</v>
      </c>
      <c r="B112" s="445" t="s">
        <v>734</v>
      </c>
      <c r="C112" s="490" t="s">
        <v>735</v>
      </c>
      <c r="D112" s="426"/>
      <c r="E112" s="429"/>
      <c r="F112" s="426">
        <f t="shared" si="5"/>
        <v>0</v>
      </c>
    </row>
    <row r="113" spans="1:6" ht="12.75" customHeight="1" x14ac:dyDescent="0.2">
      <c r="A113" s="674" t="s">
        <v>93</v>
      </c>
      <c r="B113" s="491" t="s">
        <v>736</v>
      </c>
      <c r="C113" s="675" t="s">
        <v>160</v>
      </c>
      <c r="D113" s="673">
        <f>SUM(D114:D119)</f>
        <v>22452857</v>
      </c>
      <c r="E113" s="673">
        <f>SUM(E114:E119)</f>
        <v>175</v>
      </c>
      <c r="F113" s="673">
        <f t="shared" si="5"/>
        <v>22453032</v>
      </c>
    </row>
    <row r="114" spans="1:6" ht="12.75" customHeight="1" x14ac:dyDescent="0.2">
      <c r="A114" s="295" t="s">
        <v>737</v>
      </c>
      <c r="B114" s="458" t="s">
        <v>736</v>
      </c>
      <c r="C114" s="492" t="s">
        <v>738</v>
      </c>
      <c r="D114" s="426">
        <v>20574857</v>
      </c>
      <c r="E114" s="426">
        <v>175</v>
      </c>
      <c r="F114" s="426">
        <f t="shared" si="5"/>
        <v>20575032</v>
      </c>
    </row>
    <row r="115" spans="1:6" ht="12.75" customHeight="1" x14ac:dyDescent="0.2">
      <c r="A115" s="295" t="s">
        <v>739</v>
      </c>
      <c r="B115" s="458" t="s">
        <v>736</v>
      </c>
      <c r="C115" s="492" t="s">
        <v>740</v>
      </c>
      <c r="D115" s="426">
        <v>1878000</v>
      </c>
      <c r="E115" s="426"/>
      <c r="F115" s="426">
        <f t="shared" si="5"/>
        <v>1878000</v>
      </c>
    </row>
    <row r="116" spans="1:6" ht="12.75" customHeight="1" x14ac:dyDescent="0.2">
      <c r="A116" s="295" t="s">
        <v>741</v>
      </c>
      <c r="B116" s="458" t="s">
        <v>736</v>
      </c>
      <c r="C116" s="492" t="s">
        <v>742</v>
      </c>
      <c r="D116" s="426"/>
      <c r="E116" s="426"/>
      <c r="F116" s="426">
        <f t="shared" si="5"/>
        <v>0</v>
      </c>
    </row>
    <row r="117" spans="1:6" ht="12.75" customHeight="1" x14ac:dyDescent="0.2">
      <c r="A117" s="295" t="s">
        <v>743</v>
      </c>
      <c r="B117" s="458" t="s">
        <v>736</v>
      </c>
      <c r="C117" s="492" t="s">
        <v>744</v>
      </c>
      <c r="D117" s="426"/>
      <c r="E117" s="426"/>
      <c r="F117" s="426">
        <f t="shared" si="5"/>
        <v>0</v>
      </c>
    </row>
    <row r="118" spans="1:6" ht="12.75" customHeight="1" x14ac:dyDescent="0.2">
      <c r="A118" s="295" t="s">
        <v>745</v>
      </c>
      <c r="B118" s="452" t="s">
        <v>736</v>
      </c>
      <c r="C118" s="493" t="s">
        <v>746</v>
      </c>
      <c r="D118" s="426"/>
      <c r="E118" s="426"/>
      <c r="F118" s="426">
        <f t="shared" si="5"/>
        <v>0</v>
      </c>
    </row>
    <row r="119" spans="1:6" ht="12.75" customHeight="1" x14ac:dyDescent="0.2">
      <c r="A119" s="295" t="s">
        <v>747</v>
      </c>
      <c r="B119" s="458" t="s">
        <v>736</v>
      </c>
      <c r="C119" s="492" t="s">
        <v>748</v>
      </c>
      <c r="D119" s="426"/>
      <c r="E119" s="426"/>
      <c r="F119" s="426"/>
    </row>
    <row r="120" spans="1:6" ht="12.75" customHeight="1" x14ac:dyDescent="0.2">
      <c r="A120" s="674" t="s">
        <v>94</v>
      </c>
      <c r="B120" s="491"/>
      <c r="C120" s="675" t="s">
        <v>125</v>
      </c>
      <c r="D120" s="676">
        <f>SUM(D121:D139)</f>
        <v>33014850</v>
      </c>
      <c r="E120" s="676">
        <f>SUM(E121:E139)</f>
        <v>3443201</v>
      </c>
      <c r="F120" s="673">
        <f t="shared" si="5"/>
        <v>36458051</v>
      </c>
    </row>
    <row r="121" spans="1:6" ht="12.75" customHeight="1" x14ac:dyDescent="0.2">
      <c r="A121" s="295" t="s">
        <v>749</v>
      </c>
      <c r="B121" s="494" t="s">
        <v>750</v>
      </c>
      <c r="C121" s="492" t="s">
        <v>751</v>
      </c>
      <c r="D121" s="426">
        <v>1855000</v>
      </c>
      <c r="E121" s="426"/>
      <c r="F121" s="426">
        <f t="shared" si="5"/>
        <v>1855000</v>
      </c>
    </row>
    <row r="122" spans="1:6" ht="12.75" customHeight="1" x14ac:dyDescent="0.2">
      <c r="A122" s="295" t="s">
        <v>752</v>
      </c>
      <c r="B122" s="494" t="s">
        <v>753</v>
      </c>
      <c r="C122" s="492" t="s">
        <v>754</v>
      </c>
      <c r="D122" s="426">
        <v>3790000</v>
      </c>
      <c r="E122" s="426">
        <v>506800</v>
      </c>
      <c r="F122" s="426">
        <f t="shared" si="5"/>
        <v>4296800</v>
      </c>
    </row>
    <row r="123" spans="1:6" ht="12.75" customHeight="1" x14ac:dyDescent="0.2">
      <c r="A123" s="295" t="s">
        <v>755</v>
      </c>
      <c r="B123" s="494" t="s">
        <v>756</v>
      </c>
      <c r="C123" s="492" t="s">
        <v>757</v>
      </c>
      <c r="D123" s="426"/>
      <c r="E123" s="426"/>
      <c r="F123" s="426">
        <f t="shared" si="5"/>
        <v>0</v>
      </c>
    </row>
    <row r="124" spans="1:6" ht="12.75" customHeight="1" x14ac:dyDescent="0.2">
      <c r="A124" s="295" t="s">
        <v>758</v>
      </c>
      <c r="B124" s="494" t="s">
        <v>759</v>
      </c>
      <c r="C124" s="492" t="s">
        <v>760</v>
      </c>
      <c r="D124" s="426">
        <v>120000</v>
      </c>
      <c r="E124" s="426"/>
      <c r="F124" s="426">
        <f t="shared" si="5"/>
        <v>120000</v>
      </c>
    </row>
    <row r="125" spans="1:6" ht="12.75" customHeight="1" x14ac:dyDescent="0.2">
      <c r="A125" s="295" t="s">
        <v>761</v>
      </c>
      <c r="B125" s="494" t="s">
        <v>762</v>
      </c>
      <c r="C125" s="492" t="s">
        <v>763</v>
      </c>
      <c r="D125" s="426">
        <v>150000</v>
      </c>
      <c r="E125" s="426"/>
      <c r="F125" s="426">
        <f t="shared" si="5"/>
        <v>150000</v>
      </c>
    </row>
    <row r="126" spans="1:6" ht="12.75" customHeight="1" x14ac:dyDescent="0.2">
      <c r="A126" s="295" t="s">
        <v>764</v>
      </c>
      <c r="B126" s="494" t="s">
        <v>765</v>
      </c>
      <c r="C126" s="492" t="s">
        <v>766</v>
      </c>
      <c r="D126" s="426">
        <v>4925000</v>
      </c>
      <c r="E126" s="426"/>
      <c r="F126" s="426">
        <f t="shared" si="5"/>
        <v>4925000</v>
      </c>
    </row>
    <row r="127" spans="1:6" ht="12.75" customHeight="1" x14ac:dyDescent="0.2">
      <c r="A127" s="295" t="s">
        <v>767</v>
      </c>
      <c r="B127" s="494" t="s">
        <v>768</v>
      </c>
      <c r="C127" s="492" t="s">
        <v>769</v>
      </c>
      <c r="D127" s="426">
        <v>12169700</v>
      </c>
      <c r="E127" s="426"/>
      <c r="F127" s="426">
        <f t="shared" si="5"/>
        <v>12169700</v>
      </c>
    </row>
    <row r="128" spans="1:6" ht="12.75" customHeight="1" x14ac:dyDescent="0.2">
      <c r="A128" s="295" t="s">
        <v>770</v>
      </c>
      <c r="B128" s="494" t="s">
        <v>771</v>
      </c>
      <c r="C128" s="492" t="s">
        <v>772</v>
      </c>
      <c r="D128" s="426">
        <v>130000</v>
      </c>
      <c r="E128" s="426"/>
      <c r="F128" s="426">
        <f t="shared" si="5"/>
        <v>130000</v>
      </c>
    </row>
    <row r="129" spans="1:6" ht="12.75" customHeight="1" x14ac:dyDescent="0.2">
      <c r="A129" s="295" t="s">
        <v>773</v>
      </c>
      <c r="B129" s="494" t="s">
        <v>774</v>
      </c>
      <c r="C129" s="492" t="s">
        <v>775</v>
      </c>
      <c r="D129" s="426">
        <v>300000</v>
      </c>
      <c r="E129" s="426">
        <v>709800</v>
      </c>
      <c r="F129" s="426">
        <f t="shared" si="5"/>
        <v>1009800</v>
      </c>
    </row>
    <row r="130" spans="1:6" ht="12.75" customHeight="1" x14ac:dyDescent="0.2">
      <c r="A130" s="295" t="s">
        <v>776</v>
      </c>
      <c r="B130" s="494" t="s">
        <v>777</v>
      </c>
      <c r="C130" s="492" t="s">
        <v>778</v>
      </c>
      <c r="D130" s="426">
        <v>386000</v>
      </c>
      <c r="E130" s="426"/>
      <c r="F130" s="426">
        <f t="shared" si="5"/>
        <v>386000</v>
      </c>
    </row>
    <row r="131" spans="1:6" ht="12.75" customHeight="1" x14ac:dyDescent="0.2">
      <c r="A131" s="295" t="s">
        <v>779</v>
      </c>
      <c r="B131" s="494" t="s">
        <v>780</v>
      </c>
      <c r="C131" s="492" t="s">
        <v>781</v>
      </c>
      <c r="D131" s="426">
        <v>1380000</v>
      </c>
      <c r="E131" s="426">
        <v>500000</v>
      </c>
      <c r="F131" s="426">
        <f t="shared" si="5"/>
        <v>1880000</v>
      </c>
    </row>
    <row r="132" spans="1:6" ht="12.75" customHeight="1" x14ac:dyDescent="0.2">
      <c r="A132" s="295" t="s">
        <v>782</v>
      </c>
      <c r="B132" s="494" t="s">
        <v>783</v>
      </c>
      <c r="C132" s="492" t="s">
        <v>784</v>
      </c>
      <c r="D132" s="426">
        <v>1230000</v>
      </c>
      <c r="E132" s="426"/>
      <c r="F132" s="426">
        <f t="shared" si="5"/>
        <v>1230000</v>
      </c>
    </row>
    <row r="133" spans="1:6" ht="12.75" customHeight="1" x14ac:dyDescent="0.2">
      <c r="A133" s="295" t="s">
        <v>785</v>
      </c>
      <c r="B133" s="494" t="s">
        <v>786</v>
      </c>
      <c r="C133" s="492" t="s">
        <v>787</v>
      </c>
      <c r="D133" s="426">
        <v>70000</v>
      </c>
      <c r="E133" s="426"/>
      <c r="F133" s="426">
        <f t="shared" si="5"/>
        <v>70000</v>
      </c>
    </row>
    <row r="134" spans="1:6" ht="12.75" customHeight="1" x14ac:dyDescent="0.2">
      <c r="A134" s="295" t="s">
        <v>788</v>
      </c>
      <c r="B134" s="494" t="s">
        <v>789</v>
      </c>
      <c r="C134" s="492" t="s">
        <v>790</v>
      </c>
      <c r="D134" s="426"/>
      <c r="E134" s="426"/>
      <c r="F134" s="426">
        <f t="shared" si="5"/>
        <v>0</v>
      </c>
    </row>
    <row r="135" spans="1:6" ht="12.75" customHeight="1" x14ac:dyDescent="0.2">
      <c r="A135" s="295" t="s">
        <v>791</v>
      </c>
      <c r="B135" s="494" t="s">
        <v>792</v>
      </c>
      <c r="C135" s="492" t="s">
        <v>793</v>
      </c>
      <c r="D135" s="426">
        <v>6479150</v>
      </c>
      <c r="E135" s="426">
        <v>229946</v>
      </c>
      <c r="F135" s="426">
        <f t="shared" si="5"/>
        <v>6709096</v>
      </c>
    </row>
    <row r="136" spans="1:6" ht="12.75" customHeight="1" x14ac:dyDescent="0.2">
      <c r="A136" s="295" t="s">
        <v>794</v>
      </c>
      <c r="B136" s="494" t="s">
        <v>795</v>
      </c>
      <c r="C136" s="492" t="s">
        <v>796</v>
      </c>
      <c r="D136" s="426"/>
      <c r="E136" s="426">
        <v>1497000</v>
      </c>
      <c r="F136" s="426">
        <f t="shared" si="5"/>
        <v>1497000</v>
      </c>
    </row>
    <row r="137" spans="1:6" ht="12.75" customHeight="1" x14ac:dyDescent="0.2">
      <c r="A137" s="295" t="s">
        <v>797</v>
      </c>
      <c r="B137" s="494" t="s">
        <v>798</v>
      </c>
      <c r="C137" s="492" t="s">
        <v>799</v>
      </c>
      <c r="D137" s="426"/>
      <c r="E137" s="426"/>
      <c r="F137" s="426">
        <f t="shared" si="5"/>
        <v>0</v>
      </c>
    </row>
    <row r="138" spans="1:6" ht="12.75" customHeight="1" x14ac:dyDescent="0.2">
      <c r="A138" s="295" t="s">
        <v>800</v>
      </c>
      <c r="B138" s="494" t="s">
        <v>801</v>
      </c>
      <c r="C138" s="492" t="s">
        <v>802</v>
      </c>
      <c r="D138" s="426"/>
      <c r="E138" s="426"/>
      <c r="F138" s="426">
        <f t="shared" si="5"/>
        <v>0</v>
      </c>
    </row>
    <row r="139" spans="1:6" ht="12.75" customHeight="1" x14ac:dyDescent="0.2">
      <c r="A139" s="295" t="s">
        <v>803</v>
      </c>
      <c r="B139" s="494" t="s">
        <v>804</v>
      </c>
      <c r="C139" s="492" t="s">
        <v>805</v>
      </c>
      <c r="D139" s="426">
        <v>30000</v>
      </c>
      <c r="E139" s="426">
        <v>-345</v>
      </c>
      <c r="F139" s="426">
        <f t="shared" si="5"/>
        <v>29655</v>
      </c>
    </row>
    <row r="140" spans="1:6" ht="12.75" customHeight="1" x14ac:dyDescent="0.2">
      <c r="A140" s="674" t="s">
        <v>95</v>
      </c>
      <c r="B140" s="491"/>
      <c r="C140" s="675" t="s">
        <v>161</v>
      </c>
      <c r="D140" s="673">
        <f>SUM(D141:D143)</f>
        <v>0</v>
      </c>
      <c r="E140" s="673">
        <f>SUM(E141:E143)</f>
        <v>0</v>
      </c>
      <c r="F140" s="673">
        <f t="shared" ref="F140:F156" si="6">SUM(D140:E140)</f>
        <v>0</v>
      </c>
    </row>
    <row r="141" spans="1:6" ht="12.75" customHeight="1" x14ac:dyDescent="0.2">
      <c r="A141" s="295" t="s">
        <v>806</v>
      </c>
      <c r="B141" s="458" t="s">
        <v>807</v>
      </c>
      <c r="C141" s="492" t="s">
        <v>808</v>
      </c>
      <c r="D141" s="426"/>
      <c r="E141" s="426"/>
      <c r="F141" s="426">
        <f t="shared" si="6"/>
        <v>0</v>
      </c>
    </row>
    <row r="142" spans="1:6" ht="12.75" customHeight="1" x14ac:dyDescent="0.2">
      <c r="A142" s="295" t="s">
        <v>809</v>
      </c>
      <c r="B142" s="458" t="s">
        <v>810</v>
      </c>
      <c r="C142" s="492" t="s">
        <v>811</v>
      </c>
      <c r="D142" s="426"/>
      <c r="E142" s="426"/>
      <c r="F142" s="426">
        <f t="shared" si="6"/>
        <v>0</v>
      </c>
    </row>
    <row r="143" spans="1:6" ht="12.75" customHeight="1" x14ac:dyDescent="0.2">
      <c r="A143" s="295" t="s">
        <v>812</v>
      </c>
      <c r="B143" s="458" t="s">
        <v>813</v>
      </c>
      <c r="C143" s="492" t="s">
        <v>814</v>
      </c>
      <c r="D143" s="426"/>
      <c r="E143" s="426"/>
      <c r="F143" s="426">
        <f t="shared" si="6"/>
        <v>0</v>
      </c>
    </row>
    <row r="144" spans="1:6" ht="12.75" customHeight="1" x14ac:dyDescent="0.2">
      <c r="A144" s="674" t="s">
        <v>106</v>
      </c>
      <c r="B144" s="495"/>
      <c r="C144" s="675" t="s">
        <v>162</v>
      </c>
      <c r="D144" s="673">
        <f>SUM(D145:D156)</f>
        <v>0</v>
      </c>
      <c r="E144" s="673">
        <f>SUM(E145:E156)</f>
        <v>0</v>
      </c>
      <c r="F144" s="673">
        <f t="shared" si="6"/>
        <v>0</v>
      </c>
    </row>
    <row r="145" spans="1:6" ht="12.75" customHeight="1" x14ac:dyDescent="0.2">
      <c r="A145" s="295" t="s">
        <v>96</v>
      </c>
      <c r="B145" s="458" t="s">
        <v>815</v>
      </c>
      <c r="C145" s="492" t="s">
        <v>470</v>
      </c>
      <c r="D145" s="426"/>
      <c r="E145" s="426"/>
      <c r="F145" s="426">
        <f t="shared" si="6"/>
        <v>0</v>
      </c>
    </row>
    <row r="146" spans="1:6" ht="12.75" customHeight="1" x14ac:dyDescent="0.2">
      <c r="A146" s="295" t="s">
        <v>97</v>
      </c>
      <c r="B146" s="458" t="s">
        <v>816</v>
      </c>
      <c r="C146" s="496" t="s">
        <v>404</v>
      </c>
      <c r="D146" s="426"/>
      <c r="E146" s="426"/>
      <c r="F146" s="426">
        <f t="shared" si="6"/>
        <v>0</v>
      </c>
    </row>
    <row r="147" spans="1:6" ht="12.75" customHeight="1" x14ac:dyDescent="0.2">
      <c r="A147" s="295" t="s">
        <v>107</v>
      </c>
      <c r="B147" s="458" t="s">
        <v>817</v>
      </c>
      <c r="C147" s="496" t="s">
        <v>403</v>
      </c>
      <c r="D147" s="426"/>
      <c r="E147" s="426"/>
      <c r="F147" s="426">
        <f t="shared" si="6"/>
        <v>0</v>
      </c>
    </row>
    <row r="148" spans="1:6" ht="12.75" customHeight="1" x14ac:dyDescent="0.2">
      <c r="A148" s="295" t="s">
        <v>108</v>
      </c>
      <c r="B148" s="458" t="s">
        <v>818</v>
      </c>
      <c r="C148" s="496" t="s">
        <v>315</v>
      </c>
      <c r="D148" s="426"/>
      <c r="E148" s="426"/>
      <c r="F148" s="426">
        <f t="shared" si="6"/>
        <v>0</v>
      </c>
    </row>
    <row r="149" spans="1:6" ht="12.75" customHeight="1" x14ac:dyDescent="0.2">
      <c r="A149" s="295" t="s">
        <v>109</v>
      </c>
      <c r="B149" s="458" t="s">
        <v>819</v>
      </c>
      <c r="C149" s="497" t="s">
        <v>316</v>
      </c>
      <c r="D149" s="426"/>
      <c r="E149" s="426"/>
      <c r="F149" s="426">
        <f t="shared" si="6"/>
        <v>0</v>
      </c>
    </row>
    <row r="150" spans="1:6" ht="12.75" customHeight="1" x14ac:dyDescent="0.2">
      <c r="A150" s="295" t="s">
        <v>110</v>
      </c>
      <c r="B150" s="458" t="s">
        <v>820</v>
      </c>
      <c r="C150" s="497" t="s">
        <v>317</v>
      </c>
      <c r="D150" s="426"/>
      <c r="E150" s="426"/>
      <c r="F150" s="426">
        <f t="shared" si="6"/>
        <v>0</v>
      </c>
    </row>
    <row r="151" spans="1:6" ht="12.75" customHeight="1" x14ac:dyDescent="0.2">
      <c r="A151" s="295" t="s">
        <v>112</v>
      </c>
      <c r="B151" s="458" t="s">
        <v>821</v>
      </c>
      <c r="C151" s="496" t="s">
        <v>318</v>
      </c>
      <c r="D151" s="426"/>
      <c r="E151" s="426"/>
      <c r="F151" s="426">
        <f t="shared" si="6"/>
        <v>0</v>
      </c>
    </row>
    <row r="152" spans="1:6" ht="12.75" customHeight="1" x14ac:dyDescent="0.2">
      <c r="A152" s="295" t="s">
        <v>163</v>
      </c>
      <c r="B152" s="458" t="s">
        <v>822</v>
      </c>
      <c r="C152" s="496" t="s">
        <v>319</v>
      </c>
      <c r="D152" s="426"/>
      <c r="E152" s="426"/>
      <c r="F152" s="426">
        <f t="shared" si="6"/>
        <v>0</v>
      </c>
    </row>
    <row r="153" spans="1:6" ht="12.75" customHeight="1" x14ac:dyDescent="0.2">
      <c r="A153" s="295" t="s">
        <v>313</v>
      </c>
      <c r="B153" s="458" t="s">
        <v>823</v>
      </c>
      <c r="C153" s="497" t="s">
        <v>320</v>
      </c>
      <c r="D153" s="426"/>
      <c r="E153" s="426"/>
      <c r="F153" s="426">
        <f t="shared" si="6"/>
        <v>0</v>
      </c>
    </row>
    <row r="154" spans="1:6" ht="12.75" customHeight="1" x14ac:dyDescent="0.2">
      <c r="A154" s="303" t="s">
        <v>314</v>
      </c>
      <c r="B154" s="498" t="s">
        <v>824</v>
      </c>
      <c r="C154" s="499" t="s">
        <v>321</v>
      </c>
      <c r="D154" s="426"/>
      <c r="E154" s="426"/>
      <c r="F154" s="426">
        <f t="shared" si="6"/>
        <v>0</v>
      </c>
    </row>
    <row r="155" spans="1:6" ht="12.75" customHeight="1" x14ac:dyDescent="0.2">
      <c r="A155" s="295" t="s">
        <v>401</v>
      </c>
      <c r="B155" s="453" t="s">
        <v>825</v>
      </c>
      <c r="C155" s="499" t="s">
        <v>322</v>
      </c>
      <c r="D155" s="426"/>
      <c r="E155" s="426"/>
      <c r="F155" s="426">
        <f t="shared" si="6"/>
        <v>0</v>
      </c>
    </row>
    <row r="156" spans="1:6" ht="12.75" customHeight="1" x14ac:dyDescent="0.2">
      <c r="A156" s="295" t="s">
        <v>402</v>
      </c>
      <c r="B156" s="458" t="s">
        <v>826</v>
      </c>
      <c r="C156" s="497" t="s">
        <v>323</v>
      </c>
      <c r="D156" s="426"/>
      <c r="E156" s="426"/>
      <c r="F156" s="426">
        <f t="shared" si="6"/>
        <v>0</v>
      </c>
    </row>
    <row r="157" spans="1:6" ht="12.75" customHeight="1" x14ac:dyDescent="0.2">
      <c r="A157" s="674" t="s">
        <v>406</v>
      </c>
      <c r="B157" s="510" t="s">
        <v>827</v>
      </c>
      <c r="C157" s="677" t="s">
        <v>49</v>
      </c>
      <c r="D157" s="673">
        <f>SUM(D158:D159)</f>
        <v>0</v>
      </c>
      <c r="E157" s="673">
        <f>SUM(E158:E159)</f>
        <v>0</v>
      </c>
      <c r="F157" s="673">
        <f>SUM(D157:E157)</f>
        <v>0</v>
      </c>
    </row>
    <row r="158" spans="1:6" ht="12.75" customHeight="1" x14ac:dyDescent="0.2">
      <c r="A158" s="296" t="s">
        <v>828</v>
      </c>
      <c r="B158" s="453"/>
      <c r="C158" s="492" t="s">
        <v>471</v>
      </c>
      <c r="D158" s="426"/>
      <c r="E158" s="426"/>
      <c r="F158" s="426">
        <f>SUM(D158:E158)</f>
        <v>0</v>
      </c>
    </row>
    <row r="159" spans="1:6" ht="12.75" customHeight="1" thickBot="1" x14ac:dyDescent="0.25">
      <c r="A159" s="304" t="s">
        <v>829</v>
      </c>
      <c r="B159" s="500"/>
      <c r="C159" s="501" t="s">
        <v>472</v>
      </c>
      <c r="D159" s="428"/>
      <c r="E159" s="427"/>
      <c r="F159" s="426">
        <f>SUM(D159:E159)</f>
        <v>0</v>
      </c>
    </row>
    <row r="160" spans="1:6" ht="12.75" customHeight="1" thickBot="1" x14ac:dyDescent="0.25">
      <c r="A160" s="441" t="s">
        <v>18</v>
      </c>
      <c r="B160" s="442"/>
      <c r="C160" s="502" t="s">
        <v>324</v>
      </c>
      <c r="D160" s="488">
        <f>SUM(D161,D170,D176)</f>
        <v>3810000</v>
      </c>
      <c r="E160" s="488">
        <f>SUM(E161,E170,E176)</f>
        <v>0</v>
      </c>
      <c r="F160" s="444">
        <f>SUM(D160, E160)</f>
        <v>3810000</v>
      </c>
    </row>
    <row r="161" spans="1:6" ht="12.75" customHeight="1" x14ac:dyDescent="0.2">
      <c r="A161" s="678" t="s">
        <v>98</v>
      </c>
      <c r="B161" s="503"/>
      <c r="C161" s="675" t="s">
        <v>195</v>
      </c>
      <c r="D161" s="671">
        <f>SUM(D163:D168)</f>
        <v>3810000</v>
      </c>
      <c r="E161" s="671">
        <f>SUM(E163:E168)</f>
        <v>0</v>
      </c>
      <c r="F161" s="673">
        <f>SUM(D161:E161)</f>
        <v>3810000</v>
      </c>
    </row>
    <row r="162" spans="1:6" ht="12.75" customHeight="1" x14ac:dyDescent="0.2">
      <c r="A162" s="294" t="s">
        <v>830</v>
      </c>
      <c r="B162" s="504" t="s">
        <v>831</v>
      </c>
      <c r="C162" s="505" t="s">
        <v>832</v>
      </c>
      <c r="D162" s="426"/>
      <c r="E162" s="426"/>
      <c r="F162" s="426">
        <f>SUM(D162:E162)</f>
        <v>0</v>
      </c>
    </row>
    <row r="163" spans="1:6" ht="12.75" customHeight="1" x14ac:dyDescent="0.2">
      <c r="A163" s="294" t="s">
        <v>833</v>
      </c>
      <c r="B163" s="504" t="s">
        <v>834</v>
      </c>
      <c r="C163" s="505" t="s">
        <v>835</v>
      </c>
      <c r="D163" s="426"/>
      <c r="E163" s="426"/>
      <c r="F163" s="426">
        <f t="shared" ref="F163:F212" si="7">SUM(D163:E163)</f>
        <v>0</v>
      </c>
    </row>
    <row r="164" spans="1:6" ht="12.75" customHeight="1" x14ac:dyDescent="0.2">
      <c r="A164" s="294" t="s">
        <v>836</v>
      </c>
      <c r="B164" s="504" t="s">
        <v>837</v>
      </c>
      <c r="C164" s="505" t="s">
        <v>838</v>
      </c>
      <c r="D164" s="426">
        <v>1000000</v>
      </c>
      <c r="E164" s="426"/>
      <c r="F164" s="426">
        <f t="shared" si="7"/>
        <v>1000000</v>
      </c>
    </row>
    <row r="165" spans="1:6" ht="12.75" customHeight="1" x14ac:dyDescent="0.2">
      <c r="A165" s="294" t="s">
        <v>839</v>
      </c>
      <c r="B165" s="504" t="s">
        <v>840</v>
      </c>
      <c r="C165" s="505" t="s">
        <v>841</v>
      </c>
      <c r="D165" s="426">
        <v>2000000</v>
      </c>
      <c r="E165" s="426"/>
      <c r="F165" s="426">
        <f t="shared" si="7"/>
        <v>2000000</v>
      </c>
    </row>
    <row r="166" spans="1:6" ht="12.75" customHeight="1" x14ac:dyDescent="0.2">
      <c r="A166" s="294" t="s">
        <v>842</v>
      </c>
      <c r="B166" s="504" t="s">
        <v>843</v>
      </c>
      <c r="C166" s="505" t="s">
        <v>844</v>
      </c>
      <c r="D166" s="426"/>
      <c r="E166" s="426"/>
      <c r="F166" s="426">
        <f t="shared" si="7"/>
        <v>0</v>
      </c>
    </row>
    <row r="167" spans="1:6" ht="12.75" customHeight="1" x14ac:dyDescent="0.2">
      <c r="A167" s="294" t="s">
        <v>845</v>
      </c>
      <c r="B167" s="504" t="s">
        <v>846</v>
      </c>
      <c r="C167" s="505" t="s">
        <v>847</v>
      </c>
      <c r="D167" s="426"/>
      <c r="E167" s="426"/>
      <c r="F167" s="426">
        <f t="shared" si="7"/>
        <v>0</v>
      </c>
    </row>
    <row r="168" spans="1:6" ht="12.75" customHeight="1" x14ac:dyDescent="0.2">
      <c r="A168" s="294" t="s">
        <v>848</v>
      </c>
      <c r="B168" s="504" t="s">
        <v>849</v>
      </c>
      <c r="C168" s="505" t="s">
        <v>850</v>
      </c>
      <c r="D168" s="426">
        <v>810000</v>
      </c>
      <c r="E168" s="426"/>
      <c r="F168" s="426">
        <f t="shared" si="7"/>
        <v>810000</v>
      </c>
    </row>
    <row r="169" spans="1:6" ht="12.75" customHeight="1" x14ac:dyDescent="0.2">
      <c r="A169" s="681" t="s">
        <v>99</v>
      </c>
      <c r="B169" s="682"/>
      <c r="C169" s="683" t="s">
        <v>328</v>
      </c>
      <c r="D169" s="684"/>
      <c r="E169" s="684"/>
      <c r="F169" s="684">
        <f t="shared" si="7"/>
        <v>0</v>
      </c>
    </row>
    <row r="170" spans="1:6" ht="12.75" customHeight="1" x14ac:dyDescent="0.2">
      <c r="A170" s="678" t="s">
        <v>100</v>
      </c>
      <c r="B170" s="510"/>
      <c r="C170" s="679" t="s">
        <v>164</v>
      </c>
      <c r="D170" s="673">
        <f>SUM(D171:D174)</f>
        <v>0</v>
      </c>
      <c r="E170" s="673">
        <f>SUM(E171:E174)</f>
        <v>0</v>
      </c>
      <c r="F170" s="673">
        <f t="shared" si="7"/>
        <v>0</v>
      </c>
    </row>
    <row r="171" spans="1:6" ht="12.75" customHeight="1" x14ac:dyDescent="0.2">
      <c r="A171" s="294" t="s">
        <v>851</v>
      </c>
      <c r="B171" s="452" t="s">
        <v>852</v>
      </c>
      <c r="C171" s="505" t="s">
        <v>853</v>
      </c>
      <c r="D171" s="426"/>
      <c r="E171" s="426"/>
      <c r="F171" s="426">
        <f t="shared" si="7"/>
        <v>0</v>
      </c>
    </row>
    <row r="172" spans="1:6" ht="12.75" customHeight="1" x14ac:dyDescent="0.2">
      <c r="A172" s="294" t="s">
        <v>854</v>
      </c>
      <c r="B172" s="452" t="s">
        <v>855</v>
      </c>
      <c r="C172" s="505" t="s">
        <v>856</v>
      </c>
      <c r="D172" s="426"/>
      <c r="E172" s="426"/>
      <c r="F172" s="426">
        <f t="shared" si="7"/>
        <v>0</v>
      </c>
    </row>
    <row r="173" spans="1:6" ht="12.75" customHeight="1" x14ac:dyDescent="0.2">
      <c r="A173" s="294" t="s">
        <v>857</v>
      </c>
      <c r="B173" s="452" t="s">
        <v>858</v>
      </c>
      <c r="C173" s="505" t="s">
        <v>859</v>
      </c>
      <c r="D173" s="426"/>
      <c r="E173" s="426"/>
      <c r="F173" s="426">
        <f t="shared" si="7"/>
        <v>0</v>
      </c>
    </row>
    <row r="174" spans="1:6" ht="12.75" customHeight="1" x14ac:dyDescent="0.2">
      <c r="A174" s="294" t="s">
        <v>860</v>
      </c>
      <c r="B174" s="452" t="s">
        <v>861</v>
      </c>
      <c r="C174" s="505" t="s">
        <v>862</v>
      </c>
      <c r="D174" s="426"/>
      <c r="E174" s="426"/>
      <c r="F174" s="426">
        <f t="shared" si="7"/>
        <v>0</v>
      </c>
    </row>
    <row r="175" spans="1:6" ht="12.75" customHeight="1" x14ac:dyDescent="0.2">
      <c r="A175" s="506" t="s">
        <v>101</v>
      </c>
      <c r="B175" s="507"/>
      <c r="C175" s="508" t="s">
        <v>329</v>
      </c>
      <c r="D175" s="509"/>
      <c r="E175" s="509"/>
      <c r="F175" s="426">
        <f t="shared" si="7"/>
        <v>0</v>
      </c>
    </row>
    <row r="176" spans="1:6" ht="12.75" customHeight="1" x14ac:dyDescent="0.2">
      <c r="A176" s="678" t="s">
        <v>102</v>
      </c>
      <c r="B176" s="510"/>
      <c r="C176" s="680" t="s">
        <v>197</v>
      </c>
      <c r="D176" s="673">
        <f>SUM(D177:D184)</f>
        <v>0</v>
      </c>
      <c r="E176" s="673">
        <f>SUM(E177:E184)</f>
        <v>0</v>
      </c>
      <c r="F176" s="673">
        <f t="shared" si="7"/>
        <v>0</v>
      </c>
    </row>
    <row r="177" spans="1:6" ht="12.75" customHeight="1" x14ac:dyDescent="0.2">
      <c r="A177" s="294" t="s">
        <v>111</v>
      </c>
      <c r="B177" s="452" t="s">
        <v>863</v>
      </c>
      <c r="C177" s="511" t="s">
        <v>393</v>
      </c>
      <c r="D177" s="426"/>
      <c r="E177" s="426"/>
      <c r="F177" s="426">
        <f t="shared" si="7"/>
        <v>0</v>
      </c>
    </row>
    <row r="178" spans="1:6" ht="12.75" customHeight="1" x14ac:dyDescent="0.2">
      <c r="A178" s="294" t="s">
        <v>113</v>
      </c>
      <c r="B178" s="445" t="s">
        <v>864</v>
      </c>
      <c r="C178" s="512" t="s">
        <v>334</v>
      </c>
      <c r="D178" s="426"/>
      <c r="E178" s="426"/>
      <c r="F178" s="426">
        <f t="shared" si="7"/>
        <v>0</v>
      </c>
    </row>
    <row r="179" spans="1:6" ht="12.75" customHeight="1" x14ac:dyDescent="0.2">
      <c r="A179" s="294" t="s">
        <v>165</v>
      </c>
      <c r="B179" s="445" t="s">
        <v>865</v>
      </c>
      <c r="C179" s="497" t="s">
        <v>317</v>
      </c>
      <c r="D179" s="426"/>
      <c r="E179" s="426"/>
      <c r="F179" s="426">
        <f t="shared" si="7"/>
        <v>0</v>
      </c>
    </row>
    <row r="180" spans="1:6" ht="12.75" customHeight="1" x14ac:dyDescent="0.2">
      <c r="A180" s="294" t="s">
        <v>166</v>
      </c>
      <c r="B180" s="445" t="s">
        <v>866</v>
      </c>
      <c r="C180" s="497" t="s">
        <v>333</v>
      </c>
      <c r="D180" s="426"/>
      <c r="E180" s="426"/>
      <c r="F180" s="426">
        <f t="shared" si="7"/>
        <v>0</v>
      </c>
    </row>
    <row r="181" spans="1:6" ht="12.75" customHeight="1" x14ac:dyDescent="0.2">
      <c r="A181" s="294" t="s">
        <v>167</v>
      </c>
      <c r="B181" s="445" t="s">
        <v>867</v>
      </c>
      <c r="C181" s="497" t="s">
        <v>332</v>
      </c>
      <c r="D181" s="426"/>
      <c r="E181" s="426"/>
      <c r="F181" s="426">
        <f t="shared" si="7"/>
        <v>0</v>
      </c>
    </row>
    <row r="182" spans="1:6" ht="12.75" customHeight="1" x14ac:dyDescent="0.2">
      <c r="A182" s="294" t="s">
        <v>325</v>
      </c>
      <c r="B182" s="445" t="s">
        <v>868</v>
      </c>
      <c r="C182" s="497" t="s">
        <v>320</v>
      </c>
      <c r="D182" s="426"/>
      <c r="E182" s="426"/>
      <c r="F182" s="426">
        <f t="shared" si="7"/>
        <v>0</v>
      </c>
    </row>
    <row r="183" spans="1:6" ht="12.75" customHeight="1" x14ac:dyDescent="0.2">
      <c r="A183" s="294" t="s">
        <v>326</v>
      </c>
      <c r="B183" s="445" t="s">
        <v>869</v>
      </c>
      <c r="C183" s="497" t="s">
        <v>331</v>
      </c>
      <c r="D183" s="426"/>
      <c r="E183" s="426"/>
      <c r="F183" s="426">
        <f t="shared" si="7"/>
        <v>0</v>
      </c>
    </row>
    <row r="184" spans="1:6" ht="12.75" customHeight="1" thickBot="1" x14ac:dyDescent="0.25">
      <c r="A184" s="303" t="s">
        <v>327</v>
      </c>
      <c r="B184" s="498" t="s">
        <v>870</v>
      </c>
      <c r="C184" s="497" t="s">
        <v>330</v>
      </c>
      <c r="D184" s="428"/>
      <c r="E184" s="428"/>
      <c r="F184" s="426">
        <f t="shared" si="7"/>
        <v>0</v>
      </c>
    </row>
    <row r="185" spans="1:6" ht="12.75" customHeight="1" thickBot="1" x14ac:dyDescent="0.25">
      <c r="A185" s="464" t="s">
        <v>19</v>
      </c>
      <c r="B185" s="465"/>
      <c r="C185" s="513" t="s">
        <v>411</v>
      </c>
      <c r="D185" s="699">
        <f>SUM(D95,D160)</f>
        <v>164514197</v>
      </c>
      <c r="E185" s="699">
        <f>SUM(E95,E160)</f>
        <v>3079176</v>
      </c>
      <c r="F185" s="515">
        <f t="shared" si="7"/>
        <v>167593373</v>
      </c>
    </row>
    <row r="186" spans="1:6" ht="12.75" customHeight="1" thickBot="1" x14ac:dyDescent="0.25">
      <c r="A186" s="516" t="s">
        <v>20</v>
      </c>
      <c r="B186" s="516"/>
      <c r="C186" s="517" t="s">
        <v>412</v>
      </c>
      <c r="D186" s="488">
        <f>SUM(D187:D189)</f>
        <v>0</v>
      </c>
      <c r="E186" s="471">
        <f>SUM(E187:E189)</f>
        <v>0</v>
      </c>
      <c r="F186" s="444">
        <f t="shared" si="7"/>
        <v>0</v>
      </c>
    </row>
    <row r="187" spans="1:6" ht="12.75" customHeight="1" x14ac:dyDescent="0.2">
      <c r="A187" s="294" t="s">
        <v>229</v>
      </c>
      <c r="B187" s="445" t="s">
        <v>871</v>
      </c>
      <c r="C187" s="490" t="s">
        <v>476</v>
      </c>
      <c r="D187" s="447"/>
      <c r="E187" s="429"/>
      <c r="F187" s="429">
        <f t="shared" si="7"/>
        <v>0</v>
      </c>
    </row>
    <row r="188" spans="1:6" ht="12.75" customHeight="1" x14ac:dyDescent="0.2">
      <c r="A188" s="294" t="s">
        <v>230</v>
      </c>
      <c r="B188" s="445" t="s">
        <v>872</v>
      </c>
      <c r="C188" s="490" t="s">
        <v>420</v>
      </c>
      <c r="D188" s="426"/>
      <c r="E188" s="426"/>
      <c r="F188" s="429">
        <f t="shared" si="7"/>
        <v>0</v>
      </c>
    </row>
    <row r="189" spans="1:6" ht="12.75" customHeight="1" thickBot="1" x14ac:dyDescent="0.25">
      <c r="A189" s="303" t="s">
        <v>231</v>
      </c>
      <c r="B189" s="498" t="s">
        <v>873</v>
      </c>
      <c r="C189" s="518" t="s">
        <v>475</v>
      </c>
      <c r="D189" s="428"/>
      <c r="E189" s="426"/>
      <c r="F189" s="429">
        <f t="shared" si="7"/>
        <v>0</v>
      </c>
    </row>
    <row r="190" spans="1:6" ht="12.75" customHeight="1" thickBot="1" x14ac:dyDescent="0.25">
      <c r="A190" s="441" t="s">
        <v>21</v>
      </c>
      <c r="B190" s="442"/>
      <c r="C190" s="519" t="s">
        <v>413</v>
      </c>
      <c r="D190" s="488">
        <f>SUM(D191:D196)</f>
        <v>0</v>
      </c>
      <c r="E190" s="488">
        <f>SUM(E191:E196)</f>
        <v>0</v>
      </c>
      <c r="F190" s="444">
        <f t="shared" si="7"/>
        <v>0</v>
      </c>
    </row>
    <row r="191" spans="1:6" ht="12.75" customHeight="1" x14ac:dyDescent="0.2">
      <c r="A191" s="294" t="s">
        <v>85</v>
      </c>
      <c r="B191" s="445" t="s">
        <v>874</v>
      </c>
      <c r="C191" s="490" t="s">
        <v>422</v>
      </c>
      <c r="D191" s="447"/>
      <c r="E191" s="429"/>
      <c r="F191" s="429">
        <f t="shared" si="7"/>
        <v>0</v>
      </c>
    </row>
    <row r="192" spans="1:6" ht="12.75" customHeight="1" x14ac:dyDescent="0.2">
      <c r="A192" s="294" t="s">
        <v>86</v>
      </c>
      <c r="B192" s="445" t="s">
        <v>875</v>
      </c>
      <c r="C192" s="490" t="s">
        <v>414</v>
      </c>
      <c r="D192" s="426"/>
      <c r="E192" s="426"/>
      <c r="F192" s="429">
        <f t="shared" si="7"/>
        <v>0</v>
      </c>
    </row>
    <row r="193" spans="1:6" ht="12.75" customHeight="1" x14ac:dyDescent="0.2">
      <c r="A193" s="294" t="s">
        <v>87</v>
      </c>
      <c r="B193" s="445" t="s">
        <v>876</v>
      </c>
      <c r="C193" s="490" t="s">
        <v>415</v>
      </c>
      <c r="D193" s="426"/>
      <c r="E193" s="426"/>
      <c r="F193" s="429">
        <f t="shared" si="7"/>
        <v>0</v>
      </c>
    </row>
    <row r="194" spans="1:6" ht="12.75" customHeight="1" x14ac:dyDescent="0.2">
      <c r="A194" s="294" t="s">
        <v>152</v>
      </c>
      <c r="B194" s="445" t="s">
        <v>877</v>
      </c>
      <c r="C194" s="490" t="s">
        <v>474</v>
      </c>
      <c r="D194" s="426"/>
      <c r="E194" s="426"/>
      <c r="F194" s="429">
        <f t="shared" si="7"/>
        <v>0</v>
      </c>
    </row>
    <row r="195" spans="1:6" ht="12.75" customHeight="1" x14ac:dyDescent="0.2">
      <c r="A195" s="294" t="s">
        <v>153</v>
      </c>
      <c r="B195" s="445" t="s">
        <v>878</v>
      </c>
      <c r="C195" s="490" t="s">
        <v>417</v>
      </c>
      <c r="D195" s="426"/>
      <c r="E195" s="426"/>
      <c r="F195" s="429">
        <f t="shared" si="7"/>
        <v>0</v>
      </c>
    </row>
    <row r="196" spans="1:6" ht="12.75" customHeight="1" thickBot="1" x14ac:dyDescent="0.25">
      <c r="A196" s="303" t="s">
        <v>154</v>
      </c>
      <c r="B196" s="445" t="s">
        <v>879</v>
      </c>
      <c r="C196" s="518" t="s">
        <v>418</v>
      </c>
      <c r="D196" s="428"/>
      <c r="E196" s="428"/>
      <c r="F196" s="429">
        <f t="shared" si="7"/>
        <v>0</v>
      </c>
    </row>
    <row r="197" spans="1:6" ht="12.75" customHeight="1" thickBot="1" x14ac:dyDescent="0.25">
      <c r="A197" s="441" t="s">
        <v>22</v>
      </c>
      <c r="B197" s="442"/>
      <c r="C197" s="519" t="s">
        <v>502</v>
      </c>
      <c r="D197" s="488">
        <f>SUM(D198:D202)</f>
        <v>0</v>
      </c>
      <c r="E197" s="488">
        <f>SUM(E198:E202)</f>
        <v>0</v>
      </c>
      <c r="F197" s="455">
        <f t="shared" si="7"/>
        <v>0</v>
      </c>
    </row>
    <row r="198" spans="1:6" ht="12.75" customHeight="1" x14ac:dyDescent="0.2">
      <c r="A198" s="294" t="s">
        <v>88</v>
      </c>
      <c r="B198" s="445" t="s">
        <v>880</v>
      </c>
      <c r="C198" s="490" t="s">
        <v>335</v>
      </c>
      <c r="D198" s="447"/>
      <c r="E198" s="429"/>
      <c r="F198" s="429">
        <f t="shared" si="7"/>
        <v>0</v>
      </c>
    </row>
    <row r="199" spans="1:6" ht="12.75" customHeight="1" x14ac:dyDescent="0.2">
      <c r="A199" s="294" t="s">
        <v>89</v>
      </c>
      <c r="B199" s="445" t="s">
        <v>881</v>
      </c>
      <c r="C199" s="490" t="s">
        <v>336</v>
      </c>
      <c r="D199" s="426"/>
      <c r="E199" s="426"/>
      <c r="F199" s="429">
        <f t="shared" si="7"/>
        <v>0</v>
      </c>
    </row>
    <row r="200" spans="1:6" ht="12.75" customHeight="1" x14ac:dyDescent="0.2">
      <c r="A200" s="294" t="s">
        <v>249</v>
      </c>
      <c r="B200" s="445" t="s">
        <v>882</v>
      </c>
      <c r="C200" s="490" t="s">
        <v>501</v>
      </c>
      <c r="D200" s="426"/>
      <c r="E200" s="426"/>
      <c r="F200" s="429">
        <f t="shared" si="7"/>
        <v>0</v>
      </c>
    </row>
    <row r="201" spans="1:6" ht="12.75" customHeight="1" x14ac:dyDescent="0.2">
      <c r="A201" s="294" t="s">
        <v>250</v>
      </c>
      <c r="B201" s="445" t="s">
        <v>883</v>
      </c>
      <c r="C201" s="490" t="s">
        <v>427</v>
      </c>
      <c r="D201" s="426"/>
      <c r="E201" s="426"/>
      <c r="F201" s="429">
        <f t="shared" si="7"/>
        <v>0</v>
      </c>
    </row>
    <row r="202" spans="1:6" ht="12.75" customHeight="1" thickBot="1" x14ac:dyDescent="0.25">
      <c r="A202" s="303" t="s">
        <v>251</v>
      </c>
      <c r="B202" s="445" t="s">
        <v>884</v>
      </c>
      <c r="C202" s="518" t="s">
        <v>355</v>
      </c>
      <c r="D202" s="428"/>
      <c r="E202" s="426"/>
      <c r="F202" s="429">
        <f t="shared" si="7"/>
        <v>0</v>
      </c>
    </row>
    <row r="203" spans="1:6" ht="12.75" customHeight="1" thickBot="1" x14ac:dyDescent="0.25">
      <c r="A203" s="441" t="s">
        <v>23</v>
      </c>
      <c r="B203" s="442"/>
      <c r="C203" s="519" t="s">
        <v>428</v>
      </c>
      <c r="D203" s="488">
        <f>SUM(D204:D208)</f>
        <v>0</v>
      </c>
      <c r="E203" s="488">
        <f>SUM(E204:E208)</f>
        <v>0</v>
      </c>
      <c r="F203" s="520">
        <f t="shared" si="7"/>
        <v>0</v>
      </c>
    </row>
    <row r="204" spans="1:6" ht="12.75" customHeight="1" x14ac:dyDescent="0.2">
      <c r="A204" s="294" t="s">
        <v>90</v>
      </c>
      <c r="B204" s="445" t="s">
        <v>885</v>
      </c>
      <c r="C204" s="490" t="s">
        <v>423</v>
      </c>
      <c r="D204" s="447"/>
      <c r="E204" s="426"/>
      <c r="F204" s="426">
        <f t="shared" si="7"/>
        <v>0</v>
      </c>
    </row>
    <row r="205" spans="1:6" ht="12.75" customHeight="1" x14ac:dyDescent="0.2">
      <c r="A205" s="294" t="s">
        <v>91</v>
      </c>
      <c r="B205" s="445" t="s">
        <v>886</v>
      </c>
      <c r="C205" s="490" t="s">
        <v>430</v>
      </c>
      <c r="D205" s="426"/>
      <c r="E205" s="426"/>
      <c r="F205" s="426">
        <f t="shared" si="7"/>
        <v>0</v>
      </c>
    </row>
    <row r="206" spans="1:6" ht="12.75" customHeight="1" x14ac:dyDescent="0.2">
      <c r="A206" s="294" t="s">
        <v>261</v>
      </c>
      <c r="B206" s="445" t="s">
        <v>887</v>
      </c>
      <c r="C206" s="490" t="s">
        <v>425</v>
      </c>
      <c r="D206" s="426"/>
      <c r="E206" s="426"/>
      <c r="F206" s="426">
        <f t="shared" si="7"/>
        <v>0</v>
      </c>
    </row>
    <row r="207" spans="1:6" ht="12.75" customHeight="1" x14ac:dyDescent="0.2">
      <c r="A207" s="294" t="s">
        <v>262</v>
      </c>
      <c r="B207" s="445" t="s">
        <v>888</v>
      </c>
      <c r="C207" s="490" t="s">
        <v>477</v>
      </c>
      <c r="D207" s="426"/>
      <c r="E207" s="426"/>
      <c r="F207" s="426">
        <f t="shared" si="7"/>
        <v>0</v>
      </c>
    </row>
    <row r="208" spans="1:6" ht="12.75" customHeight="1" thickBot="1" x14ac:dyDescent="0.25">
      <c r="A208" s="303" t="s">
        <v>429</v>
      </c>
      <c r="B208" s="445" t="s">
        <v>889</v>
      </c>
      <c r="C208" s="518" t="s">
        <v>432</v>
      </c>
      <c r="D208" s="428"/>
      <c r="E208" s="427"/>
      <c r="F208" s="426">
        <f t="shared" si="7"/>
        <v>0</v>
      </c>
    </row>
    <row r="209" spans="1:6" ht="12.75" customHeight="1" thickBot="1" x14ac:dyDescent="0.25">
      <c r="A209" s="521" t="s">
        <v>24</v>
      </c>
      <c r="B209" s="522" t="s">
        <v>864</v>
      </c>
      <c r="C209" s="519" t="s">
        <v>433</v>
      </c>
      <c r="D209" s="488"/>
      <c r="E209" s="520"/>
      <c r="F209" s="520">
        <f t="shared" si="7"/>
        <v>0</v>
      </c>
    </row>
    <row r="210" spans="1:6" ht="12.75" customHeight="1" thickBot="1" x14ac:dyDescent="0.25">
      <c r="A210" s="521" t="s">
        <v>25</v>
      </c>
      <c r="B210" s="522" t="s">
        <v>890</v>
      </c>
      <c r="C210" s="519" t="s">
        <v>434</v>
      </c>
      <c r="D210" s="488"/>
      <c r="E210" s="520"/>
      <c r="F210" s="520">
        <f t="shared" si="7"/>
        <v>0</v>
      </c>
    </row>
    <row r="211" spans="1:6" ht="12.75" customHeight="1" thickBot="1" x14ac:dyDescent="0.25">
      <c r="A211" s="464" t="s">
        <v>26</v>
      </c>
      <c r="B211" s="465"/>
      <c r="C211" s="513" t="s">
        <v>436</v>
      </c>
      <c r="D211" s="514">
        <f>SUM(D186,D190,D197,D203,D209,D210)</f>
        <v>0</v>
      </c>
      <c r="E211" s="514">
        <f>SUM(E186,E190,E197,E203,E209,E210)</f>
        <v>0</v>
      </c>
      <c r="F211" s="523">
        <f t="shared" si="7"/>
        <v>0</v>
      </c>
    </row>
    <row r="212" spans="1:6" ht="12.75" customHeight="1" thickBot="1" x14ac:dyDescent="0.25">
      <c r="A212" s="524" t="s">
        <v>27</v>
      </c>
      <c r="B212" s="525"/>
      <c r="C212" s="526" t="s">
        <v>435</v>
      </c>
      <c r="D212" s="700">
        <f>SUM(D185,D211)</f>
        <v>164514197</v>
      </c>
      <c r="E212" s="698">
        <f>SUM(E185,E211)</f>
        <v>3079176</v>
      </c>
      <c r="F212" s="527">
        <f t="shared" si="7"/>
        <v>167593373</v>
      </c>
    </row>
    <row r="213" spans="1:6" ht="12.75" customHeight="1" thickBot="1" x14ac:dyDescent="0.25">
      <c r="A213" s="260"/>
      <c r="B213" s="260"/>
      <c r="C213" s="261"/>
      <c r="D213" s="484"/>
      <c r="E213" s="262"/>
      <c r="F213" s="262"/>
    </row>
    <row r="214" spans="1:6" ht="12.75" customHeight="1" thickBot="1" x14ac:dyDescent="0.25">
      <c r="A214" s="853" t="s">
        <v>478</v>
      </c>
      <c r="B214" s="854"/>
      <c r="C214" s="855"/>
      <c r="D214" s="701">
        <v>28</v>
      </c>
      <c r="E214" s="91"/>
      <c r="F214" s="91">
        <f>SUM(D214:E214)</f>
        <v>28</v>
      </c>
    </row>
    <row r="215" spans="1:6" ht="12.75" customHeight="1" thickBot="1" x14ac:dyDescent="0.25">
      <c r="A215" s="853" t="s">
        <v>175</v>
      </c>
      <c r="B215" s="854"/>
      <c r="C215" s="855"/>
      <c r="D215" s="528"/>
      <c r="E215" s="91"/>
      <c r="F215" s="91">
        <f>SUM(D215:E215)</f>
        <v>0</v>
      </c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5">
    <mergeCell ref="D1:F2"/>
    <mergeCell ref="A6:F6"/>
    <mergeCell ref="A94:F94"/>
    <mergeCell ref="A214:C214"/>
    <mergeCell ref="A215:C21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2"/>
  <headerFooter alignWithMargins="0">
    <oddHeader xml:space="preserve">&amp;C3.3. sz. melléklet a ..../..... (.) sz.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5"/>
  <sheetViews>
    <sheetView view="pageBreakPreview" topLeftCell="A85" zoomScale="60" zoomScaleNormal="100" workbookViewId="0">
      <selection activeCell="K167" sqref="K167"/>
    </sheetView>
  </sheetViews>
  <sheetFormatPr defaultRowHeight="12.75" x14ac:dyDescent="0.2"/>
  <cols>
    <col min="1" max="1" width="27.83203125" style="169" bestFit="1" customWidth="1"/>
    <col min="2" max="2" width="10.6640625" style="169" bestFit="1" customWidth="1"/>
    <col min="3" max="3" width="67.1640625" style="169" bestFit="1" customWidth="1"/>
    <col min="4" max="4" width="12.83203125" style="169" bestFit="1" customWidth="1"/>
    <col min="5" max="5" width="13.33203125" style="169" bestFit="1" customWidth="1"/>
    <col min="6" max="6" width="12.1640625" style="169" customWidth="1"/>
    <col min="7" max="16384" width="9.33203125" style="169"/>
  </cols>
  <sheetData>
    <row r="1" spans="1:6" s="148" customFormat="1" ht="12.75" customHeight="1" x14ac:dyDescent="0.2">
      <c r="A1" s="529" t="s">
        <v>615</v>
      </c>
      <c r="B1" s="530"/>
      <c r="C1" s="226" t="s">
        <v>613</v>
      </c>
      <c r="D1" s="858" t="s">
        <v>616</v>
      </c>
      <c r="E1" s="859"/>
      <c r="F1" s="860"/>
    </row>
    <row r="2" spans="1:6" s="314" customFormat="1" ht="12.75" customHeight="1" thickBot="1" x14ac:dyDescent="0.25">
      <c r="A2" s="531" t="s">
        <v>617</v>
      </c>
      <c r="B2" s="532"/>
      <c r="C2" s="227" t="s">
        <v>961</v>
      </c>
      <c r="D2" s="861"/>
      <c r="E2" s="861"/>
      <c r="F2" s="862"/>
    </row>
    <row r="3" spans="1:6" s="314" customFormat="1" ht="12.75" customHeight="1" thickBot="1" x14ac:dyDescent="0.3">
      <c r="A3" s="151"/>
      <c r="B3" s="151"/>
      <c r="C3" s="151"/>
      <c r="D3" s="152"/>
      <c r="E3" s="152"/>
      <c r="F3" s="152" t="s">
        <v>522</v>
      </c>
    </row>
    <row r="4" spans="1:6" s="315" customFormat="1" ht="24.75" customHeight="1" thickBot="1" x14ac:dyDescent="0.25">
      <c r="A4" s="273" t="s">
        <v>174</v>
      </c>
      <c r="B4" s="533" t="s">
        <v>619</v>
      </c>
      <c r="C4" s="154" t="s">
        <v>620</v>
      </c>
      <c r="D4" s="534" t="s">
        <v>54</v>
      </c>
      <c r="E4" s="154" t="s">
        <v>1041</v>
      </c>
      <c r="F4" s="826" t="s">
        <v>607</v>
      </c>
    </row>
    <row r="5" spans="1:6" ht="12.75" customHeight="1" thickBot="1" x14ac:dyDescent="0.25">
      <c r="A5" s="131"/>
      <c r="B5" s="439"/>
      <c r="C5" s="133" t="s">
        <v>456</v>
      </c>
      <c r="D5" s="440" t="s">
        <v>457</v>
      </c>
      <c r="E5" s="133" t="s">
        <v>458</v>
      </c>
      <c r="F5" s="133" t="s">
        <v>459</v>
      </c>
    </row>
    <row r="6" spans="1:6" s="316" customFormat="1" ht="12.75" customHeight="1" thickBot="1" x14ac:dyDescent="0.25">
      <c r="A6" s="865" t="s">
        <v>55</v>
      </c>
      <c r="B6" s="866"/>
      <c r="C6" s="866"/>
      <c r="D6" s="866"/>
      <c r="E6" s="866"/>
      <c r="F6" s="867"/>
    </row>
    <row r="7" spans="1:6" s="316" customFormat="1" ht="12.75" customHeight="1" thickBot="1" x14ac:dyDescent="0.25">
      <c r="A7" s="441" t="s">
        <v>17</v>
      </c>
      <c r="B7" s="442"/>
      <c r="C7" s="443" t="s">
        <v>214</v>
      </c>
      <c r="D7" s="444">
        <f>+D8+D9+D10+D11+D12+D13</f>
        <v>0</v>
      </c>
      <c r="E7" s="444">
        <f>+E8+E9+E10+E11+E12+E13</f>
        <v>0</v>
      </c>
      <c r="F7" s="444">
        <f>+F8+F9+F10+F11+F12+F13</f>
        <v>0</v>
      </c>
    </row>
    <row r="8" spans="1:6" s="242" customFormat="1" ht="12.75" customHeight="1" x14ac:dyDescent="0.2">
      <c r="A8" s="294" t="s">
        <v>92</v>
      </c>
      <c r="B8" s="445" t="s">
        <v>621</v>
      </c>
      <c r="C8" s="446" t="s">
        <v>215</v>
      </c>
      <c r="D8" s="447"/>
      <c r="E8" s="447"/>
      <c r="F8" s="447">
        <f t="shared" ref="F8:F13" si="0">SUM(D8:E8)</f>
        <v>0</v>
      </c>
    </row>
    <row r="9" spans="1:6" s="242" customFormat="1" ht="12.75" customHeight="1" x14ac:dyDescent="0.2">
      <c r="A9" s="295" t="s">
        <v>93</v>
      </c>
      <c r="B9" s="445" t="s">
        <v>622</v>
      </c>
      <c r="C9" s="431" t="s">
        <v>216</v>
      </c>
      <c r="D9" s="426"/>
      <c r="E9" s="426"/>
      <c r="F9" s="426">
        <f t="shared" si="0"/>
        <v>0</v>
      </c>
    </row>
    <row r="10" spans="1:6" s="242" customFormat="1" ht="12.75" customHeight="1" x14ac:dyDescent="0.2">
      <c r="A10" s="295" t="s">
        <v>94</v>
      </c>
      <c r="B10" s="445" t="s">
        <v>623</v>
      </c>
      <c r="C10" s="431" t="s">
        <v>510</v>
      </c>
      <c r="D10" s="426"/>
      <c r="E10" s="426"/>
      <c r="F10" s="426">
        <f t="shared" si="0"/>
        <v>0</v>
      </c>
    </row>
    <row r="11" spans="1:6" s="242" customFormat="1" ht="12.75" customHeight="1" x14ac:dyDescent="0.2">
      <c r="A11" s="295" t="s">
        <v>95</v>
      </c>
      <c r="B11" s="445" t="s">
        <v>624</v>
      </c>
      <c r="C11" s="431" t="s">
        <v>217</v>
      </c>
      <c r="D11" s="426"/>
      <c r="E11" s="426"/>
      <c r="F11" s="426">
        <f t="shared" si="0"/>
        <v>0</v>
      </c>
    </row>
    <row r="12" spans="1:6" s="242" customFormat="1" ht="12.75" customHeight="1" x14ac:dyDescent="0.2">
      <c r="A12" s="295" t="s">
        <v>127</v>
      </c>
      <c r="B12" s="445" t="s">
        <v>625</v>
      </c>
      <c r="C12" s="431" t="s">
        <v>465</v>
      </c>
      <c r="D12" s="426"/>
      <c r="E12" s="426"/>
      <c r="F12" s="426">
        <f t="shared" si="0"/>
        <v>0</v>
      </c>
    </row>
    <row r="13" spans="1:6" s="242" customFormat="1" ht="12.75" customHeight="1" thickBot="1" x14ac:dyDescent="0.25">
      <c r="A13" s="296" t="s">
        <v>96</v>
      </c>
      <c r="B13" s="445" t="s">
        <v>626</v>
      </c>
      <c r="C13" s="448" t="s">
        <v>396</v>
      </c>
      <c r="D13" s="428"/>
      <c r="E13" s="428"/>
      <c r="F13" s="428">
        <f t="shared" si="0"/>
        <v>0</v>
      </c>
    </row>
    <row r="14" spans="1:6" s="242" customFormat="1" ht="12.75" customHeight="1" thickBot="1" x14ac:dyDescent="0.25">
      <c r="A14" s="441" t="s">
        <v>18</v>
      </c>
      <c r="B14" s="442"/>
      <c r="C14" s="449" t="s">
        <v>218</v>
      </c>
      <c r="D14" s="444">
        <f>+D15+D16+D17+D18+D19</f>
        <v>0</v>
      </c>
      <c r="E14" s="444">
        <f>+E15+E16+E17+E18+E19</f>
        <v>0</v>
      </c>
      <c r="F14" s="444">
        <f>+F15+F16+F17+F18+F19</f>
        <v>0</v>
      </c>
    </row>
    <row r="15" spans="1:6" s="242" customFormat="1" ht="12.75" customHeight="1" x14ac:dyDescent="0.2">
      <c r="A15" s="294" t="s">
        <v>98</v>
      </c>
      <c r="B15" s="445" t="s">
        <v>627</v>
      </c>
      <c r="C15" s="430" t="s">
        <v>219</v>
      </c>
      <c r="D15" s="447"/>
      <c r="E15" s="447"/>
      <c r="F15" s="447">
        <f t="shared" ref="F15:F20" si="1">SUM(D15:E15)</f>
        <v>0</v>
      </c>
    </row>
    <row r="16" spans="1:6" s="242" customFormat="1" ht="12.75" customHeight="1" x14ac:dyDescent="0.2">
      <c r="A16" s="295" t="s">
        <v>99</v>
      </c>
      <c r="B16" s="445" t="s">
        <v>628</v>
      </c>
      <c r="C16" s="431" t="s">
        <v>220</v>
      </c>
      <c r="D16" s="426"/>
      <c r="E16" s="426"/>
      <c r="F16" s="426">
        <f t="shared" si="1"/>
        <v>0</v>
      </c>
    </row>
    <row r="17" spans="1:6" s="317" customFormat="1" ht="12.75" customHeight="1" x14ac:dyDescent="0.2">
      <c r="A17" s="295" t="s">
        <v>100</v>
      </c>
      <c r="B17" s="445" t="s">
        <v>629</v>
      </c>
      <c r="C17" s="431" t="s">
        <v>387</v>
      </c>
      <c r="D17" s="426"/>
      <c r="E17" s="426"/>
      <c r="F17" s="426">
        <f t="shared" si="1"/>
        <v>0</v>
      </c>
    </row>
    <row r="18" spans="1:6" s="317" customFormat="1" ht="12.75" customHeight="1" x14ac:dyDescent="0.2">
      <c r="A18" s="295" t="s">
        <v>101</v>
      </c>
      <c r="B18" s="445" t="s">
        <v>630</v>
      </c>
      <c r="C18" s="431" t="s">
        <v>388</v>
      </c>
      <c r="D18" s="426"/>
      <c r="E18" s="426"/>
      <c r="F18" s="426">
        <f t="shared" si="1"/>
        <v>0</v>
      </c>
    </row>
    <row r="19" spans="1:6" s="317" customFormat="1" ht="12.75" customHeight="1" x14ac:dyDescent="0.2">
      <c r="A19" s="295" t="s">
        <v>102</v>
      </c>
      <c r="B19" s="445" t="s">
        <v>631</v>
      </c>
      <c r="C19" s="431" t="s">
        <v>221</v>
      </c>
      <c r="D19" s="426"/>
      <c r="E19" s="426"/>
      <c r="F19" s="426">
        <f t="shared" si="1"/>
        <v>0</v>
      </c>
    </row>
    <row r="20" spans="1:6" s="242" customFormat="1" ht="12.75" customHeight="1" thickBot="1" x14ac:dyDescent="0.25">
      <c r="A20" s="296" t="s">
        <v>111</v>
      </c>
      <c r="B20" s="445"/>
      <c r="C20" s="432" t="s">
        <v>222</v>
      </c>
      <c r="D20" s="428"/>
      <c r="E20" s="428"/>
      <c r="F20" s="428">
        <f t="shared" si="1"/>
        <v>0</v>
      </c>
    </row>
    <row r="21" spans="1:6" s="317" customFormat="1" ht="12.75" customHeight="1" thickBot="1" x14ac:dyDescent="0.25">
      <c r="A21" s="441" t="s">
        <v>19</v>
      </c>
      <c r="B21" s="442"/>
      <c r="C21" s="443" t="s">
        <v>223</v>
      </c>
      <c r="D21" s="444">
        <f>+D22+D23+D24+D25+D26</f>
        <v>0</v>
      </c>
      <c r="E21" s="444">
        <f>+E22+E23+E24+E25+E26</f>
        <v>0</v>
      </c>
      <c r="F21" s="444">
        <f>+F22+F23+F24+F25+F26</f>
        <v>0</v>
      </c>
    </row>
    <row r="22" spans="1:6" s="317" customFormat="1" ht="12.75" customHeight="1" x14ac:dyDescent="0.2">
      <c r="A22" s="294" t="s">
        <v>81</v>
      </c>
      <c r="B22" s="451" t="s">
        <v>632</v>
      </c>
      <c r="C22" s="430" t="s">
        <v>224</v>
      </c>
      <c r="D22" s="447"/>
      <c r="E22" s="447"/>
      <c r="F22" s="447"/>
    </row>
    <row r="23" spans="1:6" s="317" customFormat="1" ht="12.75" customHeight="1" x14ac:dyDescent="0.2">
      <c r="A23" s="295" t="s">
        <v>82</v>
      </c>
      <c r="B23" s="452" t="s">
        <v>633</v>
      </c>
      <c r="C23" s="431" t="s">
        <v>225</v>
      </c>
      <c r="D23" s="426"/>
      <c r="E23" s="426"/>
      <c r="F23" s="426">
        <f>SUM(D23:E23)</f>
        <v>0</v>
      </c>
    </row>
    <row r="24" spans="1:6" s="317" customFormat="1" ht="12.75" customHeight="1" x14ac:dyDescent="0.2">
      <c r="A24" s="295" t="s">
        <v>83</v>
      </c>
      <c r="B24" s="452" t="s">
        <v>634</v>
      </c>
      <c r="C24" s="431" t="s">
        <v>389</v>
      </c>
      <c r="D24" s="426"/>
      <c r="E24" s="426"/>
      <c r="F24" s="426">
        <f>SUM(D24:E24)</f>
        <v>0</v>
      </c>
    </row>
    <row r="25" spans="1:6" s="317" customFormat="1" ht="12.75" customHeight="1" x14ac:dyDescent="0.2">
      <c r="A25" s="295" t="s">
        <v>84</v>
      </c>
      <c r="B25" s="452" t="s">
        <v>635</v>
      </c>
      <c r="C25" s="431" t="s">
        <v>390</v>
      </c>
      <c r="D25" s="426"/>
      <c r="E25" s="426"/>
      <c r="F25" s="426">
        <f>SUM(D25:E25)</f>
        <v>0</v>
      </c>
    </row>
    <row r="26" spans="1:6" s="317" customFormat="1" ht="12.75" customHeight="1" x14ac:dyDescent="0.2">
      <c r="A26" s="295" t="s">
        <v>148</v>
      </c>
      <c r="B26" s="452" t="s">
        <v>636</v>
      </c>
      <c r="C26" s="431" t="s">
        <v>226</v>
      </c>
      <c r="D26" s="426"/>
      <c r="E26" s="426"/>
      <c r="F26" s="426">
        <f>SUM(D26:E26)</f>
        <v>0</v>
      </c>
    </row>
    <row r="27" spans="1:6" s="317" customFormat="1" ht="12.75" customHeight="1" thickBot="1" x14ac:dyDescent="0.25">
      <c r="A27" s="296" t="s">
        <v>149</v>
      </c>
      <c r="B27" s="453"/>
      <c r="C27" s="432" t="s">
        <v>227</v>
      </c>
      <c r="D27" s="428"/>
      <c r="E27" s="428"/>
      <c r="F27" s="428">
        <f>SUM(D27:E27)</f>
        <v>0</v>
      </c>
    </row>
    <row r="28" spans="1:6" s="317" customFormat="1" ht="12.75" customHeight="1" thickBot="1" x14ac:dyDescent="0.25">
      <c r="A28" s="441" t="s">
        <v>150</v>
      </c>
      <c r="B28" s="442"/>
      <c r="C28" s="454" t="s">
        <v>958</v>
      </c>
      <c r="D28" s="450">
        <f>SUM(D29,D33,D34,D35,D36,D37)</f>
        <v>0</v>
      </c>
      <c r="E28" s="450">
        <f>SUM(E29,E33,E34,E35,E36,E37)</f>
        <v>0</v>
      </c>
      <c r="F28" s="455">
        <f>SUM(F29,F33,F34,F35,F37,F36)</f>
        <v>0</v>
      </c>
    </row>
    <row r="29" spans="1:6" s="317" customFormat="1" ht="12.75" customHeight="1" x14ac:dyDescent="0.2">
      <c r="A29" s="294" t="s">
        <v>229</v>
      </c>
      <c r="B29" s="451" t="s">
        <v>637</v>
      </c>
      <c r="C29" s="456" t="s">
        <v>638</v>
      </c>
      <c r="D29" s="447"/>
      <c r="E29" s="457"/>
      <c r="F29" s="447">
        <f>SUM(F30:F32)</f>
        <v>0</v>
      </c>
    </row>
    <row r="30" spans="1:6" s="317" customFormat="1" ht="12.75" customHeight="1" x14ac:dyDescent="0.2">
      <c r="A30" s="294" t="s">
        <v>639</v>
      </c>
      <c r="B30" s="445"/>
      <c r="C30" s="430" t="s">
        <v>515</v>
      </c>
      <c r="D30" s="426"/>
      <c r="E30" s="426"/>
      <c r="F30" s="426">
        <f t="shared" ref="F30:F37" si="2">SUM(D30:E30)</f>
        <v>0</v>
      </c>
    </row>
    <row r="31" spans="1:6" s="317" customFormat="1" ht="12.75" customHeight="1" x14ac:dyDescent="0.2">
      <c r="A31" s="294" t="s">
        <v>640</v>
      </c>
      <c r="B31" s="445"/>
      <c r="C31" s="430" t="s">
        <v>955</v>
      </c>
      <c r="D31" s="426"/>
      <c r="E31" s="426"/>
      <c r="F31" s="426">
        <f t="shared" si="2"/>
        <v>0</v>
      </c>
    </row>
    <row r="32" spans="1:6" s="317" customFormat="1" ht="12.75" customHeight="1" x14ac:dyDescent="0.2">
      <c r="A32" s="294" t="s">
        <v>641</v>
      </c>
      <c r="B32" s="445"/>
      <c r="C32" s="430" t="s">
        <v>956</v>
      </c>
      <c r="D32" s="426"/>
      <c r="E32" s="426"/>
      <c r="F32" s="426">
        <f t="shared" si="2"/>
        <v>0</v>
      </c>
    </row>
    <row r="33" spans="1:6" s="317" customFormat="1" ht="12.75" customHeight="1" x14ac:dyDescent="0.2">
      <c r="A33" s="295" t="s">
        <v>230</v>
      </c>
      <c r="B33" s="458" t="s">
        <v>642</v>
      </c>
      <c r="C33" s="431" t="s">
        <v>517</v>
      </c>
      <c r="D33" s="426"/>
      <c r="E33" s="426"/>
      <c r="F33" s="426">
        <f t="shared" si="2"/>
        <v>0</v>
      </c>
    </row>
    <row r="34" spans="1:6" s="242" customFormat="1" ht="12.75" customHeight="1" x14ac:dyDescent="0.2">
      <c r="A34" s="295" t="s">
        <v>231</v>
      </c>
      <c r="B34" s="458" t="s">
        <v>643</v>
      </c>
      <c r="C34" s="431" t="s">
        <v>518</v>
      </c>
      <c r="D34" s="426"/>
      <c r="E34" s="426"/>
      <c r="F34" s="426">
        <f t="shared" si="2"/>
        <v>0</v>
      </c>
    </row>
    <row r="35" spans="1:6" s="242" customFormat="1" ht="12.75" customHeight="1" x14ac:dyDescent="0.2">
      <c r="A35" s="295" t="s">
        <v>232</v>
      </c>
      <c r="B35" s="458" t="s">
        <v>644</v>
      </c>
      <c r="C35" s="431" t="s">
        <v>233</v>
      </c>
      <c r="D35" s="426"/>
      <c r="E35" s="426"/>
      <c r="F35" s="426">
        <f t="shared" si="2"/>
        <v>0</v>
      </c>
    </row>
    <row r="36" spans="1:6" s="242" customFormat="1" ht="12.75" customHeight="1" x14ac:dyDescent="0.2">
      <c r="A36" s="295" t="s">
        <v>512</v>
      </c>
      <c r="B36" s="458" t="s">
        <v>643</v>
      </c>
      <c r="C36" s="431" t="s">
        <v>516</v>
      </c>
      <c r="D36" s="426"/>
      <c r="E36" s="426"/>
      <c r="F36" s="426">
        <f t="shared" si="2"/>
        <v>0</v>
      </c>
    </row>
    <row r="37" spans="1:6" s="242" customFormat="1" ht="12.75" customHeight="1" thickBot="1" x14ac:dyDescent="0.25">
      <c r="A37" s="296" t="s">
        <v>513</v>
      </c>
      <c r="B37" s="453" t="s">
        <v>645</v>
      </c>
      <c r="C37" s="433" t="s">
        <v>235</v>
      </c>
      <c r="D37" s="428"/>
      <c r="E37" s="428"/>
      <c r="F37" s="428">
        <f t="shared" si="2"/>
        <v>0</v>
      </c>
    </row>
    <row r="38" spans="1:6" s="242" customFormat="1" ht="12.75" customHeight="1" thickBot="1" x14ac:dyDescent="0.25">
      <c r="A38" s="441" t="s">
        <v>21</v>
      </c>
      <c r="B38" s="442"/>
      <c r="C38" s="443" t="s">
        <v>397</v>
      </c>
      <c r="D38" s="460">
        <f>SUM(D39:D49)</f>
        <v>340000</v>
      </c>
      <c r="E38" s="460">
        <f>SUM(E39:E49)</f>
        <v>0</v>
      </c>
      <c r="F38" s="460">
        <f>SUM(F39:F49)</f>
        <v>340000</v>
      </c>
    </row>
    <row r="39" spans="1:6" s="242" customFormat="1" ht="12.75" customHeight="1" x14ac:dyDescent="0.2">
      <c r="A39" s="294" t="s">
        <v>85</v>
      </c>
      <c r="B39" s="445" t="s">
        <v>646</v>
      </c>
      <c r="C39" s="430" t="s">
        <v>238</v>
      </c>
      <c r="D39" s="447"/>
      <c r="E39" s="447"/>
      <c r="F39" s="447">
        <f>SUM(D39:E39)</f>
        <v>0</v>
      </c>
    </row>
    <row r="40" spans="1:6" s="317" customFormat="1" ht="12.75" customHeight="1" x14ac:dyDescent="0.2">
      <c r="A40" s="295" t="s">
        <v>86</v>
      </c>
      <c r="B40" s="445" t="s">
        <v>647</v>
      </c>
      <c r="C40" s="431" t="s">
        <v>239</v>
      </c>
      <c r="D40" s="426">
        <v>340000</v>
      </c>
      <c r="E40" s="426"/>
      <c r="F40" s="426">
        <f t="shared" ref="F40:F49" si="3">SUM(D40:E40)</f>
        <v>340000</v>
      </c>
    </row>
    <row r="41" spans="1:6" s="317" customFormat="1" ht="12.75" customHeight="1" x14ac:dyDescent="0.2">
      <c r="A41" s="295" t="s">
        <v>87</v>
      </c>
      <c r="B41" s="445" t="s">
        <v>648</v>
      </c>
      <c r="C41" s="431" t="s">
        <v>240</v>
      </c>
      <c r="D41" s="426"/>
      <c r="E41" s="426"/>
      <c r="F41" s="426">
        <f t="shared" si="3"/>
        <v>0</v>
      </c>
    </row>
    <row r="42" spans="1:6" s="317" customFormat="1" ht="12.75" customHeight="1" x14ac:dyDescent="0.2">
      <c r="A42" s="295" t="s">
        <v>152</v>
      </c>
      <c r="B42" s="445" t="s">
        <v>649</v>
      </c>
      <c r="C42" s="431" t="s">
        <v>241</v>
      </c>
      <c r="D42" s="426"/>
      <c r="E42" s="426"/>
      <c r="F42" s="426">
        <f t="shared" si="3"/>
        <v>0</v>
      </c>
    </row>
    <row r="43" spans="1:6" s="317" customFormat="1" ht="12.75" customHeight="1" x14ac:dyDescent="0.2">
      <c r="A43" s="295" t="s">
        <v>153</v>
      </c>
      <c r="B43" s="445" t="s">
        <v>650</v>
      </c>
      <c r="C43" s="431" t="s">
        <v>242</v>
      </c>
      <c r="D43" s="426"/>
      <c r="E43" s="426"/>
      <c r="F43" s="426">
        <f t="shared" si="3"/>
        <v>0</v>
      </c>
    </row>
    <row r="44" spans="1:6" ht="12.75" customHeight="1" x14ac:dyDescent="0.2">
      <c r="A44" s="295" t="s">
        <v>154</v>
      </c>
      <c r="B44" s="445" t="s">
        <v>651</v>
      </c>
      <c r="C44" s="431" t="s">
        <v>243</v>
      </c>
      <c r="D44" s="426"/>
      <c r="E44" s="426"/>
      <c r="F44" s="426">
        <f t="shared" si="3"/>
        <v>0</v>
      </c>
    </row>
    <row r="45" spans="1:6" s="316" customFormat="1" ht="12.75" customHeight="1" x14ac:dyDescent="0.2">
      <c r="A45" s="295" t="s">
        <v>155</v>
      </c>
      <c r="B45" s="445" t="s">
        <v>652</v>
      </c>
      <c r="C45" s="431" t="s">
        <v>244</v>
      </c>
      <c r="D45" s="426"/>
      <c r="E45" s="426"/>
      <c r="F45" s="426">
        <f t="shared" si="3"/>
        <v>0</v>
      </c>
    </row>
    <row r="46" spans="1:6" s="318" customFormat="1" ht="12.75" customHeight="1" x14ac:dyDescent="0.2">
      <c r="A46" s="295" t="s">
        <v>156</v>
      </c>
      <c r="B46" s="445" t="s">
        <v>653</v>
      </c>
      <c r="C46" s="431" t="s">
        <v>519</v>
      </c>
      <c r="D46" s="426"/>
      <c r="E46" s="426"/>
      <c r="F46" s="426">
        <f t="shared" si="3"/>
        <v>0</v>
      </c>
    </row>
    <row r="47" spans="1:6" ht="12.75" customHeight="1" x14ac:dyDescent="0.2">
      <c r="A47" s="295" t="s">
        <v>236</v>
      </c>
      <c r="B47" s="445" t="s">
        <v>654</v>
      </c>
      <c r="C47" s="431" t="s">
        <v>246</v>
      </c>
      <c r="D47" s="426"/>
      <c r="E47" s="461"/>
      <c r="F47" s="426">
        <f t="shared" si="3"/>
        <v>0</v>
      </c>
    </row>
    <row r="48" spans="1:6" ht="12.75" customHeight="1" x14ac:dyDescent="0.2">
      <c r="A48" s="296" t="s">
        <v>237</v>
      </c>
      <c r="B48" s="445" t="s">
        <v>655</v>
      </c>
      <c r="C48" s="432" t="s">
        <v>399</v>
      </c>
      <c r="D48" s="426"/>
      <c r="E48" s="461"/>
      <c r="F48" s="426">
        <f t="shared" si="3"/>
        <v>0</v>
      </c>
    </row>
    <row r="49" spans="1:6" ht="12.75" customHeight="1" thickBot="1" x14ac:dyDescent="0.25">
      <c r="A49" s="296" t="s">
        <v>398</v>
      </c>
      <c r="B49" s="445" t="s">
        <v>656</v>
      </c>
      <c r="C49" s="432" t="s">
        <v>247</v>
      </c>
      <c r="D49" s="428"/>
      <c r="E49" s="462"/>
      <c r="F49" s="428">
        <f t="shared" si="3"/>
        <v>0</v>
      </c>
    </row>
    <row r="50" spans="1:6" ht="12.75" customHeight="1" thickBot="1" x14ac:dyDescent="0.25">
      <c r="A50" s="441" t="s">
        <v>22</v>
      </c>
      <c r="B50" s="442"/>
      <c r="C50" s="443" t="s">
        <v>248</v>
      </c>
      <c r="D50" s="459">
        <f>SUM(D51:D55)</f>
        <v>0</v>
      </c>
      <c r="E50" s="459">
        <f>SUM(E51:E55)</f>
        <v>0</v>
      </c>
      <c r="F50" s="459">
        <f>SUM(F51:F55)</f>
        <v>0</v>
      </c>
    </row>
    <row r="51" spans="1:6" ht="12.75" customHeight="1" x14ac:dyDescent="0.2">
      <c r="A51" s="294" t="s">
        <v>88</v>
      </c>
      <c r="B51" s="445" t="s">
        <v>657</v>
      </c>
      <c r="C51" s="430" t="s">
        <v>252</v>
      </c>
      <c r="D51" s="447"/>
      <c r="E51" s="463"/>
      <c r="F51" s="463">
        <f>SUM(D51:E51)</f>
        <v>0</v>
      </c>
    </row>
    <row r="52" spans="1:6" ht="12.75" customHeight="1" x14ac:dyDescent="0.2">
      <c r="A52" s="295" t="s">
        <v>89</v>
      </c>
      <c r="B52" s="445" t="s">
        <v>658</v>
      </c>
      <c r="C52" s="431" t="s">
        <v>253</v>
      </c>
      <c r="D52" s="426"/>
      <c r="E52" s="461"/>
      <c r="F52" s="461">
        <f>SUM(D52:E52)</f>
        <v>0</v>
      </c>
    </row>
    <row r="53" spans="1:6" s="318" customFormat="1" ht="12.75" customHeight="1" x14ac:dyDescent="0.2">
      <c r="A53" s="295" t="s">
        <v>249</v>
      </c>
      <c r="B53" s="445" t="s">
        <v>659</v>
      </c>
      <c r="C53" s="431" t="s">
        <v>254</v>
      </c>
      <c r="D53" s="426"/>
      <c r="E53" s="461"/>
      <c r="F53" s="461">
        <f>SUM(D53:E53)</f>
        <v>0</v>
      </c>
    </row>
    <row r="54" spans="1:6" ht="12.75" customHeight="1" x14ac:dyDescent="0.2">
      <c r="A54" s="295" t="s">
        <v>250</v>
      </c>
      <c r="B54" s="445" t="s">
        <v>660</v>
      </c>
      <c r="C54" s="431" t="s">
        <v>255</v>
      </c>
      <c r="D54" s="426"/>
      <c r="E54" s="461"/>
      <c r="F54" s="461">
        <f>SUM(D54:E54)</f>
        <v>0</v>
      </c>
    </row>
    <row r="55" spans="1:6" ht="12.75" customHeight="1" thickBot="1" x14ac:dyDescent="0.25">
      <c r="A55" s="296" t="s">
        <v>251</v>
      </c>
      <c r="B55" s="445" t="s">
        <v>661</v>
      </c>
      <c r="C55" s="432" t="s">
        <v>256</v>
      </c>
      <c r="D55" s="428"/>
      <c r="E55" s="462"/>
      <c r="F55" s="462">
        <f>SUM(D55:E55)</f>
        <v>0</v>
      </c>
    </row>
    <row r="56" spans="1:6" ht="12.75" customHeight="1" thickBot="1" x14ac:dyDescent="0.25">
      <c r="A56" s="441" t="s">
        <v>157</v>
      </c>
      <c r="B56" s="442"/>
      <c r="C56" s="443" t="s">
        <v>257</v>
      </c>
      <c r="D56" s="459">
        <f>SUM(D57:D59)</f>
        <v>0</v>
      </c>
      <c r="E56" s="459">
        <f>SUM(E57:E59)</f>
        <v>0</v>
      </c>
      <c r="F56" s="459">
        <f>SUM(F57:F59)</f>
        <v>0</v>
      </c>
    </row>
    <row r="57" spans="1:6" ht="12.75" customHeight="1" x14ac:dyDescent="0.2">
      <c r="A57" s="294" t="s">
        <v>90</v>
      </c>
      <c r="B57" s="445" t="s">
        <v>662</v>
      </c>
      <c r="C57" s="430" t="s">
        <v>258</v>
      </c>
      <c r="D57" s="447"/>
      <c r="E57" s="447"/>
      <c r="F57" s="447">
        <f t="shared" ref="F57:F90" si="4">SUM(D57:E57)</f>
        <v>0</v>
      </c>
    </row>
    <row r="58" spans="1:6" ht="12.75" customHeight="1" x14ac:dyDescent="0.2">
      <c r="A58" s="295" t="s">
        <v>91</v>
      </c>
      <c r="B58" s="445" t="s">
        <v>663</v>
      </c>
      <c r="C58" s="431" t="s">
        <v>391</v>
      </c>
      <c r="D58" s="426"/>
      <c r="E58" s="426"/>
      <c r="F58" s="426">
        <f t="shared" si="4"/>
        <v>0</v>
      </c>
    </row>
    <row r="59" spans="1:6" ht="12.75" customHeight="1" x14ac:dyDescent="0.2">
      <c r="A59" s="295" t="s">
        <v>261</v>
      </c>
      <c r="B59" s="445" t="s">
        <v>664</v>
      </c>
      <c r="C59" s="431" t="s">
        <v>259</v>
      </c>
      <c r="D59" s="426"/>
      <c r="E59" s="426"/>
      <c r="F59" s="426">
        <f t="shared" si="4"/>
        <v>0</v>
      </c>
    </row>
    <row r="60" spans="1:6" ht="12.75" customHeight="1" thickBot="1" x14ac:dyDescent="0.25">
      <c r="A60" s="296" t="s">
        <v>262</v>
      </c>
      <c r="B60" s="453"/>
      <c r="C60" s="432" t="s">
        <v>260</v>
      </c>
      <c r="D60" s="428"/>
      <c r="E60" s="428"/>
      <c r="F60" s="428">
        <f t="shared" si="4"/>
        <v>0</v>
      </c>
    </row>
    <row r="61" spans="1:6" ht="12.75" customHeight="1" thickBot="1" x14ac:dyDescent="0.25">
      <c r="A61" s="441" t="s">
        <v>24</v>
      </c>
      <c r="B61" s="442"/>
      <c r="C61" s="449" t="s">
        <v>263</v>
      </c>
      <c r="D61" s="450">
        <f>SUM(D62:D64)</f>
        <v>0</v>
      </c>
      <c r="E61" s="450">
        <f>SUM(E62:E64)</f>
        <v>0</v>
      </c>
      <c r="F61" s="444">
        <f t="shared" si="4"/>
        <v>0</v>
      </c>
    </row>
    <row r="62" spans="1:6" ht="12.75" customHeight="1" thickBot="1" x14ac:dyDescent="0.25">
      <c r="A62" s="294" t="s">
        <v>158</v>
      </c>
      <c r="B62" s="445" t="s">
        <v>665</v>
      </c>
      <c r="C62" s="430" t="s">
        <v>265</v>
      </c>
      <c r="D62" s="447"/>
      <c r="E62" s="463"/>
      <c r="F62" s="463">
        <f t="shared" si="4"/>
        <v>0</v>
      </c>
    </row>
    <row r="63" spans="1:6" ht="12.75" customHeight="1" thickBot="1" x14ac:dyDescent="0.25">
      <c r="A63" s="295" t="s">
        <v>159</v>
      </c>
      <c r="B63" s="458" t="s">
        <v>666</v>
      </c>
      <c r="C63" s="431" t="s">
        <v>392</v>
      </c>
      <c r="D63" s="426"/>
      <c r="E63" s="461"/>
      <c r="F63" s="463">
        <f t="shared" si="4"/>
        <v>0</v>
      </c>
    </row>
    <row r="64" spans="1:6" ht="12.75" customHeight="1" thickBot="1" x14ac:dyDescent="0.25">
      <c r="A64" s="295" t="s">
        <v>196</v>
      </c>
      <c r="B64" s="458" t="s">
        <v>667</v>
      </c>
      <c r="C64" s="431" t="s">
        <v>266</v>
      </c>
      <c r="D64" s="426"/>
      <c r="E64" s="461"/>
      <c r="F64" s="463">
        <f t="shared" si="4"/>
        <v>0</v>
      </c>
    </row>
    <row r="65" spans="1:6" ht="12.75" customHeight="1" thickBot="1" x14ac:dyDescent="0.25">
      <c r="A65" s="296" t="s">
        <v>264</v>
      </c>
      <c r="B65" s="453"/>
      <c r="C65" s="432" t="s">
        <v>267</v>
      </c>
      <c r="D65" s="428"/>
      <c r="E65" s="462"/>
      <c r="F65" s="463">
        <f t="shared" si="4"/>
        <v>0</v>
      </c>
    </row>
    <row r="66" spans="1:6" ht="12.75" customHeight="1" thickBot="1" x14ac:dyDescent="0.25">
      <c r="A66" s="464" t="s">
        <v>25</v>
      </c>
      <c r="B66" s="465"/>
      <c r="C66" s="466" t="s">
        <v>268</v>
      </c>
      <c r="D66" s="697">
        <f>SUM(D61,D56,D50,D38,D28,D21,D14,D7)</f>
        <v>340000</v>
      </c>
      <c r="E66" s="467">
        <f>SUM(E61,E56,E50,E38,E28,E21,E14,E7)</f>
        <v>0</v>
      </c>
      <c r="F66" s="468">
        <f t="shared" si="4"/>
        <v>340000</v>
      </c>
    </row>
    <row r="67" spans="1:6" ht="12.75" customHeight="1" thickBot="1" x14ac:dyDescent="0.2">
      <c r="A67" s="469" t="s">
        <v>359</v>
      </c>
      <c r="B67" s="470"/>
      <c r="C67" s="449" t="s">
        <v>270</v>
      </c>
      <c r="D67" s="471">
        <f>SUM(D68:D70)</f>
        <v>0</v>
      </c>
      <c r="E67" s="471">
        <f>SUM(E68:E70)</f>
        <v>0</v>
      </c>
      <c r="F67" s="444">
        <f t="shared" si="4"/>
        <v>0</v>
      </c>
    </row>
    <row r="68" spans="1:6" ht="12.75" customHeight="1" thickBot="1" x14ac:dyDescent="0.25">
      <c r="A68" s="294" t="s">
        <v>301</v>
      </c>
      <c r="B68" s="445" t="s">
        <v>668</v>
      </c>
      <c r="C68" s="430" t="s">
        <v>271</v>
      </c>
      <c r="D68" s="447"/>
      <c r="E68" s="463"/>
      <c r="F68" s="463">
        <f t="shared" si="4"/>
        <v>0</v>
      </c>
    </row>
    <row r="69" spans="1:6" ht="12.75" customHeight="1" thickBot="1" x14ac:dyDescent="0.25">
      <c r="A69" s="295" t="s">
        <v>310</v>
      </c>
      <c r="B69" s="445" t="s">
        <v>669</v>
      </c>
      <c r="C69" s="431" t="s">
        <v>272</v>
      </c>
      <c r="D69" s="426"/>
      <c r="E69" s="461"/>
      <c r="F69" s="463">
        <f t="shared" si="4"/>
        <v>0</v>
      </c>
    </row>
    <row r="70" spans="1:6" ht="12.75" customHeight="1" thickBot="1" x14ac:dyDescent="0.25">
      <c r="A70" s="296" t="s">
        <v>311</v>
      </c>
      <c r="B70" s="453" t="s">
        <v>960</v>
      </c>
      <c r="C70" s="472" t="s">
        <v>273</v>
      </c>
      <c r="D70" s="428"/>
      <c r="E70" s="462"/>
      <c r="F70" s="463">
        <f t="shared" si="4"/>
        <v>0</v>
      </c>
    </row>
    <row r="71" spans="1:6" ht="12.75" customHeight="1" thickBot="1" x14ac:dyDescent="0.2">
      <c r="A71" s="469" t="s">
        <v>274</v>
      </c>
      <c r="B71" s="470"/>
      <c r="C71" s="449" t="s">
        <v>275</v>
      </c>
      <c r="D71" s="471">
        <f>SUM(D72:D75)</f>
        <v>0</v>
      </c>
      <c r="E71" s="471">
        <f>SUM(E72:E75)</f>
        <v>0</v>
      </c>
      <c r="F71" s="444">
        <f t="shared" si="4"/>
        <v>0</v>
      </c>
    </row>
    <row r="72" spans="1:6" ht="12.75" customHeight="1" thickBot="1" x14ac:dyDescent="0.25">
      <c r="A72" s="294" t="s">
        <v>128</v>
      </c>
      <c r="B72" s="445" t="s">
        <v>670</v>
      </c>
      <c r="C72" s="430" t="s">
        <v>276</v>
      </c>
      <c r="D72" s="447"/>
      <c r="E72" s="463"/>
      <c r="F72" s="463">
        <f t="shared" si="4"/>
        <v>0</v>
      </c>
    </row>
    <row r="73" spans="1:6" ht="12.75" customHeight="1" thickBot="1" x14ac:dyDescent="0.25">
      <c r="A73" s="295" t="s">
        <v>129</v>
      </c>
      <c r="B73" s="458" t="s">
        <v>671</v>
      </c>
      <c r="C73" s="431" t="s">
        <v>277</v>
      </c>
      <c r="D73" s="426"/>
      <c r="E73" s="461"/>
      <c r="F73" s="463">
        <f t="shared" si="4"/>
        <v>0</v>
      </c>
    </row>
    <row r="74" spans="1:6" ht="12.75" customHeight="1" thickBot="1" x14ac:dyDescent="0.25">
      <c r="A74" s="295" t="s">
        <v>302</v>
      </c>
      <c r="B74" s="458" t="s">
        <v>672</v>
      </c>
      <c r="C74" s="431" t="s">
        <v>278</v>
      </c>
      <c r="D74" s="426"/>
      <c r="E74" s="461"/>
      <c r="F74" s="463">
        <f t="shared" si="4"/>
        <v>0</v>
      </c>
    </row>
    <row r="75" spans="1:6" ht="12.75" customHeight="1" thickBot="1" x14ac:dyDescent="0.25">
      <c r="A75" s="296" t="s">
        <v>303</v>
      </c>
      <c r="B75" s="453" t="s">
        <v>673</v>
      </c>
      <c r="C75" s="432" t="s">
        <v>279</v>
      </c>
      <c r="D75" s="428"/>
      <c r="E75" s="462"/>
      <c r="F75" s="463">
        <f t="shared" si="4"/>
        <v>0</v>
      </c>
    </row>
    <row r="76" spans="1:6" ht="12.75" customHeight="1" thickBot="1" x14ac:dyDescent="0.2">
      <c r="A76" s="469" t="s">
        <v>280</v>
      </c>
      <c r="B76" s="470"/>
      <c r="C76" s="449" t="s">
        <v>281</v>
      </c>
      <c r="D76" s="471">
        <f>SUM(D77:D78)</f>
        <v>180346</v>
      </c>
      <c r="E76" s="471">
        <f>SUM(E77:E78)</f>
        <v>7422</v>
      </c>
      <c r="F76" s="444">
        <f t="shared" si="4"/>
        <v>187768</v>
      </c>
    </row>
    <row r="77" spans="1:6" ht="12.75" customHeight="1" thickBot="1" x14ac:dyDescent="0.25">
      <c r="A77" s="294" t="s">
        <v>304</v>
      </c>
      <c r="B77" s="445" t="s">
        <v>674</v>
      </c>
      <c r="C77" s="430" t="s">
        <v>282</v>
      </c>
      <c r="D77" s="447">
        <v>180346</v>
      </c>
      <c r="E77" s="463">
        <v>7422</v>
      </c>
      <c r="F77" s="463">
        <f t="shared" si="4"/>
        <v>187768</v>
      </c>
    </row>
    <row r="78" spans="1:6" ht="12.75" customHeight="1" thickBot="1" x14ac:dyDescent="0.25">
      <c r="A78" s="296" t="s">
        <v>305</v>
      </c>
      <c r="B78" s="453" t="s">
        <v>675</v>
      </c>
      <c r="C78" s="432" t="s">
        <v>283</v>
      </c>
      <c r="D78" s="428"/>
      <c r="E78" s="462"/>
      <c r="F78" s="463">
        <f t="shared" si="4"/>
        <v>0</v>
      </c>
    </row>
    <row r="79" spans="1:6" ht="12.75" customHeight="1" thickBot="1" x14ac:dyDescent="0.2">
      <c r="A79" s="469" t="s">
        <v>284</v>
      </c>
      <c r="B79" s="470"/>
      <c r="C79" s="449" t="s">
        <v>285</v>
      </c>
      <c r="D79" s="471">
        <f>SUM(D80:D83)</f>
        <v>18652006</v>
      </c>
      <c r="E79" s="471">
        <f>SUM(E80:E83)</f>
        <v>0</v>
      </c>
      <c r="F79" s="444">
        <f t="shared" si="4"/>
        <v>18652006</v>
      </c>
    </row>
    <row r="80" spans="1:6" ht="12.75" customHeight="1" thickBot="1" x14ac:dyDescent="0.25">
      <c r="A80" s="294" t="s">
        <v>306</v>
      </c>
      <c r="B80" s="445" t="s">
        <v>676</v>
      </c>
      <c r="C80" s="430" t="s">
        <v>286</v>
      </c>
      <c r="D80" s="447"/>
      <c r="E80" s="463"/>
      <c r="F80" s="463">
        <f t="shared" si="4"/>
        <v>0</v>
      </c>
    </row>
    <row r="81" spans="1:6" ht="12.75" customHeight="1" thickBot="1" x14ac:dyDescent="0.25">
      <c r="A81" s="295" t="s">
        <v>307</v>
      </c>
      <c r="B81" s="458" t="s">
        <v>677</v>
      </c>
      <c r="C81" s="431" t="s">
        <v>287</v>
      </c>
      <c r="D81" s="426"/>
      <c r="E81" s="461"/>
      <c r="F81" s="463">
        <f t="shared" si="4"/>
        <v>0</v>
      </c>
    </row>
    <row r="82" spans="1:6" ht="12.75" customHeight="1" thickBot="1" x14ac:dyDescent="0.25">
      <c r="A82" s="296" t="s">
        <v>308</v>
      </c>
      <c r="B82" s="453" t="s">
        <v>678</v>
      </c>
      <c r="C82" s="432" t="s">
        <v>679</v>
      </c>
      <c r="D82" s="426">
        <v>18652006</v>
      </c>
      <c r="E82" s="461"/>
      <c r="F82" s="463">
        <f t="shared" si="4"/>
        <v>18652006</v>
      </c>
    </row>
    <row r="83" spans="1:6" ht="12.75" customHeight="1" thickBot="1" x14ac:dyDescent="0.25">
      <c r="A83" s="296" t="s">
        <v>680</v>
      </c>
      <c r="B83" s="453" t="s">
        <v>681</v>
      </c>
      <c r="C83" s="432" t="s">
        <v>288</v>
      </c>
      <c r="D83" s="428"/>
      <c r="E83" s="462"/>
      <c r="F83" s="463">
        <f t="shared" si="4"/>
        <v>0</v>
      </c>
    </row>
    <row r="84" spans="1:6" ht="12.75" customHeight="1" thickBot="1" x14ac:dyDescent="0.2">
      <c r="A84" s="469" t="s">
        <v>289</v>
      </c>
      <c r="B84" s="470"/>
      <c r="C84" s="449" t="s">
        <v>309</v>
      </c>
      <c r="D84" s="471">
        <f>SUM(D85:D88)</f>
        <v>0</v>
      </c>
      <c r="E84" s="471">
        <f>SUM(E85:E88)</f>
        <v>0</v>
      </c>
      <c r="F84" s="444">
        <f t="shared" si="4"/>
        <v>0</v>
      </c>
    </row>
    <row r="85" spans="1:6" ht="12.75" customHeight="1" x14ac:dyDescent="0.2">
      <c r="A85" s="298" t="s">
        <v>290</v>
      </c>
      <c r="B85" s="473" t="s">
        <v>682</v>
      </c>
      <c r="C85" s="430" t="s">
        <v>291</v>
      </c>
      <c r="D85" s="447"/>
      <c r="E85" s="463"/>
      <c r="F85" s="461">
        <f t="shared" si="4"/>
        <v>0</v>
      </c>
    </row>
    <row r="86" spans="1:6" ht="12.75" customHeight="1" x14ac:dyDescent="0.2">
      <c r="A86" s="299" t="s">
        <v>292</v>
      </c>
      <c r="B86" s="474" t="s">
        <v>683</v>
      </c>
      <c r="C86" s="431" t="s">
        <v>293</v>
      </c>
      <c r="D86" s="426"/>
      <c r="E86" s="461"/>
      <c r="F86" s="461">
        <f t="shared" si="4"/>
        <v>0</v>
      </c>
    </row>
    <row r="87" spans="1:6" ht="12.75" customHeight="1" x14ac:dyDescent="0.2">
      <c r="A87" s="299" t="s">
        <v>294</v>
      </c>
      <c r="B87" s="474" t="s">
        <v>684</v>
      </c>
      <c r="C87" s="431" t="s">
        <v>295</v>
      </c>
      <c r="D87" s="426"/>
      <c r="E87" s="461"/>
      <c r="F87" s="461">
        <f t="shared" si="4"/>
        <v>0</v>
      </c>
    </row>
    <row r="88" spans="1:6" ht="12.75" customHeight="1" thickBot="1" x14ac:dyDescent="0.25">
      <c r="A88" s="300" t="s">
        <v>296</v>
      </c>
      <c r="B88" s="475" t="s">
        <v>685</v>
      </c>
      <c r="C88" s="432" t="s">
        <v>297</v>
      </c>
      <c r="D88" s="428"/>
      <c r="E88" s="462"/>
      <c r="F88" s="462">
        <f t="shared" si="4"/>
        <v>0</v>
      </c>
    </row>
    <row r="89" spans="1:6" ht="12.75" customHeight="1" thickBot="1" x14ac:dyDescent="0.2">
      <c r="A89" s="469" t="s">
        <v>298</v>
      </c>
      <c r="B89" s="470" t="s">
        <v>686</v>
      </c>
      <c r="C89" s="449" t="s">
        <v>438</v>
      </c>
      <c r="D89" s="471"/>
      <c r="E89" s="476"/>
      <c r="F89" s="476">
        <f t="shared" si="4"/>
        <v>0</v>
      </c>
    </row>
    <row r="90" spans="1:6" ht="12.75" customHeight="1" thickBot="1" x14ac:dyDescent="0.2">
      <c r="A90" s="469" t="s">
        <v>466</v>
      </c>
      <c r="B90" s="470" t="s">
        <v>687</v>
      </c>
      <c r="C90" s="449" t="s">
        <v>299</v>
      </c>
      <c r="D90" s="471"/>
      <c r="E90" s="476"/>
      <c r="F90" s="476">
        <f t="shared" si="4"/>
        <v>0</v>
      </c>
    </row>
    <row r="91" spans="1:6" ht="12.75" customHeight="1" thickBot="1" x14ac:dyDescent="0.2">
      <c r="A91" s="477" t="s">
        <v>467</v>
      </c>
      <c r="B91" s="478"/>
      <c r="C91" s="479" t="s">
        <v>441</v>
      </c>
      <c r="D91" s="697">
        <f>SUM(D67,D71,D76,D79,D84,D89,D90)</f>
        <v>18832352</v>
      </c>
      <c r="E91" s="467">
        <f>SUM(E67,E71,E76,E79,E84,E89,E90)</f>
        <v>7422</v>
      </c>
      <c r="F91" s="468">
        <f>+F67+F71+F76+F79+F84+F90+F89</f>
        <v>18839774</v>
      </c>
    </row>
    <row r="92" spans="1:6" ht="12.75" customHeight="1" thickBot="1" x14ac:dyDescent="0.2">
      <c r="A92" s="480" t="s">
        <v>468</v>
      </c>
      <c r="B92" s="481"/>
      <c r="C92" s="482" t="s">
        <v>469</v>
      </c>
      <c r="D92" s="698">
        <f>SUM(D66,D91)</f>
        <v>19172352</v>
      </c>
      <c r="E92" s="698">
        <f>SUM(E66,E91)</f>
        <v>7422</v>
      </c>
      <c r="F92" s="483">
        <f>+F66+F91</f>
        <v>19179774</v>
      </c>
    </row>
    <row r="93" spans="1:6" ht="12.75" customHeight="1" thickBot="1" x14ac:dyDescent="0.25">
      <c r="A93" s="161"/>
      <c r="B93" s="161"/>
      <c r="C93" s="162"/>
      <c r="D93" s="484"/>
      <c r="E93" s="235"/>
      <c r="F93" s="235"/>
    </row>
    <row r="94" spans="1:6" ht="12.75" customHeight="1" thickBot="1" x14ac:dyDescent="0.25">
      <c r="A94" s="865" t="s">
        <v>56</v>
      </c>
      <c r="B94" s="866"/>
      <c r="C94" s="866"/>
      <c r="D94" s="866"/>
      <c r="E94" s="866"/>
      <c r="F94" s="867"/>
    </row>
    <row r="95" spans="1:6" ht="12.75" customHeight="1" thickBot="1" x14ac:dyDescent="0.25">
      <c r="A95" s="485" t="s">
        <v>17</v>
      </c>
      <c r="B95" s="486"/>
      <c r="C95" s="487" t="s">
        <v>473</v>
      </c>
      <c r="D95" s="444">
        <f>+D96+D113+D120+D140+D144+D157</f>
        <v>18960702</v>
      </c>
      <c r="E95" s="444">
        <f>+E96+E113+E120+E140+E144+E157</f>
        <v>7422</v>
      </c>
      <c r="F95" s="444">
        <f>SUM(D95:E95)</f>
        <v>18968124</v>
      </c>
    </row>
    <row r="96" spans="1:6" ht="12.75" customHeight="1" x14ac:dyDescent="0.2">
      <c r="A96" s="669" t="s">
        <v>92</v>
      </c>
      <c r="B96" s="489"/>
      <c r="C96" s="670" t="s">
        <v>48</v>
      </c>
      <c r="D96" s="672">
        <f>SUM(D97:D112)</f>
        <v>10115504</v>
      </c>
      <c r="E96" s="672">
        <f>SUM(E97:E109)</f>
        <v>0</v>
      </c>
      <c r="F96" s="673">
        <f>SUM(D96:E96)</f>
        <v>10115504</v>
      </c>
    </row>
    <row r="97" spans="1:6" ht="12.75" customHeight="1" x14ac:dyDescent="0.2">
      <c r="A97" s="294" t="s">
        <v>688</v>
      </c>
      <c r="B97" s="445" t="s">
        <v>689</v>
      </c>
      <c r="C97" s="490" t="s">
        <v>690</v>
      </c>
      <c r="D97" s="426">
        <v>8491200</v>
      </c>
      <c r="E97" s="429"/>
      <c r="F97" s="426">
        <f t="shared" ref="F97:F139" si="5">SUM(D97:E97)</f>
        <v>8491200</v>
      </c>
    </row>
    <row r="98" spans="1:6" ht="12.75" customHeight="1" x14ac:dyDescent="0.2">
      <c r="A98" s="294" t="s">
        <v>691</v>
      </c>
      <c r="B98" s="445" t="s">
        <v>692</v>
      </c>
      <c r="C98" s="490" t="s">
        <v>693</v>
      </c>
      <c r="D98" s="426">
        <v>387904</v>
      </c>
      <c r="E98" s="429"/>
      <c r="F98" s="426">
        <f t="shared" si="5"/>
        <v>387904</v>
      </c>
    </row>
    <row r="99" spans="1:6" ht="12.75" customHeight="1" x14ac:dyDescent="0.2">
      <c r="A99" s="294" t="s">
        <v>694</v>
      </c>
      <c r="B99" s="445" t="s">
        <v>695</v>
      </c>
      <c r="C99" s="490" t="s">
        <v>696</v>
      </c>
      <c r="D99" s="426"/>
      <c r="E99" s="429"/>
      <c r="F99" s="426">
        <f t="shared" si="5"/>
        <v>0</v>
      </c>
    </row>
    <row r="100" spans="1:6" ht="12.75" customHeight="1" x14ac:dyDescent="0.2">
      <c r="A100" s="294" t="s">
        <v>697</v>
      </c>
      <c r="B100" s="445" t="s">
        <v>698</v>
      </c>
      <c r="C100" s="490" t="s">
        <v>699</v>
      </c>
      <c r="D100" s="426"/>
      <c r="E100" s="429"/>
      <c r="F100" s="426">
        <f t="shared" si="5"/>
        <v>0</v>
      </c>
    </row>
    <row r="101" spans="1:6" ht="12.75" customHeight="1" x14ac:dyDescent="0.2">
      <c r="A101" s="294" t="s">
        <v>700</v>
      </c>
      <c r="B101" s="445" t="s">
        <v>701</v>
      </c>
      <c r="C101" s="490" t="s">
        <v>702</v>
      </c>
      <c r="D101" s="426"/>
      <c r="E101" s="429"/>
      <c r="F101" s="426">
        <f t="shared" si="5"/>
        <v>0</v>
      </c>
    </row>
    <row r="102" spans="1:6" ht="12.75" customHeight="1" x14ac:dyDescent="0.2">
      <c r="A102" s="294" t="s">
        <v>703</v>
      </c>
      <c r="B102" s="445" t="s">
        <v>704</v>
      </c>
      <c r="C102" s="490" t="s">
        <v>705</v>
      </c>
      <c r="D102" s="426"/>
      <c r="E102" s="429"/>
      <c r="F102" s="426">
        <f t="shared" si="5"/>
        <v>0</v>
      </c>
    </row>
    <row r="103" spans="1:6" ht="12.75" customHeight="1" x14ac:dyDescent="0.2">
      <c r="A103" s="294" t="s">
        <v>706</v>
      </c>
      <c r="B103" s="445" t="s">
        <v>707</v>
      </c>
      <c r="C103" s="490" t="s">
        <v>708</v>
      </c>
      <c r="D103" s="426"/>
      <c r="E103" s="429"/>
      <c r="F103" s="426">
        <f t="shared" si="5"/>
        <v>0</v>
      </c>
    </row>
    <row r="104" spans="1:6" ht="12.75" customHeight="1" x14ac:dyDescent="0.2">
      <c r="A104" s="294" t="s">
        <v>709</v>
      </c>
      <c r="B104" s="445" t="s">
        <v>710</v>
      </c>
      <c r="C104" s="490" t="s">
        <v>711</v>
      </c>
      <c r="D104" s="426"/>
      <c r="E104" s="429"/>
      <c r="F104" s="426">
        <f t="shared" si="5"/>
        <v>0</v>
      </c>
    </row>
    <row r="105" spans="1:6" ht="12.75" customHeight="1" x14ac:dyDescent="0.2">
      <c r="A105" s="294" t="s">
        <v>712</v>
      </c>
      <c r="B105" s="445" t="s">
        <v>713</v>
      </c>
      <c r="C105" s="490" t="s">
        <v>714</v>
      </c>
      <c r="D105" s="426"/>
      <c r="E105" s="429"/>
      <c r="F105" s="426">
        <f t="shared" si="5"/>
        <v>0</v>
      </c>
    </row>
    <row r="106" spans="1:6" ht="12.75" customHeight="1" x14ac:dyDescent="0.2">
      <c r="A106" s="294" t="s">
        <v>715</v>
      </c>
      <c r="B106" s="445" t="s">
        <v>716</v>
      </c>
      <c r="C106" s="490" t="s">
        <v>717</v>
      </c>
      <c r="D106" s="426"/>
      <c r="E106" s="429"/>
      <c r="F106" s="426">
        <f t="shared" si="5"/>
        <v>0</v>
      </c>
    </row>
    <row r="107" spans="1:6" ht="12.75" customHeight="1" x14ac:dyDescent="0.2">
      <c r="A107" s="294" t="s">
        <v>718</v>
      </c>
      <c r="B107" s="445" t="s">
        <v>719</v>
      </c>
      <c r="C107" s="490" t="s">
        <v>720</v>
      </c>
      <c r="D107" s="426"/>
      <c r="E107" s="429"/>
      <c r="F107" s="426">
        <f t="shared" si="5"/>
        <v>0</v>
      </c>
    </row>
    <row r="108" spans="1:6" ht="12.75" customHeight="1" x14ac:dyDescent="0.2">
      <c r="A108" s="294" t="s">
        <v>721</v>
      </c>
      <c r="B108" s="445" t="s">
        <v>722</v>
      </c>
      <c r="C108" s="490" t="s">
        <v>723</v>
      </c>
      <c r="D108" s="426"/>
      <c r="E108" s="429"/>
      <c r="F108" s="426">
        <f t="shared" si="5"/>
        <v>0</v>
      </c>
    </row>
    <row r="109" spans="1:6" ht="12.75" customHeight="1" x14ac:dyDescent="0.2">
      <c r="A109" s="294" t="s">
        <v>724</v>
      </c>
      <c r="B109" s="445" t="s">
        <v>725</v>
      </c>
      <c r="C109" s="490" t="s">
        <v>726</v>
      </c>
      <c r="D109" s="426"/>
      <c r="E109" s="429"/>
      <c r="F109" s="426">
        <f t="shared" si="5"/>
        <v>0</v>
      </c>
    </row>
    <row r="110" spans="1:6" ht="12.75" customHeight="1" x14ac:dyDescent="0.2">
      <c r="A110" s="294" t="s">
        <v>727</v>
      </c>
      <c r="B110" s="445" t="s">
        <v>728</v>
      </c>
      <c r="C110" s="490" t="s">
        <v>729</v>
      </c>
      <c r="D110" s="426"/>
      <c r="E110" s="429"/>
      <c r="F110" s="426">
        <f t="shared" si="5"/>
        <v>0</v>
      </c>
    </row>
    <row r="111" spans="1:6" ht="12.75" customHeight="1" x14ac:dyDescent="0.2">
      <c r="A111" s="294" t="s">
        <v>730</v>
      </c>
      <c r="B111" s="445" t="s">
        <v>731</v>
      </c>
      <c r="C111" s="490" t="s">
        <v>732</v>
      </c>
      <c r="D111" s="426">
        <v>886400</v>
      </c>
      <c r="E111" s="429"/>
      <c r="F111" s="426">
        <f t="shared" si="5"/>
        <v>886400</v>
      </c>
    </row>
    <row r="112" spans="1:6" ht="12.75" customHeight="1" x14ac:dyDescent="0.2">
      <c r="A112" s="294" t="s">
        <v>733</v>
      </c>
      <c r="B112" s="445" t="s">
        <v>734</v>
      </c>
      <c r="C112" s="490" t="s">
        <v>735</v>
      </c>
      <c r="D112" s="426">
        <v>350000</v>
      </c>
      <c r="E112" s="429"/>
      <c r="F112" s="426">
        <f t="shared" si="5"/>
        <v>350000</v>
      </c>
    </row>
    <row r="113" spans="1:6" ht="12.75" customHeight="1" x14ac:dyDescent="0.2">
      <c r="A113" s="674" t="s">
        <v>93</v>
      </c>
      <c r="B113" s="491" t="s">
        <v>736</v>
      </c>
      <c r="C113" s="675" t="s">
        <v>160</v>
      </c>
      <c r="D113" s="673">
        <f>SUM(D114:D119)</f>
        <v>2175868</v>
      </c>
      <c r="E113" s="673">
        <f>SUM(E114:E119)</f>
        <v>0</v>
      </c>
      <c r="F113" s="673">
        <f t="shared" si="5"/>
        <v>2175868</v>
      </c>
    </row>
    <row r="114" spans="1:6" ht="12.75" customHeight="1" x14ac:dyDescent="0.2">
      <c r="A114" s="295" t="s">
        <v>737</v>
      </c>
      <c r="B114" s="458" t="s">
        <v>736</v>
      </c>
      <c r="C114" s="492" t="s">
        <v>738</v>
      </c>
      <c r="D114" s="426">
        <v>2123368</v>
      </c>
      <c r="E114" s="426"/>
      <c r="F114" s="426">
        <f t="shared" si="5"/>
        <v>2123368</v>
      </c>
    </row>
    <row r="115" spans="1:6" ht="12.75" customHeight="1" x14ac:dyDescent="0.2">
      <c r="A115" s="295" t="s">
        <v>739</v>
      </c>
      <c r="B115" s="458" t="s">
        <v>736</v>
      </c>
      <c r="C115" s="492" t="s">
        <v>740</v>
      </c>
      <c r="D115" s="426"/>
      <c r="E115" s="426"/>
      <c r="F115" s="426">
        <f t="shared" si="5"/>
        <v>0</v>
      </c>
    </row>
    <row r="116" spans="1:6" ht="12.75" customHeight="1" x14ac:dyDescent="0.2">
      <c r="A116" s="295" t="s">
        <v>741</v>
      </c>
      <c r="B116" s="458" t="s">
        <v>736</v>
      </c>
      <c r="C116" s="492" t="s">
        <v>742</v>
      </c>
      <c r="D116" s="426"/>
      <c r="E116" s="426"/>
      <c r="F116" s="426">
        <f t="shared" si="5"/>
        <v>0</v>
      </c>
    </row>
    <row r="117" spans="1:6" ht="12.75" customHeight="1" x14ac:dyDescent="0.2">
      <c r="A117" s="295" t="s">
        <v>743</v>
      </c>
      <c r="B117" s="458" t="s">
        <v>736</v>
      </c>
      <c r="C117" s="492" t="s">
        <v>744</v>
      </c>
      <c r="D117" s="426"/>
      <c r="E117" s="426"/>
      <c r="F117" s="426">
        <f t="shared" si="5"/>
        <v>0</v>
      </c>
    </row>
    <row r="118" spans="1:6" ht="12.75" customHeight="1" x14ac:dyDescent="0.2">
      <c r="A118" s="295" t="s">
        <v>745</v>
      </c>
      <c r="B118" s="452" t="s">
        <v>736</v>
      </c>
      <c r="C118" s="493" t="s">
        <v>746</v>
      </c>
      <c r="D118" s="426"/>
      <c r="E118" s="426"/>
      <c r="F118" s="426">
        <f t="shared" si="5"/>
        <v>0</v>
      </c>
    </row>
    <row r="119" spans="1:6" ht="12.75" customHeight="1" x14ac:dyDescent="0.2">
      <c r="A119" s="295" t="s">
        <v>747</v>
      </c>
      <c r="B119" s="458" t="s">
        <v>736</v>
      </c>
      <c r="C119" s="492" t="s">
        <v>748</v>
      </c>
      <c r="D119" s="426">
        <v>52500</v>
      </c>
      <c r="E119" s="426"/>
      <c r="F119" s="426">
        <f>D119</f>
        <v>52500</v>
      </c>
    </row>
    <row r="120" spans="1:6" ht="12.75" customHeight="1" x14ac:dyDescent="0.2">
      <c r="A120" s="674" t="s">
        <v>94</v>
      </c>
      <c r="B120" s="491"/>
      <c r="C120" s="675" t="s">
        <v>125</v>
      </c>
      <c r="D120" s="676">
        <f>SUM(D121:D139)</f>
        <v>6669330</v>
      </c>
      <c r="E120" s="676">
        <f>SUM(E121:E139)</f>
        <v>7422</v>
      </c>
      <c r="F120" s="673">
        <f t="shared" si="5"/>
        <v>6676752</v>
      </c>
    </row>
    <row r="121" spans="1:6" ht="12.75" customHeight="1" x14ac:dyDescent="0.2">
      <c r="A121" s="295" t="s">
        <v>749</v>
      </c>
      <c r="B121" s="494" t="s">
        <v>750</v>
      </c>
      <c r="C121" s="492" t="s">
        <v>751</v>
      </c>
      <c r="D121" s="426">
        <v>753500</v>
      </c>
      <c r="E121" s="426">
        <v>7422</v>
      </c>
      <c r="F121" s="426">
        <f t="shared" si="5"/>
        <v>760922</v>
      </c>
    </row>
    <row r="122" spans="1:6" ht="12.75" customHeight="1" x14ac:dyDescent="0.2">
      <c r="A122" s="295" t="s">
        <v>752</v>
      </c>
      <c r="B122" s="494" t="s">
        <v>753</v>
      </c>
      <c r="C122" s="492" t="s">
        <v>754</v>
      </c>
      <c r="D122" s="426">
        <v>301000</v>
      </c>
      <c r="E122" s="426"/>
      <c r="F122" s="426">
        <f t="shared" si="5"/>
        <v>301000</v>
      </c>
    </row>
    <row r="123" spans="1:6" ht="12.75" customHeight="1" x14ac:dyDescent="0.2">
      <c r="A123" s="295" t="s">
        <v>755</v>
      </c>
      <c r="B123" s="494" t="s">
        <v>756</v>
      </c>
      <c r="C123" s="492" t="s">
        <v>757</v>
      </c>
      <c r="D123" s="426"/>
      <c r="E123" s="426"/>
      <c r="F123" s="426">
        <f t="shared" si="5"/>
        <v>0</v>
      </c>
    </row>
    <row r="124" spans="1:6" ht="12.75" customHeight="1" x14ac:dyDescent="0.2">
      <c r="A124" s="295" t="s">
        <v>758</v>
      </c>
      <c r="B124" s="494" t="s">
        <v>759</v>
      </c>
      <c r="C124" s="492" t="s">
        <v>760</v>
      </c>
      <c r="D124" s="426">
        <v>270000</v>
      </c>
      <c r="E124" s="426"/>
      <c r="F124" s="426">
        <f t="shared" si="5"/>
        <v>270000</v>
      </c>
    </row>
    <row r="125" spans="1:6" ht="12.75" customHeight="1" x14ac:dyDescent="0.2">
      <c r="A125" s="295" t="s">
        <v>761</v>
      </c>
      <c r="B125" s="494" t="s">
        <v>762</v>
      </c>
      <c r="C125" s="492" t="s">
        <v>763</v>
      </c>
      <c r="D125" s="426">
        <v>116000</v>
      </c>
      <c r="E125" s="426"/>
      <c r="F125" s="426">
        <f t="shared" si="5"/>
        <v>116000</v>
      </c>
    </row>
    <row r="126" spans="1:6" ht="12.75" customHeight="1" x14ac:dyDescent="0.2">
      <c r="A126" s="295" t="s">
        <v>764</v>
      </c>
      <c r="B126" s="494" t="s">
        <v>765</v>
      </c>
      <c r="C126" s="492" t="s">
        <v>766</v>
      </c>
      <c r="D126" s="426">
        <v>1180000</v>
      </c>
      <c r="E126" s="426"/>
      <c r="F126" s="426">
        <f t="shared" si="5"/>
        <v>1180000</v>
      </c>
    </row>
    <row r="127" spans="1:6" ht="12.75" customHeight="1" x14ac:dyDescent="0.2">
      <c r="A127" s="295" t="s">
        <v>767</v>
      </c>
      <c r="B127" s="494" t="s">
        <v>768</v>
      </c>
      <c r="C127" s="492" t="s">
        <v>769</v>
      </c>
      <c r="D127" s="426"/>
      <c r="E127" s="426"/>
      <c r="F127" s="426">
        <f t="shared" si="5"/>
        <v>0</v>
      </c>
    </row>
    <row r="128" spans="1:6" ht="12.75" customHeight="1" x14ac:dyDescent="0.2">
      <c r="A128" s="295" t="s">
        <v>770</v>
      </c>
      <c r="B128" s="494" t="s">
        <v>771</v>
      </c>
      <c r="C128" s="492" t="s">
        <v>772</v>
      </c>
      <c r="D128" s="426"/>
      <c r="E128" s="426"/>
      <c r="F128" s="426">
        <f t="shared" si="5"/>
        <v>0</v>
      </c>
    </row>
    <row r="129" spans="1:6" ht="12.75" customHeight="1" x14ac:dyDescent="0.2">
      <c r="A129" s="295" t="s">
        <v>773</v>
      </c>
      <c r="B129" s="494" t="s">
        <v>774</v>
      </c>
      <c r="C129" s="492" t="s">
        <v>775</v>
      </c>
      <c r="D129" s="426">
        <v>40000</v>
      </c>
      <c r="E129" s="426"/>
      <c r="F129" s="426">
        <f t="shared" si="5"/>
        <v>40000</v>
      </c>
    </row>
    <row r="130" spans="1:6" ht="12.75" customHeight="1" x14ac:dyDescent="0.2">
      <c r="A130" s="295" t="s">
        <v>776</v>
      </c>
      <c r="B130" s="494" t="s">
        <v>777</v>
      </c>
      <c r="C130" s="492" t="s">
        <v>778</v>
      </c>
      <c r="D130" s="426"/>
      <c r="E130" s="426"/>
      <c r="F130" s="426">
        <f t="shared" si="5"/>
        <v>0</v>
      </c>
    </row>
    <row r="131" spans="1:6" ht="12.75" customHeight="1" x14ac:dyDescent="0.2">
      <c r="A131" s="295" t="s">
        <v>779</v>
      </c>
      <c r="B131" s="494" t="s">
        <v>780</v>
      </c>
      <c r="C131" s="492" t="s">
        <v>781</v>
      </c>
      <c r="D131" s="426">
        <v>400000</v>
      </c>
      <c r="E131" s="426"/>
      <c r="F131" s="426">
        <f t="shared" si="5"/>
        <v>400000</v>
      </c>
    </row>
    <row r="132" spans="1:6" ht="12.75" customHeight="1" x14ac:dyDescent="0.2">
      <c r="A132" s="295" t="s">
        <v>782</v>
      </c>
      <c r="B132" s="494" t="s">
        <v>783</v>
      </c>
      <c r="C132" s="492" t="s">
        <v>784</v>
      </c>
      <c r="D132" s="426">
        <v>370000</v>
      </c>
      <c r="E132" s="426"/>
      <c r="F132" s="426">
        <f t="shared" si="5"/>
        <v>370000</v>
      </c>
    </row>
    <row r="133" spans="1:6" ht="12.75" customHeight="1" x14ac:dyDescent="0.2">
      <c r="A133" s="295" t="s">
        <v>785</v>
      </c>
      <c r="B133" s="494" t="s">
        <v>786</v>
      </c>
      <c r="C133" s="492" t="s">
        <v>787</v>
      </c>
      <c r="D133" s="426">
        <v>90000</v>
      </c>
      <c r="E133" s="426"/>
      <c r="F133" s="426">
        <f t="shared" si="5"/>
        <v>90000</v>
      </c>
    </row>
    <row r="134" spans="1:6" ht="12.75" customHeight="1" x14ac:dyDescent="0.2">
      <c r="A134" s="295" t="s">
        <v>788</v>
      </c>
      <c r="B134" s="494" t="s">
        <v>789</v>
      </c>
      <c r="C134" s="492" t="s">
        <v>790</v>
      </c>
      <c r="D134" s="426"/>
      <c r="E134" s="426"/>
      <c r="F134" s="426">
        <f t="shared" si="5"/>
        <v>0</v>
      </c>
    </row>
    <row r="135" spans="1:6" ht="12.75" customHeight="1" x14ac:dyDescent="0.2">
      <c r="A135" s="295" t="s">
        <v>791</v>
      </c>
      <c r="B135" s="494" t="s">
        <v>792</v>
      </c>
      <c r="C135" s="492" t="s">
        <v>793</v>
      </c>
      <c r="D135" s="426">
        <v>1207730</v>
      </c>
      <c r="E135" s="426"/>
      <c r="F135" s="426">
        <f t="shared" si="5"/>
        <v>1207730</v>
      </c>
    </row>
    <row r="136" spans="1:6" ht="12.75" customHeight="1" x14ac:dyDescent="0.2">
      <c r="A136" s="295" t="s">
        <v>794</v>
      </c>
      <c r="B136" s="494" t="s">
        <v>795</v>
      </c>
      <c r="C136" s="492" t="s">
        <v>796</v>
      </c>
      <c r="D136" s="426"/>
      <c r="E136" s="426"/>
      <c r="F136" s="426">
        <f t="shared" si="5"/>
        <v>0</v>
      </c>
    </row>
    <row r="137" spans="1:6" ht="12.75" customHeight="1" x14ac:dyDescent="0.2">
      <c r="A137" s="295" t="s">
        <v>797</v>
      </c>
      <c r="B137" s="494" t="s">
        <v>798</v>
      </c>
      <c r="C137" s="492" t="s">
        <v>799</v>
      </c>
      <c r="D137" s="426"/>
      <c r="E137" s="426"/>
      <c r="F137" s="426">
        <f t="shared" si="5"/>
        <v>0</v>
      </c>
    </row>
    <row r="138" spans="1:6" ht="12.75" customHeight="1" x14ac:dyDescent="0.2">
      <c r="A138" s="295" t="s">
        <v>800</v>
      </c>
      <c r="B138" s="494" t="s">
        <v>801</v>
      </c>
      <c r="C138" s="492" t="s">
        <v>802</v>
      </c>
      <c r="D138" s="426"/>
      <c r="E138" s="426"/>
      <c r="F138" s="426">
        <f t="shared" si="5"/>
        <v>0</v>
      </c>
    </row>
    <row r="139" spans="1:6" ht="12.75" customHeight="1" x14ac:dyDescent="0.2">
      <c r="A139" s="295" t="s">
        <v>803</v>
      </c>
      <c r="B139" s="494" t="s">
        <v>804</v>
      </c>
      <c r="C139" s="492" t="s">
        <v>805</v>
      </c>
      <c r="D139" s="426">
        <v>1941100</v>
      </c>
      <c r="E139" s="426"/>
      <c r="F139" s="426">
        <f t="shared" si="5"/>
        <v>1941100</v>
      </c>
    </row>
    <row r="140" spans="1:6" ht="12.75" customHeight="1" x14ac:dyDescent="0.2">
      <c r="A140" s="674" t="s">
        <v>95</v>
      </c>
      <c r="B140" s="491"/>
      <c r="C140" s="675" t="s">
        <v>161</v>
      </c>
      <c r="D140" s="673">
        <f>SUM(D141:D143)</f>
        <v>0</v>
      </c>
      <c r="E140" s="673">
        <f>SUM(E141:E143)</f>
        <v>0</v>
      </c>
      <c r="F140" s="673">
        <f t="shared" ref="F140:F156" si="6">SUM(D140:E140)</f>
        <v>0</v>
      </c>
    </row>
    <row r="141" spans="1:6" ht="12.75" customHeight="1" x14ac:dyDescent="0.2">
      <c r="A141" s="295" t="s">
        <v>806</v>
      </c>
      <c r="B141" s="458" t="s">
        <v>807</v>
      </c>
      <c r="C141" s="492" t="s">
        <v>808</v>
      </c>
      <c r="D141" s="426"/>
      <c r="E141" s="426"/>
      <c r="F141" s="426">
        <f t="shared" si="6"/>
        <v>0</v>
      </c>
    </row>
    <row r="142" spans="1:6" ht="12.75" customHeight="1" x14ac:dyDescent="0.2">
      <c r="A142" s="295" t="s">
        <v>809</v>
      </c>
      <c r="B142" s="458" t="s">
        <v>810</v>
      </c>
      <c r="C142" s="492" t="s">
        <v>811</v>
      </c>
      <c r="D142" s="426"/>
      <c r="E142" s="426"/>
      <c r="F142" s="426">
        <f t="shared" si="6"/>
        <v>0</v>
      </c>
    </row>
    <row r="143" spans="1:6" ht="12.75" customHeight="1" x14ac:dyDescent="0.2">
      <c r="A143" s="295" t="s">
        <v>812</v>
      </c>
      <c r="B143" s="458" t="s">
        <v>813</v>
      </c>
      <c r="C143" s="492" t="s">
        <v>814</v>
      </c>
      <c r="D143" s="426"/>
      <c r="E143" s="426"/>
      <c r="F143" s="426">
        <f t="shared" si="6"/>
        <v>0</v>
      </c>
    </row>
    <row r="144" spans="1:6" ht="12.75" customHeight="1" x14ac:dyDescent="0.2">
      <c r="A144" s="674" t="s">
        <v>106</v>
      </c>
      <c r="B144" s="495"/>
      <c r="C144" s="675" t="s">
        <v>162</v>
      </c>
      <c r="D144" s="673">
        <f>SUM(D145:D156)</f>
        <v>0</v>
      </c>
      <c r="E144" s="673">
        <f>SUM(E145:E156)</f>
        <v>0</v>
      </c>
      <c r="F144" s="673">
        <f t="shared" si="6"/>
        <v>0</v>
      </c>
    </row>
    <row r="145" spans="1:6" ht="12.75" customHeight="1" x14ac:dyDescent="0.2">
      <c r="A145" s="295" t="s">
        <v>96</v>
      </c>
      <c r="B145" s="458" t="s">
        <v>815</v>
      </c>
      <c r="C145" s="492" t="s">
        <v>470</v>
      </c>
      <c r="D145" s="426"/>
      <c r="E145" s="426"/>
      <c r="F145" s="426">
        <f t="shared" si="6"/>
        <v>0</v>
      </c>
    </row>
    <row r="146" spans="1:6" ht="12.75" customHeight="1" x14ac:dyDescent="0.2">
      <c r="A146" s="295" t="s">
        <v>97</v>
      </c>
      <c r="B146" s="458" t="s">
        <v>816</v>
      </c>
      <c r="C146" s="496" t="s">
        <v>404</v>
      </c>
      <c r="D146" s="426"/>
      <c r="E146" s="426"/>
      <c r="F146" s="426">
        <f t="shared" si="6"/>
        <v>0</v>
      </c>
    </row>
    <row r="147" spans="1:6" ht="12.75" customHeight="1" x14ac:dyDescent="0.2">
      <c r="A147" s="295" t="s">
        <v>107</v>
      </c>
      <c r="B147" s="458" t="s">
        <v>817</v>
      </c>
      <c r="C147" s="496" t="s">
        <v>403</v>
      </c>
      <c r="D147" s="426"/>
      <c r="E147" s="426"/>
      <c r="F147" s="426">
        <f t="shared" si="6"/>
        <v>0</v>
      </c>
    </row>
    <row r="148" spans="1:6" ht="12.75" customHeight="1" x14ac:dyDescent="0.2">
      <c r="A148" s="295" t="s">
        <v>108</v>
      </c>
      <c r="B148" s="458" t="s">
        <v>818</v>
      </c>
      <c r="C148" s="496" t="s">
        <v>315</v>
      </c>
      <c r="D148" s="426"/>
      <c r="E148" s="426"/>
      <c r="F148" s="426">
        <f t="shared" si="6"/>
        <v>0</v>
      </c>
    </row>
    <row r="149" spans="1:6" ht="12.75" customHeight="1" x14ac:dyDescent="0.2">
      <c r="A149" s="295" t="s">
        <v>109</v>
      </c>
      <c r="B149" s="458" t="s">
        <v>819</v>
      </c>
      <c r="C149" s="497" t="s">
        <v>316</v>
      </c>
      <c r="D149" s="426"/>
      <c r="E149" s="426"/>
      <c r="F149" s="426">
        <f t="shared" si="6"/>
        <v>0</v>
      </c>
    </row>
    <row r="150" spans="1:6" ht="12.75" customHeight="1" x14ac:dyDescent="0.2">
      <c r="A150" s="295" t="s">
        <v>110</v>
      </c>
      <c r="B150" s="458" t="s">
        <v>820</v>
      </c>
      <c r="C150" s="497" t="s">
        <v>317</v>
      </c>
      <c r="D150" s="426"/>
      <c r="E150" s="426"/>
      <c r="F150" s="426">
        <f t="shared" si="6"/>
        <v>0</v>
      </c>
    </row>
    <row r="151" spans="1:6" ht="12.75" customHeight="1" x14ac:dyDescent="0.2">
      <c r="A151" s="295" t="s">
        <v>112</v>
      </c>
      <c r="B151" s="458" t="s">
        <v>821</v>
      </c>
      <c r="C151" s="496" t="s">
        <v>318</v>
      </c>
      <c r="D151" s="426"/>
      <c r="E151" s="426"/>
      <c r="F151" s="426">
        <f t="shared" si="6"/>
        <v>0</v>
      </c>
    </row>
    <row r="152" spans="1:6" ht="12.75" customHeight="1" x14ac:dyDescent="0.2">
      <c r="A152" s="295" t="s">
        <v>163</v>
      </c>
      <c r="B152" s="458" t="s">
        <v>822</v>
      </c>
      <c r="C152" s="496" t="s">
        <v>319</v>
      </c>
      <c r="D152" s="426"/>
      <c r="E152" s="426"/>
      <c r="F152" s="426">
        <f t="shared" si="6"/>
        <v>0</v>
      </c>
    </row>
    <row r="153" spans="1:6" ht="12.75" customHeight="1" x14ac:dyDescent="0.2">
      <c r="A153" s="295" t="s">
        <v>313</v>
      </c>
      <c r="B153" s="458" t="s">
        <v>823</v>
      </c>
      <c r="C153" s="497" t="s">
        <v>320</v>
      </c>
      <c r="D153" s="426"/>
      <c r="E153" s="426"/>
      <c r="F153" s="426">
        <f t="shared" si="6"/>
        <v>0</v>
      </c>
    </row>
    <row r="154" spans="1:6" ht="12.75" customHeight="1" x14ac:dyDescent="0.2">
      <c r="A154" s="303" t="s">
        <v>314</v>
      </c>
      <c r="B154" s="498" t="s">
        <v>824</v>
      </c>
      <c r="C154" s="499" t="s">
        <v>321</v>
      </c>
      <c r="D154" s="426"/>
      <c r="E154" s="426"/>
      <c r="F154" s="426">
        <f t="shared" si="6"/>
        <v>0</v>
      </c>
    </row>
    <row r="155" spans="1:6" ht="12.75" customHeight="1" x14ac:dyDescent="0.2">
      <c r="A155" s="295" t="s">
        <v>401</v>
      </c>
      <c r="B155" s="453" t="s">
        <v>825</v>
      </c>
      <c r="C155" s="499" t="s">
        <v>322</v>
      </c>
      <c r="D155" s="426"/>
      <c r="E155" s="426"/>
      <c r="F155" s="426">
        <f t="shared" si="6"/>
        <v>0</v>
      </c>
    </row>
    <row r="156" spans="1:6" ht="12.75" customHeight="1" x14ac:dyDescent="0.2">
      <c r="A156" s="295" t="s">
        <v>402</v>
      </c>
      <c r="B156" s="458" t="s">
        <v>826</v>
      </c>
      <c r="C156" s="497" t="s">
        <v>323</v>
      </c>
      <c r="D156" s="426"/>
      <c r="E156" s="426"/>
      <c r="F156" s="426">
        <f t="shared" si="6"/>
        <v>0</v>
      </c>
    </row>
    <row r="157" spans="1:6" ht="12.75" customHeight="1" x14ac:dyDescent="0.2">
      <c r="A157" s="674" t="s">
        <v>406</v>
      </c>
      <c r="B157" s="510" t="s">
        <v>827</v>
      </c>
      <c r="C157" s="677" t="s">
        <v>49</v>
      </c>
      <c r="D157" s="673">
        <f>SUM(D158:D159)</f>
        <v>0</v>
      </c>
      <c r="E157" s="673">
        <f>SUM(E158:E159)</f>
        <v>0</v>
      </c>
      <c r="F157" s="673">
        <f>SUM(D157:E157)</f>
        <v>0</v>
      </c>
    </row>
    <row r="158" spans="1:6" ht="12.75" customHeight="1" x14ac:dyDescent="0.2">
      <c r="A158" s="296" t="s">
        <v>828</v>
      </c>
      <c r="B158" s="453"/>
      <c r="C158" s="492" t="s">
        <v>471</v>
      </c>
      <c r="D158" s="426"/>
      <c r="E158" s="426"/>
      <c r="F158" s="426">
        <f>SUM(D158:E158)</f>
        <v>0</v>
      </c>
    </row>
    <row r="159" spans="1:6" ht="12.75" customHeight="1" thickBot="1" x14ac:dyDescent="0.25">
      <c r="A159" s="304" t="s">
        <v>829</v>
      </c>
      <c r="B159" s="500"/>
      <c r="C159" s="501" t="s">
        <v>472</v>
      </c>
      <c r="D159" s="428"/>
      <c r="E159" s="427"/>
      <c r="F159" s="426">
        <f>SUM(D159:E159)</f>
        <v>0</v>
      </c>
    </row>
    <row r="160" spans="1:6" ht="12.75" customHeight="1" thickBot="1" x14ac:dyDescent="0.25">
      <c r="A160" s="441" t="s">
        <v>18</v>
      </c>
      <c r="B160" s="442"/>
      <c r="C160" s="502" t="s">
        <v>324</v>
      </c>
      <c r="D160" s="488">
        <f>SUM(D161,D170,D176)</f>
        <v>211650</v>
      </c>
      <c r="E160" s="488">
        <f>SUM(E161,E170,E176)</f>
        <v>0</v>
      </c>
      <c r="F160" s="444">
        <f>SUM(D160, E160)</f>
        <v>211650</v>
      </c>
    </row>
    <row r="161" spans="1:6" ht="12.75" customHeight="1" x14ac:dyDescent="0.2">
      <c r="A161" s="678" t="s">
        <v>98</v>
      </c>
      <c r="B161" s="503"/>
      <c r="C161" s="675" t="s">
        <v>195</v>
      </c>
      <c r="D161" s="671">
        <f>SUM(D163:D168)</f>
        <v>211650</v>
      </c>
      <c r="E161" s="671">
        <f>SUM(E163:E168)</f>
        <v>0</v>
      </c>
      <c r="F161" s="673">
        <f>SUM(D161:E161)</f>
        <v>211650</v>
      </c>
    </row>
    <row r="162" spans="1:6" ht="12.75" customHeight="1" x14ac:dyDescent="0.2">
      <c r="A162" s="294" t="s">
        <v>830</v>
      </c>
      <c r="B162" s="504" t="s">
        <v>831</v>
      </c>
      <c r="C162" s="505" t="s">
        <v>832</v>
      </c>
      <c r="D162" s="426"/>
      <c r="E162" s="426"/>
      <c r="F162" s="426">
        <f>SUM(D162:E162)</f>
        <v>0</v>
      </c>
    </row>
    <row r="163" spans="1:6" ht="12.75" customHeight="1" x14ac:dyDescent="0.2">
      <c r="A163" s="294" t="s">
        <v>833</v>
      </c>
      <c r="B163" s="504" t="s">
        <v>834</v>
      </c>
      <c r="C163" s="505" t="s">
        <v>835</v>
      </c>
      <c r="D163" s="426"/>
      <c r="E163" s="426"/>
      <c r="F163" s="426">
        <f t="shared" ref="F163:F212" si="7">SUM(D163:E163)</f>
        <v>0</v>
      </c>
    </row>
    <row r="164" spans="1:6" ht="12.75" customHeight="1" x14ac:dyDescent="0.2">
      <c r="A164" s="294" t="s">
        <v>836</v>
      </c>
      <c r="B164" s="504" t="s">
        <v>837</v>
      </c>
      <c r="C164" s="505" t="s">
        <v>838</v>
      </c>
      <c r="D164" s="426"/>
      <c r="E164" s="426"/>
      <c r="F164" s="426">
        <f t="shared" si="7"/>
        <v>0</v>
      </c>
    </row>
    <row r="165" spans="1:6" ht="12.75" customHeight="1" x14ac:dyDescent="0.2">
      <c r="A165" s="294" t="s">
        <v>839</v>
      </c>
      <c r="B165" s="504" t="s">
        <v>840</v>
      </c>
      <c r="C165" s="505" t="s">
        <v>841</v>
      </c>
      <c r="D165" s="426">
        <v>166654</v>
      </c>
      <c r="E165" s="426"/>
      <c r="F165" s="426">
        <f t="shared" si="7"/>
        <v>166654</v>
      </c>
    </row>
    <row r="166" spans="1:6" ht="12.75" customHeight="1" x14ac:dyDescent="0.2">
      <c r="A166" s="294" t="s">
        <v>842</v>
      </c>
      <c r="B166" s="504" t="s">
        <v>843</v>
      </c>
      <c r="C166" s="505" t="s">
        <v>844</v>
      </c>
      <c r="D166" s="426"/>
      <c r="E166" s="426"/>
      <c r="F166" s="426">
        <f t="shared" si="7"/>
        <v>0</v>
      </c>
    </row>
    <row r="167" spans="1:6" ht="12.75" customHeight="1" x14ac:dyDescent="0.2">
      <c r="A167" s="294" t="s">
        <v>845</v>
      </c>
      <c r="B167" s="504" t="s">
        <v>846</v>
      </c>
      <c r="C167" s="505" t="s">
        <v>847</v>
      </c>
      <c r="D167" s="426"/>
      <c r="E167" s="426"/>
      <c r="F167" s="426">
        <f t="shared" si="7"/>
        <v>0</v>
      </c>
    </row>
    <row r="168" spans="1:6" ht="12.75" customHeight="1" x14ac:dyDescent="0.2">
      <c r="A168" s="294" t="s">
        <v>848</v>
      </c>
      <c r="B168" s="504" t="s">
        <v>849</v>
      </c>
      <c r="C168" s="505" t="s">
        <v>850</v>
      </c>
      <c r="D168" s="426">
        <v>44996</v>
      </c>
      <c r="E168" s="426"/>
      <c r="F168" s="426">
        <f t="shared" si="7"/>
        <v>44996</v>
      </c>
    </row>
    <row r="169" spans="1:6" ht="12.75" customHeight="1" x14ac:dyDescent="0.2">
      <c r="A169" s="681" t="s">
        <v>99</v>
      </c>
      <c r="B169" s="682"/>
      <c r="C169" s="683" t="s">
        <v>328</v>
      </c>
      <c r="D169" s="684"/>
      <c r="E169" s="684"/>
      <c r="F169" s="684">
        <f t="shared" si="7"/>
        <v>0</v>
      </c>
    </row>
    <row r="170" spans="1:6" ht="12.75" customHeight="1" x14ac:dyDescent="0.2">
      <c r="A170" s="678" t="s">
        <v>100</v>
      </c>
      <c r="B170" s="510"/>
      <c r="C170" s="679" t="s">
        <v>164</v>
      </c>
      <c r="D170" s="673">
        <f>SUM(D171:D174)</f>
        <v>0</v>
      </c>
      <c r="E170" s="673">
        <f>SUM(E171:E174)</f>
        <v>0</v>
      </c>
      <c r="F170" s="673">
        <f t="shared" si="7"/>
        <v>0</v>
      </c>
    </row>
    <row r="171" spans="1:6" ht="12.75" customHeight="1" x14ac:dyDescent="0.2">
      <c r="A171" s="294" t="s">
        <v>851</v>
      </c>
      <c r="B171" s="452" t="s">
        <v>852</v>
      </c>
      <c r="C171" s="505" t="s">
        <v>853</v>
      </c>
      <c r="D171" s="426"/>
      <c r="E171" s="426"/>
      <c r="F171" s="426">
        <f t="shared" si="7"/>
        <v>0</v>
      </c>
    </row>
    <row r="172" spans="1:6" ht="12.75" customHeight="1" x14ac:dyDescent="0.2">
      <c r="A172" s="294" t="s">
        <v>854</v>
      </c>
      <c r="B172" s="452" t="s">
        <v>855</v>
      </c>
      <c r="C172" s="505" t="s">
        <v>856</v>
      </c>
      <c r="D172" s="426"/>
      <c r="E172" s="426"/>
      <c r="F172" s="426">
        <f t="shared" si="7"/>
        <v>0</v>
      </c>
    </row>
    <row r="173" spans="1:6" ht="12.75" customHeight="1" x14ac:dyDescent="0.2">
      <c r="A173" s="294" t="s">
        <v>857</v>
      </c>
      <c r="B173" s="452" t="s">
        <v>858</v>
      </c>
      <c r="C173" s="505" t="s">
        <v>859</v>
      </c>
      <c r="D173" s="426"/>
      <c r="E173" s="426"/>
      <c r="F173" s="426">
        <f t="shared" si="7"/>
        <v>0</v>
      </c>
    </row>
    <row r="174" spans="1:6" ht="12.75" customHeight="1" x14ac:dyDescent="0.2">
      <c r="A174" s="294" t="s">
        <v>860</v>
      </c>
      <c r="B174" s="452" t="s">
        <v>861</v>
      </c>
      <c r="C174" s="505" t="s">
        <v>862</v>
      </c>
      <c r="D174" s="426"/>
      <c r="E174" s="426"/>
      <c r="F174" s="426">
        <f t="shared" si="7"/>
        <v>0</v>
      </c>
    </row>
    <row r="175" spans="1:6" ht="12.75" customHeight="1" x14ac:dyDescent="0.2">
      <c r="A175" s="506" t="s">
        <v>101</v>
      </c>
      <c r="B175" s="507"/>
      <c r="C175" s="508" t="s">
        <v>329</v>
      </c>
      <c r="D175" s="509"/>
      <c r="E175" s="509"/>
      <c r="F175" s="426">
        <f t="shared" si="7"/>
        <v>0</v>
      </c>
    </row>
    <row r="176" spans="1:6" ht="12.75" customHeight="1" x14ac:dyDescent="0.2">
      <c r="A176" s="678" t="s">
        <v>102</v>
      </c>
      <c r="B176" s="510"/>
      <c r="C176" s="680" t="s">
        <v>197</v>
      </c>
      <c r="D176" s="673">
        <f>SUM(D177:D184)</f>
        <v>0</v>
      </c>
      <c r="E176" s="673">
        <f>SUM(E177:E184)</f>
        <v>0</v>
      </c>
      <c r="F176" s="673">
        <f t="shared" si="7"/>
        <v>0</v>
      </c>
    </row>
    <row r="177" spans="1:6" ht="12.75" customHeight="1" x14ac:dyDescent="0.2">
      <c r="A177" s="294" t="s">
        <v>111</v>
      </c>
      <c r="B177" s="452" t="s">
        <v>863</v>
      </c>
      <c r="C177" s="511" t="s">
        <v>393</v>
      </c>
      <c r="D177" s="426"/>
      <c r="E177" s="426"/>
      <c r="F177" s="426">
        <f t="shared" si="7"/>
        <v>0</v>
      </c>
    </row>
    <row r="178" spans="1:6" ht="12.75" customHeight="1" x14ac:dyDescent="0.2">
      <c r="A178" s="294" t="s">
        <v>113</v>
      </c>
      <c r="B178" s="445" t="s">
        <v>864</v>
      </c>
      <c r="C178" s="512" t="s">
        <v>334</v>
      </c>
      <c r="D178" s="426"/>
      <c r="E178" s="426"/>
      <c r="F178" s="426">
        <f t="shared" si="7"/>
        <v>0</v>
      </c>
    </row>
    <row r="179" spans="1:6" ht="12.75" customHeight="1" x14ac:dyDescent="0.2">
      <c r="A179" s="294" t="s">
        <v>165</v>
      </c>
      <c r="B179" s="445" t="s">
        <v>865</v>
      </c>
      <c r="C179" s="497" t="s">
        <v>317</v>
      </c>
      <c r="D179" s="426"/>
      <c r="E179" s="426"/>
      <c r="F179" s="426">
        <f t="shared" si="7"/>
        <v>0</v>
      </c>
    </row>
    <row r="180" spans="1:6" ht="12.75" customHeight="1" x14ac:dyDescent="0.2">
      <c r="A180" s="294" t="s">
        <v>166</v>
      </c>
      <c r="B180" s="445" t="s">
        <v>866</v>
      </c>
      <c r="C180" s="497" t="s">
        <v>333</v>
      </c>
      <c r="D180" s="426"/>
      <c r="E180" s="426"/>
      <c r="F180" s="426">
        <f t="shared" si="7"/>
        <v>0</v>
      </c>
    </row>
    <row r="181" spans="1:6" ht="12.75" customHeight="1" x14ac:dyDescent="0.2">
      <c r="A181" s="294" t="s">
        <v>167</v>
      </c>
      <c r="B181" s="445" t="s">
        <v>867</v>
      </c>
      <c r="C181" s="497" t="s">
        <v>332</v>
      </c>
      <c r="D181" s="426"/>
      <c r="E181" s="426"/>
      <c r="F181" s="426">
        <f t="shared" si="7"/>
        <v>0</v>
      </c>
    </row>
    <row r="182" spans="1:6" ht="12.75" customHeight="1" x14ac:dyDescent="0.2">
      <c r="A182" s="294" t="s">
        <v>325</v>
      </c>
      <c r="B182" s="445" t="s">
        <v>868</v>
      </c>
      <c r="C182" s="497" t="s">
        <v>320</v>
      </c>
      <c r="D182" s="426"/>
      <c r="E182" s="426"/>
      <c r="F182" s="426">
        <f t="shared" si="7"/>
        <v>0</v>
      </c>
    </row>
    <row r="183" spans="1:6" ht="12.75" customHeight="1" x14ac:dyDescent="0.2">
      <c r="A183" s="294" t="s">
        <v>326</v>
      </c>
      <c r="B183" s="445" t="s">
        <v>869</v>
      </c>
      <c r="C183" s="497" t="s">
        <v>331</v>
      </c>
      <c r="D183" s="426"/>
      <c r="E183" s="426"/>
      <c r="F183" s="426">
        <f t="shared" si="7"/>
        <v>0</v>
      </c>
    </row>
    <row r="184" spans="1:6" ht="12.75" customHeight="1" thickBot="1" x14ac:dyDescent="0.25">
      <c r="A184" s="303" t="s">
        <v>327</v>
      </c>
      <c r="B184" s="498" t="s">
        <v>870</v>
      </c>
      <c r="C184" s="497" t="s">
        <v>330</v>
      </c>
      <c r="D184" s="428"/>
      <c r="E184" s="428"/>
      <c r="F184" s="426">
        <f t="shared" si="7"/>
        <v>0</v>
      </c>
    </row>
    <row r="185" spans="1:6" ht="12.75" customHeight="1" thickBot="1" x14ac:dyDescent="0.25">
      <c r="A185" s="464" t="s">
        <v>19</v>
      </c>
      <c r="B185" s="465"/>
      <c r="C185" s="513" t="s">
        <v>411</v>
      </c>
      <c r="D185" s="699">
        <f>SUM(D95,D160)</f>
        <v>19172352</v>
      </c>
      <c r="E185" s="514">
        <f>SUM(E95,E160)</f>
        <v>7422</v>
      </c>
      <c r="F185" s="515">
        <f t="shared" si="7"/>
        <v>19179774</v>
      </c>
    </row>
    <row r="186" spans="1:6" ht="12.75" customHeight="1" thickBot="1" x14ac:dyDescent="0.25">
      <c r="A186" s="516" t="s">
        <v>20</v>
      </c>
      <c r="B186" s="516"/>
      <c r="C186" s="517" t="s">
        <v>412</v>
      </c>
      <c r="D186" s="488">
        <f>SUM(D187:D189)</f>
        <v>0</v>
      </c>
      <c r="E186" s="471">
        <f>SUM(E187:E189)</f>
        <v>0</v>
      </c>
      <c r="F186" s="444">
        <f t="shared" si="7"/>
        <v>0</v>
      </c>
    </row>
    <row r="187" spans="1:6" ht="12.75" customHeight="1" x14ac:dyDescent="0.2">
      <c r="A187" s="294" t="s">
        <v>229</v>
      </c>
      <c r="B187" s="445" t="s">
        <v>871</v>
      </c>
      <c r="C187" s="490" t="s">
        <v>476</v>
      </c>
      <c r="D187" s="447"/>
      <c r="E187" s="429"/>
      <c r="F187" s="429">
        <f t="shared" si="7"/>
        <v>0</v>
      </c>
    </row>
    <row r="188" spans="1:6" ht="12.75" customHeight="1" x14ac:dyDescent="0.2">
      <c r="A188" s="294" t="s">
        <v>230</v>
      </c>
      <c r="B188" s="445" t="s">
        <v>872</v>
      </c>
      <c r="C188" s="490" t="s">
        <v>420</v>
      </c>
      <c r="D188" s="426"/>
      <c r="E188" s="426"/>
      <c r="F188" s="429">
        <f t="shared" si="7"/>
        <v>0</v>
      </c>
    </row>
    <row r="189" spans="1:6" ht="12.75" customHeight="1" thickBot="1" x14ac:dyDescent="0.25">
      <c r="A189" s="303" t="s">
        <v>231</v>
      </c>
      <c r="B189" s="498" t="s">
        <v>873</v>
      </c>
      <c r="C189" s="518" t="s">
        <v>475</v>
      </c>
      <c r="D189" s="428"/>
      <c r="E189" s="426"/>
      <c r="F189" s="429">
        <f t="shared" si="7"/>
        <v>0</v>
      </c>
    </row>
    <row r="190" spans="1:6" ht="12.75" customHeight="1" thickBot="1" x14ac:dyDescent="0.25">
      <c r="A190" s="441" t="s">
        <v>21</v>
      </c>
      <c r="B190" s="442"/>
      <c r="C190" s="519" t="s">
        <v>413</v>
      </c>
      <c r="D190" s="488">
        <f>SUM(D191:D196)</f>
        <v>0</v>
      </c>
      <c r="E190" s="488">
        <f>SUM(E191:E196)</f>
        <v>0</v>
      </c>
      <c r="F190" s="444">
        <f t="shared" si="7"/>
        <v>0</v>
      </c>
    </row>
    <row r="191" spans="1:6" ht="12.75" customHeight="1" x14ac:dyDescent="0.2">
      <c r="A191" s="294" t="s">
        <v>85</v>
      </c>
      <c r="B191" s="445" t="s">
        <v>874</v>
      </c>
      <c r="C191" s="490" t="s">
        <v>422</v>
      </c>
      <c r="D191" s="447"/>
      <c r="E191" s="429"/>
      <c r="F191" s="429">
        <f t="shared" si="7"/>
        <v>0</v>
      </c>
    </row>
    <row r="192" spans="1:6" ht="12.75" customHeight="1" x14ac:dyDescent="0.2">
      <c r="A192" s="294" t="s">
        <v>86</v>
      </c>
      <c r="B192" s="445" t="s">
        <v>875</v>
      </c>
      <c r="C192" s="490" t="s">
        <v>414</v>
      </c>
      <c r="D192" s="426"/>
      <c r="E192" s="426"/>
      <c r="F192" s="429">
        <f t="shared" si="7"/>
        <v>0</v>
      </c>
    </row>
    <row r="193" spans="1:6" ht="12.75" customHeight="1" x14ac:dyDescent="0.2">
      <c r="A193" s="294" t="s">
        <v>87</v>
      </c>
      <c r="B193" s="445" t="s">
        <v>876</v>
      </c>
      <c r="C193" s="490" t="s">
        <v>415</v>
      </c>
      <c r="D193" s="426"/>
      <c r="E193" s="426"/>
      <c r="F193" s="429">
        <f t="shared" si="7"/>
        <v>0</v>
      </c>
    </row>
    <row r="194" spans="1:6" ht="12.75" customHeight="1" x14ac:dyDescent="0.2">
      <c r="A194" s="294" t="s">
        <v>152</v>
      </c>
      <c r="B194" s="445" t="s">
        <v>877</v>
      </c>
      <c r="C194" s="490" t="s">
        <v>474</v>
      </c>
      <c r="D194" s="426"/>
      <c r="E194" s="426"/>
      <c r="F194" s="429">
        <f t="shared" si="7"/>
        <v>0</v>
      </c>
    </row>
    <row r="195" spans="1:6" ht="12.75" customHeight="1" x14ac:dyDescent="0.2">
      <c r="A195" s="294" t="s">
        <v>153</v>
      </c>
      <c r="B195" s="445" t="s">
        <v>878</v>
      </c>
      <c r="C195" s="490" t="s">
        <v>417</v>
      </c>
      <c r="D195" s="426"/>
      <c r="E195" s="426"/>
      <c r="F195" s="429">
        <f t="shared" si="7"/>
        <v>0</v>
      </c>
    </row>
    <row r="196" spans="1:6" ht="12.75" customHeight="1" thickBot="1" x14ac:dyDescent="0.25">
      <c r="A196" s="303" t="s">
        <v>154</v>
      </c>
      <c r="B196" s="445" t="s">
        <v>879</v>
      </c>
      <c r="C196" s="518" t="s">
        <v>418</v>
      </c>
      <c r="D196" s="428"/>
      <c r="E196" s="428"/>
      <c r="F196" s="429">
        <f t="shared" si="7"/>
        <v>0</v>
      </c>
    </row>
    <row r="197" spans="1:6" ht="12.75" customHeight="1" thickBot="1" x14ac:dyDescent="0.25">
      <c r="A197" s="441" t="s">
        <v>22</v>
      </c>
      <c r="B197" s="442"/>
      <c r="C197" s="519" t="s">
        <v>502</v>
      </c>
      <c r="D197" s="488">
        <f>SUM(D198:D202)</f>
        <v>0</v>
      </c>
      <c r="E197" s="488">
        <f>SUM(E198:E202)</f>
        <v>0</v>
      </c>
      <c r="F197" s="455">
        <f t="shared" si="7"/>
        <v>0</v>
      </c>
    </row>
    <row r="198" spans="1:6" ht="12.75" customHeight="1" x14ac:dyDescent="0.2">
      <c r="A198" s="294" t="s">
        <v>88</v>
      </c>
      <c r="B198" s="445" t="s">
        <v>880</v>
      </c>
      <c r="C198" s="490" t="s">
        <v>335</v>
      </c>
      <c r="D198" s="447"/>
      <c r="E198" s="429"/>
      <c r="F198" s="429">
        <f t="shared" si="7"/>
        <v>0</v>
      </c>
    </row>
    <row r="199" spans="1:6" ht="12.75" customHeight="1" x14ac:dyDescent="0.2">
      <c r="A199" s="294" t="s">
        <v>89</v>
      </c>
      <c r="B199" s="445" t="s">
        <v>881</v>
      </c>
      <c r="C199" s="490" t="s">
        <v>336</v>
      </c>
      <c r="D199" s="426"/>
      <c r="E199" s="426"/>
      <c r="F199" s="429">
        <f t="shared" si="7"/>
        <v>0</v>
      </c>
    </row>
    <row r="200" spans="1:6" ht="12.75" customHeight="1" x14ac:dyDescent="0.2">
      <c r="A200" s="294" t="s">
        <v>249</v>
      </c>
      <c r="B200" s="445" t="s">
        <v>882</v>
      </c>
      <c r="C200" s="490" t="s">
        <v>501</v>
      </c>
      <c r="D200" s="426"/>
      <c r="E200" s="426"/>
      <c r="F200" s="429">
        <f t="shared" si="7"/>
        <v>0</v>
      </c>
    </row>
    <row r="201" spans="1:6" ht="12.75" customHeight="1" x14ac:dyDescent="0.2">
      <c r="A201" s="294" t="s">
        <v>250</v>
      </c>
      <c r="B201" s="445" t="s">
        <v>883</v>
      </c>
      <c r="C201" s="490" t="s">
        <v>427</v>
      </c>
      <c r="D201" s="426"/>
      <c r="E201" s="426"/>
      <c r="F201" s="429">
        <f t="shared" si="7"/>
        <v>0</v>
      </c>
    </row>
    <row r="202" spans="1:6" ht="12.75" customHeight="1" thickBot="1" x14ac:dyDescent="0.25">
      <c r="A202" s="303" t="s">
        <v>251</v>
      </c>
      <c r="B202" s="445" t="s">
        <v>884</v>
      </c>
      <c r="C202" s="518" t="s">
        <v>355</v>
      </c>
      <c r="D202" s="428"/>
      <c r="E202" s="426"/>
      <c r="F202" s="429">
        <f t="shared" si="7"/>
        <v>0</v>
      </c>
    </row>
    <row r="203" spans="1:6" ht="12.75" customHeight="1" thickBot="1" x14ac:dyDescent="0.25">
      <c r="A203" s="441" t="s">
        <v>23</v>
      </c>
      <c r="B203" s="442"/>
      <c r="C203" s="519" t="s">
        <v>428</v>
      </c>
      <c r="D203" s="488">
        <f>SUM(D204:D208)</f>
        <v>0</v>
      </c>
      <c r="E203" s="488">
        <f>SUM(E204:E208)</f>
        <v>0</v>
      </c>
      <c r="F203" s="520">
        <f t="shared" si="7"/>
        <v>0</v>
      </c>
    </row>
    <row r="204" spans="1:6" ht="12.75" customHeight="1" x14ac:dyDescent="0.2">
      <c r="A204" s="294" t="s">
        <v>90</v>
      </c>
      <c r="B204" s="445" t="s">
        <v>885</v>
      </c>
      <c r="C204" s="490" t="s">
        <v>423</v>
      </c>
      <c r="D204" s="447"/>
      <c r="E204" s="426"/>
      <c r="F204" s="426">
        <f t="shared" si="7"/>
        <v>0</v>
      </c>
    </row>
    <row r="205" spans="1:6" ht="12.75" customHeight="1" x14ac:dyDescent="0.2">
      <c r="A205" s="294" t="s">
        <v>91</v>
      </c>
      <c r="B205" s="445" t="s">
        <v>886</v>
      </c>
      <c r="C205" s="490" t="s">
        <v>430</v>
      </c>
      <c r="D205" s="426"/>
      <c r="E205" s="426"/>
      <c r="F205" s="426">
        <f t="shared" si="7"/>
        <v>0</v>
      </c>
    </row>
    <row r="206" spans="1:6" ht="12.75" customHeight="1" x14ac:dyDescent="0.2">
      <c r="A206" s="294" t="s">
        <v>261</v>
      </c>
      <c r="B206" s="445" t="s">
        <v>887</v>
      </c>
      <c r="C206" s="490" t="s">
        <v>425</v>
      </c>
      <c r="D206" s="426"/>
      <c r="E206" s="426"/>
      <c r="F206" s="426">
        <f t="shared" si="7"/>
        <v>0</v>
      </c>
    </row>
    <row r="207" spans="1:6" ht="12.75" customHeight="1" x14ac:dyDescent="0.2">
      <c r="A207" s="294" t="s">
        <v>262</v>
      </c>
      <c r="B207" s="445" t="s">
        <v>888</v>
      </c>
      <c r="C207" s="490" t="s">
        <v>477</v>
      </c>
      <c r="D207" s="426"/>
      <c r="E207" s="426"/>
      <c r="F207" s="426">
        <f t="shared" si="7"/>
        <v>0</v>
      </c>
    </row>
    <row r="208" spans="1:6" ht="12.75" customHeight="1" thickBot="1" x14ac:dyDescent="0.25">
      <c r="A208" s="303" t="s">
        <v>429</v>
      </c>
      <c r="B208" s="445" t="s">
        <v>889</v>
      </c>
      <c r="C208" s="518" t="s">
        <v>432</v>
      </c>
      <c r="D208" s="428"/>
      <c r="E208" s="427"/>
      <c r="F208" s="426">
        <f t="shared" si="7"/>
        <v>0</v>
      </c>
    </row>
    <row r="209" spans="1:6" ht="12.75" customHeight="1" thickBot="1" x14ac:dyDescent="0.25">
      <c r="A209" s="521" t="s">
        <v>24</v>
      </c>
      <c r="B209" s="522" t="s">
        <v>864</v>
      </c>
      <c r="C209" s="519" t="s">
        <v>433</v>
      </c>
      <c r="D209" s="488"/>
      <c r="E209" s="520"/>
      <c r="F209" s="520">
        <f t="shared" si="7"/>
        <v>0</v>
      </c>
    </row>
    <row r="210" spans="1:6" ht="12.75" customHeight="1" thickBot="1" x14ac:dyDescent="0.25">
      <c r="A210" s="521" t="s">
        <v>25</v>
      </c>
      <c r="B210" s="522" t="s">
        <v>890</v>
      </c>
      <c r="C210" s="519" t="s">
        <v>434</v>
      </c>
      <c r="D210" s="488"/>
      <c r="E210" s="520"/>
      <c r="F210" s="520">
        <f t="shared" si="7"/>
        <v>0</v>
      </c>
    </row>
    <row r="211" spans="1:6" ht="12.75" customHeight="1" thickBot="1" x14ac:dyDescent="0.25">
      <c r="A211" s="464" t="s">
        <v>26</v>
      </c>
      <c r="B211" s="465"/>
      <c r="C211" s="513" t="s">
        <v>436</v>
      </c>
      <c r="D211" s="514">
        <f>SUM(D186,D190,D197,D203,D209,D210)</f>
        <v>0</v>
      </c>
      <c r="E211" s="514">
        <f>SUM(E186,E190,E197,E203,E209,E210)</f>
        <v>0</v>
      </c>
      <c r="F211" s="523">
        <f t="shared" si="7"/>
        <v>0</v>
      </c>
    </row>
    <row r="212" spans="1:6" ht="12.75" customHeight="1" thickBot="1" x14ac:dyDescent="0.25">
      <c r="A212" s="524" t="s">
        <v>27</v>
      </c>
      <c r="B212" s="525"/>
      <c r="C212" s="526" t="s">
        <v>435</v>
      </c>
      <c r="D212" s="700">
        <f>SUM(D185,D211)</f>
        <v>19172352</v>
      </c>
      <c r="E212" s="698">
        <f>SUM(E185,E211)</f>
        <v>7422</v>
      </c>
      <c r="F212" s="527">
        <f t="shared" si="7"/>
        <v>19179774</v>
      </c>
    </row>
    <row r="213" spans="1:6" ht="12.75" customHeight="1" thickBot="1" x14ac:dyDescent="0.25">
      <c r="A213" s="260"/>
      <c r="B213" s="260"/>
      <c r="C213" s="261"/>
      <c r="D213" s="484"/>
      <c r="E213" s="262"/>
      <c r="F213" s="262"/>
    </row>
    <row r="214" spans="1:6" ht="12.75" customHeight="1" thickBot="1" x14ac:dyDescent="0.25">
      <c r="A214" s="853" t="s">
        <v>478</v>
      </c>
      <c r="B214" s="854"/>
      <c r="C214" s="855"/>
      <c r="D214" s="701">
        <v>3</v>
      </c>
      <c r="E214" s="91"/>
      <c r="F214" s="91">
        <f>SUM(D214:E214)</f>
        <v>3</v>
      </c>
    </row>
    <row r="215" spans="1:6" ht="12.75" customHeight="1" thickBot="1" x14ac:dyDescent="0.25">
      <c r="A215" s="853" t="s">
        <v>175</v>
      </c>
      <c r="B215" s="854"/>
      <c r="C215" s="855"/>
      <c r="D215" s="528"/>
      <c r="E215" s="91"/>
      <c r="F215" s="91">
        <f>SUM(D215:E215)</f>
        <v>0</v>
      </c>
    </row>
  </sheetData>
  <mergeCells count="5">
    <mergeCell ref="D1:F2"/>
    <mergeCell ref="A6:F6"/>
    <mergeCell ref="A94:F94"/>
    <mergeCell ref="A214:C214"/>
    <mergeCell ref="A215:C21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 xml:space="preserve">&amp;C3.4. sz. melléklet a ..../..... (.) sz.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168" customWidth="1"/>
    <col min="2" max="2" width="79.1640625" style="169" customWidth="1"/>
    <col min="3" max="3" width="25" style="169" customWidth="1"/>
    <col min="4" max="16384" width="9.33203125" style="169"/>
  </cols>
  <sheetData>
    <row r="1" spans="1:3" s="148" customFormat="1" ht="21" customHeight="1" thickBot="1" x14ac:dyDescent="0.25">
      <c r="A1" s="147"/>
      <c r="B1" s="149"/>
      <c r="C1" s="381" t="str">
        <f>+CONCATENATE("9.3.1. melléklet a ……/",LEFT(ÖSSZEFÜGGÉSEK!A5,4),". (….) önkormányzati rendelethez")</f>
        <v>9.3.1. melléklet a ……/2018. (….) önkormányzati rendelethez</v>
      </c>
    </row>
    <row r="2" spans="1:3" s="314" customFormat="1" ht="25.5" customHeight="1" x14ac:dyDescent="0.2">
      <c r="A2" s="272" t="s">
        <v>173</v>
      </c>
      <c r="B2" s="226" t="s">
        <v>176</v>
      </c>
      <c r="C2" s="240" t="s">
        <v>59</v>
      </c>
    </row>
    <row r="3" spans="1:3" s="314" customFormat="1" ht="24.75" thickBot="1" x14ac:dyDescent="0.25">
      <c r="A3" s="308" t="s">
        <v>172</v>
      </c>
      <c r="B3" s="227" t="s">
        <v>382</v>
      </c>
      <c r="C3" s="241" t="s">
        <v>53</v>
      </c>
    </row>
    <row r="4" spans="1:3" s="315" customFormat="1" ht="15.95" customHeight="1" thickBot="1" x14ac:dyDescent="0.3">
      <c r="A4" s="151"/>
      <c r="B4" s="151"/>
      <c r="C4" s="152" t="e">
        <f>'3.3. sz. mell'!#REF!</f>
        <v>#REF!</v>
      </c>
    </row>
    <row r="5" spans="1:3" ht="13.5" thickBot="1" x14ac:dyDescent="0.25">
      <c r="A5" s="273" t="s">
        <v>174</v>
      </c>
      <c r="B5" s="153" t="s">
        <v>521</v>
      </c>
      <c r="C5" s="154" t="s">
        <v>54</v>
      </c>
    </row>
    <row r="6" spans="1:3" s="316" customFormat="1" ht="12.95" customHeight="1" thickBot="1" x14ac:dyDescent="0.25">
      <c r="A6" s="131"/>
      <c r="B6" s="132" t="s">
        <v>456</v>
      </c>
      <c r="C6" s="133" t="s">
        <v>457</v>
      </c>
    </row>
    <row r="7" spans="1:3" s="316" customFormat="1" ht="15.95" customHeight="1" thickBot="1" x14ac:dyDescent="0.25">
      <c r="A7" s="155"/>
      <c r="B7" s="156" t="s">
        <v>55</v>
      </c>
      <c r="C7" s="157"/>
    </row>
    <row r="8" spans="1:3" s="242" customFormat="1" ht="12" customHeight="1" thickBot="1" x14ac:dyDescent="0.25">
      <c r="A8" s="131" t="s">
        <v>17</v>
      </c>
      <c r="B8" s="158" t="s">
        <v>479</v>
      </c>
      <c r="C8" s="219">
        <f>SUM(C9:C19)</f>
        <v>0</v>
      </c>
    </row>
    <row r="9" spans="1:3" s="242" customFormat="1" ht="12" customHeight="1" x14ac:dyDescent="0.2">
      <c r="A9" s="309" t="s">
        <v>92</v>
      </c>
      <c r="B9" s="9" t="s">
        <v>238</v>
      </c>
      <c r="C9" s="231"/>
    </row>
    <row r="10" spans="1:3" s="242" customFormat="1" ht="12" customHeight="1" x14ac:dyDescent="0.2">
      <c r="A10" s="310" t="s">
        <v>93</v>
      </c>
      <c r="B10" s="7" t="s">
        <v>239</v>
      </c>
      <c r="C10" s="217"/>
    </row>
    <row r="11" spans="1:3" s="242" customFormat="1" ht="12" customHeight="1" x14ac:dyDescent="0.2">
      <c r="A11" s="310" t="s">
        <v>94</v>
      </c>
      <c r="B11" s="7" t="s">
        <v>240</v>
      </c>
      <c r="C11" s="217"/>
    </row>
    <row r="12" spans="1:3" s="242" customFormat="1" ht="12" customHeight="1" x14ac:dyDescent="0.2">
      <c r="A12" s="310" t="s">
        <v>95</v>
      </c>
      <c r="B12" s="7" t="s">
        <v>241</v>
      </c>
      <c r="C12" s="217"/>
    </row>
    <row r="13" spans="1:3" s="242" customFormat="1" ht="12" customHeight="1" x14ac:dyDescent="0.2">
      <c r="A13" s="310" t="s">
        <v>127</v>
      </c>
      <c r="B13" s="7" t="s">
        <v>242</v>
      </c>
      <c r="C13" s="217"/>
    </row>
    <row r="14" spans="1:3" s="242" customFormat="1" ht="12" customHeight="1" x14ac:dyDescent="0.2">
      <c r="A14" s="310" t="s">
        <v>96</v>
      </c>
      <c r="B14" s="7" t="s">
        <v>364</v>
      </c>
      <c r="C14" s="217"/>
    </row>
    <row r="15" spans="1:3" s="242" customFormat="1" ht="12" customHeight="1" x14ac:dyDescent="0.2">
      <c r="A15" s="310" t="s">
        <v>97</v>
      </c>
      <c r="B15" s="6" t="s">
        <v>365</v>
      </c>
      <c r="C15" s="217"/>
    </row>
    <row r="16" spans="1:3" s="242" customFormat="1" ht="12" customHeight="1" x14ac:dyDescent="0.2">
      <c r="A16" s="310" t="s">
        <v>107</v>
      </c>
      <c r="B16" s="7" t="s">
        <v>245</v>
      </c>
      <c r="C16" s="232"/>
    </row>
    <row r="17" spans="1:3" s="317" customFormat="1" ht="12" customHeight="1" x14ac:dyDescent="0.2">
      <c r="A17" s="310" t="s">
        <v>108</v>
      </c>
      <c r="B17" s="7" t="s">
        <v>246</v>
      </c>
      <c r="C17" s="217"/>
    </row>
    <row r="18" spans="1:3" s="317" customFormat="1" ht="12" customHeight="1" x14ac:dyDescent="0.2">
      <c r="A18" s="310" t="s">
        <v>109</v>
      </c>
      <c r="B18" s="7" t="s">
        <v>399</v>
      </c>
      <c r="C18" s="218"/>
    </row>
    <row r="19" spans="1:3" s="317" customFormat="1" ht="12" customHeight="1" thickBot="1" x14ac:dyDescent="0.25">
      <c r="A19" s="310" t="s">
        <v>110</v>
      </c>
      <c r="B19" s="6" t="s">
        <v>247</v>
      </c>
      <c r="C19" s="218"/>
    </row>
    <row r="20" spans="1:3" s="242" customFormat="1" ht="12" customHeight="1" thickBot="1" x14ac:dyDescent="0.25">
      <c r="A20" s="131" t="s">
        <v>18</v>
      </c>
      <c r="B20" s="158" t="s">
        <v>366</v>
      </c>
      <c r="C20" s="219">
        <f>SUM(C21:C23)</f>
        <v>0</v>
      </c>
    </row>
    <row r="21" spans="1:3" s="317" customFormat="1" ht="12" customHeight="1" x14ac:dyDescent="0.2">
      <c r="A21" s="310" t="s">
        <v>98</v>
      </c>
      <c r="B21" s="8" t="s">
        <v>219</v>
      </c>
      <c r="C21" s="217"/>
    </row>
    <row r="22" spans="1:3" s="317" customFormat="1" ht="12" customHeight="1" x14ac:dyDescent="0.2">
      <c r="A22" s="310" t="s">
        <v>99</v>
      </c>
      <c r="B22" s="7" t="s">
        <v>367</v>
      </c>
      <c r="C22" s="217"/>
    </row>
    <row r="23" spans="1:3" s="317" customFormat="1" ht="12" customHeight="1" x14ac:dyDescent="0.2">
      <c r="A23" s="310" t="s">
        <v>100</v>
      </c>
      <c r="B23" s="7" t="s">
        <v>368</v>
      </c>
      <c r="C23" s="217"/>
    </row>
    <row r="24" spans="1:3" s="317" customFormat="1" ht="12" customHeight="1" thickBot="1" x14ac:dyDescent="0.25">
      <c r="A24" s="310" t="s">
        <v>101</v>
      </c>
      <c r="B24" s="7" t="s">
        <v>484</v>
      </c>
      <c r="C24" s="217"/>
    </row>
    <row r="25" spans="1:3" s="317" customFormat="1" ht="12" customHeight="1" thickBot="1" x14ac:dyDescent="0.25">
      <c r="A25" s="137" t="s">
        <v>19</v>
      </c>
      <c r="B25" s="93" t="s">
        <v>151</v>
      </c>
      <c r="C25" s="223"/>
    </row>
    <row r="26" spans="1:3" s="317" customFormat="1" ht="12" customHeight="1" thickBot="1" x14ac:dyDescent="0.25">
      <c r="A26" s="137" t="s">
        <v>20</v>
      </c>
      <c r="B26" s="93" t="s">
        <v>369</v>
      </c>
      <c r="C26" s="219">
        <f>+C27+C28</f>
        <v>0</v>
      </c>
    </row>
    <row r="27" spans="1:3" s="317" customFormat="1" ht="12" customHeight="1" x14ac:dyDescent="0.2">
      <c r="A27" s="311" t="s">
        <v>229</v>
      </c>
      <c r="B27" s="312" t="s">
        <v>367</v>
      </c>
      <c r="C27" s="57"/>
    </row>
    <row r="28" spans="1:3" s="317" customFormat="1" ht="12" customHeight="1" x14ac:dyDescent="0.2">
      <c r="A28" s="311" t="s">
        <v>230</v>
      </c>
      <c r="B28" s="313" t="s">
        <v>370</v>
      </c>
      <c r="C28" s="220"/>
    </row>
    <row r="29" spans="1:3" s="317" customFormat="1" ht="12" customHeight="1" thickBot="1" x14ac:dyDescent="0.25">
      <c r="A29" s="310" t="s">
        <v>231</v>
      </c>
      <c r="B29" s="109" t="s">
        <v>485</v>
      </c>
      <c r="C29" s="64"/>
    </row>
    <row r="30" spans="1:3" s="317" customFormat="1" ht="12" customHeight="1" thickBot="1" x14ac:dyDescent="0.25">
      <c r="A30" s="137" t="s">
        <v>21</v>
      </c>
      <c r="B30" s="93" t="s">
        <v>371</v>
      </c>
      <c r="C30" s="219">
        <f>+C31+C32+C33</f>
        <v>0</v>
      </c>
    </row>
    <row r="31" spans="1:3" s="317" customFormat="1" ht="12" customHeight="1" x14ac:dyDescent="0.2">
      <c r="A31" s="311" t="s">
        <v>85</v>
      </c>
      <c r="B31" s="312" t="s">
        <v>252</v>
      </c>
      <c r="C31" s="57"/>
    </row>
    <row r="32" spans="1:3" s="317" customFormat="1" ht="12" customHeight="1" x14ac:dyDescent="0.2">
      <c r="A32" s="311" t="s">
        <v>86</v>
      </c>
      <c r="B32" s="313" t="s">
        <v>253</v>
      </c>
      <c r="C32" s="220"/>
    </row>
    <row r="33" spans="1:3" s="317" customFormat="1" ht="12" customHeight="1" thickBot="1" x14ac:dyDescent="0.25">
      <c r="A33" s="310" t="s">
        <v>87</v>
      </c>
      <c r="B33" s="109" t="s">
        <v>254</v>
      </c>
      <c r="C33" s="64"/>
    </row>
    <row r="34" spans="1:3" s="242" customFormat="1" ht="12" customHeight="1" thickBot="1" x14ac:dyDescent="0.25">
      <c r="A34" s="137" t="s">
        <v>22</v>
      </c>
      <c r="B34" s="93" t="s">
        <v>340</v>
      </c>
      <c r="C34" s="223"/>
    </row>
    <row r="35" spans="1:3" s="242" customFormat="1" ht="12" customHeight="1" thickBot="1" x14ac:dyDescent="0.25">
      <c r="A35" s="137" t="s">
        <v>23</v>
      </c>
      <c r="B35" s="93" t="s">
        <v>372</v>
      </c>
      <c r="C35" s="233"/>
    </row>
    <row r="36" spans="1:3" s="242" customFormat="1" ht="12" customHeight="1" thickBot="1" x14ac:dyDescent="0.25">
      <c r="A36" s="131" t="s">
        <v>24</v>
      </c>
      <c r="B36" s="93" t="s">
        <v>486</v>
      </c>
      <c r="C36" s="234">
        <f>+C8+C20+C25+C26+C30+C34+C35</f>
        <v>0</v>
      </c>
    </row>
    <row r="37" spans="1:3" s="242" customFormat="1" ht="12" customHeight="1" thickBot="1" x14ac:dyDescent="0.25">
      <c r="A37" s="159" t="s">
        <v>25</v>
      </c>
      <c r="B37" s="93" t="s">
        <v>374</v>
      </c>
      <c r="C37" s="234">
        <f>+C38+C39+C40</f>
        <v>0</v>
      </c>
    </row>
    <row r="38" spans="1:3" s="242" customFormat="1" ht="12" customHeight="1" x14ac:dyDescent="0.2">
      <c r="A38" s="311" t="s">
        <v>375</v>
      </c>
      <c r="B38" s="312" t="s">
        <v>202</v>
      </c>
      <c r="C38" s="57"/>
    </row>
    <row r="39" spans="1:3" s="242" customFormat="1" ht="12" customHeight="1" x14ac:dyDescent="0.2">
      <c r="A39" s="311" t="s">
        <v>376</v>
      </c>
      <c r="B39" s="313" t="s">
        <v>0</v>
      </c>
      <c r="C39" s="220"/>
    </row>
    <row r="40" spans="1:3" s="317" customFormat="1" ht="12" customHeight="1" thickBot="1" x14ac:dyDescent="0.25">
      <c r="A40" s="310" t="s">
        <v>377</v>
      </c>
      <c r="B40" s="109" t="s">
        <v>378</v>
      </c>
      <c r="C40" s="64"/>
    </row>
    <row r="41" spans="1:3" s="317" customFormat="1" ht="15" customHeight="1" thickBot="1" x14ac:dyDescent="0.25">
      <c r="A41" s="159" t="s">
        <v>26</v>
      </c>
      <c r="B41" s="160" t="s">
        <v>379</v>
      </c>
      <c r="C41" s="237">
        <f>+C36+C37</f>
        <v>0</v>
      </c>
    </row>
    <row r="42" spans="1:3" s="317" customFormat="1" ht="15" customHeight="1" x14ac:dyDescent="0.2">
      <c r="A42" s="161"/>
      <c r="B42" s="162"/>
      <c r="C42" s="235"/>
    </row>
    <row r="43" spans="1:3" ht="13.5" thickBot="1" x14ac:dyDescent="0.25">
      <c r="A43" s="163"/>
      <c r="B43" s="164"/>
      <c r="C43" s="236"/>
    </row>
    <row r="44" spans="1:3" s="316" customFormat="1" ht="16.5" customHeight="1" thickBot="1" x14ac:dyDescent="0.25">
      <c r="A44" s="165"/>
      <c r="B44" s="166" t="s">
        <v>56</v>
      </c>
      <c r="C44" s="237"/>
    </row>
    <row r="45" spans="1:3" s="318" customFormat="1" ht="12" customHeight="1" thickBot="1" x14ac:dyDescent="0.25">
      <c r="A45" s="137" t="s">
        <v>17</v>
      </c>
      <c r="B45" s="93" t="s">
        <v>380</v>
      </c>
      <c r="C45" s="219">
        <f>SUM(C46:C50)</f>
        <v>0</v>
      </c>
    </row>
    <row r="46" spans="1:3" ht="12" customHeight="1" x14ac:dyDescent="0.2">
      <c r="A46" s="310" t="s">
        <v>92</v>
      </c>
      <c r="B46" s="8" t="s">
        <v>48</v>
      </c>
      <c r="C46" s="57"/>
    </row>
    <row r="47" spans="1:3" ht="12" customHeight="1" x14ac:dyDescent="0.2">
      <c r="A47" s="310" t="s">
        <v>93</v>
      </c>
      <c r="B47" s="7" t="s">
        <v>160</v>
      </c>
      <c r="C47" s="60"/>
    </row>
    <row r="48" spans="1:3" ht="12" customHeight="1" x14ac:dyDescent="0.2">
      <c r="A48" s="310" t="s">
        <v>94</v>
      </c>
      <c r="B48" s="7" t="s">
        <v>125</v>
      </c>
      <c r="C48" s="60"/>
    </row>
    <row r="49" spans="1:3" ht="12" customHeight="1" x14ac:dyDescent="0.2">
      <c r="A49" s="310" t="s">
        <v>95</v>
      </c>
      <c r="B49" s="7" t="s">
        <v>161</v>
      </c>
      <c r="C49" s="60"/>
    </row>
    <row r="50" spans="1:3" ht="12" customHeight="1" thickBot="1" x14ac:dyDescent="0.25">
      <c r="A50" s="310" t="s">
        <v>127</v>
      </c>
      <c r="B50" s="7" t="s">
        <v>162</v>
      </c>
      <c r="C50" s="60"/>
    </row>
    <row r="51" spans="1:3" ht="12" customHeight="1" thickBot="1" x14ac:dyDescent="0.25">
      <c r="A51" s="137" t="s">
        <v>18</v>
      </c>
      <c r="B51" s="93" t="s">
        <v>381</v>
      </c>
      <c r="C51" s="219">
        <f>SUM(C52:C54)</f>
        <v>0</v>
      </c>
    </row>
    <row r="52" spans="1:3" s="318" customFormat="1" ht="12" customHeight="1" x14ac:dyDescent="0.2">
      <c r="A52" s="310" t="s">
        <v>98</v>
      </c>
      <c r="B52" s="8" t="s">
        <v>195</v>
      </c>
      <c r="C52" s="57"/>
    </row>
    <row r="53" spans="1:3" ht="12" customHeight="1" x14ac:dyDescent="0.2">
      <c r="A53" s="310" t="s">
        <v>99</v>
      </c>
      <c r="B53" s="7" t="s">
        <v>164</v>
      </c>
      <c r="C53" s="60"/>
    </row>
    <row r="54" spans="1:3" ht="12" customHeight="1" x14ac:dyDescent="0.2">
      <c r="A54" s="310" t="s">
        <v>100</v>
      </c>
      <c r="B54" s="7" t="s">
        <v>57</v>
      </c>
      <c r="C54" s="60"/>
    </row>
    <row r="55" spans="1:3" ht="12" customHeight="1" thickBot="1" x14ac:dyDescent="0.25">
      <c r="A55" s="310" t="s">
        <v>101</v>
      </c>
      <c r="B55" s="7" t="s">
        <v>483</v>
      </c>
      <c r="C55" s="60"/>
    </row>
    <row r="56" spans="1:3" ht="15" customHeight="1" thickBot="1" x14ac:dyDescent="0.25">
      <c r="A56" s="137" t="s">
        <v>19</v>
      </c>
      <c r="B56" s="93" t="s">
        <v>11</v>
      </c>
      <c r="C56" s="223"/>
    </row>
    <row r="57" spans="1:3" ht="13.5" thickBot="1" x14ac:dyDescent="0.25">
      <c r="A57" s="137" t="s">
        <v>20</v>
      </c>
      <c r="B57" s="167" t="s">
        <v>490</v>
      </c>
      <c r="C57" s="238">
        <f>+C45+C51+C56</f>
        <v>0</v>
      </c>
    </row>
    <row r="58" spans="1:3" ht="15" customHeight="1" thickBot="1" x14ac:dyDescent="0.25">
      <c r="C58" s="239"/>
    </row>
    <row r="59" spans="1:3" ht="14.25" customHeight="1" thickBot="1" x14ac:dyDescent="0.25">
      <c r="A59" s="170" t="s">
        <v>478</v>
      </c>
      <c r="B59" s="171"/>
      <c r="C59" s="91"/>
    </row>
    <row r="60" spans="1:3" ht="13.5" thickBot="1" x14ac:dyDescent="0.25">
      <c r="A60" s="170" t="s">
        <v>175</v>
      </c>
      <c r="B60" s="171"/>
      <c r="C60" s="91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68" customWidth="1"/>
    <col min="2" max="2" width="79.1640625" style="169" customWidth="1"/>
    <col min="3" max="3" width="25" style="169" customWidth="1"/>
    <col min="4" max="16384" width="9.33203125" style="169"/>
  </cols>
  <sheetData>
    <row r="1" spans="1:3" s="148" customFormat="1" ht="21" customHeight="1" thickBot="1" x14ac:dyDescent="0.25">
      <c r="A1" s="147"/>
      <c r="B1" s="149"/>
      <c r="C1" s="381" t="str">
        <f>+CONCATENATE("9.3.2. melléklet a ……/",LEFT(ÖSSZEFÜGGÉSEK!A5,4),". (….) önkormányzati rendelethez")</f>
        <v>9.3.2. melléklet a ……/2018. (….) önkormányzati rendelethez</v>
      </c>
    </row>
    <row r="2" spans="1:3" s="314" customFormat="1" ht="25.5" customHeight="1" x14ac:dyDescent="0.2">
      <c r="A2" s="272" t="s">
        <v>173</v>
      </c>
      <c r="B2" s="226" t="s">
        <v>176</v>
      </c>
      <c r="C2" s="240" t="s">
        <v>59</v>
      </c>
    </row>
    <row r="3" spans="1:3" s="314" customFormat="1" ht="24.75" thickBot="1" x14ac:dyDescent="0.25">
      <c r="A3" s="308" t="s">
        <v>172</v>
      </c>
      <c r="B3" s="227" t="s">
        <v>383</v>
      </c>
      <c r="C3" s="241" t="s">
        <v>58</v>
      </c>
    </row>
    <row r="4" spans="1:3" s="315" customFormat="1" ht="15.95" customHeight="1" thickBot="1" x14ac:dyDescent="0.3">
      <c r="A4" s="151"/>
      <c r="B4" s="151"/>
      <c r="C4" s="152" t="e">
        <f>'9.3.1. sz. mell'!C4</f>
        <v>#REF!</v>
      </c>
    </row>
    <row r="5" spans="1:3" ht="13.5" thickBot="1" x14ac:dyDescent="0.25">
      <c r="A5" s="273" t="s">
        <v>174</v>
      </c>
      <c r="B5" s="153" t="s">
        <v>521</v>
      </c>
      <c r="C5" s="154" t="s">
        <v>54</v>
      </c>
    </row>
    <row r="6" spans="1:3" s="316" customFormat="1" ht="12.95" customHeight="1" thickBot="1" x14ac:dyDescent="0.25">
      <c r="A6" s="131"/>
      <c r="B6" s="132" t="s">
        <v>456</v>
      </c>
      <c r="C6" s="133" t="s">
        <v>457</v>
      </c>
    </row>
    <row r="7" spans="1:3" s="316" customFormat="1" ht="15.95" customHeight="1" thickBot="1" x14ac:dyDescent="0.25">
      <c r="A7" s="155"/>
      <c r="B7" s="156" t="s">
        <v>55</v>
      </c>
      <c r="C7" s="157"/>
    </row>
    <row r="8" spans="1:3" s="242" customFormat="1" ht="12" customHeight="1" thickBot="1" x14ac:dyDescent="0.25">
      <c r="A8" s="131" t="s">
        <v>17</v>
      </c>
      <c r="B8" s="158" t="s">
        <v>479</v>
      </c>
      <c r="C8" s="219">
        <f>SUM(C9:C19)</f>
        <v>0</v>
      </c>
    </row>
    <row r="9" spans="1:3" s="242" customFormat="1" ht="12" customHeight="1" x14ac:dyDescent="0.2">
      <c r="A9" s="309" t="s">
        <v>92</v>
      </c>
      <c r="B9" s="9" t="s">
        <v>238</v>
      </c>
      <c r="C9" s="231"/>
    </row>
    <row r="10" spans="1:3" s="242" customFormat="1" ht="12" customHeight="1" x14ac:dyDescent="0.2">
      <c r="A10" s="310" t="s">
        <v>93</v>
      </c>
      <c r="B10" s="7" t="s">
        <v>239</v>
      </c>
      <c r="C10" s="217"/>
    </row>
    <row r="11" spans="1:3" s="242" customFormat="1" ht="12" customHeight="1" x14ac:dyDescent="0.2">
      <c r="A11" s="310" t="s">
        <v>94</v>
      </c>
      <c r="B11" s="7" t="s">
        <v>240</v>
      </c>
      <c r="C11" s="217"/>
    </row>
    <row r="12" spans="1:3" s="242" customFormat="1" ht="12" customHeight="1" x14ac:dyDescent="0.2">
      <c r="A12" s="310" t="s">
        <v>95</v>
      </c>
      <c r="B12" s="7" t="s">
        <v>241</v>
      </c>
      <c r="C12" s="217"/>
    </row>
    <row r="13" spans="1:3" s="242" customFormat="1" ht="12" customHeight="1" x14ac:dyDescent="0.2">
      <c r="A13" s="310" t="s">
        <v>127</v>
      </c>
      <c r="B13" s="7" t="s">
        <v>242</v>
      </c>
      <c r="C13" s="217"/>
    </row>
    <row r="14" spans="1:3" s="242" customFormat="1" ht="12" customHeight="1" x14ac:dyDescent="0.2">
      <c r="A14" s="310" t="s">
        <v>96</v>
      </c>
      <c r="B14" s="7" t="s">
        <v>364</v>
      </c>
      <c r="C14" s="217"/>
    </row>
    <row r="15" spans="1:3" s="242" customFormat="1" ht="12" customHeight="1" x14ac:dyDescent="0.2">
      <c r="A15" s="310" t="s">
        <v>97</v>
      </c>
      <c r="B15" s="6" t="s">
        <v>365</v>
      </c>
      <c r="C15" s="217"/>
    </row>
    <row r="16" spans="1:3" s="242" customFormat="1" ht="12" customHeight="1" x14ac:dyDescent="0.2">
      <c r="A16" s="310" t="s">
        <v>107</v>
      </c>
      <c r="B16" s="7" t="s">
        <v>245</v>
      </c>
      <c r="C16" s="232"/>
    </row>
    <row r="17" spans="1:3" s="317" customFormat="1" ht="12" customHeight="1" x14ac:dyDescent="0.2">
      <c r="A17" s="310" t="s">
        <v>108</v>
      </c>
      <c r="B17" s="7" t="s">
        <v>246</v>
      </c>
      <c r="C17" s="217"/>
    </row>
    <row r="18" spans="1:3" s="317" customFormat="1" ht="12" customHeight="1" x14ac:dyDescent="0.2">
      <c r="A18" s="310" t="s">
        <v>109</v>
      </c>
      <c r="B18" s="7" t="s">
        <v>399</v>
      </c>
      <c r="C18" s="218"/>
    </row>
    <row r="19" spans="1:3" s="317" customFormat="1" ht="12" customHeight="1" thickBot="1" x14ac:dyDescent="0.25">
      <c r="A19" s="310" t="s">
        <v>110</v>
      </c>
      <c r="B19" s="6" t="s">
        <v>247</v>
      </c>
      <c r="C19" s="218"/>
    </row>
    <row r="20" spans="1:3" s="242" customFormat="1" ht="12" customHeight="1" thickBot="1" x14ac:dyDescent="0.25">
      <c r="A20" s="131" t="s">
        <v>18</v>
      </c>
      <c r="B20" s="158" t="s">
        <v>366</v>
      </c>
      <c r="C20" s="219">
        <f>SUM(C21:C23)</f>
        <v>0</v>
      </c>
    </row>
    <row r="21" spans="1:3" s="317" customFormat="1" ht="12" customHeight="1" x14ac:dyDescent="0.2">
      <c r="A21" s="310" t="s">
        <v>98</v>
      </c>
      <c r="B21" s="8" t="s">
        <v>219</v>
      </c>
      <c r="C21" s="217"/>
    </row>
    <row r="22" spans="1:3" s="317" customFormat="1" ht="12" customHeight="1" x14ac:dyDescent="0.2">
      <c r="A22" s="310" t="s">
        <v>99</v>
      </c>
      <c r="B22" s="7" t="s">
        <v>367</v>
      </c>
      <c r="C22" s="217"/>
    </row>
    <row r="23" spans="1:3" s="317" customFormat="1" ht="12" customHeight="1" x14ac:dyDescent="0.2">
      <c r="A23" s="310" t="s">
        <v>100</v>
      </c>
      <c r="B23" s="7" t="s">
        <v>368</v>
      </c>
      <c r="C23" s="217"/>
    </row>
    <row r="24" spans="1:3" s="317" customFormat="1" ht="12" customHeight="1" thickBot="1" x14ac:dyDescent="0.25">
      <c r="A24" s="310" t="s">
        <v>101</v>
      </c>
      <c r="B24" s="7" t="s">
        <v>484</v>
      </c>
      <c r="C24" s="217"/>
    </row>
    <row r="25" spans="1:3" s="317" customFormat="1" ht="12" customHeight="1" thickBot="1" x14ac:dyDescent="0.25">
      <c r="A25" s="137" t="s">
        <v>19</v>
      </c>
      <c r="B25" s="93" t="s">
        <v>151</v>
      </c>
      <c r="C25" s="223"/>
    </row>
    <row r="26" spans="1:3" s="317" customFormat="1" ht="12" customHeight="1" thickBot="1" x14ac:dyDescent="0.25">
      <c r="A26" s="137" t="s">
        <v>20</v>
      </c>
      <c r="B26" s="93" t="s">
        <v>369</v>
      </c>
      <c r="C26" s="219">
        <f>+C27+C28</f>
        <v>0</v>
      </c>
    </row>
    <row r="27" spans="1:3" s="317" customFormat="1" ht="12" customHeight="1" x14ac:dyDescent="0.2">
      <c r="A27" s="311" t="s">
        <v>229</v>
      </c>
      <c r="B27" s="312" t="s">
        <v>367</v>
      </c>
      <c r="C27" s="57"/>
    </row>
    <row r="28" spans="1:3" s="317" customFormat="1" ht="12" customHeight="1" x14ac:dyDescent="0.2">
      <c r="A28" s="311" t="s">
        <v>230</v>
      </c>
      <c r="B28" s="313" t="s">
        <v>370</v>
      </c>
      <c r="C28" s="220"/>
    </row>
    <row r="29" spans="1:3" s="317" customFormat="1" ht="12" customHeight="1" thickBot="1" x14ac:dyDescent="0.25">
      <c r="A29" s="310" t="s">
        <v>231</v>
      </c>
      <c r="B29" s="109" t="s">
        <v>485</v>
      </c>
      <c r="C29" s="64"/>
    </row>
    <row r="30" spans="1:3" s="317" customFormat="1" ht="12" customHeight="1" thickBot="1" x14ac:dyDescent="0.25">
      <c r="A30" s="137" t="s">
        <v>21</v>
      </c>
      <c r="B30" s="93" t="s">
        <v>371</v>
      </c>
      <c r="C30" s="219">
        <f>+C31+C32+C33</f>
        <v>0</v>
      </c>
    </row>
    <row r="31" spans="1:3" s="317" customFormat="1" ht="12" customHeight="1" x14ac:dyDescent="0.2">
      <c r="A31" s="311" t="s">
        <v>85</v>
      </c>
      <c r="B31" s="312" t="s">
        <v>252</v>
      </c>
      <c r="C31" s="57"/>
    </row>
    <row r="32" spans="1:3" s="317" customFormat="1" ht="12" customHeight="1" x14ac:dyDescent="0.2">
      <c r="A32" s="311" t="s">
        <v>86</v>
      </c>
      <c r="B32" s="313" t="s">
        <v>253</v>
      </c>
      <c r="C32" s="220"/>
    </row>
    <row r="33" spans="1:3" s="317" customFormat="1" ht="12" customHeight="1" thickBot="1" x14ac:dyDescent="0.25">
      <c r="A33" s="310" t="s">
        <v>87</v>
      </c>
      <c r="B33" s="109" t="s">
        <v>254</v>
      </c>
      <c r="C33" s="64"/>
    </row>
    <row r="34" spans="1:3" s="242" customFormat="1" ht="12" customHeight="1" thickBot="1" x14ac:dyDescent="0.25">
      <c r="A34" s="137" t="s">
        <v>22</v>
      </c>
      <c r="B34" s="93" t="s">
        <v>340</v>
      </c>
      <c r="C34" s="223"/>
    </row>
    <row r="35" spans="1:3" s="242" customFormat="1" ht="12" customHeight="1" thickBot="1" x14ac:dyDescent="0.25">
      <c r="A35" s="137" t="s">
        <v>23</v>
      </c>
      <c r="B35" s="93" t="s">
        <v>372</v>
      </c>
      <c r="C35" s="233"/>
    </row>
    <row r="36" spans="1:3" s="242" customFormat="1" ht="12" customHeight="1" thickBot="1" x14ac:dyDescent="0.25">
      <c r="A36" s="131" t="s">
        <v>24</v>
      </c>
      <c r="B36" s="93" t="s">
        <v>486</v>
      </c>
      <c r="C36" s="234">
        <f>+C8+C20+C25+C26+C30+C34+C35</f>
        <v>0</v>
      </c>
    </row>
    <row r="37" spans="1:3" s="242" customFormat="1" ht="12" customHeight="1" thickBot="1" x14ac:dyDescent="0.25">
      <c r="A37" s="159" t="s">
        <v>25</v>
      </c>
      <c r="B37" s="93" t="s">
        <v>374</v>
      </c>
      <c r="C37" s="234">
        <f>+C38+C39+C40</f>
        <v>0</v>
      </c>
    </row>
    <row r="38" spans="1:3" s="242" customFormat="1" ht="12" customHeight="1" x14ac:dyDescent="0.2">
      <c r="A38" s="311" t="s">
        <v>375</v>
      </c>
      <c r="B38" s="312" t="s">
        <v>202</v>
      </c>
      <c r="C38" s="57"/>
    </row>
    <row r="39" spans="1:3" s="242" customFormat="1" ht="12" customHeight="1" x14ac:dyDescent="0.2">
      <c r="A39" s="311" t="s">
        <v>376</v>
      </c>
      <c r="B39" s="313" t="s">
        <v>0</v>
      </c>
      <c r="C39" s="220"/>
    </row>
    <row r="40" spans="1:3" s="317" customFormat="1" ht="12" customHeight="1" thickBot="1" x14ac:dyDescent="0.25">
      <c r="A40" s="310" t="s">
        <v>377</v>
      </c>
      <c r="B40" s="109" t="s">
        <v>378</v>
      </c>
      <c r="C40" s="64"/>
    </row>
    <row r="41" spans="1:3" s="317" customFormat="1" ht="15" customHeight="1" thickBot="1" x14ac:dyDescent="0.25">
      <c r="A41" s="159" t="s">
        <v>26</v>
      </c>
      <c r="B41" s="160" t="s">
        <v>379</v>
      </c>
      <c r="C41" s="237">
        <f>+C36+C37</f>
        <v>0</v>
      </c>
    </row>
    <row r="42" spans="1:3" s="317" customFormat="1" ht="15" customHeight="1" x14ac:dyDescent="0.2">
      <c r="A42" s="161"/>
      <c r="B42" s="162"/>
      <c r="C42" s="235"/>
    </row>
    <row r="43" spans="1:3" ht="13.5" thickBot="1" x14ac:dyDescent="0.25">
      <c r="A43" s="163"/>
      <c r="B43" s="164"/>
      <c r="C43" s="236"/>
    </row>
    <row r="44" spans="1:3" s="316" customFormat="1" ht="16.5" customHeight="1" thickBot="1" x14ac:dyDescent="0.25">
      <c r="A44" s="165"/>
      <c r="B44" s="166" t="s">
        <v>56</v>
      </c>
      <c r="C44" s="237"/>
    </row>
    <row r="45" spans="1:3" s="318" customFormat="1" ht="12" customHeight="1" thickBot="1" x14ac:dyDescent="0.25">
      <c r="A45" s="137" t="s">
        <v>17</v>
      </c>
      <c r="B45" s="93" t="s">
        <v>380</v>
      </c>
      <c r="C45" s="219">
        <f>SUM(C46:C50)</f>
        <v>0</v>
      </c>
    </row>
    <row r="46" spans="1:3" ht="12" customHeight="1" x14ac:dyDescent="0.2">
      <c r="A46" s="310" t="s">
        <v>92</v>
      </c>
      <c r="B46" s="8" t="s">
        <v>48</v>
      </c>
      <c r="C46" s="57"/>
    </row>
    <row r="47" spans="1:3" ht="12" customHeight="1" x14ac:dyDescent="0.2">
      <c r="A47" s="310" t="s">
        <v>93</v>
      </c>
      <c r="B47" s="7" t="s">
        <v>160</v>
      </c>
      <c r="C47" s="60"/>
    </row>
    <row r="48" spans="1:3" ht="12" customHeight="1" x14ac:dyDescent="0.2">
      <c r="A48" s="310" t="s">
        <v>94</v>
      </c>
      <c r="B48" s="7" t="s">
        <v>125</v>
      </c>
      <c r="C48" s="60"/>
    </row>
    <row r="49" spans="1:3" ht="12" customHeight="1" x14ac:dyDescent="0.2">
      <c r="A49" s="310" t="s">
        <v>95</v>
      </c>
      <c r="B49" s="7" t="s">
        <v>161</v>
      </c>
      <c r="C49" s="60"/>
    </row>
    <row r="50" spans="1:3" ht="12" customHeight="1" thickBot="1" x14ac:dyDescent="0.25">
      <c r="A50" s="310" t="s">
        <v>127</v>
      </c>
      <c r="B50" s="7" t="s">
        <v>162</v>
      </c>
      <c r="C50" s="60"/>
    </row>
    <row r="51" spans="1:3" ht="12" customHeight="1" thickBot="1" x14ac:dyDescent="0.25">
      <c r="A51" s="137" t="s">
        <v>18</v>
      </c>
      <c r="B51" s="93" t="s">
        <v>381</v>
      </c>
      <c r="C51" s="219">
        <f>SUM(C52:C54)</f>
        <v>0</v>
      </c>
    </row>
    <row r="52" spans="1:3" s="318" customFormat="1" ht="12" customHeight="1" x14ac:dyDescent="0.2">
      <c r="A52" s="310" t="s">
        <v>98</v>
      </c>
      <c r="B52" s="8" t="s">
        <v>195</v>
      </c>
      <c r="C52" s="57"/>
    </row>
    <row r="53" spans="1:3" ht="12" customHeight="1" x14ac:dyDescent="0.2">
      <c r="A53" s="310" t="s">
        <v>99</v>
      </c>
      <c r="B53" s="7" t="s">
        <v>164</v>
      </c>
      <c r="C53" s="60"/>
    </row>
    <row r="54" spans="1:3" ht="12" customHeight="1" x14ac:dyDescent="0.2">
      <c r="A54" s="310" t="s">
        <v>100</v>
      </c>
      <c r="B54" s="7" t="s">
        <v>57</v>
      </c>
      <c r="C54" s="60"/>
    </row>
    <row r="55" spans="1:3" ht="12" customHeight="1" thickBot="1" x14ac:dyDescent="0.25">
      <c r="A55" s="310" t="s">
        <v>101</v>
      </c>
      <c r="B55" s="7" t="s">
        <v>483</v>
      </c>
      <c r="C55" s="60"/>
    </row>
    <row r="56" spans="1:3" ht="15" customHeight="1" thickBot="1" x14ac:dyDescent="0.25">
      <c r="A56" s="137" t="s">
        <v>19</v>
      </c>
      <c r="B56" s="93" t="s">
        <v>11</v>
      </c>
      <c r="C56" s="223"/>
    </row>
    <row r="57" spans="1:3" ht="13.5" thickBot="1" x14ac:dyDescent="0.25">
      <c r="A57" s="137" t="s">
        <v>20</v>
      </c>
      <c r="B57" s="167" t="s">
        <v>490</v>
      </c>
      <c r="C57" s="238">
        <f>+C45+C51+C56</f>
        <v>0</v>
      </c>
    </row>
    <row r="58" spans="1:3" ht="15" customHeight="1" thickBot="1" x14ac:dyDescent="0.25">
      <c r="C58" s="239"/>
    </row>
    <row r="59" spans="1:3" ht="14.25" customHeight="1" thickBot="1" x14ac:dyDescent="0.25">
      <c r="A59" s="170" t="s">
        <v>478</v>
      </c>
      <c r="B59" s="171"/>
      <c r="C59" s="91"/>
    </row>
    <row r="60" spans="1:3" ht="13.5" thickBot="1" x14ac:dyDescent="0.25">
      <c r="A60" s="170" t="s">
        <v>175</v>
      </c>
      <c r="B60" s="171"/>
      <c r="C60" s="91"/>
    </row>
  </sheetData>
  <sheetProtection formatCells="0"/>
  <customSheetViews>
    <customSheetView guid="{97FEE8B0-D789-49A2-9B6A-B24783AB39CA}" scale="145">
      <selection activeCell="C1" sqref="C1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B10" sqref="B10"/>
    </sheetView>
  </sheetViews>
  <sheetFormatPr defaultRowHeight="12.75" x14ac:dyDescent="0.2"/>
  <cols>
    <col min="1" max="1" width="13.83203125" style="168" customWidth="1"/>
    <col min="2" max="2" width="79.1640625" style="169" customWidth="1"/>
    <col min="3" max="3" width="25" style="169" customWidth="1"/>
    <col min="4" max="16384" width="9.33203125" style="169"/>
  </cols>
  <sheetData>
    <row r="1" spans="1:3" s="148" customFormat="1" ht="21" customHeight="1" thickBot="1" x14ac:dyDescent="0.25">
      <c r="A1" s="147"/>
      <c r="B1" s="149"/>
      <c r="C1" s="381" t="str">
        <f>+CONCATENATE("9.3.3. melléklet a ……/",LEFT(ÖSSZEFÜGGÉSEK!A5,4),". (….) önkormányzati rendelethez")</f>
        <v>9.3.3. melléklet a ……/2018. (….) önkormányzati rendelethez</v>
      </c>
    </row>
    <row r="2" spans="1:3" s="314" customFormat="1" ht="25.5" customHeight="1" x14ac:dyDescent="0.2">
      <c r="A2" s="272" t="s">
        <v>173</v>
      </c>
      <c r="B2" s="226" t="s">
        <v>176</v>
      </c>
      <c r="C2" s="240" t="s">
        <v>59</v>
      </c>
    </row>
    <row r="3" spans="1:3" s="314" customFormat="1" ht="24.75" thickBot="1" x14ac:dyDescent="0.25">
      <c r="A3" s="308" t="s">
        <v>172</v>
      </c>
      <c r="B3" s="227" t="s">
        <v>491</v>
      </c>
      <c r="C3" s="241" t="s">
        <v>59</v>
      </c>
    </row>
    <row r="4" spans="1:3" s="315" customFormat="1" ht="15.95" customHeight="1" thickBot="1" x14ac:dyDescent="0.3">
      <c r="A4" s="151"/>
      <c r="B4" s="151"/>
      <c r="C4" s="152" t="e">
        <f>'9.3.2. sz. mell'!C4</f>
        <v>#REF!</v>
      </c>
    </row>
    <row r="5" spans="1:3" ht="13.5" thickBot="1" x14ac:dyDescent="0.25">
      <c r="A5" s="273" t="s">
        <v>174</v>
      </c>
      <c r="B5" s="153" t="s">
        <v>521</v>
      </c>
      <c r="C5" s="382" t="s">
        <v>54</v>
      </c>
    </row>
    <row r="6" spans="1:3" s="316" customFormat="1" ht="12.95" customHeight="1" thickBot="1" x14ac:dyDescent="0.25">
      <c r="A6" s="131"/>
      <c r="B6" s="132" t="s">
        <v>456</v>
      </c>
      <c r="C6" s="133" t="s">
        <v>457</v>
      </c>
    </row>
    <row r="7" spans="1:3" s="316" customFormat="1" ht="15.95" customHeight="1" thickBot="1" x14ac:dyDescent="0.25">
      <c r="A7" s="155"/>
      <c r="B7" s="156" t="s">
        <v>55</v>
      </c>
      <c r="C7" s="157"/>
    </row>
    <row r="8" spans="1:3" s="242" customFormat="1" ht="12" customHeight="1" thickBot="1" x14ac:dyDescent="0.25">
      <c r="A8" s="131" t="s">
        <v>17</v>
      </c>
      <c r="B8" s="158" t="s">
        <v>479</v>
      </c>
      <c r="C8" s="219">
        <f>SUM(C9:C19)</f>
        <v>0</v>
      </c>
    </row>
    <row r="9" spans="1:3" s="242" customFormat="1" ht="12" customHeight="1" x14ac:dyDescent="0.2">
      <c r="A9" s="309" t="s">
        <v>92</v>
      </c>
      <c r="B9" s="9" t="s">
        <v>238</v>
      </c>
      <c r="C9" s="231"/>
    </row>
    <row r="10" spans="1:3" s="242" customFormat="1" ht="12" customHeight="1" x14ac:dyDescent="0.2">
      <c r="A10" s="310" t="s">
        <v>93</v>
      </c>
      <c r="B10" s="7" t="s">
        <v>239</v>
      </c>
      <c r="C10" s="217"/>
    </row>
    <row r="11" spans="1:3" s="242" customFormat="1" ht="12" customHeight="1" x14ac:dyDescent="0.2">
      <c r="A11" s="310" t="s">
        <v>94</v>
      </c>
      <c r="B11" s="7" t="s">
        <v>240</v>
      </c>
      <c r="C11" s="217"/>
    </row>
    <row r="12" spans="1:3" s="242" customFormat="1" ht="12" customHeight="1" x14ac:dyDescent="0.2">
      <c r="A12" s="310" t="s">
        <v>95</v>
      </c>
      <c r="B12" s="7" t="s">
        <v>241</v>
      </c>
      <c r="C12" s="217"/>
    </row>
    <row r="13" spans="1:3" s="242" customFormat="1" ht="12" customHeight="1" x14ac:dyDescent="0.2">
      <c r="A13" s="310" t="s">
        <v>127</v>
      </c>
      <c r="B13" s="7" t="s">
        <v>242</v>
      </c>
      <c r="C13" s="217"/>
    </row>
    <row r="14" spans="1:3" s="242" customFormat="1" ht="12" customHeight="1" x14ac:dyDescent="0.2">
      <c r="A14" s="310" t="s">
        <v>96</v>
      </c>
      <c r="B14" s="7" t="s">
        <v>364</v>
      </c>
      <c r="C14" s="217"/>
    </row>
    <row r="15" spans="1:3" s="242" customFormat="1" ht="12" customHeight="1" x14ac:dyDescent="0.2">
      <c r="A15" s="310" t="s">
        <v>97</v>
      </c>
      <c r="B15" s="6" t="s">
        <v>365</v>
      </c>
      <c r="C15" s="217"/>
    </row>
    <row r="16" spans="1:3" s="242" customFormat="1" ht="12" customHeight="1" x14ac:dyDescent="0.2">
      <c r="A16" s="310" t="s">
        <v>107</v>
      </c>
      <c r="B16" s="7" t="s">
        <v>245</v>
      </c>
      <c r="C16" s="232"/>
    </row>
    <row r="17" spans="1:3" s="317" customFormat="1" ht="12" customHeight="1" x14ac:dyDescent="0.2">
      <c r="A17" s="310" t="s">
        <v>108</v>
      </c>
      <c r="B17" s="7" t="s">
        <v>246</v>
      </c>
      <c r="C17" s="217"/>
    </row>
    <row r="18" spans="1:3" s="317" customFormat="1" ht="12" customHeight="1" x14ac:dyDescent="0.2">
      <c r="A18" s="310" t="s">
        <v>109</v>
      </c>
      <c r="B18" s="7" t="s">
        <v>399</v>
      </c>
      <c r="C18" s="218"/>
    </row>
    <row r="19" spans="1:3" s="317" customFormat="1" ht="12" customHeight="1" thickBot="1" x14ac:dyDescent="0.25">
      <c r="A19" s="310" t="s">
        <v>110</v>
      </c>
      <c r="B19" s="6" t="s">
        <v>247</v>
      </c>
      <c r="C19" s="218"/>
    </row>
    <row r="20" spans="1:3" s="242" customFormat="1" ht="12" customHeight="1" thickBot="1" x14ac:dyDescent="0.25">
      <c r="A20" s="131" t="s">
        <v>18</v>
      </c>
      <c r="B20" s="158" t="s">
        <v>366</v>
      </c>
      <c r="C20" s="219">
        <f>SUM(C21:C23)</f>
        <v>0</v>
      </c>
    </row>
    <row r="21" spans="1:3" s="317" customFormat="1" ht="12" customHeight="1" x14ac:dyDescent="0.2">
      <c r="A21" s="310" t="s">
        <v>98</v>
      </c>
      <c r="B21" s="8" t="s">
        <v>219</v>
      </c>
      <c r="C21" s="217"/>
    </row>
    <row r="22" spans="1:3" s="317" customFormat="1" ht="12" customHeight="1" x14ac:dyDescent="0.2">
      <c r="A22" s="310" t="s">
        <v>99</v>
      </c>
      <c r="B22" s="7" t="s">
        <v>367</v>
      </c>
      <c r="C22" s="217"/>
    </row>
    <row r="23" spans="1:3" s="317" customFormat="1" ht="12" customHeight="1" x14ac:dyDescent="0.2">
      <c r="A23" s="310" t="s">
        <v>100</v>
      </c>
      <c r="B23" s="7" t="s">
        <v>368</v>
      </c>
      <c r="C23" s="217"/>
    </row>
    <row r="24" spans="1:3" s="317" customFormat="1" ht="12" customHeight="1" thickBot="1" x14ac:dyDescent="0.25">
      <c r="A24" s="310" t="s">
        <v>101</v>
      </c>
      <c r="B24" s="7" t="s">
        <v>484</v>
      </c>
      <c r="C24" s="217"/>
    </row>
    <row r="25" spans="1:3" s="317" customFormat="1" ht="12" customHeight="1" thickBot="1" x14ac:dyDescent="0.25">
      <c r="A25" s="137" t="s">
        <v>19</v>
      </c>
      <c r="B25" s="93" t="s">
        <v>151</v>
      </c>
      <c r="C25" s="223"/>
    </row>
    <row r="26" spans="1:3" s="317" customFormat="1" ht="12" customHeight="1" thickBot="1" x14ac:dyDescent="0.25">
      <c r="A26" s="137" t="s">
        <v>20</v>
      </c>
      <c r="B26" s="93" t="s">
        <v>369</v>
      </c>
      <c r="C26" s="219">
        <f>+C27+C28</f>
        <v>0</v>
      </c>
    </row>
    <row r="27" spans="1:3" s="317" customFormat="1" ht="12" customHeight="1" x14ac:dyDescent="0.2">
      <c r="A27" s="311" t="s">
        <v>229</v>
      </c>
      <c r="B27" s="312" t="s">
        <v>367</v>
      </c>
      <c r="C27" s="57"/>
    </row>
    <row r="28" spans="1:3" s="317" customFormat="1" ht="12" customHeight="1" x14ac:dyDescent="0.2">
      <c r="A28" s="311" t="s">
        <v>230</v>
      </c>
      <c r="B28" s="313" t="s">
        <v>370</v>
      </c>
      <c r="C28" s="220"/>
    </row>
    <row r="29" spans="1:3" s="317" customFormat="1" ht="12" customHeight="1" thickBot="1" x14ac:dyDescent="0.25">
      <c r="A29" s="310" t="s">
        <v>231</v>
      </c>
      <c r="B29" s="109" t="s">
        <v>485</v>
      </c>
      <c r="C29" s="64"/>
    </row>
    <row r="30" spans="1:3" s="317" customFormat="1" ht="12" customHeight="1" thickBot="1" x14ac:dyDescent="0.25">
      <c r="A30" s="137" t="s">
        <v>21</v>
      </c>
      <c r="B30" s="93" t="s">
        <v>371</v>
      </c>
      <c r="C30" s="219">
        <f>+C31+C32+C33</f>
        <v>0</v>
      </c>
    </row>
    <row r="31" spans="1:3" s="317" customFormat="1" ht="12" customHeight="1" x14ac:dyDescent="0.2">
      <c r="A31" s="311" t="s">
        <v>85</v>
      </c>
      <c r="B31" s="312" t="s">
        <v>252</v>
      </c>
      <c r="C31" s="57"/>
    </row>
    <row r="32" spans="1:3" s="317" customFormat="1" ht="12" customHeight="1" x14ac:dyDescent="0.2">
      <c r="A32" s="311" t="s">
        <v>86</v>
      </c>
      <c r="B32" s="313" t="s">
        <v>253</v>
      </c>
      <c r="C32" s="220"/>
    </row>
    <row r="33" spans="1:3" s="317" customFormat="1" ht="12" customHeight="1" thickBot="1" x14ac:dyDescent="0.25">
      <c r="A33" s="310" t="s">
        <v>87</v>
      </c>
      <c r="B33" s="109" t="s">
        <v>254</v>
      </c>
      <c r="C33" s="64"/>
    </row>
    <row r="34" spans="1:3" s="242" customFormat="1" ht="12" customHeight="1" thickBot="1" x14ac:dyDescent="0.25">
      <c r="A34" s="137" t="s">
        <v>22</v>
      </c>
      <c r="B34" s="93" t="s">
        <v>340</v>
      </c>
      <c r="C34" s="223"/>
    </row>
    <row r="35" spans="1:3" s="242" customFormat="1" ht="12" customHeight="1" thickBot="1" x14ac:dyDescent="0.25">
      <c r="A35" s="137" t="s">
        <v>23</v>
      </c>
      <c r="B35" s="93" t="s">
        <v>372</v>
      </c>
      <c r="C35" s="233"/>
    </row>
    <row r="36" spans="1:3" s="242" customFormat="1" ht="12" customHeight="1" thickBot="1" x14ac:dyDescent="0.25">
      <c r="A36" s="131" t="s">
        <v>24</v>
      </c>
      <c r="B36" s="93" t="s">
        <v>486</v>
      </c>
      <c r="C36" s="234">
        <f>+C8+C20+C25+C26+C30+C34+C35</f>
        <v>0</v>
      </c>
    </row>
    <row r="37" spans="1:3" s="242" customFormat="1" ht="12" customHeight="1" thickBot="1" x14ac:dyDescent="0.25">
      <c r="A37" s="159" t="s">
        <v>25</v>
      </c>
      <c r="B37" s="93" t="s">
        <v>374</v>
      </c>
      <c r="C37" s="234">
        <f>+C38+C39+C40</f>
        <v>0</v>
      </c>
    </row>
    <row r="38" spans="1:3" s="242" customFormat="1" ht="12" customHeight="1" x14ac:dyDescent="0.2">
      <c r="A38" s="311" t="s">
        <v>375</v>
      </c>
      <c r="B38" s="312" t="s">
        <v>202</v>
      </c>
      <c r="C38" s="57"/>
    </row>
    <row r="39" spans="1:3" s="242" customFormat="1" ht="12" customHeight="1" x14ac:dyDescent="0.2">
      <c r="A39" s="311" t="s">
        <v>376</v>
      </c>
      <c r="B39" s="313" t="s">
        <v>0</v>
      </c>
      <c r="C39" s="220"/>
    </row>
    <row r="40" spans="1:3" s="317" customFormat="1" ht="12" customHeight="1" thickBot="1" x14ac:dyDescent="0.25">
      <c r="A40" s="310" t="s">
        <v>377</v>
      </c>
      <c r="B40" s="109" t="s">
        <v>378</v>
      </c>
      <c r="C40" s="64"/>
    </row>
    <row r="41" spans="1:3" s="317" customFormat="1" ht="15" customHeight="1" thickBot="1" x14ac:dyDescent="0.25">
      <c r="A41" s="159" t="s">
        <v>26</v>
      </c>
      <c r="B41" s="160" t="s">
        <v>379</v>
      </c>
      <c r="C41" s="237">
        <f>+C36+C37</f>
        <v>0</v>
      </c>
    </row>
    <row r="42" spans="1:3" s="317" customFormat="1" ht="15" customHeight="1" x14ac:dyDescent="0.2">
      <c r="A42" s="161"/>
      <c r="B42" s="162"/>
      <c r="C42" s="235"/>
    </row>
    <row r="43" spans="1:3" ht="13.5" thickBot="1" x14ac:dyDescent="0.25">
      <c r="A43" s="163"/>
      <c r="B43" s="164"/>
      <c r="C43" s="236"/>
    </row>
    <row r="44" spans="1:3" s="316" customFormat="1" ht="16.5" customHeight="1" thickBot="1" x14ac:dyDescent="0.25">
      <c r="A44" s="165"/>
      <c r="B44" s="166" t="s">
        <v>56</v>
      </c>
      <c r="C44" s="237"/>
    </row>
    <row r="45" spans="1:3" s="318" customFormat="1" ht="12" customHeight="1" thickBot="1" x14ac:dyDescent="0.25">
      <c r="A45" s="137" t="s">
        <v>17</v>
      </c>
      <c r="B45" s="93" t="s">
        <v>380</v>
      </c>
      <c r="C45" s="219">
        <f>SUM(C46:C50)</f>
        <v>0</v>
      </c>
    </row>
    <row r="46" spans="1:3" ht="12" customHeight="1" x14ac:dyDescent="0.2">
      <c r="A46" s="310" t="s">
        <v>92</v>
      </c>
      <c r="B46" s="8" t="s">
        <v>48</v>
      </c>
      <c r="C46" s="57"/>
    </row>
    <row r="47" spans="1:3" ht="12" customHeight="1" x14ac:dyDescent="0.2">
      <c r="A47" s="310" t="s">
        <v>93</v>
      </c>
      <c r="B47" s="7" t="s">
        <v>160</v>
      </c>
      <c r="C47" s="60"/>
    </row>
    <row r="48" spans="1:3" ht="12" customHeight="1" x14ac:dyDescent="0.2">
      <c r="A48" s="310" t="s">
        <v>94</v>
      </c>
      <c r="B48" s="7" t="s">
        <v>125</v>
      </c>
      <c r="C48" s="60"/>
    </row>
    <row r="49" spans="1:3" ht="12" customHeight="1" x14ac:dyDescent="0.2">
      <c r="A49" s="310" t="s">
        <v>95</v>
      </c>
      <c r="B49" s="7" t="s">
        <v>161</v>
      </c>
      <c r="C49" s="60"/>
    </row>
    <row r="50" spans="1:3" ht="12" customHeight="1" thickBot="1" x14ac:dyDescent="0.25">
      <c r="A50" s="310" t="s">
        <v>127</v>
      </c>
      <c r="B50" s="7" t="s">
        <v>162</v>
      </c>
      <c r="C50" s="60"/>
    </row>
    <row r="51" spans="1:3" ht="12" customHeight="1" thickBot="1" x14ac:dyDescent="0.25">
      <c r="A51" s="137" t="s">
        <v>18</v>
      </c>
      <c r="B51" s="93" t="s">
        <v>381</v>
      </c>
      <c r="C51" s="219">
        <f>SUM(C52:C54)</f>
        <v>0</v>
      </c>
    </row>
    <row r="52" spans="1:3" s="318" customFormat="1" ht="12" customHeight="1" x14ac:dyDescent="0.2">
      <c r="A52" s="310" t="s">
        <v>98</v>
      </c>
      <c r="B52" s="8" t="s">
        <v>195</v>
      </c>
      <c r="C52" s="57"/>
    </row>
    <row r="53" spans="1:3" ht="12" customHeight="1" x14ac:dyDescent="0.2">
      <c r="A53" s="310" t="s">
        <v>99</v>
      </c>
      <c r="B53" s="7" t="s">
        <v>164</v>
      </c>
      <c r="C53" s="60"/>
    </row>
    <row r="54" spans="1:3" ht="12" customHeight="1" x14ac:dyDescent="0.2">
      <c r="A54" s="310" t="s">
        <v>100</v>
      </c>
      <c r="B54" s="7" t="s">
        <v>57</v>
      </c>
      <c r="C54" s="60"/>
    </row>
    <row r="55" spans="1:3" ht="12" customHeight="1" thickBot="1" x14ac:dyDescent="0.25">
      <c r="A55" s="310" t="s">
        <v>101</v>
      </c>
      <c r="B55" s="7" t="s">
        <v>483</v>
      </c>
      <c r="C55" s="60"/>
    </row>
    <row r="56" spans="1:3" ht="15" customHeight="1" thickBot="1" x14ac:dyDescent="0.25">
      <c r="A56" s="137" t="s">
        <v>19</v>
      </c>
      <c r="B56" s="93" t="s">
        <v>11</v>
      </c>
      <c r="C56" s="223"/>
    </row>
    <row r="57" spans="1:3" ht="13.5" thickBot="1" x14ac:dyDescent="0.25">
      <c r="A57" s="137" t="s">
        <v>20</v>
      </c>
      <c r="B57" s="167" t="s">
        <v>490</v>
      </c>
      <c r="C57" s="238">
        <f>+C45+C51+C56</f>
        <v>0</v>
      </c>
    </row>
    <row r="58" spans="1:3" ht="15" customHeight="1" thickBot="1" x14ac:dyDescent="0.25">
      <c r="C58" s="239"/>
    </row>
    <row r="59" spans="1:3" ht="14.25" customHeight="1" thickBot="1" x14ac:dyDescent="0.25">
      <c r="A59" s="170" t="s">
        <v>478</v>
      </c>
      <c r="B59" s="171"/>
      <c r="C59" s="91"/>
    </row>
    <row r="60" spans="1:3" ht="13.5" thickBot="1" x14ac:dyDescent="0.25">
      <c r="A60" s="170" t="s">
        <v>175</v>
      </c>
      <c r="B60" s="171"/>
      <c r="C60" s="91"/>
    </row>
  </sheetData>
  <sheetProtection formatCells="0"/>
  <customSheetViews>
    <customSheetView guid="{97FEE8B0-D789-49A2-9B6A-B24783AB39CA}" scale="145">
      <selection activeCell="E16" sqref="E1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L174"/>
  <sheetViews>
    <sheetView view="pageBreakPreview" topLeftCell="A135" zoomScaleNormal="115" zoomScaleSheetLayoutView="100" zoomScalePageLayoutView="80" workbookViewId="0">
      <selection activeCell="F175" sqref="F175"/>
    </sheetView>
  </sheetViews>
  <sheetFormatPr defaultRowHeight="15.75" x14ac:dyDescent="0.25"/>
  <cols>
    <col min="1" max="1" width="3.6640625" style="729" bestFit="1" customWidth="1"/>
    <col min="2" max="2" width="6.83203125" style="255" customWidth="1"/>
    <col min="3" max="3" width="61.6640625" style="255" customWidth="1"/>
    <col min="4" max="4" width="15.1640625" style="256" customWidth="1"/>
    <col min="5" max="5" width="13.83203125" style="256" customWidth="1"/>
    <col min="6" max="6" width="15.5" style="256" bestFit="1" customWidth="1"/>
    <col min="7" max="7" width="9" style="278" customWidth="1"/>
    <col min="8" max="16384" width="9.33203125" style="278"/>
  </cols>
  <sheetData>
    <row r="1" spans="1:6" x14ac:dyDescent="0.25">
      <c r="A1" s="837" t="s">
        <v>994</v>
      </c>
      <c r="B1" s="837"/>
      <c r="C1" s="837"/>
      <c r="D1" s="837"/>
      <c r="E1" s="837"/>
      <c r="F1" s="837"/>
    </row>
    <row r="2" spans="1:6" ht="15.95" customHeight="1" x14ac:dyDescent="0.25">
      <c r="B2" s="838"/>
      <c r="C2" s="838"/>
      <c r="D2" s="838"/>
      <c r="E2" s="838"/>
      <c r="F2" s="838"/>
    </row>
    <row r="3" spans="1:6" s="729" customFormat="1" ht="15.95" customHeight="1" x14ac:dyDescent="0.2">
      <c r="A3" s="730"/>
      <c r="B3" s="748" t="s">
        <v>456</v>
      </c>
      <c r="C3" s="748" t="s">
        <v>457</v>
      </c>
      <c r="D3" s="748" t="s">
        <v>458</v>
      </c>
      <c r="E3" s="748" t="s">
        <v>460</v>
      </c>
      <c r="F3" s="748" t="s">
        <v>459</v>
      </c>
    </row>
    <row r="4" spans="1:6" ht="38.1" customHeight="1" x14ac:dyDescent="0.25">
      <c r="A4" s="730">
        <v>1</v>
      </c>
      <c r="B4" s="731" t="s">
        <v>63</v>
      </c>
      <c r="C4" s="731" t="s">
        <v>16</v>
      </c>
      <c r="D4" s="731" t="s">
        <v>612</v>
      </c>
      <c r="E4" s="731" t="s">
        <v>1041</v>
      </c>
      <c r="F4" s="731" t="s">
        <v>607</v>
      </c>
    </row>
    <row r="5" spans="1:6" s="761" customFormat="1" ht="12" customHeight="1" x14ac:dyDescent="0.2">
      <c r="A5" s="759">
        <v>2</v>
      </c>
      <c r="B5" s="760"/>
      <c r="C5" s="760" t="s">
        <v>456</v>
      </c>
      <c r="D5" s="760" t="s">
        <v>457</v>
      </c>
      <c r="E5" s="760" t="s">
        <v>458</v>
      </c>
      <c r="F5" s="760" t="s">
        <v>461</v>
      </c>
    </row>
    <row r="6" spans="1:6" s="280" customFormat="1" ht="12" customHeight="1" x14ac:dyDescent="0.2">
      <c r="A6" s="730">
        <v>3</v>
      </c>
      <c r="B6" s="732" t="s">
        <v>17</v>
      </c>
      <c r="C6" s="732" t="s">
        <v>214</v>
      </c>
      <c r="D6" s="733">
        <f>+D7+D8+D9+D10+D11+D12</f>
        <v>357424552</v>
      </c>
      <c r="E6" s="733">
        <f>+E7+E8+E9+E10+E11+E12</f>
        <v>22237511</v>
      </c>
      <c r="F6" s="733">
        <f>+F7+F8+F9+F10+F11+F12</f>
        <v>379662063</v>
      </c>
    </row>
    <row r="7" spans="1:6" s="280" customFormat="1" ht="12" customHeight="1" x14ac:dyDescent="0.2">
      <c r="A7" s="730">
        <v>4</v>
      </c>
      <c r="B7" s="734" t="s">
        <v>92</v>
      </c>
      <c r="C7" s="739" t="s">
        <v>215</v>
      </c>
      <c r="D7" s="265">
        <f>SUM('3.1. sz. mell'!D8,'3.2. sz. mell'!D8,'3.3. sz. mell'!D8,'3.4.sz. mell.'!D8)</f>
        <v>156058158</v>
      </c>
      <c r="E7" s="265">
        <f>SUM('3.1. sz. mell'!E8,'3.2. sz. mell'!E8,'3.3. sz. mell'!E8,'3.4.sz. mell.'!E8)</f>
        <v>145192</v>
      </c>
      <c r="F7" s="265">
        <f>SUM('3.1. sz. mell'!F8,'3.2. sz. mell'!F8,'3.3. sz. mell'!F8,'3.4.sz. mell.'!F8)</f>
        <v>156203350</v>
      </c>
    </row>
    <row r="8" spans="1:6" s="280" customFormat="1" ht="12" customHeight="1" x14ac:dyDescent="0.2">
      <c r="A8" s="730">
        <v>5</v>
      </c>
      <c r="B8" s="734" t="s">
        <v>93</v>
      </c>
      <c r="C8" s="739" t="s">
        <v>216</v>
      </c>
      <c r="D8" s="265">
        <f>SUM('3.1. sz. mell'!D9,'3.2. sz. mell'!D9,'3.3. sz. mell'!D9,'3.4.sz. mell.'!D9)</f>
        <v>85109716</v>
      </c>
      <c r="E8" s="265">
        <f>SUM('3.1. sz. mell'!E9,'3.2. sz. mell'!E9,'3.3. sz. mell'!E9,'3.4.sz. mell.'!E9)</f>
        <v>0</v>
      </c>
      <c r="F8" s="265">
        <f>SUM('3.1. sz. mell'!F9,'3.2. sz. mell'!F9,'3.3. sz. mell'!F9,'3.4.sz. mell.'!F9)</f>
        <v>85109716</v>
      </c>
    </row>
    <row r="9" spans="1:6" s="280" customFormat="1" ht="12" customHeight="1" x14ac:dyDescent="0.2">
      <c r="A9" s="730">
        <v>6</v>
      </c>
      <c r="B9" s="734" t="s">
        <v>94</v>
      </c>
      <c r="C9" s="739" t="s">
        <v>510</v>
      </c>
      <c r="D9" s="265">
        <f>SUM('3.1. sz. mell'!D10,'3.2. sz. mell'!D10,'3.3. sz. mell'!D10,'3.4.sz. mell.'!D10)</f>
        <v>109919908</v>
      </c>
      <c r="E9" s="265">
        <f>SUM('3.1. sz. mell'!E10,'3.2. sz. mell'!E10,'3.3. sz. mell'!E10,'3.4.sz. mell.'!E10)</f>
        <v>2652319</v>
      </c>
      <c r="F9" s="265">
        <f>SUM('3.1. sz. mell'!F10,'3.2. sz. mell'!F10,'3.3. sz. mell'!F10,'3.4.sz. mell.'!F10)</f>
        <v>112572227</v>
      </c>
    </row>
    <row r="10" spans="1:6" s="280" customFormat="1" ht="12" customHeight="1" x14ac:dyDescent="0.2">
      <c r="A10" s="730">
        <v>7</v>
      </c>
      <c r="B10" s="734" t="s">
        <v>95</v>
      </c>
      <c r="C10" s="739" t="s">
        <v>217</v>
      </c>
      <c r="D10" s="265">
        <f>SUM('3.1. sz. mell'!D11,'3.2. sz. mell'!D11,'3.3. sz. mell'!D11,'3.4.sz. mell.'!D11)</f>
        <v>6336770</v>
      </c>
      <c r="E10" s="265">
        <f>SUM('3.1. sz. mell'!E11,'3.2. sz. mell'!E11,'3.3. sz. mell'!E11,'3.4.sz. mell.'!E11)</f>
        <v>0</v>
      </c>
      <c r="F10" s="265">
        <f>SUM('3.1. sz. mell'!F11,'3.2. sz. mell'!F11,'3.3. sz. mell'!F11,'3.4.sz. mell.'!F11)</f>
        <v>6336770</v>
      </c>
    </row>
    <row r="11" spans="1:6" s="280" customFormat="1" ht="12" customHeight="1" x14ac:dyDescent="0.2">
      <c r="A11" s="730">
        <v>8</v>
      </c>
      <c r="B11" s="734" t="s">
        <v>127</v>
      </c>
      <c r="C11" s="740" t="s">
        <v>395</v>
      </c>
      <c r="D11" s="265">
        <f>SUM('3.1. sz. mell'!D12,'3.2. sz. mell'!D12,'3.3. sz. mell'!D12,'3.4.sz. mell.'!D12)</f>
        <v>0</v>
      </c>
      <c r="E11" s="265">
        <f>SUM('3.1. sz. mell'!E12,'3.2. sz. mell'!E12,'3.3. sz. mell'!E12,'3.4.sz. mell.'!E12)</f>
        <v>19440000</v>
      </c>
      <c r="F11" s="265">
        <f>SUM('3.1. sz. mell'!F12,'3.2. sz. mell'!F12,'3.3. sz. mell'!F12,'3.4.sz. mell.'!F12)</f>
        <v>19440000</v>
      </c>
    </row>
    <row r="12" spans="1:6" s="280" customFormat="1" ht="12" customHeight="1" x14ac:dyDescent="0.2">
      <c r="A12" s="730">
        <v>9</v>
      </c>
      <c r="B12" s="734" t="s">
        <v>96</v>
      </c>
      <c r="C12" s="740" t="s">
        <v>396</v>
      </c>
      <c r="D12" s="265">
        <f>SUM('3.1. sz. mell'!D13,'3.2. sz. mell'!D13,'3.3. sz. mell'!D13,'3.4.sz. mell.'!D13)</f>
        <v>0</v>
      </c>
      <c r="E12" s="265">
        <f>SUM('3.1. sz. mell'!E13,'3.2. sz. mell'!E13,'3.3. sz. mell'!E13,'3.4.sz. mell.'!E13)</f>
        <v>0</v>
      </c>
      <c r="F12" s="265">
        <f>SUM('3.1. sz. mell'!F13,'3.2. sz. mell'!F13,'3.3. sz. mell'!F13,'3.4.sz. mell.'!F13)</f>
        <v>0</v>
      </c>
    </row>
    <row r="13" spans="1:6" s="280" customFormat="1" ht="21" x14ac:dyDescent="0.2">
      <c r="A13" s="730">
        <v>10</v>
      </c>
      <c r="B13" s="732" t="s">
        <v>18</v>
      </c>
      <c r="C13" s="741" t="s">
        <v>218</v>
      </c>
      <c r="D13" s="733">
        <f>+D14+D15+D16+D17+D18</f>
        <v>16591040</v>
      </c>
      <c r="E13" s="733">
        <f>+E14+E15+E16+E17+E18</f>
        <v>2407231</v>
      </c>
      <c r="F13" s="733">
        <f>+F14+F15+F16+F17+F18</f>
        <v>18998271</v>
      </c>
    </row>
    <row r="14" spans="1:6" s="280" customFormat="1" ht="12" customHeight="1" x14ac:dyDescent="0.2">
      <c r="A14" s="730">
        <v>11</v>
      </c>
      <c r="B14" s="734" t="s">
        <v>98</v>
      </c>
      <c r="C14" s="739" t="s">
        <v>219</v>
      </c>
      <c r="D14" s="265">
        <f>SUM('3.2. sz. mell'!D15,'3.3. sz. mell'!D15,'3.4.sz. mell.'!D15,'3.1. sz. mell'!D15)</f>
        <v>0</v>
      </c>
      <c r="E14" s="265">
        <f>SUM('3.2. sz. mell'!E15,'3.3. sz. mell'!E15,'3.4.sz. mell.'!E15,'3.1. sz. mell'!E15)</f>
        <v>0</v>
      </c>
      <c r="F14" s="265">
        <f>SUM('3.2. sz. mell'!F15,'3.3. sz. mell'!F15,'3.4.sz. mell.'!F15,'3.1. sz. mell'!F15)</f>
        <v>0</v>
      </c>
    </row>
    <row r="15" spans="1:6" s="280" customFormat="1" ht="12" customHeight="1" x14ac:dyDescent="0.2">
      <c r="A15" s="730">
        <v>12</v>
      </c>
      <c r="B15" s="734" t="s">
        <v>99</v>
      </c>
      <c r="C15" s="739" t="s">
        <v>220</v>
      </c>
      <c r="D15" s="265">
        <f>SUM('3.2. sz. mell'!D16,'3.3. sz. mell'!D16,'3.4.sz. mell.'!D16,'3.1. sz. mell'!D16)</f>
        <v>0</v>
      </c>
      <c r="E15" s="265">
        <f>SUM('3.2. sz. mell'!E16,'3.3. sz. mell'!E16,'3.4.sz. mell.'!E16,'3.1. sz. mell'!E16)</f>
        <v>0</v>
      </c>
      <c r="F15" s="265">
        <f>SUM('3.2. sz. mell'!F16,'3.3. sz. mell'!F16,'3.4.sz. mell.'!F16,'3.1. sz. mell'!F16)</f>
        <v>0</v>
      </c>
    </row>
    <row r="16" spans="1:6" s="280" customFormat="1" ht="12" customHeight="1" x14ac:dyDescent="0.2">
      <c r="A16" s="730">
        <v>13</v>
      </c>
      <c r="B16" s="734" t="s">
        <v>100</v>
      </c>
      <c r="C16" s="739" t="s">
        <v>387</v>
      </c>
      <c r="D16" s="265">
        <f>SUM('3.2. sz. mell'!D17,'3.3. sz. mell'!D17,'3.4.sz. mell.'!D17,'3.1. sz. mell'!D17)</f>
        <v>0</v>
      </c>
      <c r="E16" s="265">
        <f>SUM('3.2. sz. mell'!E17,'3.3. sz. mell'!E17,'3.4.sz. mell.'!E17,'3.1. sz. mell'!E17)</f>
        <v>0</v>
      </c>
      <c r="F16" s="265">
        <f>SUM('3.2. sz. mell'!F17,'3.3. sz. mell'!F17,'3.4.sz. mell.'!F17,'3.1. sz. mell'!F17)</f>
        <v>0</v>
      </c>
    </row>
    <row r="17" spans="1:6" s="280" customFormat="1" ht="12" customHeight="1" x14ac:dyDescent="0.2">
      <c r="A17" s="730">
        <v>14</v>
      </c>
      <c r="B17" s="734" t="s">
        <v>101</v>
      </c>
      <c r="C17" s="739" t="s">
        <v>388</v>
      </c>
      <c r="D17" s="265">
        <f>SUM('3.2. sz. mell'!D18,'3.3. sz. mell'!D18,'3.4.sz. mell.'!D18,'3.1. sz. mell'!D18)</f>
        <v>0</v>
      </c>
      <c r="E17" s="265">
        <f>SUM('3.2. sz. mell'!E18,'3.3. sz. mell'!E18,'3.4.sz. mell.'!E18,'3.1. sz. mell'!E18)</f>
        <v>0</v>
      </c>
      <c r="F17" s="265">
        <f>SUM('3.2. sz. mell'!F18,'3.3. sz. mell'!F18,'3.4.sz. mell.'!F18,'3.1. sz. mell'!F18)</f>
        <v>0</v>
      </c>
    </row>
    <row r="18" spans="1:6" s="280" customFormat="1" ht="12" customHeight="1" x14ac:dyDescent="0.2">
      <c r="A18" s="730">
        <v>15</v>
      </c>
      <c r="B18" s="734" t="s">
        <v>102</v>
      </c>
      <c r="C18" s="739" t="s">
        <v>221</v>
      </c>
      <c r="D18" s="265">
        <f>SUM('3.2. sz. mell'!D19,'3.3. sz. mell'!D19,'3.4.sz. mell.'!D19,'3.1. sz. mell'!D19)</f>
        <v>16591040</v>
      </c>
      <c r="E18" s="265">
        <f>SUM('3.2. sz. mell'!E19,'3.3. sz. mell'!E19,'3.4.sz. mell.'!E19,'3.1. sz. mell'!E19)</f>
        <v>2407231</v>
      </c>
      <c r="F18" s="265">
        <f>SUM('3.2. sz. mell'!F19,'3.3. sz. mell'!F19,'3.4.sz. mell.'!F19,'3.1. sz. mell'!F19)</f>
        <v>18998271</v>
      </c>
    </row>
    <row r="19" spans="1:6" s="280" customFormat="1" ht="12" customHeight="1" x14ac:dyDescent="0.2">
      <c r="A19" s="730">
        <v>16</v>
      </c>
      <c r="B19" s="734" t="s">
        <v>111</v>
      </c>
      <c r="C19" s="740" t="s">
        <v>222</v>
      </c>
      <c r="D19" s="265"/>
      <c r="E19" s="265"/>
      <c r="F19" s="265"/>
    </row>
    <row r="20" spans="1:6" s="280" customFormat="1" ht="20.25" customHeight="1" x14ac:dyDescent="0.2">
      <c r="A20" s="730">
        <v>17</v>
      </c>
      <c r="B20" s="732" t="s">
        <v>19</v>
      </c>
      <c r="C20" s="732" t="s">
        <v>223</v>
      </c>
      <c r="D20" s="733">
        <f>+D21+D22+D23+D24+D25</f>
        <v>0</v>
      </c>
      <c r="E20" s="733">
        <f>+E21+E22+E23+E24+E25</f>
        <v>152000000</v>
      </c>
      <c r="F20" s="733">
        <f>+F21+F22+F23+F24+F25</f>
        <v>152000000</v>
      </c>
    </row>
    <row r="21" spans="1:6" s="280" customFormat="1" ht="12" customHeight="1" x14ac:dyDescent="0.2">
      <c r="A21" s="730">
        <v>18</v>
      </c>
      <c r="B21" s="734" t="s">
        <v>81</v>
      </c>
      <c r="C21" s="739" t="s">
        <v>224</v>
      </c>
      <c r="D21" s="265">
        <f>SUM('3.1. sz. mell'!D22,'3.2. sz. mell'!D22,'3.3. sz. mell'!D22,'3.4.sz. mell.'!D22)</f>
        <v>0</v>
      </c>
      <c r="E21" s="265">
        <f>SUM('3.1. sz. mell'!E22,'3.2. sz. mell'!E22,'3.3. sz. mell'!E22,'3.4.sz. mell.'!E22)</f>
        <v>152000000</v>
      </c>
      <c r="F21" s="265">
        <f>SUM('3.1. sz. mell'!F22,'3.2. sz. mell'!F22,'3.3. sz. mell'!F22,'3.4.sz. mell.'!F22)</f>
        <v>152000000</v>
      </c>
    </row>
    <row r="22" spans="1:6" s="280" customFormat="1" ht="12" customHeight="1" x14ac:dyDescent="0.2">
      <c r="A22" s="730">
        <v>19</v>
      </c>
      <c r="B22" s="734" t="s">
        <v>82</v>
      </c>
      <c r="C22" s="739" t="s">
        <v>225</v>
      </c>
      <c r="D22" s="265">
        <f>SUM('3.1. sz. mell'!D23,'3.2. sz. mell'!D23,'3.3. sz. mell'!D23,'3.4.sz. mell.'!D23)</f>
        <v>0</v>
      </c>
      <c r="E22" s="265">
        <f>SUM('3.1. sz. mell'!E23,'3.2. sz. mell'!E23,'3.3. sz. mell'!E23,'3.4.sz. mell.'!E23)</f>
        <v>0</v>
      </c>
      <c r="F22" s="265">
        <f>SUM('3.1. sz. mell'!F23,'3.2. sz. mell'!F23,'3.3. sz. mell'!F23,'3.4.sz. mell.'!F23)</f>
        <v>0</v>
      </c>
    </row>
    <row r="23" spans="1:6" s="280" customFormat="1" ht="12" customHeight="1" x14ac:dyDescent="0.2">
      <c r="A23" s="730">
        <v>20</v>
      </c>
      <c r="B23" s="734" t="s">
        <v>83</v>
      </c>
      <c r="C23" s="739" t="s">
        <v>389</v>
      </c>
      <c r="D23" s="265">
        <f>SUM('3.1. sz. mell'!D24,'3.2. sz. mell'!D24,'3.3. sz. mell'!D24,'3.4.sz. mell.'!D24)</f>
        <v>0</v>
      </c>
      <c r="E23" s="265">
        <f>SUM('3.1. sz. mell'!E24,'3.2. sz. mell'!E24,'3.3. sz. mell'!E24,'3.4.sz. mell.'!E24)</f>
        <v>0</v>
      </c>
      <c r="F23" s="265">
        <f>SUM('3.1. sz. mell'!F24,'3.2. sz. mell'!F24,'3.3. sz. mell'!F24,'3.4.sz. mell.'!F24)</f>
        <v>0</v>
      </c>
    </row>
    <row r="24" spans="1:6" s="280" customFormat="1" ht="12" customHeight="1" x14ac:dyDescent="0.2">
      <c r="A24" s="730">
        <v>21</v>
      </c>
      <c r="B24" s="734" t="s">
        <v>84</v>
      </c>
      <c r="C24" s="739" t="s">
        <v>390</v>
      </c>
      <c r="D24" s="265">
        <f>SUM('3.1. sz. mell'!D25,'3.2. sz. mell'!D25,'3.3. sz. mell'!D25,'3.4.sz. mell.'!D25)</f>
        <v>0</v>
      </c>
      <c r="E24" s="265">
        <f>SUM('3.1. sz. mell'!E25,'3.2. sz. mell'!E25,'3.3. sz. mell'!E25,'3.4.sz. mell.'!E25)</f>
        <v>0</v>
      </c>
      <c r="F24" s="265">
        <f>SUM('3.1. sz. mell'!F25,'3.2. sz. mell'!F25,'3.3. sz. mell'!F25,'3.4.sz. mell.'!F25)</f>
        <v>0</v>
      </c>
    </row>
    <row r="25" spans="1:6" s="280" customFormat="1" ht="12" customHeight="1" x14ac:dyDescent="0.2">
      <c r="A25" s="730">
        <v>22</v>
      </c>
      <c r="B25" s="734" t="s">
        <v>148</v>
      </c>
      <c r="C25" s="739" t="s">
        <v>226</v>
      </c>
      <c r="D25" s="265">
        <f>SUM('3.1. sz. mell'!D26,'3.2. sz. mell'!D26,'3.3. sz. mell'!D26,'3.4.sz. mell.'!D26)</f>
        <v>0</v>
      </c>
      <c r="E25" s="265">
        <f>SUM('3.1. sz. mell'!E26,'3.2. sz. mell'!E26,'3.3. sz. mell'!E26,'3.4.sz. mell.'!E26)</f>
        <v>0</v>
      </c>
      <c r="F25" s="265">
        <f>SUM('3.1. sz. mell'!F26,'3.2. sz. mell'!F26,'3.3. sz. mell'!F26,'3.4.sz. mell.'!F26)</f>
        <v>0</v>
      </c>
    </row>
    <row r="26" spans="1:6" s="280" customFormat="1" ht="12" customHeight="1" x14ac:dyDescent="0.2">
      <c r="A26" s="730">
        <v>23</v>
      </c>
      <c r="B26" s="734" t="s">
        <v>149</v>
      </c>
      <c r="C26" s="739" t="s">
        <v>227</v>
      </c>
      <c r="D26" s="265"/>
      <c r="E26" s="265"/>
      <c r="F26" s="265"/>
    </row>
    <row r="27" spans="1:6" s="280" customFormat="1" ht="12" customHeight="1" x14ac:dyDescent="0.2">
      <c r="A27" s="730">
        <v>24</v>
      </c>
      <c r="B27" s="732" t="s">
        <v>150</v>
      </c>
      <c r="C27" s="732" t="s">
        <v>959</v>
      </c>
      <c r="D27" s="735">
        <f>SUM(D28:D35)</f>
        <v>153490000</v>
      </c>
      <c r="E27" s="735">
        <f>SUM(E28:E34)</f>
        <v>0</v>
      </c>
      <c r="F27" s="735">
        <f>SUM(F28:F35)</f>
        <v>153490000</v>
      </c>
    </row>
    <row r="28" spans="1:6" s="280" customFormat="1" ht="12" customHeight="1" x14ac:dyDescent="0.2">
      <c r="A28" s="730">
        <v>25</v>
      </c>
      <c r="B28" s="734" t="s">
        <v>229</v>
      </c>
      <c r="C28" s="739" t="s">
        <v>515</v>
      </c>
      <c r="D28" s="265">
        <f>SUM('3.1. sz. mell'!D30,'3.2. sz. mell'!D30,'3.4.sz. mell.'!D30,'3.3. sz. mell'!D30)</f>
        <v>21000000</v>
      </c>
      <c r="E28" s="265">
        <f>SUM('3.1. sz. mell'!E30,'3.2. sz. mell'!E30,'3.4.sz. mell.'!E30,'3.3. sz. mell'!E30)</f>
        <v>0</v>
      </c>
      <c r="F28" s="265">
        <f>SUM('3.1. sz. mell'!F30,'3.2. sz. mell'!F30,'3.4.sz. mell.'!F30,'3.3. sz. mell'!F30)</f>
        <v>21000000</v>
      </c>
    </row>
    <row r="29" spans="1:6" s="280" customFormat="1" ht="12" customHeight="1" x14ac:dyDescent="0.2">
      <c r="A29" s="730">
        <v>26</v>
      </c>
      <c r="B29" s="734" t="s">
        <v>230</v>
      </c>
      <c r="C29" s="739" t="s">
        <v>955</v>
      </c>
      <c r="D29" s="265">
        <f>SUM('3.1. sz. mell'!D31,'3.2. sz. mell'!D31,'3.4.sz. mell.'!D31,'3.3. sz. mell'!D31)</f>
        <v>20000000</v>
      </c>
      <c r="E29" s="265">
        <f>SUM('3.1. sz. mell'!E31,'3.2. sz. mell'!E31,'3.4.sz. mell.'!E31,'3.3. sz. mell'!E31)</f>
        <v>0</v>
      </c>
      <c r="F29" s="265">
        <f>SUM('3.1. sz. mell'!F31,'3.2. sz. mell'!F31,'3.4.sz. mell.'!F31,'3.3. sz. mell'!F31)</f>
        <v>20000000</v>
      </c>
    </row>
    <row r="30" spans="1:6" s="280" customFormat="1" ht="12" customHeight="1" x14ac:dyDescent="0.2">
      <c r="A30" s="730">
        <v>27</v>
      </c>
      <c r="B30" s="734" t="s">
        <v>231</v>
      </c>
      <c r="C30" s="739" t="s">
        <v>956</v>
      </c>
      <c r="D30" s="265">
        <f>SUM('3.1. sz. mell'!D32,'3.2. sz. mell'!D32,'3.4.sz. mell.'!D32,'3.3. sz. mell'!D32)</f>
        <v>0</v>
      </c>
      <c r="E30" s="265">
        <f>SUM('3.1. sz. mell'!E32,'3.2. sz. mell'!E32,'3.4.sz. mell.'!E32,'3.3. sz. mell'!E32)</f>
        <v>0</v>
      </c>
      <c r="F30" s="265">
        <f>SUM('3.1. sz. mell'!F32,'3.2. sz. mell'!F32,'3.4.sz. mell.'!F32,'3.3. sz. mell'!F32)</f>
        <v>0</v>
      </c>
    </row>
    <row r="31" spans="1:6" s="280" customFormat="1" ht="12" customHeight="1" x14ac:dyDescent="0.2">
      <c r="A31" s="730">
        <v>28</v>
      </c>
      <c r="B31" s="734" t="s">
        <v>232</v>
      </c>
      <c r="C31" s="739" t="s">
        <v>517</v>
      </c>
      <c r="D31" s="265">
        <f>SUM('3.1. sz. mell'!D33,'3.2. sz. mell'!D33,'3.4.sz. mell.'!D33,'3.3. sz. mell'!D33)</f>
        <v>95000000</v>
      </c>
      <c r="E31" s="265">
        <f>SUM('3.1. sz. mell'!E33,'3.2. sz. mell'!E33,'3.4.sz. mell.'!E33,'3.3. sz. mell'!E33)</f>
        <v>0</v>
      </c>
      <c r="F31" s="265">
        <f>SUM('3.1. sz. mell'!F33,'3.2. sz. mell'!F33,'3.4.sz. mell.'!F33,'3.3. sz. mell'!F33)</f>
        <v>95000000</v>
      </c>
    </row>
    <row r="32" spans="1:6" s="280" customFormat="1" ht="12" customHeight="1" x14ac:dyDescent="0.2">
      <c r="A32" s="730">
        <v>29</v>
      </c>
      <c r="B32" s="734" t="s">
        <v>512</v>
      </c>
      <c r="C32" s="739" t="s">
        <v>518</v>
      </c>
      <c r="D32" s="265">
        <f>SUM('3.1. sz. mell'!D34,'3.2. sz. mell'!D34,'3.4.sz. mell.'!D34,'3.3. sz. mell'!D34)</f>
        <v>450000</v>
      </c>
      <c r="E32" s="265">
        <f>SUM('3.1. sz. mell'!E34,'3.2. sz. mell'!E34,'3.4.sz. mell.'!E34,'3.3. sz. mell'!E34)</f>
        <v>0</v>
      </c>
      <c r="F32" s="265">
        <f>SUM('3.1. sz. mell'!F34,'3.2. sz. mell'!F34,'3.4.sz. mell.'!F34,'3.3. sz. mell'!F34)</f>
        <v>450000</v>
      </c>
    </row>
    <row r="33" spans="1:6" s="280" customFormat="1" ht="12" customHeight="1" x14ac:dyDescent="0.2">
      <c r="A33" s="730">
        <v>30</v>
      </c>
      <c r="B33" s="734" t="s">
        <v>513</v>
      </c>
      <c r="C33" s="739" t="s">
        <v>233</v>
      </c>
      <c r="D33" s="265">
        <f>SUM('3.1. sz. mell'!D35,'3.2. sz. mell'!D35,'3.4.sz. mell.'!D35,'3.3. sz. mell'!D35)</f>
        <v>16000000</v>
      </c>
      <c r="E33" s="265">
        <f>SUM('3.1. sz. mell'!E35,'3.2. sz. mell'!E35,'3.4.sz. mell.'!E35,'3.3. sz. mell'!E35)</f>
        <v>0</v>
      </c>
      <c r="F33" s="265">
        <f>SUM('3.1. sz. mell'!F35,'3.2. sz. mell'!F35,'3.4.sz. mell.'!F35,'3.3. sz. mell'!F35)</f>
        <v>16000000</v>
      </c>
    </row>
    <row r="34" spans="1:6" s="280" customFormat="1" ht="12" customHeight="1" x14ac:dyDescent="0.2">
      <c r="A34" s="730">
        <v>31</v>
      </c>
      <c r="B34" s="734" t="s">
        <v>514</v>
      </c>
      <c r="C34" s="739" t="s">
        <v>516</v>
      </c>
      <c r="D34" s="265">
        <f>SUM('3.1. sz. mell'!D36,'3.2. sz. mell'!D36,'3.4.sz. mell.'!D36,'3.3. sz. mell'!D36)</f>
        <v>640000</v>
      </c>
      <c r="E34" s="265">
        <f>SUM('3.1. sz. mell'!E36,'3.2. sz. mell'!E36,'3.4.sz. mell.'!E36,'3.3. sz. mell'!E36)</f>
        <v>0</v>
      </c>
      <c r="F34" s="265">
        <f>SUM('3.1. sz. mell'!F36,'3.2. sz. mell'!F36,'3.4.sz. mell.'!F36,'3.3. sz. mell'!F36)</f>
        <v>640000</v>
      </c>
    </row>
    <row r="35" spans="1:6" s="280" customFormat="1" ht="12" customHeight="1" x14ac:dyDescent="0.2">
      <c r="A35" s="730">
        <v>32</v>
      </c>
      <c r="B35" s="734" t="s">
        <v>957</v>
      </c>
      <c r="C35" s="739" t="s">
        <v>235</v>
      </c>
      <c r="D35" s="265">
        <f>SUM('3.1. sz. mell'!D37,'3.2. sz. mell'!D37,'3.4.sz. mell.'!D37,'3.3. sz. mell'!D37)</f>
        <v>400000</v>
      </c>
      <c r="E35" s="265">
        <f>SUM('3.1. sz. mell'!E37,'3.2. sz. mell'!E37,'3.4.sz. mell.'!E37,'3.3. sz. mell'!E37)</f>
        <v>0</v>
      </c>
      <c r="F35" s="265">
        <f>SUM('3.1. sz. mell'!F37,'3.2. sz. mell'!F37,'3.4.sz. mell.'!F37,'3.3. sz. mell'!F37)</f>
        <v>400000</v>
      </c>
    </row>
    <row r="36" spans="1:6" s="280" customFormat="1" ht="12" customHeight="1" x14ac:dyDescent="0.2">
      <c r="A36" s="730">
        <v>33</v>
      </c>
      <c r="B36" s="732" t="s">
        <v>21</v>
      </c>
      <c r="C36" s="732" t="s">
        <v>397</v>
      </c>
      <c r="D36" s="733">
        <f>SUM(D37:D47)</f>
        <v>153144154</v>
      </c>
      <c r="E36" s="733">
        <f>SUM(E37:E47)</f>
        <v>2177000</v>
      </c>
      <c r="F36" s="733">
        <f>SUM(F37:F47)</f>
        <v>155321154</v>
      </c>
    </row>
    <row r="37" spans="1:6" s="280" customFormat="1" ht="12" customHeight="1" x14ac:dyDescent="0.2">
      <c r="A37" s="730">
        <v>34</v>
      </c>
      <c r="B37" s="734" t="s">
        <v>85</v>
      </c>
      <c r="C37" s="739" t="s">
        <v>238</v>
      </c>
      <c r="D37" s="265">
        <f>SUM('3.1. sz. mell'!D39,'3.3. sz. mell'!D39,'3.2. sz. mell'!D39,'3.4.sz. mell.'!D39)</f>
        <v>0</v>
      </c>
      <c r="E37" s="265">
        <f>SUM('3.1. sz. mell'!E39,'3.3. sz. mell'!E39,'3.2. sz. mell'!E39,'3.4.sz. mell.'!E39)</f>
        <v>0</v>
      </c>
      <c r="F37" s="265">
        <f>SUM('3.1. sz. mell'!F39,'3.3. sz. mell'!F39,'3.2. sz. mell'!F39,'3.4.sz. mell.'!F39)</f>
        <v>0</v>
      </c>
    </row>
    <row r="38" spans="1:6" s="280" customFormat="1" ht="12" customHeight="1" x14ac:dyDescent="0.2">
      <c r="A38" s="730">
        <v>35</v>
      </c>
      <c r="B38" s="734" t="s">
        <v>86</v>
      </c>
      <c r="C38" s="739" t="s">
        <v>239</v>
      </c>
      <c r="D38" s="265">
        <f>SUM('3.1. sz. mell'!D40,'3.3. sz. mell'!D40,'3.2. sz. mell'!D40,'3.4.sz. mell.'!D40)</f>
        <v>7280000</v>
      </c>
      <c r="E38" s="265">
        <f>SUM('3.1. sz. mell'!E40,'3.3. sz. mell'!E40,'3.2. sz. mell'!E40,'3.4.sz. mell.'!E40)</f>
        <v>0</v>
      </c>
      <c r="F38" s="265">
        <f>SUM('3.1. sz. mell'!F40,'3.3. sz. mell'!F40,'3.2. sz. mell'!F40,'3.4.sz. mell.'!F40)</f>
        <v>7280000</v>
      </c>
    </row>
    <row r="39" spans="1:6" s="280" customFormat="1" ht="12" customHeight="1" x14ac:dyDescent="0.2">
      <c r="A39" s="730">
        <v>36</v>
      </c>
      <c r="B39" s="734" t="s">
        <v>87</v>
      </c>
      <c r="C39" s="739" t="s">
        <v>240</v>
      </c>
      <c r="D39" s="265">
        <f>SUM('3.1. sz. mell'!D41,'3.3. sz. mell'!D41,'3.2. sz. mell'!D41,'3.4.sz. mell.'!D41)</f>
        <v>20386000</v>
      </c>
      <c r="E39" s="265">
        <f>SUM('3.1. sz. mell'!E41,'3.3. sz. mell'!E41,'3.2. sz. mell'!E41,'3.4.sz. mell.'!E41)</f>
        <v>0</v>
      </c>
      <c r="F39" s="265">
        <f>SUM('3.1. sz. mell'!F41,'3.3. sz. mell'!F41,'3.2. sz. mell'!F41,'3.4.sz. mell.'!F41)</f>
        <v>20386000</v>
      </c>
    </row>
    <row r="40" spans="1:6" s="280" customFormat="1" ht="12" customHeight="1" x14ac:dyDescent="0.2">
      <c r="A40" s="730">
        <v>37</v>
      </c>
      <c r="B40" s="734" t="s">
        <v>152</v>
      </c>
      <c r="C40" s="739" t="s">
        <v>241</v>
      </c>
      <c r="D40" s="265">
        <f>SUM('3.1. sz. mell'!D42,'3.3. sz. mell'!D42,'3.2. sz. mell'!D42,'3.4.sz. mell.'!D42)</f>
        <v>0</v>
      </c>
      <c r="E40" s="265">
        <f>SUM('3.1. sz. mell'!E42,'3.3. sz. mell'!E42,'3.2. sz. mell'!E42,'3.4.sz. mell.'!E42)</f>
        <v>0</v>
      </c>
      <c r="F40" s="265">
        <f>SUM('3.1. sz. mell'!F42,'3.3. sz. mell'!F42,'3.2. sz. mell'!F42,'3.4.sz. mell.'!F42)</f>
        <v>0</v>
      </c>
    </row>
    <row r="41" spans="1:6" s="280" customFormat="1" ht="12" customHeight="1" x14ac:dyDescent="0.2">
      <c r="A41" s="730">
        <v>38</v>
      </c>
      <c r="B41" s="734" t="s">
        <v>153</v>
      </c>
      <c r="C41" s="739" t="s">
        <v>242</v>
      </c>
      <c r="D41" s="265">
        <f>SUM('3.1. sz. mell'!D43,'3.3. sz. mell'!D43,'3.2. sz. mell'!D43,'3.4.sz. mell.'!D43)</f>
        <v>19481950</v>
      </c>
      <c r="E41" s="265">
        <f>SUM('3.1. sz. mell'!E43,'3.3. sz. mell'!E43,'3.2. sz. mell'!E43,'3.4.sz. mell.'!E43)</f>
        <v>0</v>
      </c>
      <c r="F41" s="265">
        <f>SUM('3.1. sz. mell'!F43,'3.3. sz. mell'!F43,'3.2. sz. mell'!F43,'3.4.sz. mell.'!F43)</f>
        <v>19481950</v>
      </c>
    </row>
    <row r="42" spans="1:6" s="280" customFormat="1" ht="12" customHeight="1" x14ac:dyDescent="0.2">
      <c r="A42" s="730">
        <v>39</v>
      </c>
      <c r="B42" s="734" t="s">
        <v>154</v>
      </c>
      <c r="C42" s="739" t="s">
        <v>243</v>
      </c>
      <c r="D42" s="265">
        <f>SUM('3.1. sz. mell'!D44,'3.3. sz. mell'!D44,'3.2. sz. mell'!D44,'3.4.sz. mell.'!D44)</f>
        <v>7671204</v>
      </c>
      <c r="E42" s="265">
        <f>SUM('3.1. sz. mell'!E44,'3.3. sz. mell'!E44,'3.2. sz. mell'!E44,'3.4.sz. mell.'!E44)</f>
        <v>0</v>
      </c>
      <c r="F42" s="265">
        <f>SUM('3.1. sz. mell'!F44,'3.3. sz. mell'!F44,'3.2. sz. mell'!F44,'3.4.sz. mell.'!F44)</f>
        <v>7671204</v>
      </c>
    </row>
    <row r="43" spans="1:6" s="280" customFormat="1" ht="12" customHeight="1" x14ac:dyDescent="0.2">
      <c r="A43" s="730">
        <v>40</v>
      </c>
      <c r="B43" s="734" t="s">
        <v>155</v>
      </c>
      <c r="C43" s="739" t="s">
        <v>244</v>
      </c>
      <c r="D43" s="265">
        <f>SUM('3.1. sz. mell'!D45,'3.3. sz. mell'!D45,'3.2. sz. mell'!D45,'3.4.sz. mell.'!D45)</f>
        <v>98000000</v>
      </c>
      <c r="E43" s="265">
        <f>SUM('3.1. sz. mell'!E45,'3.3. sz. mell'!E45,'3.2. sz. mell'!E45,'3.4.sz. mell.'!E45)</f>
        <v>2177000</v>
      </c>
      <c r="F43" s="265">
        <f>SUM('3.1. sz. mell'!F45,'3.3. sz. mell'!F45,'3.2. sz. mell'!F45,'3.4.sz. mell.'!F45)</f>
        <v>100177000</v>
      </c>
    </row>
    <row r="44" spans="1:6" s="280" customFormat="1" ht="12" customHeight="1" x14ac:dyDescent="0.2">
      <c r="A44" s="730">
        <v>41</v>
      </c>
      <c r="B44" s="734" t="s">
        <v>156</v>
      </c>
      <c r="C44" s="739" t="s">
        <v>519</v>
      </c>
      <c r="D44" s="265">
        <f>SUM('3.1. sz. mell'!D46,'3.3. sz. mell'!D46,'3.2. sz. mell'!D46,'3.4.sz. mell.'!D46)</f>
        <v>30000</v>
      </c>
      <c r="E44" s="265">
        <f>SUM('3.1. sz. mell'!E46,'3.3. sz. mell'!E46,'3.2. sz. mell'!E46,'3.4.sz. mell.'!E46)</f>
        <v>0</v>
      </c>
      <c r="F44" s="265">
        <f>SUM('3.1. sz. mell'!F46,'3.3. sz. mell'!F46,'3.2. sz. mell'!F46,'3.4.sz. mell.'!F46)</f>
        <v>30000</v>
      </c>
    </row>
    <row r="45" spans="1:6" s="280" customFormat="1" ht="12" customHeight="1" x14ac:dyDescent="0.2">
      <c r="A45" s="730">
        <v>42</v>
      </c>
      <c r="B45" s="734" t="s">
        <v>236</v>
      </c>
      <c r="C45" s="739" t="s">
        <v>246</v>
      </c>
      <c r="D45" s="265">
        <f>SUM('3.1. sz. mell'!D47,'3.3. sz. mell'!D47,'3.2. sz. mell'!D47,'3.4.sz. mell.'!D47)</f>
        <v>0</v>
      </c>
      <c r="E45" s="265">
        <f>SUM('3.1. sz. mell'!E47,'3.3. sz. mell'!E47,'3.2. sz. mell'!E47,'3.4.sz. mell.'!E47)</f>
        <v>0</v>
      </c>
      <c r="F45" s="265">
        <f>SUM('3.1. sz. mell'!F47,'3.3. sz. mell'!F47,'3.2. sz. mell'!F47,'3.4.sz. mell.'!F47)</f>
        <v>0</v>
      </c>
    </row>
    <row r="46" spans="1:6" s="280" customFormat="1" ht="12" customHeight="1" x14ac:dyDescent="0.2">
      <c r="A46" s="730">
        <v>43</v>
      </c>
      <c r="B46" s="734" t="s">
        <v>237</v>
      </c>
      <c r="C46" s="739" t="s">
        <v>399</v>
      </c>
      <c r="D46" s="265">
        <f>SUM('3.1. sz. mell'!D48,'3.3. sz. mell'!D48,'3.2. sz. mell'!D48,'3.4.sz. mell.'!D48)</f>
        <v>0</v>
      </c>
      <c r="E46" s="265">
        <f>SUM('3.1. sz. mell'!E48,'3.3. sz. mell'!E48,'3.2. sz. mell'!E48,'3.4.sz. mell.'!E48)</f>
        <v>0</v>
      </c>
      <c r="F46" s="265">
        <f>SUM('3.1. sz. mell'!F48,'3.3. sz. mell'!F48,'3.2. sz. mell'!F48,'3.4.sz. mell.'!F48)</f>
        <v>0</v>
      </c>
    </row>
    <row r="47" spans="1:6" s="280" customFormat="1" ht="12" customHeight="1" x14ac:dyDescent="0.2">
      <c r="A47" s="730">
        <v>44</v>
      </c>
      <c r="B47" s="734" t="s">
        <v>398</v>
      </c>
      <c r="C47" s="740" t="s">
        <v>247</v>
      </c>
      <c r="D47" s="265">
        <f>SUM('3.1. sz. mell'!D49,'3.3. sz. mell'!D49,'3.2. sz. mell'!D49,'3.4.sz. mell.'!D49)</f>
        <v>295000</v>
      </c>
      <c r="E47" s="265">
        <f>SUM('3.1. sz. mell'!E49,'3.3. sz. mell'!E49,'3.2. sz. mell'!E49,'3.4.sz. mell.'!E49)</f>
        <v>0</v>
      </c>
      <c r="F47" s="265">
        <f>SUM('3.1. sz. mell'!F49,'3.3. sz. mell'!F49,'3.2. sz. mell'!F49,'3.4.sz. mell.'!F49)</f>
        <v>295000</v>
      </c>
    </row>
    <row r="48" spans="1:6" s="280" customFormat="1" ht="12" customHeight="1" x14ac:dyDescent="0.2">
      <c r="A48" s="730">
        <v>45</v>
      </c>
      <c r="B48" s="732" t="s">
        <v>22</v>
      </c>
      <c r="C48" s="732" t="s">
        <v>248</v>
      </c>
      <c r="D48" s="733">
        <f>SUM(D49:D53)</f>
        <v>0</v>
      </c>
      <c r="E48" s="733">
        <f>SUM(E49:E53)</f>
        <v>0</v>
      </c>
      <c r="F48" s="733">
        <f>SUM(F49:F53)</f>
        <v>0</v>
      </c>
    </row>
    <row r="49" spans="1:6" s="280" customFormat="1" ht="12" customHeight="1" x14ac:dyDescent="0.2">
      <c r="A49" s="730">
        <v>46</v>
      </c>
      <c r="B49" s="734" t="s">
        <v>88</v>
      </c>
      <c r="C49" s="739" t="s">
        <v>252</v>
      </c>
      <c r="D49" s="736">
        <f>SUM('3.1. sz. mell'!D51,'3.2. sz. mell'!D51,'3.3. sz. mell'!D51,'3.4.sz. mell.'!D51)</f>
        <v>0</v>
      </c>
      <c r="E49" s="736">
        <f>SUM('3.1. sz. mell'!E51,'3.2. sz. mell'!E51,'3.3. sz. mell'!E51,'3.4.sz. mell.'!E51)</f>
        <v>0</v>
      </c>
      <c r="F49" s="736">
        <f>SUM('3.1. sz. mell'!F51,'3.2. sz. mell'!F51,'3.3. sz. mell'!F51,'3.4.sz. mell.'!F51)</f>
        <v>0</v>
      </c>
    </row>
    <row r="50" spans="1:6" s="280" customFormat="1" ht="12" customHeight="1" x14ac:dyDescent="0.2">
      <c r="A50" s="730">
        <v>47</v>
      </c>
      <c r="B50" s="734" t="s">
        <v>89</v>
      </c>
      <c r="C50" s="739" t="s">
        <v>253</v>
      </c>
      <c r="D50" s="736">
        <f>SUM('3.1. sz. mell'!D52,'3.2. sz. mell'!D52,'3.3. sz. mell'!D52,'3.4.sz. mell.'!D52)</f>
        <v>0</v>
      </c>
      <c r="E50" s="736">
        <f>SUM('3.1. sz. mell'!E52,'3.2. sz. mell'!E52,'3.3. sz. mell'!E52,'3.4.sz. mell.'!E52)</f>
        <v>0</v>
      </c>
      <c r="F50" s="736">
        <f>SUM('3.1. sz. mell'!F52,'3.2. sz. mell'!F52,'3.3. sz. mell'!F52,'3.4.sz. mell.'!F52)</f>
        <v>0</v>
      </c>
    </row>
    <row r="51" spans="1:6" s="280" customFormat="1" ht="12" customHeight="1" x14ac:dyDescent="0.2">
      <c r="A51" s="730">
        <v>48</v>
      </c>
      <c r="B51" s="734" t="s">
        <v>249</v>
      </c>
      <c r="C51" s="739" t="s">
        <v>254</v>
      </c>
      <c r="D51" s="736">
        <f>SUM('3.1. sz. mell'!D53,'3.2. sz. mell'!D53,'3.3. sz. mell'!D53,'3.4.sz. mell.'!D53)</f>
        <v>0</v>
      </c>
      <c r="E51" s="736">
        <f>SUM('3.1. sz. mell'!E53,'3.2. sz. mell'!E53,'3.3. sz. mell'!E53,'3.4.sz. mell.'!E53)</f>
        <v>0</v>
      </c>
      <c r="F51" s="736">
        <f>SUM('3.1. sz. mell'!F53,'3.2. sz. mell'!F53,'3.3. sz. mell'!F53,'3.4.sz. mell.'!F53)</f>
        <v>0</v>
      </c>
    </row>
    <row r="52" spans="1:6" s="280" customFormat="1" ht="12" customHeight="1" x14ac:dyDescent="0.2">
      <c r="A52" s="730">
        <v>49</v>
      </c>
      <c r="B52" s="734" t="s">
        <v>250</v>
      </c>
      <c r="C52" s="739" t="s">
        <v>255</v>
      </c>
      <c r="D52" s="736">
        <f>SUM('3.1. sz. mell'!D54,'3.2. sz. mell'!D54,'3.3. sz. mell'!D54,'3.4.sz. mell.'!D54)</f>
        <v>0</v>
      </c>
      <c r="E52" s="736">
        <f>SUM('3.1. sz. mell'!E54,'3.2. sz. mell'!E54,'3.3. sz. mell'!E54,'3.4.sz. mell.'!E54)</f>
        <v>0</v>
      </c>
      <c r="F52" s="736">
        <f>SUM('3.1. sz. mell'!F54,'3.2. sz. mell'!F54,'3.3. sz. mell'!F54,'3.4.sz. mell.'!F54)</f>
        <v>0</v>
      </c>
    </row>
    <row r="53" spans="1:6" s="280" customFormat="1" ht="12" customHeight="1" x14ac:dyDescent="0.2">
      <c r="A53" s="730">
        <v>50</v>
      </c>
      <c r="B53" s="734" t="s">
        <v>251</v>
      </c>
      <c r="C53" s="740" t="s">
        <v>256</v>
      </c>
      <c r="D53" s="736">
        <f>SUM('3.1. sz. mell'!D55,'3.2. sz. mell'!D55,'3.3. sz. mell'!D55,'3.4.sz. mell.'!D55)</f>
        <v>0</v>
      </c>
      <c r="E53" s="736">
        <f>SUM('3.1. sz. mell'!E55,'3.2. sz. mell'!E55,'3.3. sz. mell'!E55,'3.4.sz. mell.'!E55)</f>
        <v>0</v>
      </c>
      <c r="F53" s="736">
        <f>SUM('3.1. sz. mell'!F55,'3.2. sz. mell'!F55,'3.3. sz. mell'!F55,'3.4.sz. mell.'!F55)</f>
        <v>0</v>
      </c>
    </row>
    <row r="54" spans="1:6" s="280" customFormat="1" ht="12" customHeight="1" x14ac:dyDescent="0.2">
      <c r="A54" s="730">
        <v>51</v>
      </c>
      <c r="B54" s="732" t="s">
        <v>157</v>
      </c>
      <c r="C54" s="732" t="s">
        <v>257</v>
      </c>
      <c r="D54" s="733">
        <f>SUM(D55:D57)</f>
        <v>8741841</v>
      </c>
      <c r="E54" s="733">
        <f>SUM(E55:E57)</f>
        <v>0</v>
      </c>
      <c r="F54" s="733">
        <f>SUM(F55:F57)</f>
        <v>8741841</v>
      </c>
    </row>
    <row r="55" spans="1:6" s="280" customFormat="1" ht="12" customHeight="1" x14ac:dyDescent="0.2">
      <c r="A55" s="730">
        <v>52</v>
      </c>
      <c r="B55" s="734" t="s">
        <v>90</v>
      </c>
      <c r="C55" s="739" t="s">
        <v>258</v>
      </c>
      <c r="D55" s="265">
        <f>SUM('3.1. sz. mell'!D57,'3.2. sz. mell'!D57,'3.3. sz. mell'!D57,'3.4.sz. mell.'!D57)</f>
        <v>0</v>
      </c>
      <c r="E55" s="265">
        <f>SUM('3.1. sz. mell'!E57,'3.2. sz. mell'!E57,'3.3. sz. mell'!E57,'3.4.sz. mell.'!E57)</f>
        <v>0</v>
      </c>
      <c r="F55" s="265">
        <f>SUM('3.1. sz. mell'!F57,'3.2. sz. mell'!F57,'3.3. sz. mell'!F57,'3.4.sz. mell.'!F57)</f>
        <v>0</v>
      </c>
    </row>
    <row r="56" spans="1:6" s="280" customFormat="1" ht="12" customHeight="1" x14ac:dyDescent="0.2">
      <c r="A56" s="730">
        <v>53</v>
      </c>
      <c r="B56" s="734" t="s">
        <v>91</v>
      </c>
      <c r="C56" s="739" t="s">
        <v>391</v>
      </c>
      <c r="D56" s="265">
        <f>SUM('3.1. sz. mell'!D58,'3.2. sz. mell'!D58,'3.3. sz. mell'!D58,'3.4.sz. mell.'!D58)</f>
        <v>0</v>
      </c>
      <c r="E56" s="265">
        <f>SUM('3.1. sz. mell'!E58,'3.2. sz. mell'!E58,'3.3. sz. mell'!E58,'3.4.sz. mell.'!E58)</f>
        <v>0</v>
      </c>
      <c r="F56" s="265">
        <f>SUM('3.1. sz. mell'!F58,'3.2. sz. mell'!F58,'3.3. sz. mell'!F58,'3.4.sz. mell.'!F58)</f>
        <v>0</v>
      </c>
    </row>
    <row r="57" spans="1:6" s="280" customFormat="1" ht="12" customHeight="1" x14ac:dyDescent="0.2">
      <c r="A57" s="730">
        <v>54</v>
      </c>
      <c r="B57" s="734" t="s">
        <v>261</v>
      </c>
      <c r="C57" s="739" t="s">
        <v>259</v>
      </c>
      <c r="D57" s="265">
        <f>SUM('3.1. sz. mell'!D59,'3.2. sz. mell'!D59,'3.3. sz. mell'!D59,'3.4.sz. mell.'!D59)</f>
        <v>8741841</v>
      </c>
      <c r="E57" s="265">
        <f>SUM('3.1. sz. mell'!E59,'3.2. sz. mell'!E59,'3.3. sz. mell'!E59,'3.4.sz. mell.'!E59)</f>
        <v>0</v>
      </c>
      <c r="F57" s="265">
        <f>SUM('3.1. sz. mell'!F59,'3.2. sz. mell'!F59,'3.3. sz. mell'!F59,'3.4.sz. mell.'!F59)</f>
        <v>8741841</v>
      </c>
    </row>
    <row r="58" spans="1:6" s="280" customFormat="1" ht="12" customHeight="1" x14ac:dyDescent="0.2">
      <c r="A58" s="730">
        <v>55</v>
      </c>
      <c r="B58" s="734" t="s">
        <v>262</v>
      </c>
      <c r="C58" s="740" t="s">
        <v>260</v>
      </c>
      <c r="D58" s="265">
        <f>SUM('3.1. sz. mell'!D60,'3.2. sz. mell'!D60,'3.3. sz. mell'!D60,'3.4.sz. mell.'!D60)</f>
        <v>0</v>
      </c>
      <c r="E58" s="265">
        <f>SUM('3.1. sz. mell'!E60,'3.2. sz. mell'!E60,'3.3. sz. mell'!E60,'3.4.sz. mell.'!E60)</f>
        <v>0</v>
      </c>
      <c r="F58" s="265">
        <f>SUM('3.1. sz. mell'!F60,'3.2. sz. mell'!F60,'3.3. sz. mell'!F60,'3.4.sz. mell.'!F60)</f>
        <v>0</v>
      </c>
    </row>
    <row r="59" spans="1:6" s="280" customFormat="1" ht="12" customHeight="1" x14ac:dyDescent="0.2">
      <c r="A59" s="730">
        <v>56</v>
      </c>
      <c r="B59" s="732" t="s">
        <v>24</v>
      </c>
      <c r="C59" s="741" t="s">
        <v>263</v>
      </c>
      <c r="D59" s="733">
        <f>SUM(D60:D62)</f>
        <v>0</v>
      </c>
      <c r="E59" s="733">
        <f>SUM(E60:E62)</f>
        <v>0</v>
      </c>
      <c r="F59" s="733">
        <f>SUM(F60:F62)</f>
        <v>0</v>
      </c>
    </row>
    <row r="60" spans="1:6" s="280" customFormat="1" ht="12" customHeight="1" x14ac:dyDescent="0.2">
      <c r="A60" s="730">
        <v>57</v>
      </c>
      <c r="B60" s="734" t="s">
        <v>158</v>
      </c>
      <c r="C60" s="739" t="s">
        <v>265</v>
      </c>
      <c r="D60" s="736">
        <f>SUM('3.1. sz. mell'!D62,'3.2. sz. mell'!D62,'3.4.sz. mell.'!D62,'3.3. sz. mell'!D62)</f>
        <v>0</v>
      </c>
      <c r="E60" s="736">
        <f>SUM('3.1. sz. mell'!E62,'3.2. sz. mell'!E62,'3.4.sz. mell.'!E62,'3.3. sz. mell'!E62)</f>
        <v>0</v>
      </c>
      <c r="F60" s="736">
        <f>SUM(D60:E60)</f>
        <v>0</v>
      </c>
    </row>
    <row r="61" spans="1:6" s="280" customFormat="1" ht="12" customHeight="1" x14ac:dyDescent="0.2">
      <c r="A61" s="730">
        <v>58</v>
      </c>
      <c r="B61" s="734" t="s">
        <v>159</v>
      </c>
      <c r="C61" s="739" t="s">
        <v>392</v>
      </c>
      <c r="D61" s="736">
        <f>SUM('3.1. sz. mell'!D63,'3.2. sz. mell'!D63,'3.4.sz. mell.'!D63,'3.3. sz. mell'!D63)</f>
        <v>0</v>
      </c>
      <c r="E61" s="736">
        <f>SUM('3.1. sz. mell'!E63,'3.2. sz. mell'!E63,'3.4.sz. mell.'!E63,'3.3. sz. mell'!E63)</f>
        <v>0</v>
      </c>
      <c r="F61" s="736">
        <f>SUM(D61:E61)</f>
        <v>0</v>
      </c>
    </row>
    <row r="62" spans="1:6" s="280" customFormat="1" ht="12" customHeight="1" x14ac:dyDescent="0.2">
      <c r="A62" s="730">
        <v>59</v>
      </c>
      <c r="B62" s="734" t="s">
        <v>196</v>
      </c>
      <c r="C62" s="739" t="s">
        <v>266</v>
      </c>
      <c r="D62" s="736">
        <f>SUM('3.1. sz. mell'!D64,'3.2. sz. mell'!D64,'3.4.sz. mell.'!D64,'3.3. sz. mell'!D64)</f>
        <v>0</v>
      </c>
      <c r="E62" s="736">
        <f>SUM('3.1. sz. mell'!E64,'3.2. sz. mell'!E64,'3.4.sz. mell.'!E64,'3.3. sz. mell'!E64)</f>
        <v>0</v>
      </c>
      <c r="F62" s="736">
        <f>SUM(D62:E62)</f>
        <v>0</v>
      </c>
    </row>
    <row r="63" spans="1:6" s="280" customFormat="1" ht="12" customHeight="1" x14ac:dyDescent="0.2">
      <c r="A63" s="730">
        <v>60</v>
      </c>
      <c r="B63" s="734" t="s">
        <v>264</v>
      </c>
      <c r="C63" s="740" t="s">
        <v>267</v>
      </c>
      <c r="D63" s="736"/>
      <c r="E63" s="736"/>
      <c r="F63" s="736"/>
    </row>
    <row r="64" spans="1:6" s="280" customFormat="1" ht="12" customHeight="1" x14ac:dyDescent="0.2">
      <c r="A64" s="730">
        <v>61</v>
      </c>
      <c r="B64" s="737" t="s">
        <v>439</v>
      </c>
      <c r="C64" s="732" t="s">
        <v>268</v>
      </c>
      <c r="D64" s="735">
        <f>+D6+D13+D20+D27+D36+D48+D54+D59</f>
        <v>689391587</v>
      </c>
      <c r="E64" s="735">
        <f>+E6+E13+E20+E27+E36+E48+E54+E59</f>
        <v>178821742</v>
      </c>
      <c r="F64" s="735">
        <f>+F6+F13+F20+F27+F36+F48+F54+F59</f>
        <v>868213329</v>
      </c>
    </row>
    <row r="65" spans="1:6" s="280" customFormat="1" ht="12" customHeight="1" x14ac:dyDescent="0.2">
      <c r="A65" s="730">
        <v>62</v>
      </c>
      <c r="B65" s="742" t="s">
        <v>269</v>
      </c>
      <c r="C65" s="741" t="s">
        <v>270</v>
      </c>
      <c r="D65" s="733">
        <f>SUM(D66:D68)</f>
        <v>0</v>
      </c>
      <c r="E65" s="733">
        <f>SUM(E66:E68)</f>
        <v>0</v>
      </c>
      <c r="F65" s="733">
        <f>SUM(F66:F68)</f>
        <v>0</v>
      </c>
    </row>
    <row r="66" spans="1:6" s="280" customFormat="1" ht="12" customHeight="1" x14ac:dyDescent="0.2">
      <c r="A66" s="730">
        <v>63</v>
      </c>
      <c r="B66" s="734" t="s">
        <v>301</v>
      </c>
      <c r="C66" s="739" t="s">
        <v>271</v>
      </c>
      <c r="D66" s="736"/>
      <c r="E66" s="736">
        <f>SUM('3.1. sz. mell'!E68,'3.2. sz. mell'!E68,'3.3. sz. mell'!E68,'3.4.sz. mell.'!E68)</f>
        <v>0</v>
      </c>
      <c r="F66" s="736">
        <f>SUM(D66:E66)</f>
        <v>0</v>
      </c>
    </row>
    <row r="67" spans="1:6" s="280" customFormat="1" ht="12" customHeight="1" x14ac:dyDescent="0.2">
      <c r="A67" s="730">
        <v>64</v>
      </c>
      <c r="B67" s="734" t="s">
        <v>310</v>
      </c>
      <c r="C67" s="739" t="s">
        <v>272</v>
      </c>
      <c r="D67" s="736">
        <f>SUM('3.1. sz. mell'!D69,'3.2. sz. mell'!D69,'3.3. sz. mell'!D69,'3.4.sz. mell.'!D69)</f>
        <v>0</v>
      </c>
      <c r="E67" s="736">
        <f>SUM('3.1. sz. mell'!E69,'3.2. sz. mell'!E69,'3.3. sz. mell'!E69,'3.4.sz. mell.'!E69)</f>
        <v>0</v>
      </c>
      <c r="F67" s="736">
        <f>SUM(D67:E67)</f>
        <v>0</v>
      </c>
    </row>
    <row r="68" spans="1:6" s="280" customFormat="1" ht="12" customHeight="1" x14ac:dyDescent="0.2">
      <c r="A68" s="730">
        <v>65</v>
      </c>
      <c r="B68" s="734" t="s">
        <v>311</v>
      </c>
      <c r="C68" s="743" t="s">
        <v>424</v>
      </c>
      <c r="D68" s="736">
        <f>SUM('3.1. sz. mell'!D70,'3.2. sz. mell'!D70,'3.3. sz. mell'!D70,'3.4.sz. mell.'!D70)</f>
        <v>0</v>
      </c>
      <c r="E68" s="736">
        <f>SUM('3.1. sz. mell'!E70,'3.2. sz. mell'!E70,'3.3. sz. mell'!E70,'3.4.sz. mell.'!E70)</f>
        <v>0</v>
      </c>
      <c r="F68" s="736">
        <f>SUM(D68:E68)</f>
        <v>0</v>
      </c>
    </row>
    <row r="69" spans="1:6" s="280" customFormat="1" ht="12" customHeight="1" x14ac:dyDescent="0.2">
      <c r="A69" s="730">
        <v>66</v>
      </c>
      <c r="B69" s="742" t="s">
        <v>274</v>
      </c>
      <c r="C69" s="741" t="s">
        <v>275</v>
      </c>
      <c r="D69" s="733">
        <f>SUM(D70:D73)</f>
        <v>0</v>
      </c>
      <c r="E69" s="733">
        <f>SUM(E70:E73)</f>
        <v>0</v>
      </c>
      <c r="F69" s="733">
        <f>SUM(F70:F73)</f>
        <v>0</v>
      </c>
    </row>
    <row r="70" spans="1:6" s="280" customFormat="1" ht="12" customHeight="1" x14ac:dyDescent="0.2">
      <c r="A70" s="730">
        <v>67</v>
      </c>
      <c r="B70" s="734" t="s">
        <v>128</v>
      </c>
      <c r="C70" s="739" t="s">
        <v>276</v>
      </c>
      <c r="D70" s="736">
        <f>SUM('3.1. sz. mell'!D72,'3.2. sz. mell'!D72,'3.3. sz. mell'!D72,'3.4.sz. mell.'!D72)</f>
        <v>0</v>
      </c>
      <c r="E70" s="736">
        <f>SUM('3.1. sz. mell'!E72,'3.2. sz. mell'!E72,'3.3. sz. mell'!E72,'3.4.sz. mell.'!E72)</f>
        <v>0</v>
      </c>
      <c r="F70" s="736">
        <f>SUM(D70:E70)</f>
        <v>0</v>
      </c>
    </row>
    <row r="71" spans="1:6" s="280" customFormat="1" ht="12" customHeight="1" x14ac:dyDescent="0.2">
      <c r="A71" s="730">
        <v>68</v>
      </c>
      <c r="B71" s="734" t="s">
        <v>129</v>
      </c>
      <c r="C71" s="739" t="s">
        <v>277</v>
      </c>
      <c r="D71" s="736">
        <f>SUM('3.1. sz. mell'!D73,'3.2. sz. mell'!D73,'3.3. sz. mell'!D73,'3.4.sz. mell.'!D73)</f>
        <v>0</v>
      </c>
      <c r="E71" s="736">
        <f>SUM('3.1. sz. mell'!E73,'3.2. sz. mell'!E73,'3.3. sz. mell'!E73,'3.4.sz. mell.'!E73)</f>
        <v>0</v>
      </c>
      <c r="F71" s="736">
        <f>SUM(D71:E71)</f>
        <v>0</v>
      </c>
    </row>
    <row r="72" spans="1:6" s="280" customFormat="1" ht="12" customHeight="1" x14ac:dyDescent="0.2">
      <c r="A72" s="730">
        <v>69</v>
      </c>
      <c r="B72" s="734" t="s">
        <v>302</v>
      </c>
      <c r="C72" s="739" t="s">
        <v>278</v>
      </c>
      <c r="D72" s="736"/>
      <c r="E72" s="736">
        <f>SUM('3.1. sz. mell'!E74,'3.2. sz. mell'!E74,'3.3. sz. mell'!E74,'3.4.sz. mell.'!E74)</f>
        <v>0</v>
      </c>
      <c r="F72" s="736">
        <f>SUM(D72:E72)</f>
        <v>0</v>
      </c>
    </row>
    <row r="73" spans="1:6" s="280" customFormat="1" ht="12" customHeight="1" x14ac:dyDescent="0.2">
      <c r="A73" s="730">
        <v>70</v>
      </c>
      <c r="B73" s="734" t="s">
        <v>303</v>
      </c>
      <c r="C73" s="740" t="s">
        <v>279</v>
      </c>
      <c r="D73" s="736">
        <f>SUM('3.1. sz. mell'!D75,'3.2. sz. mell'!D75,'3.3. sz. mell'!D75,'3.4.sz. mell.'!D75)</f>
        <v>0</v>
      </c>
      <c r="E73" s="736">
        <f>SUM('3.1. sz. mell'!E75,'3.2. sz. mell'!E75,'3.3. sz. mell'!E75,'3.4.sz. mell.'!E75)</f>
        <v>0</v>
      </c>
      <c r="F73" s="736">
        <f>SUM(D73:E73)</f>
        <v>0</v>
      </c>
    </row>
    <row r="74" spans="1:6" s="280" customFormat="1" ht="12" customHeight="1" x14ac:dyDescent="0.2">
      <c r="A74" s="730">
        <v>71</v>
      </c>
      <c r="B74" s="742" t="s">
        <v>280</v>
      </c>
      <c r="C74" s="741" t="s">
        <v>281</v>
      </c>
      <c r="D74" s="733">
        <f>SUM(D75:D76)</f>
        <v>1932942817</v>
      </c>
      <c r="E74" s="733">
        <f>SUM(E75:E76)</f>
        <v>-111529841</v>
      </c>
      <c r="F74" s="733">
        <f>SUM(F75:F76)</f>
        <v>1821412976</v>
      </c>
    </row>
    <row r="75" spans="1:6" s="280" customFormat="1" ht="12" customHeight="1" x14ac:dyDescent="0.2">
      <c r="A75" s="730">
        <v>72</v>
      </c>
      <c r="B75" s="734" t="s">
        <v>304</v>
      </c>
      <c r="C75" s="739" t="s">
        <v>282</v>
      </c>
      <c r="D75" s="736">
        <f>SUM('3.1. sz. mell'!D77,'3.2. sz. mell'!D77,'3.3. sz. mell'!D77,'3.4.sz. mell.'!D77)</f>
        <v>1932942817</v>
      </c>
      <c r="E75" s="736">
        <f>SUM('3.1. sz. mell'!E77,'3.2. sz. mell'!E77,'3.3. sz. mell'!E77,'3.4.sz. mell.'!E77)</f>
        <v>-111529841</v>
      </c>
      <c r="F75" s="736">
        <f>SUM(D75:E75)</f>
        <v>1821412976</v>
      </c>
    </row>
    <row r="76" spans="1:6" s="280" customFormat="1" ht="12" customHeight="1" x14ac:dyDescent="0.2">
      <c r="A76" s="730">
        <v>73</v>
      </c>
      <c r="B76" s="734" t="s">
        <v>305</v>
      </c>
      <c r="C76" s="740" t="s">
        <v>283</v>
      </c>
      <c r="D76" s="736">
        <f>SUM('3.1. sz. mell'!D78,'3.2. sz. mell'!D78,'3.3. sz. mell'!D78,'3.4.sz. mell.'!D78)</f>
        <v>0</v>
      </c>
      <c r="E76" s="736">
        <f>SUM('3.1. sz. mell'!E78,'3.2. sz. mell'!E78,'3.3. sz. mell'!E78,'3.4.sz. mell.'!E78)</f>
        <v>0</v>
      </c>
      <c r="F76" s="736">
        <f>SUM(D76:E76)</f>
        <v>0</v>
      </c>
    </row>
    <row r="77" spans="1:6" s="280" customFormat="1" ht="12" customHeight="1" x14ac:dyDescent="0.2">
      <c r="A77" s="730">
        <v>74</v>
      </c>
      <c r="B77" s="742" t="s">
        <v>284</v>
      </c>
      <c r="C77" s="741" t="s">
        <v>285</v>
      </c>
      <c r="D77" s="733">
        <f>SUM(D78:D80)</f>
        <v>0</v>
      </c>
      <c r="E77" s="733">
        <f>SUM(E78:E80)</f>
        <v>0</v>
      </c>
      <c r="F77" s="733">
        <f>SUM(F78:F80)</f>
        <v>0</v>
      </c>
    </row>
    <row r="78" spans="1:6" s="280" customFormat="1" ht="12" customHeight="1" x14ac:dyDescent="0.2">
      <c r="A78" s="730">
        <v>75</v>
      </c>
      <c r="B78" s="734" t="s">
        <v>306</v>
      </c>
      <c r="C78" s="739" t="s">
        <v>286</v>
      </c>
      <c r="D78" s="736">
        <f>SUM('3.1. sz. mell'!D80,'3.3. sz. mell'!D80,'3.2. sz. mell'!D80,'3.4.sz. mell.'!D80)</f>
        <v>0</v>
      </c>
      <c r="E78" s="736">
        <f>SUM('3.1. sz. mell'!E80,'3.3. sz. mell'!E80,'3.2. sz. mell'!E80,'3.4.sz. mell.'!E80)</f>
        <v>0</v>
      </c>
      <c r="F78" s="736">
        <f>SUM(D78:E78)</f>
        <v>0</v>
      </c>
    </row>
    <row r="79" spans="1:6" s="280" customFormat="1" ht="12" customHeight="1" x14ac:dyDescent="0.2">
      <c r="A79" s="730">
        <v>76</v>
      </c>
      <c r="B79" s="734" t="s">
        <v>307</v>
      </c>
      <c r="C79" s="739" t="s">
        <v>287</v>
      </c>
      <c r="D79" s="736"/>
      <c r="E79" s="736">
        <f>SUM('3.1. sz. mell'!E81,'3.3. sz. mell'!E81,'3.2. sz. mell'!E81,'3.4.sz. mell.'!E81)</f>
        <v>0</v>
      </c>
      <c r="F79" s="736">
        <f>SUM(D79:E79)</f>
        <v>0</v>
      </c>
    </row>
    <row r="80" spans="1:6" s="280" customFormat="1" ht="12" customHeight="1" x14ac:dyDescent="0.2">
      <c r="A80" s="730">
        <v>77</v>
      </c>
      <c r="B80" s="734" t="s">
        <v>308</v>
      </c>
      <c r="C80" s="740" t="s">
        <v>288</v>
      </c>
      <c r="D80" s="736">
        <f>SUM('3.1. sz. mell'!D83,'3.3. sz. mell'!D83,'3.2. sz. mell'!D83,'3.4.sz. mell.'!D83)</f>
        <v>0</v>
      </c>
      <c r="E80" s="736">
        <f>SUM('3.1. sz. mell'!E83,'3.3. sz. mell'!E83,'3.2. sz. mell'!E83,'3.4.sz. mell.'!E83)</f>
        <v>0</v>
      </c>
      <c r="F80" s="736">
        <f>SUM(D80:E80)</f>
        <v>0</v>
      </c>
    </row>
    <row r="81" spans="1:6" s="280" customFormat="1" ht="12" customHeight="1" x14ac:dyDescent="0.2">
      <c r="A81" s="730">
        <v>78</v>
      </c>
      <c r="B81" s="742" t="s">
        <v>289</v>
      </c>
      <c r="C81" s="741" t="s">
        <v>309</v>
      </c>
      <c r="D81" s="733">
        <f>SUM(D82:D85)</f>
        <v>0</v>
      </c>
      <c r="E81" s="733">
        <f>SUM(E82:E85)</f>
        <v>0</v>
      </c>
      <c r="F81" s="733">
        <f>SUM(F82:F85)</f>
        <v>0</v>
      </c>
    </row>
    <row r="82" spans="1:6" s="280" customFormat="1" ht="12" customHeight="1" x14ac:dyDescent="0.2">
      <c r="A82" s="730">
        <v>79</v>
      </c>
      <c r="B82" s="744" t="s">
        <v>290</v>
      </c>
      <c r="C82" s="739" t="s">
        <v>291</v>
      </c>
      <c r="D82" s="736">
        <f>SUM('3.1. sz. mell'!D85,'3.2. sz. mell'!D85,'3.3. sz. mell'!D85,'3.4.sz. mell.'!D85)</f>
        <v>0</v>
      </c>
      <c r="E82" s="736">
        <f>SUM('3.1. sz. mell'!E85,'3.2. sz. mell'!E85,'3.3. sz. mell'!E85,'3.4.sz. mell.'!E85)</f>
        <v>0</v>
      </c>
      <c r="F82" s="736">
        <f t="shared" ref="F82:F87" si="0">SUM(D82:E82)</f>
        <v>0</v>
      </c>
    </row>
    <row r="83" spans="1:6" s="280" customFormat="1" ht="12" customHeight="1" x14ac:dyDescent="0.2">
      <c r="A83" s="730">
        <v>80</v>
      </c>
      <c r="B83" s="744" t="s">
        <v>292</v>
      </c>
      <c r="C83" s="739" t="s">
        <v>293</v>
      </c>
      <c r="D83" s="736">
        <f>SUM('3.1. sz. mell'!D86,'3.2. sz. mell'!D86,'3.3. sz. mell'!D86,'3.4.sz. mell.'!D86)</f>
        <v>0</v>
      </c>
      <c r="E83" s="736">
        <f>SUM('3.1. sz. mell'!E86,'3.2. sz. mell'!E86,'3.3. sz. mell'!E86,'3.4.sz. mell.'!E86)</f>
        <v>0</v>
      </c>
      <c r="F83" s="736">
        <f t="shared" si="0"/>
        <v>0</v>
      </c>
    </row>
    <row r="84" spans="1:6" s="280" customFormat="1" ht="12" customHeight="1" x14ac:dyDescent="0.2">
      <c r="A84" s="730">
        <v>81</v>
      </c>
      <c r="B84" s="744" t="s">
        <v>294</v>
      </c>
      <c r="C84" s="739" t="s">
        <v>295</v>
      </c>
      <c r="D84" s="736">
        <f>SUM('3.1. sz. mell'!D87,'3.2. sz. mell'!D87,'3.3. sz. mell'!D87,'3.4.sz. mell.'!D87)</f>
        <v>0</v>
      </c>
      <c r="E84" s="736">
        <f>SUM('3.1. sz. mell'!E87,'3.2. sz. mell'!E87,'3.3. sz. mell'!E87,'3.4.sz. mell.'!E87)</f>
        <v>0</v>
      </c>
      <c r="F84" s="736">
        <f t="shared" si="0"/>
        <v>0</v>
      </c>
    </row>
    <row r="85" spans="1:6" s="280" customFormat="1" ht="12" customHeight="1" x14ac:dyDescent="0.2">
      <c r="A85" s="730">
        <v>82</v>
      </c>
      <c r="B85" s="744" t="s">
        <v>296</v>
      </c>
      <c r="C85" s="740" t="s">
        <v>297</v>
      </c>
      <c r="D85" s="736">
        <f>SUM('3.1. sz. mell'!D88,'3.2. sz. mell'!D88,'3.3. sz. mell'!D88,'3.4.sz. mell.'!D88)</f>
        <v>0</v>
      </c>
      <c r="E85" s="736">
        <f>SUM('3.1. sz. mell'!E88,'3.2. sz. mell'!E88,'3.3. sz. mell'!E88,'3.4.sz. mell.'!E88)</f>
        <v>0</v>
      </c>
      <c r="F85" s="736">
        <f t="shared" si="0"/>
        <v>0</v>
      </c>
    </row>
    <row r="86" spans="1:6" s="280" customFormat="1" ht="12" customHeight="1" x14ac:dyDescent="0.2">
      <c r="A86" s="730">
        <v>83</v>
      </c>
      <c r="B86" s="742" t="s">
        <v>298</v>
      </c>
      <c r="C86" s="741" t="s">
        <v>438</v>
      </c>
      <c r="D86" s="738">
        <f>SUM('3.1. sz. mell'!D89,'3.2. sz. mell'!D89,'3.3. sz. mell'!D89,'3.4.sz. mell.'!D89)</f>
        <v>0</v>
      </c>
      <c r="E86" s="738">
        <f>SUM('3.1. sz. mell'!E89,'3.2. sz. mell'!E89,'3.3. sz. mell'!E89,'3.4.sz. mell.'!E89)</f>
        <v>0</v>
      </c>
      <c r="F86" s="738">
        <f t="shared" si="0"/>
        <v>0</v>
      </c>
    </row>
    <row r="87" spans="1:6" s="280" customFormat="1" ht="13.5" customHeight="1" x14ac:dyDescent="0.2">
      <c r="A87" s="730">
        <v>84</v>
      </c>
      <c r="B87" s="742" t="s">
        <v>300</v>
      </c>
      <c r="C87" s="741" t="s">
        <v>299</v>
      </c>
      <c r="D87" s="738">
        <f>SUM('3.1. sz. mell'!D90,'3.2. sz. mell'!D90,'3.3. sz. mell'!D90,'3.4.sz. mell.'!D90)</f>
        <v>0</v>
      </c>
      <c r="E87" s="738">
        <f>SUM('3.1. sz. mell'!E90,'3.2. sz. mell'!E90,'3.3. sz. mell'!E90,'3.4.sz. mell.'!E90)</f>
        <v>0</v>
      </c>
      <c r="F87" s="738">
        <f t="shared" si="0"/>
        <v>0</v>
      </c>
    </row>
    <row r="88" spans="1:6" s="280" customFormat="1" ht="15.75" customHeight="1" x14ac:dyDescent="0.2">
      <c r="A88" s="730">
        <v>85</v>
      </c>
      <c r="B88" s="742" t="s">
        <v>312</v>
      </c>
      <c r="C88" s="745" t="s">
        <v>441</v>
      </c>
      <c r="D88" s="735">
        <f>+D65+D69+D74+D77+D81+D87+D86</f>
        <v>1932942817</v>
      </c>
      <c r="E88" s="735">
        <f>+E65+E69+E74+E77+E81+E87+E86</f>
        <v>-111529841</v>
      </c>
      <c r="F88" s="735">
        <f>+F65+F69+F74+F77+F81+F87+F86</f>
        <v>1821412976</v>
      </c>
    </row>
    <row r="89" spans="1:6" s="280" customFormat="1" ht="16.5" customHeight="1" x14ac:dyDescent="0.2">
      <c r="A89" s="730">
        <v>86</v>
      </c>
      <c r="B89" s="742" t="s">
        <v>440</v>
      </c>
      <c r="C89" s="745" t="s">
        <v>442</v>
      </c>
      <c r="D89" s="735">
        <f>+D64+D88</f>
        <v>2622334404</v>
      </c>
      <c r="E89" s="735">
        <f>+E64+E88</f>
        <v>67291901</v>
      </c>
      <c r="F89" s="735">
        <f>+F64+F88</f>
        <v>2689626305</v>
      </c>
    </row>
    <row r="90" spans="1:6" s="280" customFormat="1" ht="16.5" customHeight="1" x14ac:dyDescent="0.2">
      <c r="A90" s="769"/>
      <c r="B90" s="777"/>
      <c r="C90" s="778"/>
      <c r="D90" s="779"/>
      <c r="E90" s="779"/>
      <c r="F90" s="779"/>
    </row>
    <row r="91" spans="1:6" s="280" customFormat="1" x14ac:dyDescent="0.2">
      <c r="A91" s="729"/>
      <c r="B91" s="840"/>
      <c r="C91" s="840"/>
      <c r="D91" s="840"/>
      <c r="E91" s="840"/>
      <c r="F91" s="840"/>
    </row>
    <row r="92" spans="1:6" ht="16.5" customHeight="1" x14ac:dyDescent="0.25">
      <c r="A92" s="837" t="s">
        <v>995</v>
      </c>
      <c r="B92" s="837"/>
      <c r="C92" s="837"/>
      <c r="D92" s="837"/>
      <c r="E92" s="837"/>
      <c r="F92" s="837"/>
    </row>
    <row r="93" spans="1:6" ht="16.5" customHeight="1" x14ac:dyDescent="0.25">
      <c r="A93" s="768"/>
      <c r="B93" s="768"/>
      <c r="C93" s="768"/>
      <c r="D93" s="768"/>
      <c r="E93" s="768"/>
      <c r="F93" s="768"/>
    </row>
    <row r="94" spans="1:6" s="746" customFormat="1" ht="16.5" customHeight="1" x14ac:dyDescent="0.2">
      <c r="A94" s="747"/>
      <c r="B94" s="748" t="s">
        <v>456</v>
      </c>
      <c r="C94" s="748" t="s">
        <v>457</v>
      </c>
      <c r="D94" s="749" t="s">
        <v>458</v>
      </c>
      <c r="E94" s="749" t="s">
        <v>460</v>
      </c>
      <c r="F94" s="749" t="s">
        <v>459</v>
      </c>
    </row>
    <row r="95" spans="1:6" ht="38.1" customHeight="1" x14ac:dyDescent="0.25">
      <c r="A95" s="730">
        <v>1</v>
      </c>
      <c r="B95" s="731" t="s">
        <v>63</v>
      </c>
      <c r="C95" s="731" t="s">
        <v>47</v>
      </c>
      <c r="D95" s="731" t="str">
        <f>+D4</f>
        <v>2019. évi eredeti előirányzat</v>
      </c>
      <c r="E95" s="731" t="str">
        <f>+E4</f>
        <v>Módosítás I. félév</v>
      </c>
      <c r="F95" s="731" t="str">
        <f>+F4</f>
        <v>Módosított előirányzat</v>
      </c>
    </row>
    <row r="96" spans="1:6" s="761" customFormat="1" ht="12" customHeight="1" x14ac:dyDescent="0.2">
      <c r="A96" s="759">
        <v>2</v>
      </c>
      <c r="B96" s="760"/>
      <c r="C96" s="760" t="s">
        <v>456</v>
      </c>
      <c r="D96" s="760" t="s">
        <v>457</v>
      </c>
      <c r="E96" s="760" t="s">
        <v>458</v>
      </c>
      <c r="F96" s="760" t="s">
        <v>461</v>
      </c>
    </row>
    <row r="97" spans="1:6" ht="12" customHeight="1" x14ac:dyDescent="0.25">
      <c r="A97" s="730">
        <v>3</v>
      </c>
      <c r="B97" s="732" t="s">
        <v>17</v>
      </c>
      <c r="C97" s="750" t="s">
        <v>400</v>
      </c>
      <c r="D97" s="733">
        <f>D98+D99+D100+D101+D102+D115</f>
        <v>1381816572</v>
      </c>
      <c r="E97" s="733">
        <f>E98+E99+E100+E101+E102+E115</f>
        <v>-429753062</v>
      </c>
      <c r="F97" s="733">
        <f>F98+F99+F100+F101+F102</f>
        <v>886209347</v>
      </c>
    </row>
    <row r="98" spans="1:6" ht="12" customHeight="1" x14ac:dyDescent="0.25">
      <c r="A98" s="730">
        <v>4</v>
      </c>
      <c r="B98" s="734" t="s">
        <v>92</v>
      </c>
      <c r="C98" s="7" t="s">
        <v>48</v>
      </c>
      <c r="D98" s="265">
        <f>SUM('3.1. sz. mell'!D96,'3.2. sz. mell'!D96,'3.3. sz. mell'!D96,'3.4.sz. mell.'!D96)</f>
        <v>272898689</v>
      </c>
      <c r="E98" s="265">
        <f>SUM('3.1. sz. mell'!E96,'3.2. sz. mell'!E96,'3.3. sz. mell'!E96,'3.4.sz. mell.'!E96)</f>
        <v>17851834</v>
      </c>
      <c r="F98" s="265">
        <f>SUM(D98:E98)</f>
        <v>290750523</v>
      </c>
    </row>
    <row r="99" spans="1:6" ht="12" customHeight="1" x14ac:dyDescent="0.25">
      <c r="A99" s="730">
        <v>5</v>
      </c>
      <c r="B99" s="734" t="s">
        <v>93</v>
      </c>
      <c r="C99" s="7" t="s">
        <v>160</v>
      </c>
      <c r="D99" s="265">
        <f>SUM('3.1. sz. mell'!D113,'3.2. sz. mell'!D113,'3.3. sz. mell'!D113,'3.4.sz. mell.'!D113)</f>
        <v>57353065</v>
      </c>
      <c r="E99" s="265">
        <f>SUM('3.1. sz. mell'!E113,'3.2. sz. mell'!E113,'3.3. sz. mell'!E113,'3.4.sz. mell.'!E113)</f>
        <v>3586123</v>
      </c>
      <c r="F99" s="265">
        <f>SUM(D99:E99)</f>
        <v>60939188</v>
      </c>
    </row>
    <row r="100" spans="1:6" ht="12" customHeight="1" x14ac:dyDescent="0.25">
      <c r="A100" s="730">
        <v>6</v>
      </c>
      <c r="B100" s="734" t="s">
        <v>94</v>
      </c>
      <c r="C100" s="7" t="s">
        <v>125</v>
      </c>
      <c r="D100" s="265">
        <f>SUM('3.1. sz. mell'!D120,'3.2. sz. mell'!D120,'3.3. sz. mell'!D120,'3.4.sz. mell.'!D120)</f>
        <v>317066028</v>
      </c>
      <c r="E100" s="265">
        <f>SUM('3.1. sz. mell'!E120,'3.2. sz. mell'!E120,'3.3. sz. mell'!E120,'3.4.sz. mell.'!E120)</f>
        <v>42480498</v>
      </c>
      <c r="F100" s="265">
        <f>SUM(D100:E100)</f>
        <v>359546526</v>
      </c>
    </row>
    <row r="101" spans="1:6" ht="12" customHeight="1" x14ac:dyDescent="0.25">
      <c r="A101" s="730">
        <v>7</v>
      </c>
      <c r="B101" s="734" t="s">
        <v>95</v>
      </c>
      <c r="C101" s="7" t="s">
        <v>161</v>
      </c>
      <c r="D101" s="265">
        <f>SUM('3.1. sz. mell'!D140,'3.2. sz. mell'!D140,'3.3. sz. mell'!D140,'3.4.sz. mell.'!D140)</f>
        <v>8000000</v>
      </c>
      <c r="E101" s="265">
        <f>SUM('3.1. sz. mell'!E140,'3.2. sz. mell'!E140,'3.3. sz. mell'!E140,'3.4.sz. mell.'!E140)</f>
        <v>0</v>
      </c>
      <c r="F101" s="265">
        <f>SUM(D101:E101)</f>
        <v>8000000</v>
      </c>
    </row>
    <row r="102" spans="1:6" ht="12" customHeight="1" x14ac:dyDescent="0.25">
      <c r="A102" s="730">
        <v>8</v>
      </c>
      <c r="B102" s="734" t="s">
        <v>106</v>
      </c>
      <c r="C102" s="7" t="s">
        <v>162</v>
      </c>
      <c r="D102" s="265">
        <f>SUM('3.1. sz. mell'!D144,'3.2. sz. mell'!D144,'3.3. sz. mell'!D144,'3.4.sz. mell.'!D144)</f>
        <v>410928615</v>
      </c>
      <c r="E102" s="265">
        <f>SUM('3.1. sz. mell'!E144,'3.2. sz. mell'!E144,'3.3. sz. mell'!E144,'3.4.sz. mell.'!E144)</f>
        <v>-243955505</v>
      </c>
      <c r="F102" s="265">
        <f>SUM(D102:E102)</f>
        <v>166973110</v>
      </c>
    </row>
    <row r="103" spans="1:6" ht="12" customHeight="1" x14ac:dyDescent="0.25">
      <c r="A103" s="730">
        <v>9</v>
      </c>
      <c r="B103" s="734" t="s">
        <v>96</v>
      </c>
      <c r="C103" s="7" t="s">
        <v>405</v>
      </c>
      <c r="D103" s="265">
        <f>SUM('3.1. sz. mell'!D145,'3.2. sz. mell'!D145,'3.3. sz. mell'!D145,'3.4.sz. mell.'!D145)</f>
        <v>0</v>
      </c>
      <c r="E103" s="265">
        <f>SUM('3.1. sz. mell'!E145,'3.2. sz. mell'!E145,'3.3. sz. mell'!E145,'3.4.sz. mell.'!E145)</f>
        <v>1421574</v>
      </c>
      <c r="F103" s="265">
        <f t="shared" ref="F103:F117" si="1">SUM(D103:E103)</f>
        <v>1421574</v>
      </c>
    </row>
    <row r="104" spans="1:6" ht="12" customHeight="1" x14ac:dyDescent="0.25">
      <c r="A104" s="730">
        <v>10</v>
      </c>
      <c r="B104" s="734" t="s">
        <v>97</v>
      </c>
      <c r="C104" s="111" t="s">
        <v>404</v>
      </c>
      <c r="D104" s="265">
        <f>SUM('3.1. sz. mell'!D146,'3.2. sz. mell'!D146,'3.3. sz. mell'!D146,'3.4.sz. mell.'!D146)</f>
        <v>0</v>
      </c>
      <c r="E104" s="265">
        <f>SUM('3.1. sz. mell'!E146,'3.2. sz. mell'!E146,'3.3. sz. mell'!E146,'3.4.sz. mell.'!E146)</f>
        <v>0</v>
      </c>
      <c r="F104" s="265">
        <f t="shared" si="1"/>
        <v>0</v>
      </c>
    </row>
    <row r="105" spans="1:6" ht="12" customHeight="1" x14ac:dyDescent="0.25">
      <c r="A105" s="730">
        <v>11</v>
      </c>
      <c r="B105" s="734" t="s">
        <v>107</v>
      </c>
      <c r="C105" s="111" t="s">
        <v>403</v>
      </c>
      <c r="D105" s="265">
        <f>SUM('3.1. sz. mell'!D147,'3.2. sz. mell'!D147,'3.3. sz. mell'!D147,'3.4.sz. mell.'!D147)</f>
        <v>0</v>
      </c>
      <c r="E105" s="265">
        <f>SUM('3.1. sz. mell'!E147,'3.2. sz. mell'!E147,'3.3. sz. mell'!E147,'3.4.sz. mell.'!E147)</f>
        <v>0</v>
      </c>
      <c r="F105" s="265">
        <f t="shared" si="1"/>
        <v>0</v>
      </c>
    </row>
    <row r="106" spans="1:6" ht="12" customHeight="1" x14ac:dyDescent="0.25">
      <c r="A106" s="730">
        <v>12</v>
      </c>
      <c r="B106" s="734" t="s">
        <v>108</v>
      </c>
      <c r="C106" s="110" t="s">
        <v>315</v>
      </c>
      <c r="D106" s="265">
        <f>SUM('3.1. sz. mell'!D148,'3.2. sz. mell'!D148,'3.3. sz. mell'!D148,'3.4.sz. mell.'!D148)</f>
        <v>0</v>
      </c>
      <c r="E106" s="265">
        <f>SUM('3.1. sz. mell'!E148,'3.2. sz. mell'!E148,'3.3. sz. mell'!E148,'3.4.sz. mell.'!E148)</f>
        <v>0</v>
      </c>
      <c r="F106" s="265">
        <f t="shared" si="1"/>
        <v>0</v>
      </c>
    </row>
    <row r="107" spans="1:6" ht="12" customHeight="1" x14ac:dyDescent="0.25">
      <c r="A107" s="730">
        <v>13</v>
      </c>
      <c r="B107" s="734" t="s">
        <v>109</v>
      </c>
      <c r="C107" s="111" t="s">
        <v>316</v>
      </c>
      <c r="D107" s="265">
        <f>SUM('3.1. sz. mell'!D149,'3.2. sz. mell'!D149,'3.3. sz. mell'!D149,'3.4.sz. mell.'!D149)</f>
        <v>0</v>
      </c>
      <c r="E107" s="265">
        <f>SUM('3.1. sz. mell'!E149,'3.2. sz. mell'!E149,'3.3. sz. mell'!E149,'3.4.sz. mell.'!E149)</f>
        <v>0</v>
      </c>
      <c r="F107" s="265">
        <f t="shared" si="1"/>
        <v>0</v>
      </c>
    </row>
    <row r="108" spans="1:6" ht="12" customHeight="1" x14ac:dyDescent="0.25">
      <c r="A108" s="730">
        <v>14</v>
      </c>
      <c r="B108" s="734" t="s">
        <v>110</v>
      </c>
      <c r="C108" s="111" t="s">
        <v>317</v>
      </c>
      <c r="D108" s="265">
        <f>SUM('3.1. sz. mell'!D150,'3.2. sz. mell'!D150,'3.3. sz. mell'!D150,'3.4.sz. mell.'!D150)</f>
        <v>0</v>
      </c>
      <c r="E108" s="265">
        <f>SUM('3.1. sz. mell'!E150,'3.2. sz. mell'!E150,'3.3. sz. mell'!E150,'3.4.sz. mell.'!E150)</f>
        <v>0</v>
      </c>
      <c r="F108" s="265">
        <f t="shared" si="1"/>
        <v>0</v>
      </c>
    </row>
    <row r="109" spans="1:6" ht="12" customHeight="1" x14ac:dyDescent="0.25">
      <c r="A109" s="730">
        <v>15</v>
      </c>
      <c r="B109" s="734" t="s">
        <v>112</v>
      </c>
      <c r="C109" s="110" t="s">
        <v>318</v>
      </c>
      <c r="D109" s="265">
        <f>SUM('3.1. sz. mell'!D151,'3.2. sz. mell'!D151,'3.3. sz. mell'!D151,'3.4.sz. mell.'!D151)</f>
        <v>92345170</v>
      </c>
      <c r="E109" s="265">
        <f>SUM('3.1. sz. mell'!E151,'3.2. sz. mell'!E151,'3.3. sz. mell'!E151,'3.4.sz. mell.'!E151)</f>
        <v>2840278</v>
      </c>
      <c r="F109" s="265">
        <f t="shared" si="1"/>
        <v>95185448</v>
      </c>
    </row>
    <row r="110" spans="1:6" ht="12" customHeight="1" x14ac:dyDescent="0.25">
      <c r="A110" s="730">
        <v>16</v>
      </c>
      <c r="B110" s="734" t="s">
        <v>163</v>
      </c>
      <c r="C110" s="110" t="s">
        <v>319</v>
      </c>
      <c r="D110" s="265">
        <f>SUM('3.1. sz. mell'!D152,'3.2. sz. mell'!D152,'3.3. sz. mell'!D152,'3.4.sz. mell.'!D152)</f>
        <v>0</v>
      </c>
      <c r="E110" s="265">
        <f>SUM('3.1. sz. mell'!E152,'3.2. sz. mell'!E152,'3.3. sz. mell'!E152,'3.4.sz. mell.'!E152)</f>
        <v>0</v>
      </c>
      <c r="F110" s="265">
        <f t="shared" si="1"/>
        <v>0</v>
      </c>
    </row>
    <row r="111" spans="1:6" ht="12" customHeight="1" x14ac:dyDescent="0.25">
      <c r="A111" s="730">
        <v>17</v>
      </c>
      <c r="B111" s="734" t="s">
        <v>313</v>
      </c>
      <c r="C111" s="111" t="s">
        <v>320</v>
      </c>
      <c r="D111" s="265">
        <f>SUM('3.1. sz. mell'!D153,'3.2. sz. mell'!D153,'3.3. sz. mell'!D153,'3.4.sz. mell.'!D153)</f>
        <v>0</v>
      </c>
      <c r="E111" s="265">
        <f>SUM('3.1. sz. mell'!E153,'3.2. sz. mell'!E153,'3.3. sz. mell'!E153,'3.4.sz. mell.'!E153)</f>
        <v>0</v>
      </c>
      <c r="F111" s="265">
        <f t="shared" si="1"/>
        <v>0</v>
      </c>
    </row>
    <row r="112" spans="1:6" ht="12" customHeight="1" x14ac:dyDescent="0.25">
      <c r="A112" s="730">
        <v>18</v>
      </c>
      <c r="B112" s="734" t="s">
        <v>314</v>
      </c>
      <c r="C112" s="111" t="s">
        <v>321</v>
      </c>
      <c r="D112" s="265">
        <f>SUM('3.1. sz. mell'!D154,'3.2. sz. mell'!D154,'3.3. sz. mell'!D154,'3.4.sz. mell.'!D154)</f>
        <v>0</v>
      </c>
      <c r="E112" s="265">
        <f>SUM('3.1. sz. mell'!E154,'3.2. sz. mell'!E154,'3.3. sz. mell'!E154,'3.4.sz. mell.'!E154)</f>
        <v>0</v>
      </c>
      <c r="F112" s="265">
        <f t="shared" si="1"/>
        <v>0</v>
      </c>
    </row>
    <row r="113" spans="1:6" ht="12" customHeight="1" x14ac:dyDescent="0.25">
      <c r="A113" s="730">
        <v>19</v>
      </c>
      <c r="B113" s="734" t="s">
        <v>401</v>
      </c>
      <c r="C113" s="111" t="s">
        <v>322</v>
      </c>
      <c r="D113" s="265">
        <f>SUM('3.1. sz. mell'!D155,'3.2. sz. mell'!D155,'3.3. sz. mell'!D155,'3.4.sz. mell.'!D155)</f>
        <v>0</v>
      </c>
      <c r="E113" s="265">
        <f>SUM('3.1. sz. mell'!E155,'3.2. sz. mell'!E155,'3.3. sz. mell'!E155,'3.4.sz. mell.'!E155)</f>
        <v>0</v>
      </c>
      <c r="F113" s="265">
        <f t="shared" si="1"/>
        <v>0</v>
      </c>
    </row>
    <row r="114" spans="1:6" ht="12" customHeight="1" x14ac:dyDescent="0.25">
      <c r="A114" s="730">
        <v>20</v>
      </c>
      <c r="B114" s="734" t="s">
        <v>402</v>
      </c>
      <c r="C114" s="111" t="s">
        <v>323</v>
      </c>
      <c r="D114" s="265">
        <f>SUM('3.1. sz. mell'!D156,'3.2. sz. mell'!D156,'3.3. sz. mell'!D156,'3.4.sz. mell.'!D156)</f>
        <v>3013270</v>
      </c>
      <c r="E114" s="265">
        <f>SUM('3.1. sz. mell'!E156,'3.2. sz. mell'!E156,'3.3. sz. mell'!E156,'3.4.sz. mell.'!E156)</f>
        <v>1498655</v>
      </c>
      <c r="F114" s="265">
        <f t="shared" si="1"/>
        <v>4511925</v>
      </c>
    </row>
    <row r="115" spans="1:6" ht="12" customHeight="1" x14ac:dyDescent="0.25">
      <c r="A115" s="730">
        <v>21</v>
      </c>
      <c r="B115" s="734" t="s">
        <v>406</v>
      </c>
      <c r="C115" s="7" t="s">
        <v>49</v>
      </c>
      <c r="D115" s="265">
        <f>SUM('3.1. sz. mell'!D157,'3.2. sz. mell'!D157,'3.3. sz. mell'!D157,'3.4.sz. mell.'!D157)</f>
        <v>315570175</v>
      </c>
      <c r="E115" s="265">
        <f>SUM('3.1. sz. mell'!E157,'3.2. sz. mell'!E157,'3.3. sz. mell'!E157,'3.4.sz. mell.'!E157)</f>
        <v>-249716012</v>
      </c>
      <c r="F115" s="265">
        <f t="shared" si="1"/>
        <v>65854163</v>
      </c>
    </row>
    <row r="116" spans="1:6" ht="12" customHeight="1" x14ac:dyDescent="0.25">
      <c r="A116" s="730">
        <v>22</v>
      </c>
      <c r="B116" s="734" t="s">
        <v>407</v>
      </c>
      <c r="C116" s="7" t="s">
        <v>409</v>
      </c>
      <c r="D116" s="265">
        <f>SUM('3.1. sz. mell'!D158,'3.2. sz. mell'!D158,'3.3. sz. mell'!D158,'3.4.sz. mell.'!D158)</f>
        <v>121553787</v>
      </c>
      <c r="E116" s="265">
        <f>SUM('3.1. sz. mell'!E158,'3.2. sz. mell'!E158,'3.3. sz. mell'!E158,'3.4.sz. mell.'!E158)</f>
        <v>-95704465</v>
      </c>
      <c r="F116" s="265">
        <f t="shared" si="1"/>
        <v>25849322</v>
      </c>
    </row>
    <row r="117" spans="1:6" ht="12" customHeight="1" x14ac:dyDescent="0.25">
      <c r="A117" s="730">
        <v>23</v>
      </c>
      <c r="B117" s="734" t="s">
        <v>408</v>
      </c>
      <c r="C117" s="751" t="s">
        <v>410</v>
      </c>
      <c r="D117" s="265">
        <f>SUM('3.1. sz. mell'!D159,'3.2. sz. mell'!D159,'3.3. sz. mell'!D159,'3.4.sz. mell.'!D159)</f>
        <v>194016388</v>
      </c>
      <c r="E117" s="265">
        <f>SUM('3.1. sz. mell'!E159,'3.2. sz. mell'!E159,'3.3. sz. mell'!E159,'3.4.sz. mell.'!E159)</f>
        <v>-154011547</v>
      </c>
      <c r="F117" s="265">
        <f t="shared" si="1"/>
        <v>40004841</v>
      </c>
    </row>
    <row r="118" spans="1:6" ht="12" customHeight="1" x14ac:dyDescent="0.25">
      <c r="A118" s="730">
        <v>24</v>
      </c>
      <c r="B118" s="732" t="s">
        <v>18</v>
      </c>
      <c r="C118" s="750" t="s">
        <v>324</v>
      </c>
      <c r="D118" s="733">
        <f>+D119+D121+D123</f>
        <v>1542937473</v>
      </c>
      <c r="E118" s="733">
        <f>+E119+E121+E123</f>
        <v>247328951</v>
      </c>
      <c r="F118" s="733">
        <f>+F119+F121+F123</f>
        <v>1790266424</v>
      </c>
    </row>
    <row r="119" spans="1:6" ht="12" customHeight="1" x14ac:dyDescent="0.25">
      <c r="A119" s="730">
        <v>25</v>
      </c>
      <c r="B119" s="734" t="s">
        <v>98</v>
      </c>
      <c r="C119" s="7" t="s">
        <v>195</v>
      </c>
      <c r="D119" s="265">
        <f>SUM('3.1. sz. mell'!D161,'3.2. sz. mell'!D161,'3.3. sz. mell'!D161,'3.4.sz. mell.'!D161)</f>
        <v>1487439584</v>
      </c>
      <c r="E119" s="265">
        <f>SUM('3.1. sz. mell'!E161,'3.2. sz. mell'!E161,'3.3. sz. mell'!E161,'3.4.sz. mell.'!E161)</f>
        <v>81145322</v>
      </c>
      <c r="F119" s="265">
        <f>SUM(D119:E119)</f>
        <v>1568584906</v>
      </c>
    </row>
    <row r="120" spans="1:6" ht="12" customHeight="1" x14ac:dyDescent="0.25">
      <c r="A120" s="730">
        <v>26</v>
      </c>
      <c r="B120" s="734" t="s">
        <v>99</v>
      </c>
      <c r="C120" s="752" t="s">
        <v>328</v>
      </c>
      <c r="D120" s="753">
        <f>SUM('3.1. sz. mell'!D169,'3.2. sz. mell'!D169,'3.4.sz. mell.'!D169,'3.3. sz. mell'!D169)</f>
        <v>0</v>
      </c>
      <c r="E120" s="753">
        <f>SUM('3.1. sz. mell'!E169,'3.2. sz. mell'!E169,'3.4.sz. mell.'!E169,'3.3. sz. mell'!E169)</f>
        <v>0</v>
      </c>
      <c r="F120" s="753">
        <f>SUM(D120:E120)</f>
        <v>0</v>
      </c>
    </row>
    <row r="121" spans="1:6" ht="12" customHeight="1" x14ac:dyDescent="0.25">
      <c r="A121" s="730">
        <v>27</v>
      </c>
      <c r="B121" s="734" t="s">
        <v>100</v>
      </c>
      <c r="C121" s="7" t="s">
        <v>164</v>
      </c>
      <c r="D121" s="265">
        <f>SUM('3.1. sz. mell'!D170,'3.2. sz. mell'!D170,'3.3. sz. mell'!D170,'3.4.sz. mell.'!D170)</f>
        <v>55497889</v>
      </c>
      <c r="E121" s="265">
        <f>SUM('3.1. sz. mell'!E170,'3.2. sz. mell'!E170,'3.3. sz. mell'!E170,'3.4.sz. mell.'!E170)</f>
        <v>34558629</v>
      </c>
      <c r="F121" s="265">
        <f>SUM(D121:E121)</f>
        <v>90056518</v>
      </c>
    </row>
    <row r="122" spans="1:6" ht="12" customHeight="1" x14ac:dyDescent="0.25">
      <c r="A122" s="730">
        <v>28</v>
      </c>
      <c r="B122" s="734" t="s">
        <v>101</v>
      </c>
      <c r="C122" s="752" t="s">
        <v>329</v>
      </c>
      <c r="D122" s="753">
        <f>SUM('3.1. sz. mell'!D175,'3.2. sz. mell'!D175,'3.3. sz. mell'!D175,'3.4.sz. mell.'!D175)</f>
        <v>0</v>
      </c>
      <c r="E122" s="753">
        <f>SUM('3.1. sz. mell'!E175,'3.2. sz. mell'!E175,'3.3. sz. mell'!E175,'3.4.sz. mell.'!E175)</f>
        <v>0</v>
      </c>
      <c r="F122" s="753">
        <f>SUM(D122:E122)</f>
        <v>0</v>
      </c>
    </row>
    <row r="123" spans="1:6" ht="12" customHeight="1" x14ac:dyDescent="0.25">
      <c r="A123" s="730">
        <v>29</v>
      </c>
      <c r="B123" s="734" t="s">
        <v>102</v>
      </c>
      <c r="C123" s="740" t="s">
        <v>197</v>
      </c>
      <c r="D123" s="265">
        <f>SUM('3.1. sz. mell'!D176,'3.2. sz. mell'!D176,'3.3. sz. mell'!D176,'3.4.sz. mell.'!D176)</f>
        <v>0</v>
      </c>
      <c r="E123" s="265">
        <f>SUM('3.1. sz. mell'!E176,'3.2. sz. mell'!E176,'3.3. sz. mell'!E176,'3.4.sz. mell.'!E176)</f>
        <v>131625000</v>
      </c>
      <c r="F123" s="265">
        <f>SUM(D123:E123)</f>
        <v>131625000</v>
      </c>
    </row>
    <row r="124" spans="1:6" ht="12" customHeight="1" x14ac:dyDescent="0.25">
      <c r="A124" s="730">
        <v>30</v>
      </c>
      <c r="B124" s="734" t="s">
        <v>111</v>
      </c>
      <c r="C124" s="740" t="s">
        <v>393</v>
      </c>
      <c r="D124" s="265">
        <f>SUM('3.1. sz. mell'!D177,'3.2. sz. mell'!D177,'3.3. sz. mell'!D177,'3.4.sz. mell.'!D177)</f>
        <v>0</v>
      </c>
      <c r="E124" s="265">
        <f>SUM('3.1. sz. mell'!E177,'3.2. sz. mell'!E177,'3.3. sz. mell'!E177,'3.4.sz. mell.'!E177)</f>
        <v>0</v>
      </c>
      <c r="F124" s="265">
        <f t="shared" ref="F124:F131" si="2">SUM(D124:E124)</f>
        <v>0</v>
      </c>
    </row>
    <row r="125" spans="1:6" ht="12" customHeight="1" x14ac:dyDescent="0.25">
      <c r="A125" s="730">
        <v>31</v>
      </c>
      <c r="B125" s="734" t="s">
        <v>113</v>
      </c>
      <c r="C125" s="111" t="s">
        <v>334</v>
      </c>
      <c r="D125" s="265">
        <f>SUM('3.1. sz. mell'!D178,'3.2. sz. mell'!D178,'3.3. sz. mell'!D178,'3.4.sz. mell.'!D178)</f>
        <v>0</v>
      </c>
      <c r="E125" s="265">
        <f>SUM('3.1. sz. mell'!E178,'3.2. sz. mell'!E178,'3.3. sz. mell'!E178,'3.4.sz. mell.'!E178)</f>
        <v>0</v>
      </c>
      <c r="F125" s="265">
        <f t="shared" si="2"/>
        <v>0</v>
      </c>
    </row>
    <row r="126" spans="1:6" ht="22.5" x14ac:dyDescent="0.25">
      <c r="A126" s="730">
        <v>32</v>
      </c>
      <c r="B126" s="734" t="s">
        <v>165</v>
      </c>
      <c r="C126" s="111" t="s">
        <v>317</v>
      </c>
      <c r="D126" s="265">
        <f>SUM('3.1. sz. mell'!D179,'3.2. sz. mell'!D179,'3.3. sz. mell'!D179,'3.4.sz. mell.'!D179)</f>
        <v>0</v>
      </c>
      <c r="E126" s="265">
        <f>SUM('3.1. sz. mell'!E179,'3.2. sz. mell'!E179,'3.3. sz. mell'!E179,'3.4.sz. mell.'!E179)</f>
        <v>0</v>
      </c>
      <c r="F126" s="265">
        <f t="shared" si="2"/>
        <v>0</v>
      </c>
    </row>
    <row r="127" spans="1:6" ht="12" customHeight="1" x14ac:dyDescent="0.25">
      <c r="A127" s="730">
        <v>33</v>
      </c>
      <c r="B127" s="734" t="s">
        <v>166</v>
      </c>
      <c r="C127" s="111" t="s">
        <v>333</v>
      </c>
      <c r="D127" s="265">
        <f>SUM('3.1. sz. mell'!D180,'3.2. sz. mell'!D180,'3.3. sz. mell'!D180,'3.4.sz. mell.'!D180)</f>
        <v>0</v>
      </c>
      <c r="E127" s="265">
        <f>SUM('3.1. sz. mell'!E180,'3.2. sz. mell'!E180,'3.3. sz. mell'!E180,'3.4.sz. mell.'!E180)</f>
        <v>131625000</v>
      </c>
      <c r="F127" s="265">
        <f t="shared" si="2"/>
        <v>131625000</v>
      </c>
    </row>
    <row r="128" spans="1:6" ht="12" customHeight="1" x14ac:dyDescent="0.25">
      <c r="A128" s="730">
        <v>34</v>
      </c>
      <c r="B128" s="734" t="s">
        <v>167</v>
      </c>
      <c r="C128" s="111" t="s">
        <v>332</v>
      </c>
      <c r="D128" s="265">
        <f>SUM('3.1. sz. mell'!D181,'3.2. sz. mell'!D181,'3.3. sz. mell'!D181,'3.4.sz. mell.'!D181)</f>
        <v>0</v>
      </c>
      <c r="E128" s="265">
        <f>SUM('3.1. sz. mell'!E181,'3.2. sz. mell'!E181,'3.3. sz. mell'!E181,'3.4.sz. mell.'!E181)</f>
        <v>0</v>
      </c>
      <c r="F128" s="265">
        <f t="shared" si="2"/>
        <v>0</v>
      </c>
    </row>
    <row r="129" spans="1:6" ht="12" customHeight="1" x14ac:dyDescent="0.25">
      <c r="A129" s="730">
        <v>35</v>
      </c>
      <c r="B129" s="734" t="s">
        <v>325</v>
      </c>
      <c r="C129" s="111" t="s">
        <v>320</v>
      </c>
      <c r="D129" s="265">
        <f>SUM('3.1. sz. mell'!D182,'3.2. sz. mell'!D182,'3.3. sz. mell'!D182,'3.4.sz. mell.'!D182)</f>
        <v>0</v>
      </c>
      <c r="E129" s="265">
        <f>SUM('3.1. sz. mell'!E182,'3.2. sz. mell'!E182,'3.3. sz. mell'!E182,'3.4.sz. mell.'!E182)</f>
        <v>0</v>
      </c>
      <c r="F129" s="265">
        <f t="shared" si="2"/>
        <v>0</v>
      </c>
    </row>
    <row r="130" spans="1:6" ht="12" customHeight="1" x14ac:dyDescent="0.25">
      <c r="A130" s="730">
        <v>36</v>
      </c>
      <c r="B130" s="734" t="s">
        <v>326</v>
      </c>
      <c r="C130" s="111" t="s">
        <v>331</v>
      </c>
      <c r="D130" s="265">
        <f>SUM('3.1. sz. mell'!D183,'3.2. sz. mell'!D183,'3.3. sz. mell'!D183,'3.4.sz. mell.'!D183)</f>
        <v>0</v>
      </c>
      <c r="E130" s="265">
        <f>SUM('3.1. sz. mell'!E183,'3.2. sz. mell'!E183,'3.3. sz. mell'!E183,'3.4.sz. mell.'!E183)</f>
        <v>0</v>
      </c>
      <c r="F130" s="265">
        <f t="shared" si="2"/>
        <v>0</v>
      </c>
    </row>
    <row r="131" spans="1:6" ht="22.5" x14ac:dyDescent="0.25">
      <c r="A131" s="730">
        <v>37</v>
      </c>
      <c r="B131" s="734" t="s">
        <v>327</v>
      </c>
      <c r="C131" s="111" t="s">
        <v>330</v>
      </c>
      <c r="D131" s="265">
        <f>SUM('3.1. sz. mell'!D184,'3.2. sz. mell'!D184,'3.3. sz. mell'!D184,'3.4.sz. mell.'!D184)</f>
        <v>0</v>
      </c>
      <c r="E131" s="265">
        <f>SUM('3.1. sz. mell'!E184,'3.2. sz. mell'!E184,'3.3. sz. mell'!E184,'3.4.sz. mell.'!E184)</f>
        <v>0</v>
      </c>
      <c r="F131" s="265">
        <f t="shared" si="2"/>
        <v>0</v>
      </c>
    </row>
    <row r="132" spans="1:6" ht="12" customHeight="1" x14ac:dyDescent="0.25">
      <c r="A132" s="730">
        <v>38</v>
      </c>
      <c r="B132" s="732" t="s">
        <v>19</v>
      </c>
      <c r="C132" s="754" t="s">
        <v>411</v>
      </c>
      <c r="D132" s="733">
        <f>+D97+D118</f>
        <v>2924754045</v>
      </c>
      <c r="E132" s="733">
        <f>+E97+E118</f>
        <v>-182424111</v>
      </c>
      <c r="F132" s="733">
        <f>+F97+F118</f>
        <v>2676475771</v>
      </c>
    </row>
    <row r="133" spans="1:6" ht="18" customHeight="1" x14ac:dyDescent="0.25">
      <c r="A133" s="730">
        <v>39</v>
      </c>
      <c r="B133" s="732" t="s">
        <v>20</v>
      </c>
      <c r="C133" s="754" t="s">
        <v>412</v>
      </c>
      <c r="D133" s="733">
        <f>+D134+D135+D136</f>
        <v>0</v>
      </c>
      <c r="E133" s="733">
        <f>+E134+E135+E136</f>
        <v>0</v>
      </c>
      <c r="F133" s="733">
        <f>+F134+F135+F136</f>
        <v>0</v>
      </c>
    </row>
    <row r="134" spans="1:6" ht="12" customHeight="1" x14ac:dyDescent="0.25">
      <c r="A134" s="730">
        <v>40</v>
      </c>
      <c r="B134" s="734" t="s">
        <v>229</v>
      </c>
      <c r="C134" s="7" t="s">
        <v>419</v>
      </c>
      <c r="D134" s="265">
        <f>SUM('3.1. sz. mell'!D187,'3.2. sz. mell'!D187,'3.3. sz. mell'!D187,'3.4.sz. mell.'!D187)</f>
        <v>0</v>
      </c>
      <c r="E134" s="265">
        <f>SUM('3.1. sz. mell'!E187,'3.2. sz. mell'!E187,'3.3. sz. mell'!E187,'3.4.sz. mell.'!E187)</f>
        <v>0</v>
      </c>
      <c r="F134" s="265">
        <f>SUM(D134:E134)</f>
        <v>0</v>
      </c>
    </row>
    <row r="135" spans="1:6" ht="12" customHeight="1" x14ac:dyDescent="0.25">
      <c r="A135" s="730">
        <v>41</v>
      </c>
      <c r="B135" s="734" t="s">
        <v>230</v>
      </c>
      <c r="C135" s="7" t="s">
        <v>420</v>
      </c>
      <c r="D135" s="265">
        <f>SUM('3.1. sz. mell'!D188,'3.2. sz. mell'!D188,'3.3. sz. mell'!D188,'3.4.sz. mell.'!D188)</f>
        <v>0</v>
      </c>
      <c r="E135" s="265">
        <f>SUM('3.1. sz. mell'!E188,'3.2. sz. mell'!E188,'3.3. sz. mell'!E188,'3.4.sz. mell.'!E188)</f>
        <v>0</v>
      </c>
      <c r="F135" s="265">
        <f>SUM(D135:E135)</f>
        <v>0</v>
      </c>
    </row>
    <row r="136" spans="1:6" ht="12" customHeight="1" x14ac:dyDescent="0.25">
      <c r="A136" s="730">
        <v>42</v>
      </c>
      <c r="B136" s="734" t="s">
        <v>231</v>
      </c>
      <c r="C136" s="7" t="s">
        <v>421</v>
      </c>
      <c r="D136" s="265">
        <f>SUM('3.1. sz. mell'!D189,'3.2. sz. mell'!D189,'3.3. sz. mell'!D189,'3.4.sz. mell.'!D189)</f>
        <v>0</v>
      </c>
      <c r="E136" s="265">
        <f>SUM('3.1. sz. mell'!E189,'3.2. sz. mell'!E189,'3.3. sz. mell'!E189,'3.4.sz. mell.'!E189)</f>
        <v>0</v>
      </c>
      <c r="F136" s="265">
        <f>SUM(D136:E136)</f>
        <v>0</v>
      </c>
    </row>
    <row r="137" spans="1:6" ht="12" customHeight="1" x14ac:dyDescent="0.25">
      <c r="A137" s="730">
        <v>43</v>
      </c>
      <c r="B137" s="732" t="s">
        <v>21</v>
      </c>
      <c r="C137" s="754" t="s">
        <v>413</v>
      </c>
      <c r="D137" s="733">
        <f>SUM(D138:D143)</f>
        <v>0</v>
      </c>
      <c r="E137" s="733">
        <f>SUM(E138:E143)</f>
        <v>0</v>
      </c>
      <c r="F137" s="733">
        <f>SUM(F138:F143)</f>
        <v>0</v>
      </c>
    </row>
    <row r="138" spans="1:6" ht="12" customHeight="1" x14ac:dyDescent="0.25">
      <c r="A138" s="730">
        <v>44</v>
      </c>
      <c r="B138" s="734" t="s">
        <v>85</v>
      </c>
      <c r="C138" s="7" t="s">
        <v>422</v>
      </c>
      <c r="D138" s="265">
        <f>SUM('3.1. sz. mell'!D191,'3.2. sz. mell'!D191,'3.3. sz. mell'!D191,'3.4.sz. mell.'!D191)</f>
        <v>0</v>
      </c>
      <c r="E138" s="265">
        <f>SUM('3.1. sz. mell'!E191,'3.2. sz. mell'!E191,'3.3. sz. mell'!E191,'3.4.sz. mell.'!E191)</f>
        <v>0</v>
      </c>
      <c r="F138" s="265">
        <f t="shared" ref="F138:F143" si="3">SUM(D138:E138)</f>
        <v>0</v>
      </c>
    </row>
    <row r="139" spans="1:6" ht="12" customHeight="1" x14ac:dyDescent="0.25">
      <c r="A139" s="730">
        <v>45</v>
      </c>
      <c r="B139" s="734" t="s">
        <v>86</v>
      </c>
      <c r="C139" s="7" t="s">
        <v>414</v>
      </c>
      <c r="D139" s="265">
        <f>SUM('3.1. sz. mell'!D192,'3.2. sz. mell'!D192,'3.3. sz. mell'!D192,'3.4.sz. mell.'!D192)</f>
        <v>0</v>
      </c>
      <c r="E139" s="265">
        <f>SUM('3.1. sz. mell'!E192,'3.2. sz. mell'!E192,'3.3. sz. mell'!E192,'3.4.sz. mell.'!E192)</f>
        <v>0</v>
      </c>
      <c r="F139" s="265">
        <f t="shared" si="3"/>
        <v>0</v>
      </c>
    </row>
    <row r="140" spans="1:6" ht="12" customHeight="1" x14ac:dyDescent="0.25">
      <c r="A140" s="730">
        <v>46</v>
      </c>
      <c r="B140" s="734" t="s">
        <v>87</v>
      </c>
      <c r="C140" s="7" t="s">
        <v>415</v>
      </c>
      <c r="D140" s="265">
        <f>SUM('3.1. sz. mell'!D193,'3.2. sz. mell'!D193,'3.3. sz. mell'!D193,'3.4.sz. mell.'!D193)</f>
        <v>0</v>
      </c>
      <c r="E140" s="265">
        <f>SUM('3.1. sz. mell'!E193,'3.2. sz. mell'!E193,'3.3. sz. mell'!E193,'3.4.sz. mell.'!E193)</f>
        <v>0</v>
      </c>
      <c r="F140" s="265">
        <f t="shared" si="3"/>
        <v>0</v>
      </c>
    </row>
    <row r="141" spans="1:6" ht="12" customHeight="1" x14ac:dyDescent="0.25">
      <c r="A141" s="730">
        <v>47</v>
      </c>
      <c r="B141" s="734" t="s">
        <v>152</v>
      </c>
      <c r="C141" s="7" t="s">
        <v>416</v>
      </c>
      <c r="D141" s="265">
        <f>SUM('3.1. sz. mell'!D194,'3.2. sz. mell'!D194,'3.3. sz. mell'!D194,'3.4.sz. mell.'!D194)</f>
        <v>0</v>
      </c>
      <c r="E141" s="265">
        <f>SUM('3.1. sz. mell'!E194,'3.2. sz. mell'!E194,'3.3. sz. mell'!E194,'3.4.sz. mell.'!E194)</f>
        <v>0</v>
      </c>
      <c r="F141" s="265">
        <f t="shared" si="3"/>
        <v>0</v>
      </c>
    </row>
    <row r="142" spans="1:6" ht="12" customHeight="1" x14ac:dyDescent="0.25">
      <c r="A142" s="730">
        <v>48</v>
      </c>
      <c r="B142" s="734" t="s">
        <v>153</v>
      </c>
      <c r="C142" s="7" t="s">
        <v>417</v>
      </c>
      <c r="D142" s="265">
        <f>SUM('3.1. sz. mell'!D195,'3.2. sz. mell'!D195,'3.3. sz. mell'!D195,'3.4.sz. mell.'!D195)</f>
        <v>0</v>
      </c>
      <c r="E142" s="265">
        <f>SUM('3.1. sz. mell'!E195,'3.2. sz. mell'!E195,'3.3. sz. mell'!E195,'3.4.sz. mell.'!E195)</f>
        <v>0</v>
      </c>
      <c r="F142" s="265">
        <f t="shared" si="3"/>
        <v>0</v>
      </c>
    </row>
    <row r="143" spans="1:6" ht="12" customHeight="1" x14ac:dyDescent="0.25">
      <c r="A143" s="730">
        <v>49</v>
      </c>
      <c r="B143" s="734" t="s">
        <v>154</v>
      </c>
      <c r="C143" s="7" t="s">
        <v>418</v>
      </c>
      <c r="D143" s="265">
        <f>SUM('3.1. sz. mell'!D196,'3.2. sz. mell'!D196,'3.3. sz. mell'!D196,'3.4.sz. mell.'!D196)</f>
        <v>0</v>
      </c>
      <c r="E143" s="265">
        <f>SUM('3.1. sz. mell'!E196,'3.2. sz. mell'!E196,'3.3. sz. mell'!E196,'3.4.sz. mell.'!E196)</f>
        <v>0</v>
      </c>
      <c r="F143" s="265">
        <f t="shared" si="3"/>
        <v>0</v>
      </c>
    </row>
    <row r="144" spans="1:6" ht="12" customHeight="1" x14ac:dyDescent="0.25">
      <c r="A144" s="730">
        <v>50</v>
      </c>
      <c r="B144" s="732" t="s">
        <v>22</v>
      </c>
      <c r="C144" s="754" t="s">
        <v>426</v>
      </c>
      <c r="D144" s="735">
        <f>+D145+D146+D147+D148</f>
        <v>13150534</v>
      </c>
      <c r="E144" s="735">
        <f>+E145+E146+E147+E148</f>
        <v>0</v>
      </c>
      <c r="F144" s="735">
        <f>+F145+F146+F147+F148</f>
        <v>13150534</v>
      </c>
    </row>
    <row r="145" spans="1:12" ht="12" customHeight="1" x14ac:dyDescent="0.25">
      <c r="A145" s="730">
        <v>51</v>
      </c>
      <c r="B145" s="734" t="s">
        <v>88</v>
      </c>
      <c r="C145" s="7" t="s">
        <v>335</v>
      </c>
      <c r="D145" s="265">
        <f>SUM('3.1. sz. mell'!D198,'3.2. sz. mell'!D198,'3.3. sz. mell'!D198,'3.4.sz. mell.'!D198)</f>
        <v>0</v>
      </c>
      <c r="E145" s="265">
        <f>SUM('3.1. sz. mell'!E198,'3.2. sz. mell'!E198,'3.3. sz. mell'!E198,'3.4.sz. mell.'!E198)</f>
        <v>0</v>
      </c>
      <c r="F145" s="265">
        <f>SUM(D145:E145)</f>
        <v>0</v>
      </c>
    </row>
    <row r="146" spans="1:12" ht="12" customHeight="1" x14ac:dyDescent="0.25">
      <c r="A146" s="730">
        <v>52</v>
      </c>
      <c r="B146" s="734" t="s">
        <v>89</v>
      </c>
      <c r="C146" s="7" t="s">
        <v>336</v>
      </c>
      <c r="D146" s="265">
        <v>13150534</v>
      </c>
      <c r="E146" s="265">
        <f>SUM('3.1. sz. mell'!E199,'3.2. sz. mell'!E199,'3.3. sz. mell'!E199,'3.4.sz. mell.'!E199)</f>
        <v>0</v>
      </c>
      <c r="F146" s="265">
        <f>SUM(D146:E146)</f>
        <v>13150534</v>
      </c>
    </row>
    <row r="147" spans="1:12" ht="12" customHeight="1" x14ac:dyDescent="0.25">
      <c r="A147" s="730">
        <v>53</v>
      </c>
      <c r="B147" s="734" t="s">
        <v>249</v>
      </c>
      <c r="C147" s="7" t="s">
        <v>427</v>
      </c>
      <c r="D147" s="265"/>
      <c r="E147" s="265">
        <f>SUM('3.1. sz. mell'!E201,'3.2. sz. mell'!E201,'3.3. sz. mell'!E201,'3.4.sz. mell.'!E201)</f>
        <v>0</v>
      </c>
      <c r="F147" s="265">
        <f>SUM(D147:E147)</f>
        <v>0</v>
      </c>
    </row>
    <row r="148" spans="1:12" ht="12" customHeight="1" x14ac:dyDescent="0.25">
      <c r="A148" s="730">
        <v>54</v>
      </c>
      <c r="B148" s="734" t="s">
        <v>250</v>
      </c>
      <c r="C148" s="7" t="s">
        <v>355</v>
      </c>
      <c r="D148" s="265">
        <f>SUM('3.1. sz. mell'!D201,'3.2. sz. mell'!D201,'3.3. sz. mell'!D201,'3.4.sz. mell.'!D201)</f>
        <v>0</v>
      </c>
      <c r="E148" s="265">
        <f>SUM('3.1. sz. mell'!E201,'3.2. sz. mell'!E201,'3.3. sz. mell'!E201,'3.4.sz. mell.'!E201)</f>
        <v>0</v>
      </c>
      <c r="F148" s="265">
        <f>SUM(D148:E148)</f>
        <v>0</v>
      </c>
    </row>
    <row r="149" spans="1:12" ht="12" customHeight="1" x14ac:dyDescent="0.25">
      <c r="A149" s="730">
        <v>55</v>
      </c>
      <c r="B149" s="732" t="s">
        <v>23</v>
      </c>
      <c r="C149" s="754" t="s">
        <v>428</v>
      </c>
      <c r="D149" s="755">
        <f>SUM(D150:D154)</f>
        <v>0</v>
      </c>
      <c r="E149" s="755">
        <f>SUM(E150:E154)</f>
        <v>0</v>
      </c>
      <c r="F149" s="755">
        <f>SUM(F150:F154)</f>
        <v>0</v>
      </c>
    </row>
    <row r="150" spans="1:12" ht="12" customHeight="1" x14ac:dyDescent="0.25">
      <c r="A150" s="730">
        <v>56</v>
      </c>
      <c r="B150" s="734" t="s">
        <v>90</v>
      </c>
      <c r="C150" s="7" t="s">
        <v>423</v>
      </c>
      <c r="D150" s="265">
        <f>SUM('3.1. sz. mell'!D204,'3.2. sz. mell'!D204,'3.3. sz. mell'!D204,'3.4.sz. mell.'!D204)</f>
        <v>0</v>
      </c>
      <c r="E150" s="265">
        <f>SUM('3.1. sz. mell'!E204,'3.2. sz. mell'!E204,'3.3. sz. mell'!E204,'3.4.sz. mell.'!E204)</f>
        <v>0</v>
      </c>
      <c r="F150" s="265">
        <f t="shared" ref="F150:F156" si="4">SUM(D150:E150)</f>
        <v>0</v>
      </c>
    </row>
    <row r="151" spans="1:12" ht="12" customHeight="1" x14ac:dyDescent="0.25">
      <c r="A151" s="730">
        <v>57</v>
      </c>
      <c r="B151" s="734" t="s">
        <v>91</v>
      </c>
      <c r="C151" s="7" t="s">
        <v>430</v>
      </c>
      <c r="D151" s="265">
        <f>SUM('3.1. sz. mell'!D205,'3.2. sz. mell'!D205,'3.3. sz. mell'!D205,'3.4.sz. mell.'!D205)</f>
        <v>0</v>
      </c>
      <c r="E151" s="265">
        <f>SUM('3.1. sz. mell'!E205,'3.2. sz. mell'!E205,'3.3. sz. mell'!E205,'3.4.sz. mell.'!E205)</f>
        <v>0</v>
      </c>
      <c r="F151" s="265">
        <f t="shared" si="4"/>
        <v>0</v>
      </c>
    </row>
    <row r="152" spans="1:12" ht="12" customHeight="1" x14ac:dyDescent="0.25">
      <c r="A152" s="730">
        <v>58</v>
      </c>
      <c r="B152" s="734" t="s">
        <v>261</v>
      </c>
      <c r="C152" s="7" t="s">
        <v>425</v>
      </c>
      <c r="D152" s="265">
        <f>SUM('3.1. sz. mell'!D206,'3.2. sz. mell'!D206,'3.3. sz. mell'!D206,'3.4.sz. mell.'!D206)</f>
        <v>0</v>
      </c>
      <c r="E152" s="265">
        <f>SUM('3.1. sz. mell'!E206,'3.2. sz. mell'!E206,'3.3. sz. mell'!E206,'3.4.sz. mell.'!E206)</f>
        <v>0</v>
      </c>
      <c r="F152" s="265">
        <f t="shared" si="4"/>
        <v>0</v>
      </c>
    </row>
    <row r="153" spans="1:12" ht="12" customHeight="1" x14ac:dyDescent="0.25">
      <c r="A153" s="730">
        <v>59</v>
      </c>
      <c r="B153" s="734" t="s">
        <v>262</v>
      </c>
      <c r="C153" s="7" t="s">
        <v>431</v>
      </c>
      <c r="D153" s="265">
        <f>SUM('3.1. sz. mell'!D207,'3.2. sz. mell'!D207,'3.3. sz. mell'!D207,'3.4.sz. mell.'!D207)</f>
        <v>0</v>
      </c>
      <c r="E153" s="265">
        <f>SUM('3.1. sz. mell'!E207,'3.2. sz. mell'!E207,'3.3. sz. mell'!E207,'3.4.sz. mell.'!E207)</f>
        <v>0</v>
      </c>
      <c r="F153" s="265">
        <f t="shared" si="4"/>
        <v>0</v>
      </c>
    </row>
    <row r="154" spans="1:12" ht="12" customHeight="1" x14ac:dyDescent="0.25">
      <c r="A154" s="730">
        <v>60</v>
      </c>
      <c r="B154" s="734" t="s">
        <v>429</v>
      </c>
      <c r="C154" s="7" t="s">
        <v>432</v>
      </c>
      <c r="D154" s="265">
        <f>SUM('3.1. sz. mell'!D208,'3.2. sz. mell'!D208,'3.3. sz. mell'!D208,'3.4.sz. mell.'!D208)</f>
        <v>0</v>
      </c>
      <c r="E154" s="265">
        <f>SUM('3.1. sz. mell'!E208,'3.2. sz. mell'!E208,'3.3. sz. mell'!E208,'3.4.sz. mell.'!E208)</f>
        <v>0</v>
      </c>
      <c r="F154" s="265">
        <f t="shared" si="4"/>
        <v>0</v>
      </c>
    </row>
    <row r="155" spans="1:12" ht="12" customHeight="1" x14ac:dyDescent="0.25">
      <c r="A155" s="730">
        <v>61</v>
      </c>
      <c r="B155" s="732" t="s">
        <v>24</v>
      </c>
      <c r="C155" s="754" t="s">
        <v>433</v>
      </c>
      <c r="D155" s="756"/>
      <c r="E155" s="756"/>
      <c r="F155" s="756">
        <f t="shared" si="4"/>
        <v>0</v>
      </c>
    </row>
    <row r="156" spans="1:12" ht="12" customHeight="1" x14ac:dyDescent="0.25">
      <c r="A156" s="730">
        <v>62</v>
      </c>
      <c r="B156" s="732" t="s">
        <v>25</v>
      </c>
      <c r="C156" s="754" t="s">
        <v>434</v>
      </c>
      <c r="D156" s="756"/>
      <c r="E156" s="756"/>
      <c r="F156" s="756">
        <f t="shared" si="4"/>
        <v>0</v>
      </c>
    </row>
    <row r="157" spans="1:12" ht="15" customHeight="1" x14ac:dyDescent="0.25">
      <c r="A157" s="730">
        <v>63</v>
      </c>
      <c r="B157" s="732" t="s">
        <v>26</v>
      </c>
      <c r="C157" s="754" t="s">
        <v>436</v>
      </c>
      <c r="D157" s="757">
        <f>+D133+D137+D144+D149+D155+D156</f>
        <v>13150534</v>
      </c>
      <c r="E157" s="757">
        <f>+E133+E137+E144+E149+E155+E156</f>
        <v>0</v>
      </c>
      <c r="F157" s="757">
        <f>+F133+F137+F144+F149+F155+F156</f>
        <v>13150534</v>
      </c>
      <c r="I157" s="291"/>
      <c r="J157" s="292"/>
      <c r="K157" s="292"/>
      <c r="L157" s="292"/>
    </row>
    <row r="158" spans="1:12" s="280" customFormat="1" ht="12.95" customHeight="1" x14ac:dyDescent="0.2">
      <c r="A158" s="730">
        <v>64</v>
      </c>
      <c r="B158" s="741" t="s">
        <v>27</v>
      </c>
      <c r="C158" s="741" t="s">
        <v>435</v>
      </c>
      <c r="D158" s="757">
        <f>+D132+D157</f>
        <v>2937904579</v>
      </c>
      <c r="E158" s="757">
        <f>+E132+E157</f>
        <v>-182424111</v>
      </c>
      <c r="F158" s="757">
        <f>+F132+F157</f>
        <v>2689626305</v>
      </c>
    </row>
    <row r="159" spans="1:12" s="280" customFormat="1" ht="12.95" customHeight="1" x14ac:dyDescent="0.2">
      <c r="A159" s="769"/>
      <c r="B159" s="770"/>
      <c r="C159" s="770"/>
      <c r="D159" s="771"/>
      <c r="E159" s="771"/>
      <c r="F159" s="771"/>
    </row>
    <row r="161" spans="1:7" x14ac:dyDescent="0.25">
      <c r="A161" s="837" t="s">
        <v>996</v>
      </c>
      <c r="B161" s="837"/>
      <c r="C161" s="837"/>
      <c r="D161" s="837"/>
      <c r="E161" s="837"/>
      <c r="F161" s="837"/>
    </row>
    <row r="162" spans="1:7" x14ac:dyDescent="0.25">
      <c r="A162" s="768"/>
      <c r="B162" s="768"/>
      <c r="C162" s="768"/>
      <c r="D162" s="768"/>
      <c r="E162" s="768"/>
      <c r="F162" s="768"/>
    </row>
    <row r="163" spans="1:7" s="746" customFormat="1" ht="15" customHeight="1" x14ac:dyDescent="0.2">
      <c r="A163" s="747"/>
      <c r="B163" s="748" t="s">
        <v>456</v>
      </c>
      <c r="C163" s="748" t="s">
        <v>457</v>
      </c>
      <c r="D163" s="749" t="s">
        <v>458</v>
      </c>
      <c r="E163" s="749" t="s">
        <v>460</v>
      </c>
      <c r="F163" s="749" t="s">
        <v>459</v>
      </c>
    </row>
    <row r="164" spans="1:7" s="746" customFormat="1" ht="31.5" x14ac:dyDescent="0.2">
      <c r="A164" s="776">
        <v>1</v>
      </c>
      <c r="B164" s="767" t="s">
        <v>998</v>
      </c>
      <c r="C164" s="767" t="s">
        <v>60</v>
      </c>
      <c r="D164" s="731" t="s">
        <v>612</v>
      </c>
      <c r="E164" s="731" t="s">
        <v>609</v>
      </c>
      <c r="F164" s="731" t="s">
        <v>607</v>
      </c>
    </row>
    <row r="165" spans="1:7" ht="21" customHeight="1" x14ac:dyDescent="0.25">
      <c r="A165" s="776">
        <v>2</v>
      </c>
      <c r="B165" s="731" t="s">
        <v>17</v>
      </c>
      <c r="C165" s="750" t="s">
        <v>437</v>
      </c>
      <c r="D165" s="733">
        <f>+D64-D132</f>
        <v>-2235362458</v>
      </c>
      <c r="E165" s="733">
        <f>+E64-E132</f>
        <v>361245853</v>
      </c>
      <c r="F165" s="762">
        <f>+F64-F132</f>
        <v>-1808262442</v>
      </c>
      <c r="G165" s="293"/>
    </row>
    <row r="166" spans="1:7" ht="31.5" x14ac:dyDescent="0.25">
      <c r="A166" s="776">
        <v>3</v>
      </c>
      <c r="B166" s="731" t="s">
        <v>18</v>
      </c>
      <c r="C166" s="750" t="s">
        <v>443</v>
      </c>
      <c r="D166" s="733">
        <f>+D88-D157</f>
        <v>1919792283</v>
      </c>
      <c r="E166" s="733">
        <f>+E88-E157</f>
        <v>-111529841</v>
      </c>
      <c r="F166" s="733">
        <f>+F88-F157</f>
        <v>1808262442</v>
      </c>
    </row>
    <row r="167" spans="1:7" x14ac:dyDescent="0.25">
      <c r="A167" s="769"/>
      <c r="B167" s="772"/>
      <c r="C167" s="773"/>
      <c r="D167" s="774"/>
      <c r="E167" s="774"/>
      <c r="F167" s="774"/>
    </row>
    <row r="169" spans="1:7" x14ac:dyDescent="0.25">
      <c r="A169" s="839" t="s">
        <v>997</v>
      </c>
      <c r="B169" s="839"/>
      <c r="C169" s="839"/>
      <c r="D169" s="839"/>
      <c r="E169" s="839"/>
      <c r="F169" s="839"/>
    </row>
    <row r="170" spans="1:7" x14ac:dyDescent="0.25">
      <c r="B170" s="763"/>
      <c r="C170" s="763"/>
      <c r="D170" s="763"/>
      <c r="E170" s="763"/>
      <c r="F170" s="763"/>
    </row>
    <row r="171" spans="1:7" x14ac:dyDescent="0.25">
      <c r="A171" s="747"/>
      <c r="B171" s="748" t="s">
        <v>456</v>
      </c>
      <c r="C171" s="748" t="s">
        <v>457</v>
      </c>
      <c r="D171" s="749" t="s">
        <v>458</v>
      </c>
      <c r="E171" s="749" t="s">
        <v>460</v>
      </c>
      <c r="F171" s="749" t="s">
        <v>459</v>
      </c>
    </row>
    <row r="172" spans="1:7" ht="31.5" x14ac:dyDescent="0.25">
      <c r="A172" s="776">
        <v>1</v>
      </c>
      <c r="B172" s="767" t="s">
        <v>998</v>
      </c>
      <c r="C172" s="767" t="s">
        <v>60</v>
      </c>
      <c r="D172" s="758" t="s">
        <v>612</v>
      </c>
      <c r="E172" s="758" t="s">
        <v>609</v>
      </c>
      <c r="F172" s="758" t="s">
        <v>607</v>
      </c>
      <c r="G172" s="685"/>
    </row>
    <row r="173" spans="1:7" ht="16.5" customHeight="1" x14ac:dyDescent="0.25">
      <c r="A173" s="776">
        <v>2</v>
      </c>
      <c r="B173" s="775" t="s">
        <v>17</v>
      </c>
      <c r="C173" s="765" t="s">
        <v>478</v>
      </c>
      <c r="D173" s="764">
        <f>SUM('3.1. sz. mell'!D214,'3.2. sz. mell'!D214,'3.3. sz. mell'!D214,'3.4.sz. mell.'!D214)</f>
        <v>72</v>
      </c>
      <c r="E173" s="736">
        <f>SUM('3.1. sz. mell'!E214,'3.2. sz. mell'!E214,'3.3. sz. mell'!E214,'3.4.sz. mell.'!E214)</f>
        <v>0</v>
      </c>
      <c r="F173" s="766">
        <f>SUM(D173:E173)</f>
        <v>72</v>
      </c>
    </row>
    <row r="174" spans="1:7" ht="16.5" customHeight="1" x14ac:dyDescent="0.25">
      <c r="A174" s="776">
        <v>3</v>
      </c>
      <c r="B174" s="775" t="s">
        <v>18</v>
      </c>
      <c r="C174" s="765" t="s">
        <v>175</v>
      </c>
      <c r="D174" s="764">
        <f>SUM('3.1. sz. mell'!D215,'3.2. sz. mell'!D215,'3.3. sz. mell'!D215,'3.4.sz. mell.'!D215)</f>
        <v>10</v>
      </c>
      <c r="E174" s="736">
        <f>SUM('3.1. sz. mell'!E215,'3.2. sz. mell'!E215,'3.3. sz. mell'!E215,'3.4.sz. mell.'!E215)</f>
        <v>0</v>
      </c>
      <c r="F174" s="766">
        <v>5</v>
      </c>
    </row>
  </sheetData>
  <customSheetViews>
    <customSheetView guid="{97FEE8B0-D789-49A2-9B6A-B24783AB39CA}" scale="130">
      <selection activeCell="C3" sqref="C3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KÖLTSÉGVETÉSÉNEK ÖSSZEVONT MÉRLEGE&amp;10
&amp;R&amp;"Times New Roman CE,Félkövér dőlt"&amp;11 1.1. melléklet a ........./2017. (.......) önkormányzati rendelethez</oddHeader>
      </headerFooter>
    </customSheetView>
  </customSheetViews>
  <mergeCells count="6">
    <mergeCell ref="A1:F1"/>
    <mergeCell ref="B2:F2"/>
    <mergeCell ref="A169:F169"/>
    <mergeCell ref="A161:F161"/>
    <mergeCell ref="A92:F92"/>
    <mergeCell ref="B91:F91"/>
  </mergeCells>
  <phoneticPr fontId="0" type="noConversion"/>
  <printOptions horizontalCentered="1"/>
  <pageMargins left="3.937007874015748E-2" right="3.937007874015748E-2" top="1.1023622047244095" bottom="0.35433070866141736" header="0.47244094488188981" footer="0.31496062992125984"/>
  <pageSetup paperSize="9" scale="59" fitToHeight="0" orientation="portrait" r:id="rId2"/>
  <headerFooter scaleWithDoc="0" alignWithMargins="0">
    <oddHeader>&amp;R&amp;8 1. melléklet
a ..../..... (..... ........) önkormányzati rendelethez</oddHeader>
  </headerFooter>
  <rowBreaks count="1" manualBreakCount="1">
    <brk id="91" min="1" max="6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P81"/>
  <sheetViews>
    <sheetView view="pageBreakPreview" zoomScaleNormal="100" zoomScaleSheetLayoutView="100" workbookViewId="0">
      <selection activeCell="P41" sqref="P41"/>
    </sheetView>
  </sheetViews>
  <sheetFormatPr defaultRowHeight="15.75" x14ac:dyDescent="0.25"/>
  <cols>
    <col min="1" max="1" width="5.6640625" style="76" customWidth="1"/>
    <col min="2" max="2" width="31.1640625" style="84" customWidth="1"/>
    <col min="3" max="3" width="15.6640625" style="84" bestFit="1" customWidth="1"/>
    <col min="4" max="4" width="10.5" style="84" bestFit="1" customWidth="1"/>
    <col min="5" max="5" width="9.83203125" style="84" bestFit="1" customWidth="1"/>
    <col min="6" max="6" width="9.5" style="84" customWidth="1"/>
    <col min="7" max="7" width="9" style="84" bestFit="1" customWidth="1"/>
    <col min="8" max="10" width="9.83203125" style="84" bestFit="1" customWidth="1"/>
    <col min="11" max="11" width="9" style="84" bestFit="1" customWidth="1"/>
    <col min="12" max="15" width="9.5" style="84" customWidth="1"/>
    <col min="16" max="16" width="12.6640625" style="76" customWidth="1"/>
    <col min="17" max="16384" width="9.33203125" style="84"/>
  </cols>
  <sheetData>
    <row r="1" spans="1:16" ht="31.5" customHeight="1" thickBot="1" x14ac:dyDescent="0.3">
      <c r="A1" s="871" t="s">
        <v>892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</row>
    <row r="2" spans="1:16" s="76" customFormat="1" ht="26.1" customHeight="1" thickBot="1" x14ac:dyDescent="0.3">
      <c r="A2" s="73" t="s">
        <v>15</v>
      </c>
      <c r="B2" s="74" t="s">
        <v>60</v>
      </c>
      <c r="C2" s="74" t="s">
        <v>54</v>
      </c>
      <c r="D2" s="74" t="s">
        <v>67</v>
      </c>
      <c r="E2" s="74" t="s">
        <v>68</v>
      </c>
      <c r="F2" s="74" t="s">
        <v>69</v>
      </c>
      <c r="G2" s="74" t="s">
        <v>70</v>
      </c>
      <c r="H2" s="74" t="s">
        <v>71</v>
      </c>
      <c r="I2" s="74" t="s">
        <v>72</v>
      </c>
      <c r="J2" s="74" t="s">
        <v>73</v>
      </c>
      <c r="K2" s="74" t="s">
        <v>74</v>
      </c>
      <c r="L2" s="74" t="s">
        <v>75</v>
      </c>
      <c r="M2" s="74" t="s">
        <v>76</v>
      </c>
      <c r="N2" s="74" t="s">
        <v>77</v>
      </c>
      <c r="O2" s="74" t="s">
        <v>78</v>
      </c>
      <c r="P2" s="75" t="s">
        <v>52</v>
      </c>
    </row>
    <row r="3" spans="1:16" s="78" customFormat="1" ht="15" customHeight="1" thickBot="1" x14ac:dyDescent="0.25">
      <c r="A3" s="77" t="s">
        <v>17</v>
      </c>
      <c r="B3" s="868" t="s">
        <v>55</v>
      </c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70"/>
    </row>
    <row r="4" spans="1:16" s="78" customFormat="1" ht="22.5" x14ac:dyDescent="0.2">
      <c r="A4" s="79" t="s">
        <v>18</v>
      </c>
      <c r="B4" s="329" t="s">
        <v>338</v>
      </c>
      <c r="C4" s="705">
        <f>SUM('1.mell.'!D6:E6)</f>
        <v>379662063</v>
      </c>
      <c r="D4" s="711">
        <v>29785379</v>
      </c>
      <c r="E4" s="711">
        <v>29785379</v>
      </c>
      <c r="F4" s="711">
        <v>29785379</v>
      </c>
      <c r="G4" s="711">
        <v>29785379</v>
      </c>
      <c r="H4" s="711">
        <v>29785379</v>
      </c>
      <c r="I4" s="711">
        <v>52022890</v>
      </c>
      <c r="J4" s="711">
        <v>29785379</v>
      </c>
      <c r="K4" s="711">
        <v>29785379</v>
      </c>
      <c r="L4" s="711">
        <v>29785379</v>
      </c>
      <c r="M4" s="711">
        <v>29785379</v>
      </c>
      <c r="N4" s="711">
        <v>29785379</v>
      </c>
      <c r="O4" s="711">
        <v>29785383</v>
      </c>
      <c r="P4" s="686">
        <f>SUM(D4:O4)</f>
        <v>379662063</v>
      </c>
    </row>
    <row r="5" spans="1:16" s="81" customFormat="1" ht="22.5" x14ac:dyDescent="0.2">
      <c r="A5" s="80" t="s">
        <v>19</v>
      </c>
      <c r="B5" s="195" t="s">
        <v>384</v>
      </c>
      <c r="C5" s="706">
        <f>SUM('1.mell.'!D13:E13)</f>
        <v>18998271</v>
      </c>
      <c r="D5" s="712">
        <v>1382587</v>
      </c>
      <c r="E5" s="712">
        <v>1382587</v>
      </c>
      <c r="F5" s="712">
        <v>1382587</v>
      </c>
      <c r="G5" s="712">
        <v>1382587</v>
      </c>
      <c r="H5" s="712">
        <v>1382587</v>
      </c>
      <c r="I5" s="712">
        <v>3789818</v>
      </c>
      <c r="J5" s="712">
        <v>1382587</v>
      </c>
      <c r="K5" s="712">
        <v>1382587</v>
      </c>
      <c r="L5" s="712">
        <v>1382587</v>
      </c>
      <c r="M5" s="712">
        <v>1382587</v>
      </c>
      <c r="N5" s="712">
        <v>1382583</v>
      </c>
      <c r="O5" s="712">
        <v>1382587</v>
      </c>
      <c r="P5" s="687">
        <f t="shared" ref="P5:P12" si="0">SUM(D5:O5)</f>
        <v>18998271</v>
      </c>
    </row>
    <row r="6" spans="1:16" s="81" customFormat="1" ht="22.5" x14ac:dyDescent="0.2">
      <c r="A6" s="80" t="s">
        <v>20</v>
      </c>
      <c r="B6" s="194" t="s">
        <v>385</v>
      </c>
      <c r="C6" s="707">
        <f>SUM('1.mell.'!D20:E20)</f>
        <v>152000000</v>
      </c>
      <c r="D6" s="714"/>
      <c r="E6" s="715"/>
      <c r="F6" s="715"/>
      <c r="G6" s="715"/>
      <c r="H6" s="715"/>
      <c r="I6" s="715">
        <v>152000000</v>
      </c>
      <c r="J6" s="715"/>
      <c r="K6" s="715"/>
      <c r="L6" s="715"/>
      <c r="M6" s="715"/>
      <c r="N6" s="715"/>
      <c r="O6" s="715"/>
      <c r="P6" s="687">
        <f t="shared" si="0"/>
        <v>152000000</v>
      </c>
    </row>
    <row r="7" spans="1:16" s="81" customFormat="1" ht="14.1" customHeight="1" x14ac:dyDescent="0.2">
      <c r="A7" s="80" t="s">
        <v>21</v>
      </c>
      <c r="B7" s="193" t="s">
        <v>151</v>
      </c>
      <c r="C7" s="708">
        <f>SUM('1.mell.'!D27:E27)</f>
        <v>153490000</v>
      </c>
      <c r="D7" s="712">
        <v>7349000</v>
      </c>
      <c r="E7" s="713">
        <v>7349000</v>
      </c>
      <c r="F7" s="713">
        <v>40000000</v>
      </c>
      <c r="G7" s="713">
        <v>7349000</v>
      </c>
      <c r="H7" s="712">
        <v>7349000</v>
      </c>
      <c r="I7" s="713">
        <v>7349000</v>
      </c>
      <c r="J7" s="712">
        <v>7349000</v>
      </c>
      <c r="K7" s="713">
        <v>7349000</v>
      </c>
      <c r="L7" s="713">
        <v>40000000</v>
      </c>
      <c r="M7" s="712">
        <v>7349000</v>
      </c>
      <c r="N7" s="713">
        <v>7349000</v>
      </c>
      <c r="O7" s="713">
        <v>7349000</v>
      </c>
      <c r="P7" s="687">
        <f t="shared" si="0"/>
        <v>153490000</v>
      </c>
    </row>
    <row r="8" spans="1:16" s="81" customFormat="1" ht="14.1" customHeight="1" x14ac:dyDescent="0.2">
      <c r="A8" s="80" t="s">
        <v>22</v>
      </c>
      <c r="B8" s="193" t="s">
        <v>386</v>
      </c>
      <c r="C8" s="708">
        <f>SUM('1.mell.'!D36:E36)</f>
        <v>155321154</v>
      </c>
      <c r="D8" s="712">
        <v>12762013</v>
      </c>
      <c r="E8" s="713">
        <v>12762012</v>
      </c>
      <c r="F8" s="712">
        <v>12762013</v>
      </c>
      <c r="G8" s="713">
        <v>12762013</v>
      </c>
      <c r="H8" s="712">
        <v>12762013</v>
      </c>
      <c r="I8" s="713">
        <v>14939012</v>
      </c>
      <c r="J8" s="712">
        <v>12762013</v>
      </c>
      <c r="K8" s="713">
        <v>12762012</v>
      </c>
      <c r="L8" s="712">
        <v>12762013</v>
      </c>
      <c r="M8" s="713">
        <v>12762012</v>
      </c>
      <c r="N8" s="712">
        <v>12762013</v>
      </c>
      <c r="O8" s="713">
        <v>12762015</v>
      </c>
      <c r="P8" s="687">
        <f t="shared" si="0"/>
        <v>155321154</v>
      </c>
    </row>
    <row r="9" spans="1:16" s="81" customFormat="1" ht="14.1" customHeight="1" x14ac:dyDescent="0.2">
      <c r="A9" s="80" t="s">
        <v>23</v>
      </c>
      <c r="B9" s="193" t="s">
        <v>8</v>
      </c>
      <c r="C9" s="708">
        <f>SUM('1.mell.'!D48:E48)</f>
        <v>0</v>
      </c>
      <c r="D9" s="712"/>
      <c r="E9" s="713"/>
      <c r="F9" s="713"/>
      <c r="G9" s="713"/>
      <c r="H9" s="713"/>
      <c r="I9" s="713"/>
      <c r="J9" s="713"/>
      <c r="K9" s="713"/>
      <c r="L9" s="713"/>
      <c r="M9" s="713"/>
      <c r="N9" s="713"/>
      <c r="O9" s="713"/>
      <c r="P9" s="687">
        <f t="shared" si="0"/>
        <v>0</v>
      </c>
    </row>
    <row r="10" spans="1:16" s="81" customFormat="1" ht="14.1" customHeight="1" x14ac:dyDescent="0.2">
      <c r="A10" s="80" t="s">
        <v>24</v>
      </c>
      <c r="B10" s="193" t="s">
        <v>340</v>
      </c>
      <c r="C10" s="708">
        <f>SUM('1.mell.'!D54:E54)</f>
        <v>8741841</v>
      </c>
      <c r="D10" s="712"/>
      <c r="E10" s="713"/>
      <c r="F10" s="713">
        <v>4370920</v>
      </c>
      <c r="G10" s="713"/>
      <c r="H10" s="713"/>
      <c r="I10" s="713"/>
      <c r="J10" s="713">
        <v>4370921</v>
      </c>
      <c r="K10" s="713"/>
      <c r="L10" s="713"/>
      <c r="M10" s="713"/>
      <c r="N10" s="713"/>
      <c r="O10" s="713"/>
      <c r="P10" s="687">
        <f t="shared" si="0"/>
        <v>8741841</v>
      </c>
    </row>
    <row r="11" spans="1:16" s="81" customFormat="1" ht="22.5" x14ac:dyDescent="0.2">
      <c r="A11" s="80" t="s">
        <v>25</v>
      </c>
      <c r="B11" s="195" t="s">
        <v>372</v>
      </c>
      <c r="C11" s="706">
        <f>SUM('1.mell.'!D59:E59)</f>
        <v>0</v>
      </c>
      <c r="D11" s="712"/>
      <c r="E11" s="713"/>
      <c r="F11" s="713"/>
      <c r="G11" s="713"/>
      <c r="H11" s="713"/>
      <c r="I11" s="713"/>
      <c r="J11" s="713"/>
      <c r="K11" s="713"/>
      <c r="L11" s="713"/>
      <c r="M11" s="713"/>
      <c r="N11" s="713"/>
      <c r="O11" s="713"/>
      <c r="P11" s="687">
        <f t="shared" si="0"/>
        <v>0</v>
      </c>
    </row>
    <row r="12" spans="1:16" s="81" customFormat="1" ht="14.1" customHeight="1" thickBot="1" x14ac:dyDescent="0.25">
      <c r="A12" s="80" t="s">
        <v>26</v>
      </c>
      <c r="B12" s="193" t="s">
        <v>9</v>
      </c>
      <c r="C12" s="708">
        <f>SUM('1.mell.'!D88,'1.mell.'!E88)</f>
        <v>1821412976</v>
      </c>
      <c r="D12" s="712">
        <v>1932942817</v>
      </c>
      <c r="E12" s="713">
        <v>-111529841</v>
      </c>
      <c r="F12" s="713"/>
      <c r="G12" s="713"/>
      <c r="H12" s="713"/>
      <c r="I12" s="713"/>
      <c r="J12" s="713"/>
      <c r="K12" s="713"/>
      <c r="L12" s="713"/>
      <c r="M12" s="713"/>
      <c r="N12" s="713"/>
      <c r="O12" s="713"/>
      <c r="P12" s="688">
        <f t="shared" si="0"/>
        <v>1821412976</v>
      </c>
    </row>
    <row r="13" spans="1:16" s="78" customFormat="1" ht="15.95" customHeight="1" thickBot="1" x14ac:dyDescent="0.25">
      <c r="A13" s="77" t="s">
        <v>27</v>
      </c>
      <c r="B13" s="35" t="s">
        <v>103</v>
      </c>
      <c r="C13" s="709">
        <f>SUM(C4:C12)</f>
        <v>2689626305</v>
      </c>
      <c r="D13" s="690">
        <f t="shared" ref="D13:O13" si="1">SUM(D4:D12)</f>
        <v>1984221796</v>
      </c>
      <c r="E13" s="691">
        <f t="shared" si="1"/>
        <v>-60250863</v>
      </c>
      <c r="F13" s="691">
        <f t="shared" si="1"/>
        <v>88300899</v>
      </c>
      <c r="G13" s="691">
        <f t="shared" si="1"/>
        <v>51278979</v>
      </c>
      <c r="H13" s="691">
        <f t="shared" si="1"/>
        <v>51278979</v>
      </c>
      <c r="I13" s="691">
        <f t="shared" si="1"/>
        <v>230100720</v>
      </c>
      <c r="J13" s="691">
        <f t="shared" si="1"/>
        <v>55649900</v>
      </c>
      <c r="K13" s="691">
        <f t="shared" si="1"/>
        <v>51278978</v>
      </c>
      <c r="L13" s="691">
        <f t="shared" si="1"/>
        <v>83929979</v>
      </c>
      <c r="M13" s="691">
        <f t="shared" si="1"/>
        <v>51278978</v>
      </c>
      <c r="N13" s="691">
        <f t="shared" si="1"/>
        <v>51278975</v>
      </c>
      <c r="O13" s="691">
        <f t="shared" si="1"/>
        <v>51278985</v>
      </c>
      <c r="P13" s="692">
        <f>SUM(D13:O13)</f>
        <v>2689626305</v>
      </c>
    </row>
    <row r="14" spans="1:16" s="78" customFormat="1" ht="15" customHeight="1" thickBot="1" x14ac:dyDescent="0.25">
      <c r="A14" s="77" t="s">
        <v>28</v>
      </c>
      <c r="B14" s="868" t="s">
        <v>56</v>
      </c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70"/>
    </row>
    <row r="15" spans="1:16" s="81" customFormat="1" ht="14.1" customHeight="1" x14ac:dyDescent="0.2">
      <c r="A15" s="82" t="s">
        <v>29</v>
      </c>
      <c r="B15" s="196" t="s">
        <v>61</v>
      </c>
      <c r="C15" s="710">
        <f>SUM('1.mell.'!E98,'1.mell.'!D98)</f>
        <v>290750523</v>
      </c>
      <c r="D15" s="714">
        <v>22522095</v>
      </c>
      <c r="E15" s="715">
        <v>22626508</v>
      </c>
      <c r="F15" s="715">
        <v>22626508</v>
      </c>
      <c r="G15" s="715">
        <v>22626508</v>
      </c>
      <c r="H15" s="715">
        <v>22626508</v>
      </c>
      <c r="I15" s="715">
        <v>40478342</v>
      </c>
      <c r="J15" s="715">
        <v>22626508</v>
      </c>
      <c r="K15" s="715">
        <v>22626508</v>
      </c>
      <c r="L15" s="715">
        <v>22626508</v>
      </c>
      <c r="M15" s="715">
        <v>22626508</v>
      </c>
      <c r="N15" s="715">
        <v>22626508</v>
      </c>
      <c r="O15" s="715">
        <v>24111514</v>
      </c>
      <c r="P15" s="693">
        <f t="shared" ref="P15:P25" si="2">SUM(D15:O15)</f>
        <v>290750523</v>
      </c>
    </row>
    <row r="16" spans="1:16" s="81" customFormat="1" ht="27" customHeight="1" x14ac:dyDescent="0.2">
      <c r="A16" s="80" t="s">
        <v>30</v>
      </c>
      <c r="B16" s="195" t="s">
        <v>160</v>
      </c>
      <c r="C16" s="706">
        <f>SUM('1.mell.'!D99,'1.mell.'!E99)</f>
        <v>60939188</v>
      </c>
      <c r="D16" s="712">
        <v>4736623</v>
      </c>
      <c r="E16" s="713">
        <v>4756987</v>
      </c>
      <c r="F16" s="713">
        <v>4756987</v>
      </c>
      <c r="G16" s="713">
        <v>4756987</v>
      </c>
      <c r="H16" s="713">
        <v>4756987</v>
      </c>
      <c r="I16" s="713">
        <v>8343110</v>
      </c>
      <c r="J16" s="713">
        <v>4756987</v>
      </c>
      <c r="K16" s="713">
        <v>4756987</v>
      </c>
      <c r="L16" s="713">
        <v>4756987</v>
      </c>
      <c r="M16" s="713">
        <v>4756987</v>
      </c>
      <c r="N16" s="713">
        <v>4756987</v>
      </c>
      <c r="O16" s="713">
        <v>5046572</v>
      </c>
      <c r="P16" s="687">
        <f>SUM(D16:O16)</f>
        <v>60939188</v>
      </c>
    </row>
    <row r="17" spans="1:16" s="81" customFormat="1" ht="14.1" customHeight="1" x14ac:dyDescent="0.2">
      <c r="A17" s="80" t="s">
        <v>31</v>
      </c>
      <c r="B17" s="193" t="s">
        <v>125</v>
      </c>
      <c r="C17" s="708">
        <f>SUM('1.mell.'!D100,'1.mell.'!E100)</f>
        <v>359546526</v>
      </c>
      <c r="D17" s="712">
        <v>26422169</v>
      </c>
      <c r="E17" s="713">
        <v>26422169</v>
      </c>
      <c r="F17" s="712">
        <v>26422169</v>
      </c>
      <c r="G17" s="713">
        <v>26422169</v>
      </c>
      <c r="H17" s="712">
        <v>26422169</v>
      </c>
      <c r="I17" s="713">
        <v>68902667</v>
      </c>
      <c r="J17" s="712">
        <v>26422169</v>
      </c>
      <c r="K17" s="713">
        <v>26422169</v>
      </c>
      <c r="L17" s="712">
        <v>26422169</v>
      </c>
      <c r="M17" s="713">
        <v>26422169</v>
      </c>
      <c r="N17" s="712">
        <v>26422169</v>
      </c>
      <c r="O17" s="713">
        <v>26422169</v>
      </c>
      <c r="P17" s="687">
        <f t="shared" si="2"/>
        <v>359546526</v>
      </c>
    </row>
    <row r="18" spans="1:16" s="81" customFormat="1" ht="14.1" customHeight="1" x14ac:dyDescent="0.2">
      <c r="A18" s="80" t="s">
        <v>32</v>
      </c>
      <c r="B18" s="193" t="s">
        <v>161</v>
      </c>
      <c r="C18" s="708">
        <f>SUM('1.mell.'!D101:E101)</f>
        <v>8000000</v>
      </c>
      <c r="D18" s="712">
        <v>500000</v>
      </c>
      <c r="E18" s="713">
        <v>500000</v>
      </c>
      <c r="F18" s="712">
        <v>500000</v>
      </c>
      <c r="G18" s="713">
        <v>500000</v>
      </c>
      <c r="H18" s="712">
        <v>500000</v>
      </c>
      <c r="I18" s="713">
        <v>500000</v>
      </c>
      <c r="J18" s="712">
        <v>500000</v>
      </c>
      <c r="K18" s="713">
        <v>500000</v>
      </c>
      <c r="L18" s="712">
        <v>500000</v>
      </c>
      <c r="M18" s="713">
        <v>500000</v>
      </c>
      <c r="N18" s="713">
        <v>2000000</v>
      </c>
      <c r="O18" s="713">
        <v>1000000</v>
      </c>
      <c r="P18" s="687">
        <f t="shared" si="2"/>
        <v>8000000</v>
      </c>
    </row>
    <row r="19" spans="1:16" s="81" customFormat="1" ht="14.1" customHeight="1" x14ac:dyDescent="0.2">
      <c r="A19" s="80" t="s">
        <v>33</v>
      </c>
      <c r="B19" s="193" t="s">
        <v>10</v>
      </c>
      <c r="C19" s="708">
        <v>101118947</v>
      </c>
      <c r="D19" s="712">
        <v>7886336</v>
      </c>
      <c r="E19" s="713">
        <v>7886337</v>
      </c>
      <c r="F19" s="712">
        <v>7886336</v>
      </c>
      <c r="G19" s="713">
        <v>7886337</v>
      </c>
      <c r="H19" s="712">
        <v>7886336</v>
      </c>
      <c r="I19" s="713">
        <v>13646844</v>
      </c>
      <c r="J19" s="712">
        <v>7886336</v>
      </c>
      <c r="K19" s="713">
        <v>7886337</v>
      </c>
      <c r="L19" s="712">
        <v>7886336</v>
      </c>
      <c r="M19" s="713">
        <v>7886337</v>
      </c>
      <c r="N19" s="712">
        <v>8608738</v>
      </c>
      <c r="O19" s="713">
        <v>7886337</v>
      </c>
      <c r="P19" s="687">
        <f t="shared" si="2"/>
        <v>101118947</v>
      </c>
    </row>
    <row r="20" spans="1:16" s="81" customFormat="1" ht="14.1" customHeight="1" x14ac:dyDescent="0.2">
      <c r="A20" s="80" t="s">
        <v>34</v>
      </c>
      <c r="B20" s="193" t="s">
        <v>195</v>
      </c>
      <c r="C20" s="708">
        <f>SUM('1.mell.'!D119,'1.mell.'!E119)</f>
        <v>1568584906</v>
      </c>
      <c r="D20" s="712">
        <v>369443350</v>
      </c>
      <c r="E20" s="713">
        <v>289143</v>
      </c>
      <c r="F20" s="713">
        <v>2480000</v>
      </c>
      <c r="G20" s="713"/>
      <c r="H20" s="713">
        <v>369279980</v>
      </c>
      <c r="I20" s="713">
        <v>81335822</v>
      </c>
      <c r="J20" s="713">
        <v>369279980</v>
      </c>
      <c r="K20" s="713">
        <v>2540000</v>
      </c>
      <c r="L20" s="713">
        <v>1270000</v>
      </c>
      <c r="M20" s="713">
        <v>369279980</v>
      </c>
      <c r="N20" s="713">
        <v>846650</v>
      </c>
      <c r="O20" s="713">
        <v>2540001</v>
      </c>
      <c r="P20" s="687">
        <f t="shared" si="2"/>
        <v>1568584906</v>
      </c>
    </row>
    <row r="21" spans="1:16" s="81" customFormat="1" x14ac:dyDescent="0.2">
      <c r="A21" s="80" t="s">
        <v>35</v>
      </c>
      <c r="B21" s="195" t="s">
        <v>164</v>
      </c>
      <c r="C21" s="706">
        <f>SUM('1.mell.'!E121,'1.mell.'!D121)</f>
        <v>90056518</v>
      </c>
      <c r="D21" s="712">
        <v>1270000</v>
      </c>
      <c r="E21" s="713">
        <v>1262123</v>
      </c>
      <c r="F21" s="713"/>
      <c r="G21" s="713"/>
      <c r="H21" s="713"/>
      <c r="I21" s="713">
        <v>51787926</v>
      </c>
      <c r="J21" s="713">
        <v>18499297</v>
      </c>
      <c r="K21" s="713">
        <v>17237172</v>
      </c>
      <c r="L21" s="713"/>
      <c r="M21" s="713"/>
      <c r="N21" s="713"/>
      <c r="O21" s="713"/>
      <c r="P21" s="687">
        <f t="shared" si="2"/>
        <v>90056518</v>
      </c>
    </row>
    <row r="22" spans="1:16" s="81" customFormat="1" ht="14.1" customHeight="1" x14ac:dyDescent="0.2">
      <c r="A22" s="80" t="s">
        <v>36</v>
      </c>
      <c r="B22" s="193" t="s">
        <v>991</v>
      </c>
      <c r="C22" s="708">
        <f>SUM('1.mell.'!D115:E115)</f>
        <v>65854163</v>
      </c>
      <c r="D22" s="712"/>
      <c r="E22" s="713"/>
      <c r="F22" s="713"/>
      <c r="G22" s="713"/>
      <c r="H22" s="713"/>
      <c r="I22" s="713"/>
      <c r="J22" s="713"/>
      <c r="K22" s="713"/>
      <c r="L22" s="713"/>
      <c r="M22" s="713"/>
      <c r="N22" s="713">
        <v>65854163</v>
      </c>
      <c r="O22" s="713"/>
      <c r="P22" s="687">
        <f t="shared" si="2"/>
        <v>65854163</v>
      </c>
    </row>
    <row r="23" spans="1:16" s="81" customFormat="1" ht="14.1" customHeight="1" x14ac:dyDescent="0.2">
      <c r="A23" s="80" t="s">
        <v>37</v>
      </c>
      <c r="B23" s="193" t="s">
        <v>197</v>
      </c>
      <c r="C23" s="708">
        <v>131625000</v>
      </c>
      <c r="D23" s="712"/>
      <c r="E23" s="713"/>
      <c r="F23" s="713"/>
      <c r="G23" s="713"/>
      <c r="H23" s="713"/>
      <c r="I23" s="713">
        <v>131625000</v>
      </c>
      <c r="J23" s="713"/>
      <c r="K23" s="713"/>
      <c r="L23" s="713"/>
      <c r="M23" s="713"/>
      <c r="N23" s="713"/>
      <c r="O23" s="713"/>
      <c r="P23" s="687">
        <f t="shared" si="2"/>
        <v>131625000</v>
      </c>
    </row>
    <row r="24" spans="1:16" s="81" customFormat="1" ht="14.1" customHeight="1" thickBot="1" x14ac:dyDescent="0.25">
      <c r="A24" s="80" t="s">
        <v>38</v>
      </c>
      <c r="B24" s="193" t="s">
        <v>11</v>
      </c>
      <c r="C24" s="708">
        <f>SUM('1.mell.'!D157:E157)</f>
        <v>13150534</v>
      </c>
      <c r="D24" s="712">
        <v>13150534</v>
      </c>
      <c r="E24" s="713"/>
      <c r="F24" s="713"/>
      <c r="G24" s="713"/>
      <c r="H24" s="713"/>
      <c r="I24" s="713"/>
      <c r="J24" s="713"/>
      <c r="K24" s="713"/>
      <c r="L24" s="713"/>
      <c r="M24" s="713"/>
      <c r="N24" s="713"/>
      <c r="O24" s="713"/>
      <c r="P24" s="687">
        <f t="shared" si="2"/>
        <v>13150534</v>
      </c>
    </row>
    <row r="25" spans="1:16" s="78" customFormat="1" ht="15.95" customHeight="1" thickBot="1" x14ac:dyDescent="0.25">
      <c r="A25" s="83" t="s">
        <v>39</v>
      </c>
      <c r="B25" s="35" t="s">
        <v>104</v>
      </c>
      <c r="C25" s="709">
        <f>SUM(C15:C24)</f>
        <v>2689626305</v>
      </c>
      <c r="D25" s="690">
        <f t="shared" ref="D25:O25" si="3">SUM(D15:D24)</f>
        <v>445931107</v>
      </c>
      <c r="E25" s="691">
        <f t="shared" si="3"/>
        <v>63743267</v>
      </c>
      <c r="F25" s="691">
        <f t="shared" si="3"/>
        <v>64672000</v>
      </c>
      <c r="G25" s="691">
        <f t="shared" si="3"/>
        <v>62192001</v>
      </c>
      <c r="H25" s="691">
        <f t="shared" si="3"/>
        <v>431471980</v>
      </c>
      <c r="I25" s="691">
        <f t="shared" si="3"/>
        <v>396619711</v>
      </c>
      <c r="J25" s="691">
        <f t="shared" si="3"/>
        <v>449971277</v>
      </c>
      <c r="K25" s="691">
        <f t="shared" si="3"/>
        <v>81969173</v>
      </c>
      <c r="L25" s="691">
        <f t="shared" si="3"/>
        <v>63462000</v>
      </c>
      <c r="M25" s="691">
        <f t="shared" si="3"/>
        <v>431471981</v>
      </c>
      <c r="N25" s="691">
        <f t="shared" si="3"/>
        <v>131115215</v>
      </c>
      <c r="O25" s="691">
        <f t="shared" si="3"/>
        <v>67006593</v>
      </c>
      <c r="P25" s="692">
        <f t="shared" si="2"/>
        <v>2689626305</v>
      </c>
    </row>
    <row r="26" spans="1:16" ht="16.5" thickBot="1" x14ac:dyDescent="0.3">
      <c r="A26" s="83" t="s">
        <v>40</v>
      </c>
      <c r="B26" s="197" t="s">
        <v>105</v>
      </c>
      <c r="C26" s="689">
        <f>(C11-D22)</f>
        <v>0</v>
      </c>
      <c r="D26" s="695">
        <f t="shared" ref="D26:P26" si="4">D13-D25</f>
        <v>1538290689</v>
      </c>
      <c r="E26" s="696">
        <f t="shared" si="4"/>
        <v>-123994130</v>
      </c>
      <c r="F26" s="696">
        <f t="shared" si="4"/>
        <v>23628899</v>
      </c>
      <c r="G26" s="696">
        <f t="shared" si="4"/>
        <v>-10913022</v>
      </c>
      <c r="H26" s="696">
        <f t="shared" si="4"/>
        <v>-380193001</v>
      </c>
      <c r="I26" s="696">
        <f t="shared" si="4"/>
        <v>-166518991</v>
      </c>
      <c r="J26" s="696">
        <f t="shared" si="4"/>
        <v>-394321377</v>
      </c>
      <c r="K26" s="696">
        <f t="shared" si="4"/>
        <v>-30690195</v>
      </c>
      <c r="L26" s="696">
        <f t="shared" si="4"/>
        <v>20467979</v>
      </c>
      <c r="M26" s="696">
        <f t="shared" si="4"/>
        <v>-380193003</v>
      </c>
      <c r="N26" s="696">
        <f t="shared" si="4"/>
        <v>-79836240</v>
      </c>
      <c r="O26" s="696">
        <f t="shared" si="4"/>
        <v>-15727608</v>
      </c>
      <c r="P26" s="694">
        <f t="shared" si="4"/>
        <v>0</v>
      </c>
    </row>
    <row r="27" spans="1:16" x14ac:dyDescent="0.25">
      <c r="A27" s="85"/>
    </row>
    <row r="28" spans="1:16" x14ac:dyDescent="0.25">
      <c r="B28" s="86"/>
      <c r="C28" s="86"/>
      <c r="D28" s="87"/>
      <c r="E28" s="87"/>
      <c r="P28" s="84"/>
    </row>
    <row r="29" spans="1:16" x14ac:dyDescent="0.25">
      <c r="P29" s="84"/>
    </row>
    <row r="30" spans="1:16" x14ac:dyDescent="0.25">
      <c r="P30" s="84"/>
    </row>
    <row r="31" spans="1:16" x14ac:dyDescent="0.25">
      <c r="P31" s="84"/>
    </row>
    <row r="32" spans="1:16" x14ac:dyDescent="0.25">
      <c r="P32" s="84"/>
    </row>
    <row r="33" spans="16:16" x14ac:dyDescent="0.25">
      <c r="P33" s="84"/>
    </row>
    <row r="34" spans="16:16" x14ac:dyDescent="0.25">
      <c r="P34" s="84"/>
    </row>
    <row r="35" spans="16:16" x14ac:dyDescent="0.25">
      <c r="P35" s="84"/>
    </row>
    <row r="36" spans="16:16" x14ac:dyDescent="0.25">
      <c r="P36" s="84"/>
    </row>
    <row r="37" spans="16:16" x14ac:dyDescent="0.25">
      <c r="P37" s="84"/>
    </row>
    <row r="38" spans="16:16" x14ac:dyDescent="0.25">
      <c r="P38" s="84"/>
    </row>
    <row r="39" spans="16:16" x14ac:dyDescent="0.25">
      <c r="P39" s="84"/>
    </row>
    <row r="40" spans="16:16" x14ac:dyDescent="0.25">
      <c r="P40" s="84"/>
    </row>
    <row r="41" spans="16:16" x14ac:dyDescent="0.25">
      <c r="P41" s="84"/>
    </row>
    <row r="42" spans="16:16" x14ac:dyDescent="0.25">
      <c r="P42" s="84"/>
    </row>
    <row r="43" spans="16:16" x14ac:dyDescent="0.25">
      <c r="P43" s="84"/>
    </row>
    <row r="44" spans="16:16" x14ac:dyDescent="0.25">
      <c r="P44" s="84"/>
    </row>
    <row r="45" spans="16:16" x14ac:dyDescent="0.25">
      <c r="P45" s="84"/>
    </row>
    <row r="46" spans="16:16" x14ac:dyDescent="0.25">
      <c r="P46" s="84"/>
    </row>
    <row r="47" spans="16:16" x14ac:dyDescent="0.25">
      <c r="P47" s="84"/>
    </row>
    <row r="48" spans="16:16" x14ac:dyDescent="0.25">
      <c r="P48" s="84"/>
    </row>
    <row r="49" spans="16:16" x14ac:dyDescent="0.25">
      <c r="P49" s="84"/>
    </row>
    <row r="50" spans="16:16" x14ac:dyDescent="0.25">
      <c r="P50" s="84"/>
    </row>
    <row r="51" spans="16:16" x14ac:dyDescent="0.25">
      <c r="P51" s="84"/>
    </row>
    <row r="52" spans="16:16" x14ac:dyDescent="0.25">
      <c r="P52" s="84"/>
    </row>
    <row r="53" spans="16:16" x14ac:dyDescent="0.25">
      <c r="P53" s="84"/>
    </row>
    <row r="54" spans="16:16" x14ac:dyDescent="0.25">
      <c r="P54" s="84"/>
    </row>
    <row r="55" spans="16:16" x14ac:dyDescent="0.25">
      <c r="P55" s="84"/>
    </row>
    <row r="56" spans="16:16" x14ac:dyDescent="0.25">
      <c r="P56" s="84"/>
    </row>
    <row r="57" spans="16:16" x14ac:dyDescent="0.25">
      <c r="P57" s="84"/>
    </row>
    <row r="58" spans="16:16" x14ac:dyDescent="0.25">
      <c r="P58" s="84"/>
    </row>
    <row r="59" spans="16:16" x14ac:dyDescent="0.25">
      <c r="P59" s="84"/>
    </row>
    <row r="60" spans="16:16" x14ac:dyDescent="0.25">
      <c r="P60" s="84"/>
    </row>
    <row r="61" spans="16:16" x14ac:dyDescent="0.25">
      <c r="P61" s="84"/>
    </row>
    <row r="62" spans="16:16" x14ac:dyDescent="0.25">
      <c r="P62" s="84"/>
    </row>
    <row r="63" spans="16:16" x14ac:dyDescent="0.25">
      <c r="P63" s="84"/>
    </row>
    <row r="64" spans="16:16" x14ac:dyDescent="0.25">
      <c r="P64" s="84"/>
    </row>
    <row r="65" spans="16:16" x14ac:dyDescent="0.25">
      <c r="P65" s="84"/>
    </row>
    <row r="66" spans="16:16" x14ac:dyDescent="0.25">
      <c r="P66" s="84"/>
    </row>
    <row r="67" spans="16:16" x14ac:dyDescent="0.25">
      <c r="P67" s="84"/>
    </row>
    <row r="68" spans="16:16" x14ac:dyDescent="0.25">
      <c r="P68" s="84"/>
    </row>
    <row r="69" spans="16:16" x14ac:dyDescent="0.25">
      <c r="P69" s="84"/>
    </row>
    <row r="70" spans="16:16" x14ac:dyDescent="0.25">
      <c r="P70" s="84"/>
    </row>
    <row r="71" spans="16:16" x14ac:dyDescent="0.25">
      <c r="P71" s="84"/>
    </row>
    <row r="72" spans="16:16" x14ac:dyDescent="0.25">
      <c r="P72" s="84"/>
    </row>
    <row r="73" spans="16:16" x14ac:dyDescent="0.25">
      <c r="P73" s="84"/>
    </row>
    <row r="74" spans="16:16" x14ac:dyDescent="0.25">
      <c r="P74" s="84"/>
    </row>
    <row r="75" spans="16:16" x14ac:dyDescent="0.25">
      <c r="P75" s="84"/>
    </row>
    <row r="76" spans="16:16" x14ac:dyDescent="0.25">
      <c r="P76" s="84"/>
    </row>
    <row r="77" spans="16:16" x14ac:dyDescent="0.25">
      <c r="P77" s="84"/>
    </row>
    <row r="78" spans="16:16" x14ac:dyDescent="0.25">
      <c r="P78" s="84"/>
    </row>
    <row r="79" spans="16:16" x14ac:dyDescent="0.25">
      <c r="P79" s="84"/>
    </row>
    <row r="80" spans="16:16" x14ac:dyDescent="0.25">
      <c r="P80" s="84"/>
    </row>
    <row r="81" spans="16:16" x14ac:dyDescent="0.25">
      <c r="P81" s="84"/>
    </row>
  </sheetData>
  <customSheetViews>
    <customSheetView guid="{97FEE8B0-D789-49A2-9B6A-B24783AB39CA}" scale="175">
      <selection activeCell="C6" sqref="C6"/>
      <pageMargins left="0.78740157480314965" right="0.78740157480314965" top="1.0687500000000001" bottom="0.98425196850393704" header="0.78740157480314965" footer="0.78740157480314965"/>
      <printOptions horizontalCentered="1"/>
      <pageSetup paperSize="9" scale="90" orientation="landscape" r:id="rId1"/>
      <headerFooter alignWithMargins="0">
        <oddHeader>&amp;R&amp;"Times New Roman CE,Félkövér dőlt"&amp;11 4. tájékoztató tábla</oddHeader>
      </headerFooter>
    </customSheetView>
  </customSheetViews>
  <mergeCells count="3">
    <mergeCell ref="B3:P3"/>
    <mergeCell ref="B14:P14"/>
    <mergeCell ref="A1:P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6" orientation="landscape" r:id="rId2"/>
  <headerFooter alignWithMargins="0">
    <oddHeader xml:space="preserve">&amp;C4. sz. melléklet a ..../..... (.) sz. önkormányzati rendelethez
&amp;R&amp;"Times New Roman CE,Félkövér dőlt"&amp;11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view="pageBreakPreview" zoomScale="60" zoomScaleNormal="100" workbookViewId="0">
      <selection activeCell="C18" sqref="C18"/>
    </sheetView>
  </sheetViews>
  <sheetFormatPr defaultRowHeight="12.75" x14ac:dyDescent="0.2"/>
  <cols>
    <col min="1" max="1" width="9.33203125" style="122" bestFit="1" customWidth="1"/>
    <col min="2" max="2" width="104.5" style="122" bestFit="1" customWidth="1"/>
    <col min="3" max="3" width="19.5" style="122" bestFit="1" customWidth="1"/>
    <col min="4" max="4" width="11.5" style="122" customWidth="1"/>
    <col min="5" max="5" width="11.33203125" style="122" customWidth="1"/>
    <col min="6" max="6" width="11" style="122" customWidth="1"/>
    <col min="7" max="7" width="14.33203125" style="122" customWidth="1"/>
    <col min="8" max="16384" width="9.33203125" style="41"/>
  </cols>
  <sheetData>
    <row r="1" spans="1:7" ht="42.75" customHeight="1" x14ac:dyDescent="0.2">
      <c r="A1" s="876" t="s">
        <v>902</v>
      </c>
      <c r="B1" s="876"/>
      <c r="C1" s="876"/>
    </row>
    <row r="2" spans="1:7" ht="16.5" thickBot="1" x14ac:dyDescent="0.3">
      <c r="A2" s="548"/>
      <c r="B2" s="548"/>
      <c r="C2" s="549" t="s">
        <v>903</v>
      </c>
      <c r="D2" s="547"/>
      <c r="E2" s="547"/>
      <c r="F2" s="547"/>
      <c r="G2" s="547"/>
    </row>
    <row r="3" spans="1:7" ht="12.75" customHeight="1" thickBot="1" x14ac:dyDescent="0.3">
      <c r="A3" s="550" t="s">
        <v>15</v>
      </c>
      <c r="B3" s="551" t="s">
        <v>893</v>
      </c>
      <c r="C3" s="552" t="s">
        <v>942</v>
      </c>
      <c r="D3" s="547"/>
      <c r="E3" s="547"/>
      <c r="F3" s="547"/>
      <c r="G3" s="547"/>
    </row>
    <row r="4" spans="1:7" s="118" customFormat="1" ht="16.5" thickBot="1" x14ac:dyDescent="0.3">
      <c r="A4" s="553">
        <v>1</v>
      </c>
      <c r="B4" s="554">
        <v>2</v>
      </c>
      <c r="C4" s="555">
        <v>3</v>
      </c>
      <c r="D4" s="547"/>
      <c r="E4" s="547"/>
      <c r="F4" s="547"/>
      <c r="G4" s="547"/>
    </row>
    <row r="5" spans="1:7" s="118" customFormat="1" ht="15.75" x14ac:dyDescent="0.25">
      <c r="A5" s="556" t="s">
        <v>17</v>
      </c>
      <c r="B5" s="557" t="s">
        <v>894</v>
      </c>
      <c r="C5" s="558">
        <v>152640000</v>
      </c>
      <c r="D5" s="547"/>
      <c r="E5" s="547"/>
      <c r="F5" s="547"/>
      <c r="G5" s="547"/>
    </row>
    <row r="6" spans="1:7" s="118" customFormat="1" ht="24.75" customHeight="1" x14ac:dyDescent="0.25">
      <c r="A6" s="559" t="s">
        <v>18</v>
      </c>
      <c r="B6" s="560" t="s">
        <v>895</v>
      </c>
      <c r="C6" s="561">
        <f>SUM('1.mell.'!D37:E41,'1.mell.'!D47:E47)</f>
        <v>47442950</v>
      </c>
      <c r="D6" s="547"/>
      <c r="E6" s="547"/>
      <c r="F6" s="547"/>
      <c r="G6" s="547"/>
    </row>
    <row r="7" spans="1:7" s="119" customFormat="1" ht="12.75" customHeight="1" x14ac:dyDescent="0.25">
      <c r="A7" s="559" t="s">
        <v>19</v>
      </c>
      <c r="B7" s="562" t="s">
        <v>896</v>
      </c>
      <c r="C7" s="561">
        <f>SUM('1.mell.'!D44:E46)</f>
        <v>30000</v>
      </c>
      <c r="D7" s="547"/>
      <c r="E7" s="547"/>
      <c r="F7" s="547"/>
      <c r="G7" s="547"/>
    </row>
    <row r="8" spans="1:7" s="120" customFormat="1" ht="15" customHeight="1" x14ac:dyDescent="0.25">
      <c r="A8" s="559" t="s">
        <v>20</v>
      </c>
      <c r="B8" s="562" t="s">
        <v>897</v>
      </c>
      <c r="C8" s="561">
        <f>SUM('1.mell.'!D49:D53)</f>
        <v>0</v>
      </c>
      <c r="D8" s="547"/>
      <c r="E8" s="547"/>
      <c r="F8" s="547"/>
      <c r="G8" s="547"/>
    </row>
    <row r="9" spans="1:7" s="120" customFormat="1" ht="15" customHeight="1" x14ac:dyDescent="0.25">
      <c r="A9" s="563" t="s">
        <v>21</v>
      </c>
      <c r="B9" s="562" t="s">
        <v>898</v>
      </c>
      <c r="C9" s="564">
        <f>SUM('1.mell.'!D34:E34)</f>
        <v>640000</v>
      </c>
      <c r="D9" s="547"/>
      <c r="E9" s="547"/>
      <c r="F9" s="547"/>
      <c r="G9" s="547"/>
    </row>
    <row r="10" spans="1:7" s="56" customFormat="1" ht="16.5" thickBot="1" x14ac:dyDescent="0.3">
      <c r="A10" s="559" t="s">
        <v>22</v>
      </c>
      <c r="B10" s="565" t="s">
        <v>899</v>
      </c>
      <c r="C10" s="561">
        <f>SUM('1.mell.'!D55)</f>
        <v>0</v>
      </c>
      <c r="D10" s="547"/>
      <c r="E10" s="547"/>
      <c r="F10" s="547"/>
      <c r="G10" s="547"/>
    </row>
    <row r="11" spans="1:7" ht="16.5" thickBot="1" x14ac:dyDescent="0.3">
      <c r="A11" s="873" t="s">
        <v>900</v>
      </c>
      <c r="B11" s="874"/>
      <c r="C11" s="566">
        <f>SUM(C5:C10)</f>
        <v>200752950</v>
      </c>
      <c r="D11" s="547"/>
      <c r="E11" s="547"/>
      <c r="F11" s="547"/>
      <c r="G11" s="547"/>
    </row>
    <row r="12" spans="1:7" ht="24" customHeight="1" x14ac:dyDescent="0.25">
      <c r="A12" s="875" t="s">
        <v>901</v>
      </c>
      <c r="B12" s="875"/>
      <c r="C12" s="875"/>
      <c r="D12" s="547"/>
      <c r="E12" s="547"/>
      <c r="F12" s="547"/>
      <c r="G12" s="547"/>
    </row>
    <row r="13" spans="1:7" ht="24" customHeight="1" x14ac:dyDescent="0.2">
      <c r="A13" s="538"/>
      <c r="B13" s="539"/>
      <c r="C13" s="540"/>
      <c r="D13" s="540"/>
      <c r="E13" s="540"/>
      <c r="F13" s="540"/>
      <c r="G13" s="541"/>
    </row>
    <row r="14" spans="1:7" ht="24" customHeight="1" x14ac:dyDescent="0.2">
      <c r="A14" s="538"/>
      <c r="B14" s="539"/>
      <c r="C14" s="540"/>
      <c r="D14" s="540"/>
      <c r="E14" s="540"/>
      <c r="F14" s="540"/>
      <c r="G14" s="541"/>
    </row>
    <row r="15" spans="1:7" ht="24" customHeight="1" x14ac:dyDescent="0.2">
      <c r="A15" s="538"/>
      <c r="B15" s="539"/>
      <c r="C15" s="540"/>
      <c r="D15" s="540"/>
      <c r="E15" s="540"/>
      <c r="F15" s="540"/>
      <c r="G15" s="541"/>
    </row>
    <row r="16" spans="1:7" ht="24" customHeight="1" x14ac:dyDescent="0.2">
      <c r="A16" s="538"/>
      <c r="B16" s="539"/>
      <c r="C16" s="540"/>
      <c r="D16" s="540"/>
      <c r="E16" s="540"/>
      <c r="F16" s="540"/>
      <c r="G16" s="541"/>
    </row>
    <row r="17" spans="1:7" s="121" customFormat="1" ht="24" customHeight="1" x14ac:dyDescent="0.2">
      <c r="A17" s="542"/>
      <c r="B17" s="543"/>
      <c r="C17" s="541"/>
      <c r="D17" s="541"/>
      <c r="E17" s="541"/>
      <c r="F17" s="541"/>
      <c r="G17" s="541"/>
    </row>
    <row r="18" spans="1:7" s="119" customFormat="1" x14ac:dyDescent="0.2">
      <c r="A18" s="537"/>
      <c r="B18" s="537"/>
      <c r="C18" s="537"/>
      <c r="D18" s="537"/>
      <c r="E18" s="537"/>
      <c r="F18" s="537"/>
      <c r="G18" s="537"/>
    </row>
    <row r="19" spans="1:7" s="119" customFormat="1" x14ac:dyDescent="0.2">
      <c r="A19" s="537"/>
      <c r="B19" s="537"/>
      <c r="C19" s="537"/>
      <c r="D19" s="537"/>
      <c r="E19" s="537"/>
      <c r="F19" s="537"/>
      <c r="G19" s="537"/>
    </row>
    <row r="20" spans="1:7" s="119" customFormat="1" x14ac:dyDescent="0.2">
      <c r="A20" s="537"/>
      <c r="B20" s="537"/>
      <c r="C20" s="537"/>
      <c r="D20" s="537"/>
      <c r="E20" s="537"/>
      <c r="F20" s="537"/>
      <c r="G20" s="537"/>
    </row>
    <row r="21" spans="1:7" s="119" customFormat="1" ht="15.75" x14ac:dyDescent="0.25">
      <c r="A21" s="544"/>
      <c r="B21" s="537"/>
      <c r="C21" s="537"/>
      <c r="D21" s="537"/>
      <c r="E21" s="537"/>
      <c r="F21" s="537"/>
      <c r="G21" s="537"/>
    </row>
    <row r="22" spans="1:7" s="119" customFormat="1" x14ac:dyDescent="0.2">
      <c r="A22" s="537"/>
      <c r="B22" s="537"/>
      <c r="C22" s="537"/>
      <c r="D22" s="537"/>
      <c r="E22" s="537"/>
      <c r="F22" s="537"/>
      <c r="G22" s="537"/>
    </row>
    <row r="23" spans="1:7" x14ac:dyDescent="0.2">
      <c r="A23" s="537"/>
      <c r="B23" s="537"/>
      <c r="C23" s="537"/>
      <c r="D23" s="537"/>
      <c r="E23" s="537"/>
      <c r="F23" s="537"/>
      <c r="G23" s="537"/>
    </row>
    <row r="24" spans="1:7" x14ac:dyDescent="0.2">
      <c r="A24" s="537"/>
      <c r="B24" s="537"/>
      <c r="C24" s="545"/>
      <c r="D24" s="545"/>
      <c r="E24" s="545"/>
      <c r="F24" s="545"/>
      <c r="G24" s="537"/>
    </row>
    <row r="25" spans="1:7" ht="13.5" x14ac:dyDescent="0.25">
      <c r="A25" s="537"/>
      <c r="B25" s="537"/>
      <c r="C25" s="537"/>
      <c r="D25" s="546"/>
      <c r="E25" s="546"/>
      <c r="F25" s="537"/>
      <c r="G25" s="537"/>
    </row>
    <row r="26" spans="1:7" ht="13.5" x14ac:dyDescent="0.25">
      <c r="D26" s="123"/>
      <c r="E26" s="123"/>
    </row>
    <row r="27" spans="1:7" ht="13.5" x14ac:dyDescent="0.25">
      <c r="D27" s="123"/>
      <c r="E27" s="123"/>
    </row>
  </sheetData>
  <customSheetViews>
    <customSheetView guid="{97FEE8B0-D789-49A2-9B6A-B24783AB39CA}" scale="130">
      <selection activeCell="K9" sqref="K9"/>
      <pageMargins left="0.78740157480314965" right="0.78740157480314965" top="1.1417322834645669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&amp;C&amp;"Times New Roman CE,Félkövér"&amp;12
&amp;R&amp;"Times New Roman CE,Félkövér dőlt"&amp;11 10. melléklet a ……/2017. (….) önkormányzati rendelethez</oddHeader>
      </headerFooter>
    </customSheetView>
  </customSheetViews>
  <mergeCells count="3">
    <mergeCell ref="A11:B11"/>
    <mergeCell ref="A12:C12"/>
    <mergeCell ref="A1:C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landscape" r:id="rId2"/>
  <headerFooter alignWithMargins="0">
    <oddHeader xml:space="preserve">&amp;C&amp;12 5. sz. melléklet a ..../..... (.) sz. önkormányzati rendelethez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9"/>
  <sheetViews>
    <sheetView view="pageBreakPreview" zoomScaleNormal="100" zoomScaleSheetLayoutView="100" workbookViewId="0">
      <selection activeCell="A21" sqref="A21"/>
    </sheetView>
  </sheetViews>
  <sheetFormatPr defaultRowHeight="15.75" x14ac:dyDescent="0.25"/>
  <cols>
    <col min="1" max="1" width="32.1640625" style="36" customWidth="1"/>
    <col min="2" max="2" width="13.6640625" style="36" bestFit="1" customWidth="1"/>
    <col min="3" max="3" width="20.5" style="36" customWidth="1"/>
    <col min="4" max="4" width="16.6640625" style="36" customWidth="1"/>
    <col min="5" max="5" width="19.5" style="36" bestFit="1" customWidth="1"/>
    <col min="6" max="6" width="17.6640625" style="36" customWidth="1"/>
    <col min="7" max="7" width="18.5" style="36" customWidth="1"/>
    <col min="8" max="8" width="17" style="36" customWidth="1"/>
    <col min="9" max="16384" width="9.33203125" style="36"/>
  </cols>
  <sheetData>
    <row r="1" spans="1:8" ht="15.95" customHeight="1" x14ac:dyDescent="0.25">
      <c r="A1" s="877" t="s">
        <v>904</v>
      </c>
      <c r="B1" s="877"/>
      <c r="C1" s="877"/>
      <c r="D1" s="877"/>
      <c r="E1" s="877"/>
      <c r="F1" s="877"/>
      <c r="G1" s="877"/>
      <c r="H1" s="877"/>
    </row>
    <row r="2" spans="1:8" ht="16.5" thickBot="1" x14ac:dyDescent="0.3">
      <c r="A2" s="126"/>
      <c r="B2" s="47"/>
      <c r="C2" s="47"/>
      <c r="D2" s="47"/>
      <c r="E2" s="47"/>
      <c r="F2" s="47"/>
      <c r="G2" s="47"/>
      <c r="H2" s="567" t="s">
        <v>937</v>
      </c>
    </row>
    <row r="3" spans="1:8" s="38" customFormat="1" ht="36.75" thickBot="1" x14ac:dyDescent="0.25">
      <c r="A3" s="127" t="s">
        <v>905</v>
      </c>
      <c r="B3" s="128" t="s">
        <v>906</v>
      </c>
      <c r="C3" s="128" t="s">
        <v>907</v>
      </c>
      <c r="D3" s="128" t="s">
        <v>908</v>
      </c>
      <c r="E3" s="128" t="s">
        <v>942</v>
      </c>
      <c r="F3" s="814" t="s">
        <v>1011</v>
      </c>
      <c r="G3" s="814" t="s">
        <v>614</v>
      </c>
      <c r="H3" s="46" t="s">
        <v>954</v>
      </c>
    </row>
    <row r="4" spans="1:8" s="1" customFormat="1" ht="12" customHeight="1" thickBot="1" x14ac:dyDescent="0.25">
      <c r="A4" s="581">
        <v>1</v>
      </c>
      <c r="B4" s="568">
        <v>2</v>
      </c>
      <c r="C4" s="568">
        <v>3</v>
      </c>
      <c r="D4" s="568">
        <v>4</v>
      </c>
      <c r="E4" s="568">
        <v>5</v>
      </c>
      <c r="F4" s="815">
        <v>6</v>
      </c>
      <c r="G4" s="815">
        <v>7</v>
      </c>
      <c r="H4" s="569" t="s">
        <v>1043</v>
      </c>
    </row>
    <row r="5" spans="1:8" s="1" customFormat="1" ht="12" customHeight="1" x14ac:dyDescent="0.2">
      <c r="A5" s="723" t="s">
        <v>967</v>
      </c>
      <c r="B5" s="658">
        <v>317500</v>
      </c>
      <c r="C5" s="652"/>
      <c r="D5" s="653"/>
      <c r="E5" s="654">
        <v>317500</v>
      </c>
      <c r="F5" s="816"/>
      <c r="G5" s="816">
        <f>E5</f>
        <v>317500</v>
      </c>
      <c r="H5" s="656">
        <f>((B5-D5)-E5)</f>
        <v>0</v>
      </c>
    </row>
    <row r="6" spans="1:8" s="1" customFormat="1" ht="12" customHeight="1" x14ac:dyDescent="0.2">
      <c r="A6" s="722" t="s">
        <v>968</v>
      </c>
      <c r="B6" s="659">
        <v>317500</v>
      </c>
      <c r="C6" s="570"/>
      <c r="D6" s="571"/>
      <c r="E6" s="572">
        <v>317500</v>
      </c>
      <c r="F6" s="817">
        <v>-136994</v>
      </c>
      <c r="G6" s="817">
        <f>E6+F6</f>
        <v>180506</v>
      </c>
      <c r="H6" s="657">
        <f t="shared" ref="H6:H24" si="0">((B6-D6)-E6)</f>
        <v>0</v>
      </c>
    </row>
    <row r="7" spans="1:8" s="1" customFormat="1" ht="12" customHeight="1" x14ac:dyDescent="0.2">
      <c r="A7" s="724" t="s">
        <v>969</v>
      </c>
      <c r="B7" s="660">
        <v>211650</v>
      </c>
      <c r="C7" s="570"/>
      <c r="D7" s="573"/>
      <c r="E7" s="573">
        <v>211650</v>
      </c>
      <c r="F7" s="818"/>
      <c r="G7" s="818">
        <f>E7</f>
        <v>211650</v>
      </c>
      <c r="H7" s="657">
        <f t="shared" si="0"/>
        <v>0</v>
      </c>
    </row>
    <row r="8" spans="1:8" s="1" customFormat="1" ht="12" customHeight="1" x14ac:dyDescent="0.2">
      <c r="A8" s="725" t="s">
        <v>970</v>
      </c>
      <c r="B8" s="660">
        <v>1270000</v>
      </c>
      <c r="C8" s="570"/>
      <c r="D8" s="573"/>
      <c r="E8" s="573">
        <v>1270000</v>
      </c>
      <c r="F8" s="818"/>
      <c r="G8" s="818">
        <f>E8</f>
        <v>1270000</v>
      </c>
      <c r="H8" s="657">
        <f t="shared" si="0"/>
        <v>0</v>
      </c>
    </row>
    <row r="9" spans="1:8" s="1" customFormat="1" ht="12" customHeight="1" x14ac:dyDescent="0.2">
      <c r="A9" s="726" t="s">
        <v>992</v>
      </c>
      <c r="B9" s="660">
        <v>2540000</v>
      </c>
      <c r="C9" s="570"/>
      <c r="D9" s="573"/>
      <c r="E9" s="573">
        <v>2540000</v>
      </c>
      <c r="F9" s="818"/>
      <c r="G9" s="818">
        <f>E9</f>
        <v>2540000</v>
      </c>
      <c r="H9" s="657">
        <f t="shared" si="0"/>
        <v>0</v>
      </c>
    </row>
    <row r="10" spans="1:8" s="1" customFormat="1" ht="12" customHeight="1" x14ac:dyDescent="0.2">
      <c r="A10" s="725" t="s">
        <v>971</v>
      </c>
      <c r="B10" s="660"/>
      <c r="C10" s="570"/>
      <c r="D10" s="573"/>
      <c r="E10" s="573"/>
      <c r="F10" s="818"/>
      <c r="G10" s="818"/>
      <c r="H10" s="657">
        <f t="shared" si="0"/>
        <v>0</v>
      </c>
    </row>
    <row r="11" spans="1:8" s="1" customFormat="1" ht="12" customHeight="1" x14ac:dyDescent="0.2">
      <c r="A11" s="726" t="s">
        <v>972</v>
      </c>
      <c r="B11" s="660">
        <v>640724552</v>
      </c>
      <c r="C11" s="570" t="s">
        <v>1001</v>
      </c>
      <c r="D11" s="573">
        <v>92970500</v>
      </c>
      <c r="E11" s="573">
        <v>395754052</v>
      </c>
      <c r="F11" s="818">
        <v>152000000</v>
      </c>
      <c r="G11" s="818">
        <f>E11+F11</f>
        <v>547754052</v>
      </c>
      <c r="H11" s="657">
        <f>((B11-D11)-G11)</f>
        <v>0</v>
      </c>
    </row>
    <row r="12" spans="1:8" s="1" customFormat="1" ht="12" customHeight="1" x14ac:dyDescent="0.2">
      <c r="A12" s="725" t="s">
        <v>974</v>
      </c>
      <c r="B12" s="660">
        <v>163370</v>
      </c>
      <c r="C12" s="570" t="s">
        <v>1002</v>
      </c>
      <c r="D12" s="573"/>
      <c r="E12" s="573">
        <v>163370</v>
      </c>
      <c r="F12" s="818"/>
      <c r="G12" s="818">
        <f>E12</f>
        <v>163370</v>
      </c>
      <c r="H12" s="657">
        <f t="shared" si="0"/>
        <v>0</v>
      </c>
    </row>
    <row r="13" spans="1:8" s="1" customFormat="1" ht="12" customHeight="1" x14ac:dyDescent="0.2">
      <c r="A13" s="725" t="s">
        <v>975</v>
      </c>
      <c r="B13" s="660">
        <v>2480000</v>
      </c>
      <c r="C13" s="574"/>
      <c r="D13" s="573"/>
      <c r="E13" s="573">
        <v>2480000</v>
      </c>
      <c r="F13" s="818"/>
      <c r="G13" s="818">
        <f>E13</f>
        <v>2480000</v>
      </c>
      <c r="H13" s="657">
        <f t="shared" si="0"/>
        <v>0</v>
      </c>
    </row>
    <row r="14" spans="1:8" s="1" customFormat="1" ht="12" customHeight="1" x14ac:dyDescent="0.2">
      <c r="A14" s="727" t="s">
        <v>980</v>
      </c>
      <c r="B14" s="660">
        <v>1423928881</v>
      </c>
      <c r="C14" s="574" t="s">
        <v>1003</v>
      </c>
      <c r="D14" s="573">
        <v>444461186</v>
      </c>
      <c r="E14" s="573">
        <v>1081365869</v>
      </c>
      <c r="F14" s="818">
        <v>-111399924</v>
      </c>
      <c r="G14" s="818">
        <f>E14+F14</f>
        <v>969965945</v>
      </c>
      <c r="H14" s="657">
        <f>((B14-D14)-G14)</f>
        <v>9501750</v>
      </c>
    </row>
    <row r="15" spans="1:8" s="1" customFormat="1" ht="12" customHeight="1" x14ac:dyDescent="0.2">
      <c r="A15" s="727" t="s">
        <v>982</v>
      </c>
      <c r="B15" s="660">
        <v>190500</v>
      </c>
      <c r="C15" s="574"/>
      <c r="D15" s="573"/>
      <c r="E15" s="573">
        <v>190500</v>
      </c>
      <c r="F15" s="818"/>
      <c r="G15" s="818">
        <f>E15</f>
        <v>190500</v>
      </c>
      <c r="H15" s="657">
        <f t="shared" si="0"/>
        <v>0</v>
      </c>
    </row>
    <row r="16" spans="1:8" s="1" customFormat="1" ht="12" customHeight="1" x14ac:dyDescent="0.2">
      <c r="A16" s="727" t="s">
        <v>983</v>
      </c>
      <c r="B16" s="660">
        <v>71471574</v>
      </c>
      <c r="C16" s="574" t="s">
        <v>1002</v>
      </c>
      <c r="D16" s="573">
        <v>71182431</v>
      </c>
      <c r="E16" s="573">
        <v>289143</v>
      </c>
      <c r="F16" s="818"/>
      <c r="G16" s="818">
        <f>E16</f>
        <v>289143</v>
      </c>
      <c r="H16" s="657">
        <f t="shared" si="0"/>
        <v>0</v>
      </c>
    </row>
    <row r="17" spans="1:8" s="1" customFormat="1" ht="34.5" customHeight="1" x14ac:dyDescent="0.2">
      <c r="A17" s="575" t="s">
        <v>993</v>
      </c>
      <c r="B17" s="660">
        <v>2540000</v>
      </c>
      <c r="C17" s="574"/>
      <c r="D17" s="573"/>
      <c r="E17" s="573">
        <v>2540000</v>
      </c>
      <c r="F17" s="818"/>
      <c r="G17" s="818">
        <f>E17</f>
        <v>2540000</v>
      </c>
      <c r="H17" s="657">
        <f t="shared" si="0"/>
        <v>0</v>
      </c>
    </row>
    <row r="18" spans="1:8" s="1" customFormat="1" ht="12" customHeight="1" x14ac:dyDescent="0.2">
      <c r="A18" s="727" t="s">
        <v>1032</v>
      </c>
      <c r="B18" s="660">
        <v>1666964</v>
      </c>
      <c r="C18" s="574"/>
      <c r="D18" s="573"/>
      <c r="E18" s="573"/>
      <c r="F18" s="818">
        <v>166964</v>
      </c>
      <c r="G18" s="818">
        <f>F18</f>
        <v>166964</v>
      </c>
      <c r="H18" s="657">
        <v>0</v>
      </c>
    </row>
    <row r="19" spans="1:8" s="1" customFormat="1" ht="12" customHeight="1" x14ac:dyDescent="0.2">
      <c r="A19" s="727" t="s">
        <v>1036</v>
      </c>
      <c r="B19" s="660">
        <v>4119673</v>
      </c>
      <c r="C19" s="574"/>
      <c r="D19" s="573"/>
      <c r="E19" s="573"/>
      <c r="F19" s="818">
        <v>4119673</v>
      </c>
      <c r="G19" s="818">
        <f>F19</f>
        <v>4119673</v>
      </c>
      <c r="H19" s="657">
        <v>0</v>
      </c>
    </row>
    <row r="20" spans="1:8" s="1" customFormat="1" ht="39" customHeight="1" x14ac:dyDescent="0.2">
      <c r="A20" s="575" t="s">
        <v>1045</v>
      </c>
      <c r="B20" s="660">
        <v>-37630000</v>
      </c>
      <c r="C20" s="574"/>
      <c r="D20" s="573"/>
      <c r="E20" s="573"/>
      <c r="F20" s="818">
        <v>-37630000</v>
      </c>
      <c r="G20" s="818">
        <f>F20</f>
        <v>-37630000</v>
      </c>
      <c r="H20" s="657">
        <v>0</v>
      </c>
    </row>
    <row r="21" spans="1:8" s="1" customFormat="1" ht="24.75" customHeight="1" x14ac:dyDescent="0.2">
      <c r="A21" s="575" t="s">
        <v>1038</v>
      </c>
      <c r="B21" s="660">
        <v>74025603</v>
      </c>
      <c r="C21" s="574"/>
      <c r="D21" s="573"/>
      <c r="E21" s="573"/>
      <c r="F21" s="818">
        <v>74025603</v>
      </c>
      <c r="G21" s="818">
        <f>F21</f>
        <v>74025603</v>
      </c>
      <c r="H21" s="657">
        <v>0</v>
      </c>
    </row>
    <row r="22" spans="1:8" s="1" customFormat="1" ht="24.75" customHeight="1" x14ac:dyDescent="0.2">
      <c r="A22" s="575"/>
      <c r="B22" s="660"/>
      <c r="C22" s="574"/>
      <c r="D22" s="573"/>
      <c r="E22" s="573"/>
      <c r="F22" s="818"/>
      <c r="G22" s="818"/>
      <c r="H22" s="657">
        <v>0</v>
      </c>
    </row>
    <row r="23" spans="1:8" s="1" customFormat="1" ht="24.75" customHeight="1" x14ac:dyDescent="0.2">
      <c r="A23" s="575"/>
      <c r="B23" s="660"/>
      <c r="C23" s="574"/>
      <c r="D23" s="573"/>
      <c r="E23" s="573"/>
      <c r="F23" s="818"/>
      <c r="G23" s="818"/>
      <c r="H23" s="657">
        <v>0</v>
      </c>
    </row>
    <row r="24" spans="1:8" s="1" customFormat="1" ht="12" customHeight="1" thickBot="1" x14ac:dyDescent="0.25">
      <c r="A24" s="575"/>
      <c r="B24" s="573"/>
      <c r="C24" s="574"/>
      <c r="D24" s="573"/>
      <c r="E24" s="573"/>
      <c r="F24" s="818"/>
      <c r="G24" s="818"/>
      <c r="H24" s="657">
        <f t="shared" si="0"/>
        <v>0</v>
      </c>
    </row>
    <row r="25" spans="1:8" s="1" customFormat="1" ht="12" customHeight="1" thickBot="1" x14ac:dyDescent="0.25">
      <c r="A25" s="577" t="s">
        <v>909</v>
      </c>
      <c r="B25" s="578">
        <f>SUM(B5:B24)</f>
        <v>2188337767</v>
      </c>
      <c r="C25" s="579"/>
      <c r="D25" s="578">
        <f>SUM(D5:D24)</f>
        <v>608614117</v>
      </c>
      <c r="E25" s="578">
        <f>SUM(E5:E24)</f>
        <v>1487439584</v>
      </c>
      <c r="F25" s="819">
        <f>SUM(F5:F24)</f>
        <v>81145322</v>
      </c>
      <c r="G25" s="819">
        <f>E25+F25</f>
        <v>1568584906</v>
      </c>
      <c r="H25" s="580">
        <f>SUM(H5:H24)</f>
        <v>9501750</v>
      </c>
    </row>
    <row r="26" spans="1:8" s="1" customFormat="1" ht="12" customHeight="1" x14ac:dyDescent="0.2"/>
    <row r="27" spans="1:8" s="1" customFormat="1" ht="12" customHeight="1" x14ac:dyDescent="0.2"/>
    <row r="28" spans="1:8" s="1" customFormat="1" ht="12" customHeight="1" x14ac:dyDescent="0.2"/>
    <row r="29" spans="1:8" s="1" customFormat="1" ht="12" customHeight="1" x14ac:dyDescent="0.2"/>
    <row r="30" spans="1:8" s="1" customFormat="1" ht="12" customHeight="1" x14ac:dyDescent="0.2"/>
    <row r="31" spans="1:8" s="1" customFormat="1" ht="12" customHeight="1" x14ac:dyDescent="0.2"/>
    <row r="32" spans="1:8" s="1" customFormat="1" ht="12" customHeight="1" x14ac:dyDescent="0.2"/>
    <row r="33" s="1" customFormat="1" ht="12" customHeight="1" x14ac:dyDescent="0.2"/>
    <row r="34" s="1" customFormat="1" ht="12" customHeight="1" x14ac:dyDescent="0.2"/>
    <row r="35" s="1" customFormat="1" ht="12" customHeight="1" x14ac:dyDescent="0.2"/>
    <row r="36" s="1" customFormat="1" ht="12" customHeight="1" x14ac:dyDescent="0.2"/>
    <row r="37" s="1" customFormat="1" ht="12" customHeight="1" x14ac:dyDescent="0.2"/>
    <row r="38" s="1" customFormat="1" ht="12" customHeight="1" x14ac:dyDescent="0.2"/>
    <row r="39" s="1" customFormat="1" ht="12" customHeight="1" x14ac:dyDescent="0.2"/>
    <row r="40" s="1" customFormat="1" ht="12" customHeight="1" x14ac:dyDescent="0.2"/>
    <row r="41" s="1" customFormat="1" ht="12" customHeight="1" x14ac:dyDescent="0.2"/>
    <row r="42" s="1" customFormat="1" ht="12" customHeight="1" x14ac:dyDescent="0.2"/>
    <row r="43" s="1" customFormat="1" ht="12" customHeight="1" x14ac:dyDescent="0.2"/>
    <row r="44" s="1" customFormat="1" ht="12" customHeight="1" x14ac:dyDescent="0.2"/>
    <row r="45" s="1" customFormat="1" ht="12" customHeight="1" x14ac:dyDescent="0.2"/>
    <row r="46" s="1" customFormat="1" ht="12" customHeight="1" x14ac:dyDescent="0.2"/>
    <row r="47" s="1" customFormat="1" ht="12" customHeight="1" x14ac:dyDescent="0.2"/>
    <row r="48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  <row r="59" s="1" customFormat="1" ht="12" customHeight="1" x14ac:dyDescent="0.2"/>
    <row r="60" s="1" customFormat="1" ht="12" customHeight="1" x14ac:dyDescent="0.2"/>
    <row r="61" s="1" customFormat="1" ht="12" customHeight="1" x14ac:dyDescent="0.2"/>
    <row r="62" s="1" customFormat="1" ht="12" customHeight="1" x14ac:dyDescent="0.2"/>
    <row r="63" s="1" customFormat="1" ht="12" customHeight="1" x14ac:dyDescent="0.2"/>
    <row r="64" s="1" customFormat="1" ht="12" customHeight="1" x14ac:dyDescent="0.2"/>
    <row r="65" spans="2:2" s="1" customFormat="1" ht="12" customHeight="1" x14ac:dyDescent="0.2"/>
    <row r="66" spans="2:2" s="1" customFormat="1" ht="12" customHeight="1" x14ac:dyDescent="0.2"/>
    <row r="67" spans="2:2" s="1" customFormat="1" ht="12" customHeight="1" x14ac:dyDescent="0.2"/>
    <row r="68" spans="2:2" s="1" customFormat="1" ht="12" customHeight="1" x14ac:dyDescent="0.2"/>
    <row r="69" spans="2:2" s="1" customFormat="1" ht="12" customHeight="1" x14ac:dyDescent="0.2"/>
    <row r="70" spans="2:2" s="1" customFormat="1" ht="17.25" customHeight="1" x14ac:dyDescent="0.25">
      <c r="B70" s="39"/>
    </row>
    <row r="71" spans="2:2" s="1" customFormat="1" ht="12" customHeight="1" x14ac:dyDescent="0.2"/>
    <row r="72" spans="2:2" s="1" customFormat="1" ht="12" customHeight="1" x14ac:dyDescent="0.2"/>
    <row r="73" spans="2:2" s="1" customFormat="1" ht="12" customHeight="1" x14ac:dyDescent="0.2"/>
    <row r="74" spans="2:2" s="1" customFormat="1" ht="12" customHeight="1" x14ac:dyDescent="0.2"/>
    <row r="75" spans="2:2" s="1" customFormat="1" ht="12" customHeight="1" x14ac:dyDescent="0.2"/>
    <row r="76" spans="2:2" s="1" customFormat="1" ht="12" customHeight="1" x14ac:dyDescent="0.2"/>
    <row r="77" spans="2:2" s="1" customFormat="1" ht="12" customHeight="1" x14ac:dyDescent="0.2"/>
    <row r="78" spans="2:2" s="1" customFormat="1" ht="12" customHeight="1" x14ac:dyDescent="0.2"/>
    <row r="79" spans="2:2" s="1" customFormat="1" ht="12" customHeight="1" x14ac:dyDescent="0.2"/>
    <row r="80" spans="2:2" s="1" customFormat="1" ht="12" customHeight="1" x14ac:dyDescent="0.2"/>
    <row r="81" spans="1:1" s="1" customFormat="1" ht="12" customHeight="1" x14ac:dyDescent="0.2"/>
    <row r="82" spans="1:1" s="1" customFormat="1" ht="12" customHeight="1" x14ac:dyDescent="0.2"/>
    <row r="83" spans="1:1" s="1" customFormat="1" ht="12" customHeight="1" x14ac:dyDescent="0.2"/>
    <row r="84" spans="1:1" s="1" customFormat="1" ht="12" customHeight="1" x14ac:dyDescent="0.2"/>
    <row r="85" spans="1:1" s="1" customFormat="1" ht="12" customHeight="1" x14ac:dyDescent="0.2"/>
    <row r="86" spans="1:1" s="1" customFormat="1" ht="12" customHeight="1" x14ac:dyDescent="0.2"/>
    <row r="87" spans="1:1" s="1" customFormat="1" ht="12" customHeight="1" x14ac:dyDescent="0.2"/>
    <row r="88" spans="1:1" s="1" customFormat="1" ht="12" customHeight="1" x14ac:dyDescent="0.2"/>
    <row r="89" spans="1:1" s="1" customFormat="1" ht="12" customHeight="1" x14ac:dyDescent="0.2"/>
    <row r="90" spans="1:1" s="1" customFormat="1" ht="12" customHeight="1" x14ac:dyDescent="0.2"/>
    <row r="91" spans="1:1" s="1" customFormat="1" ht="12" customHeight="1" x14ac:dyDescent="0.2"/>
    <row r="92" spans="1:1" s="1" customFormat="1" ht="24" customHeight="1" x14ac:dyDescent="0.2">
      <c r="A92" s="116"/>
    </row>
    <row r="93" spans="1:1" s="1" customFormat="1" ht="12" customHeight="1" x14ac:dyDescent="0.2">
      <c r="A93" s="116"/>
    </row>
    <row r="94" spans="1:1" s="1" customFormat="1" ht="15" customHeight="1" x14ac:dyDescent="0.2">
      <c r="A94" s="116"/>
    </row>
    <row r="95" spans="1:1" s="1" customFormat="1" ht="12.95" customHeight="1" x14ac:dyDescent="0.2"/>
    <row r="96" spans="1:1" ht="16.5" customHeight="1" x14ac:dyDescent="0.25"/>
    <row r="98" s="38" customFormat="1" ht="12" customHeight="1" x14ac:dyDescent="0.2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spans="1:1" ht="12" customHeight="1" x14ac:dyDescent="0.25"/>
    <row r="146" spans="1:1" ht="12" customHeight="1" x14ac:dyDescent="0.25"/>
    <row r="147" spans="1:1" ht="12" customHeight="1" x14ac:dyDescent="0.25"/>
    <row r="148" spans="1:1" ht="12" customHeight="1" x14ac:dyDescent="0.25"/>
    <row r="149" spans="1:1" ht="12" customHeight="1" x14ac:dyDescent="0.25"/>
    <row r="150" spans="1:1" ht="12" customHeight="1" x14ac:dyDescent="0.25"/>
    <row r="151" spans="1:1" ht="12" customHeight="1" x14ac:dyDescent="0.25"/>
    <row r="152" spans="1:1" ht="12" customHeight="1" x14ac:dyDescent="0.25"/>
    <row r="153" spans="1:1" ht="12" customHeight="1" x14ac:dyDescent="0.25"/>
    <row r="154" spans="1:1" ht="15" customHeight="1" x14ac:dyDescent="0.25">
      <c r="A154" s="94"/>
    </row>
    <row r="155" spans="1:1" s="1" customFormat="1" ht="12.95" customHeight="1" x14ac:dyDescent="0.2"/>
    <row r="159" spans="1:1" ht="16.5" customHeight="1" x14ac:dyDescent="0.25"/>
  </sheetData>
  <customSheetViews>
    <customSheetView guid="{97FEE8B0-D789-49A2-9B6A-B24783AB39CA}" scale="120">
      <selection activeCell="E91" sqref="E91"/>
      <rowBreaks count="1" manualBreakCount="1">
        <brk id="88" max="4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62" fitToWidth="3" fitToHeight="2" orientation="portrait" r:id="rId1"/>
      <headerFooter alignWithMargins="0">
        <oddHeader>&amp;C&amp;"Times New Roman CE,Félkövér"&amp;12&amp;UTájékoztató kimutatások, mérlegek&amp;U
............................. Önkormányzat
2017. ÉVI KÖLTSÉGVETÉSÉNEK ÖSSZEVONT MÉRLEGE&amp;R&amp;"Times New Roman CE,Félkövér dőlt"&amp;11 1. számú tájékoztató tábla</oddHeader>
      </headerFooter>
    </customSheetView>
  </customSheetViews>
  <mergeCells count="1">
    <mergeCell ref="A1:H1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landscape" r:id="rId2"/>
  <headerFooter alignWithMargins="0">
    <oddHeader xml:space="preserve">&amp;C&amp;12
6. sz. melléklet a ..../..... (.) sz. önkormányzati rendelethez
&amp;R&amp;"Times New Roman CE,Félkövér dőlt"&amp;11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6.83203125" style="126" customWidth="1"/>
    <col min="2" max="2" width="49.6640625" style="47" customWidth="1"/>
    <col min="3" max="8" width="12.83203125" style="47" customWidth="1"/>
    <col min="9" max="9" width="14.33203125" style="47" customWidth="1"/>
    <col min="10" max="10" width="3.33203125" style="47" customWidth="1"/>
    <col min="11" max="16384" width="9.33203125" style="47"/>
  </cols>
  <sheetData>
    <row r="1" spans="1:10" ht="27.75" customHeight="1" x14ac:dyDescent="0.2">
      <c r="A1" s="879" t="s">
        <v>2</v>
      </c>
      <c r="B1" s="879"/>
      <c r="C1" s="879"/>
      <c r="D1" s="879"/>
      <c r="E1" s="879"/>
      <c r="F1" s="879"/>
      <c r="G1" s="879"/>
      <c r="H1" s="879"/>
      <c r="I1" s="879"/>
    </row>
    <row r="2" spans="1:10" ht="20.25" customHeight="1" thickBot="1" x14ac:dyDescent="0.3">
      <c r="I2" s="325" t="e">
        <f>'6.sz. melléklet'!#REF!</f>
        <v>#REF!</v>
      </c>
    </row>
    <row r="3" spans="1:10" s="326" customFormat="1" ht="26.25" customHeight="1" x14ac:dyDescent="0.2">
      <c r="A3" s="887" t="s">
        <v>63</v>
      </c>
      <c r="B3" s="882" t="s">
        <v>79</v>
      </c>
      <c r="C3" s="887" t="s">
        <v>80</v>
      </c>
      <c r="D3" s="887" t="str">
        <f>+CONCATENATE(LEFT(ÖSSZEFÜGGÉSEK!A5,4)," előtti kifizetés")</f>
        <v>2018 előtti kifizetés</v>
      </c>
      <c r="E3" s="884" t="s">
        <v>62</v>
      </c>
      <c r="F3" s="885"/>
      <c r="G3" s="885"/>
      <c r="H3" s="886"/>
      <c r="I3" s="882" t="s">
        <v>50</v>
      </c>
    </row>
    <row r="4" spans="1:10" s="327" customFormat="1" ht="32.25" customHeight="1" thickBot="1" x14ac:dyDescent="0.25">
      <c r="A4" s="888"/>
      <c r="B4" s="883"/>
      <c r="C4" s="883"/>
      <c r="D4" s="888"/>
      <c r="E4" s="177" t="str">
        <f>+CONCATENATE(LEFT(ÖSSZEFÜGGÉSEK!A5,4),".")</f>
        <v>2018.</v>
      </c>
      <c r="F4" s="177" t="str">
        <f>+CONCATENATE(LEFT(ÖSSZEFÜGGÉSEK!A5,4)+1,".")</f>
        <v>2019.</v>
      </c>
      <c r="G4" s="177" t="str">
        <f>+CONCATENATE(LEFT(ÖSSZEFÜGGÉSEK!A5,4)+2,".")</f>
        <v>2020.</v>
      </c>
      <c r="H4" s="178" t="str">
        <f>+CONCATENATE(LEFT(ÖSSZEFÜGGÉSEK!A5,4)+2,".",CHAR(10)," után")</f>
        <v>2020.
 után</v>
      </c>
      <c r="I4" s="883"/>
    </row>
    <row r="5" spans="1:10" s="328" customFormat="1" ht="12.95" customHeight="1" thickBot="1" x14ac:dyDescent="0.25">
      <c r="A5" s="179" t="s">
        <v>456</v>
      </c>
      <c r="B5" s="180" t="s">
        <v>457</v>
      </c>
      <c r="C5" s="181" t="s">
        <v>458</v>
      </c>
      <c r="D5" s="180" t="s">
        <v>460</v>
      </c>
      <c r="E5" s="179" t="s">
        <v>459</v>
      </c>
      <c r="F5" s="181" t="s">
        <v>461</v>
      </c>
      <c r="G5" s="181" t="s">
        <v>462</v>
      </c>
      <c r="H5" s="182" t="s">
        <v>463</v>
      </c>
      <c r="I5" s="183" t="s">
        <v>464</v>
      </c>
    </row>
    <row r="6" spans="1:10" ht="24.75" customHeight="1" thickBot="1" x14ac:dyDescent="0.25">
      <c r="A6" s="184" t="s">
        <v>17</v>
      </c>
      <c r="B6" s="185" t="s">
        <v>3</v>
      </c>
      <c r="C6" s="354"/>
      <c r="D6" s="355">
        <f>+D7+D8</f>
        <v>0</v>
      </c>
      <c r="E6" s="356">
        <f>+E7+E8</f>
        <v>0</v>
      </c>
      <c r="F6" s="357">
        <f>+F7+F8</f>
        <v>0</v>
      </c>
      <c r="G6" s="357">
        <f>+G7+G8</f>
        <v>0</v>
      </c>
      <c r="H6" s="358">
        <f>+H7+H8</f>
        <v>0</v>
      </c>
      <c r="I6" s="49">
        <f t="shared" ref="I6:I17" si="0">SUM(D6:H6)</f>
        <v>0</v>
      </c>
    </row>
    <row r="7" spans="1:10" ht="20.100000000000001" customHeight="1" x14ac:dyDescent="0.2">
      <c r="A7" s="186" t="s">
        <v>18</v>
      </c>
      <c r="B7" s="50" t="s">
        <v>64</v>
      </c>
      <c r="C7" s="359"/>
      <c r="D7" s="360"/>
      <c r="E7" s="361"/>
      <c r="F7" s="362"/>
      <c r="G7" s="362"/>
      <c r="H7" s="363"/>
      <c r="I7" s="187">
        <f t="shared" si="0"/>
        <v>0</v>
      </c>
      <c r="J7" s="878" t="s">
        <v>487</v>
      </c>
    </row>
    <row r="8" spans="1:10" ht="20.100000000000001" customHeight="1" thickBot="1" x14ac:dyDescent="0.25">
      <c r="A8" s="186" t="s">
        <v>19</v>
      </c>
      <c r="B8" s="50" t="s">
        <v>64</v>
      </c>
      <c r="C8" s="359"/>
      <c r="D8" s="360"/>
      <c r="E8" s="361"/>
      <c r="F8" s="362"/>
      <c r="G8" s="362"/>
      <c r="H8" s="363"/>
      <c r="I8" s="187">
        <f t="shared" si="0"/>
        <v>0</v>
      </c>
      <c r="J8" s="878"/>
    </row>
    <row r="9" spans="1:10" ht="26.1" customHeight="1" thickBot="1" x14ac:dyDescent="0.25">
      <c r="A9" s="184" t="s">
        <v>20</v>
      </c>
      <c r="B9" s="185" t="s">
        <v>4</v>
      </c>
      <c r="C9" s="354"/>
      <c r="D9" s="355">
        <f>+D10+D11</f>
        <v>0</v>
      </c>
      <c r="E9" s="356">
        <f>+E10+E11</f>
        <v>0</v>
      </c>
      <c r="F9" s="357">
        <f>+F10+F11</f>
        <v>0</v>
      </c>
      <c r="G9" s="357">
        <f>+G10+G11</f>
        <v>0</v>
      </c>
      <c r="H9" s="358">
        <f>+H10+H11</f>
        <v>0</v>
      </c>
      <c r="I9" s="49">
        <f t="shared" si="0"/>
        <v>0</v>
      </c>
      <c r="J9" s="878"/>
    </row>
    <row r="10" spans="1:10" ht="20.100000000000001" customHeight="1" x14ac:dyDescent="0.2">
      <c r="A10" s="186" t="s">
        <v>21</v>
      </c>
      <c r="B10" s="50" t="s">
        <v>64</v>
      </c>
      <c r="C10" s="359"/>
      <c r="D10" s="360"/>
      <c r="E10" s="361"/>
      <c r="F10" s="362"/>
      <c r="G10" s="362"/>
      <c r="H10" s="363"/>
      <c r="I10" s="187">
        <f t="shared" si="0"/>
        <v>0</v>
      </c>
      <c r="J10" s="878"/>
    </row>
    <row r="11" spans="1:10" ht="20.100000000000001" customHeight="1" thickBot="1" x14ac:dyDescent="0.25">
      <c r="A11" s="186" t="s">
        <v>22</v>
      </c>
      <c r="B11" s="50" t="s">
        <v>64</v>
      </c>
      <c r="C11" s="359"/>
      <c r="D11" s="360"/>
      <c r="E11" s="361"/>
      <c r="F11" s="362"/>
      <c r="G11" s="362"/>
      <c r="H11" s="363"/>
      <c r="I11" s="187">
        <f t="shared" si="0"/>
        <v>0</v>
      </c>
      <c r="J11" s="878"/>
    </row>
    <row r="12" spans="1:10" ht="20.100000000000001" customHeight="1" thickBot="1" x14ac:dyDescent="0.25">
      <c r="A12" s="184" t="s">
        <v>23</v>
      </c>
      <c r="B12" s="185" t="s">
        <v>177</v>
      </c>
      <c r="C12" s="354"/>
      <c r="D12" s="355">
        <f>+D13</f>
        <v>0</v>
      </c>
      <c r="E12" s="356">
        <f>+E13</f>
        <v>0</v>
      </c>
      <c r="F12" s="357">
        <f>+F13</f>
        <v>0</v>
      </c>
      <c r="G12" s="357">
        <f>+G13</f>
        <v>0</v>
      </c>
      <c r="H12" s="358">
        <f>+H13</f>
        <v>0</v>
      </c>
      <c r="I12" s="49">
        <f t="shared" si="0"/>
        <v>0</v>
      </c>
      <c r="J12" s="878"/>
    </row>
    <row r="13" spans="1:10" ht="20.100000000000001" customHeight="1" thickBot="1" x14ac:dyDescent="0.25">
      <c r="A13" s="186" t="s">
        <v>24</v>
      </c>
      <c r="B13" s="50" t="s">
        <v>64</v>
      </c>
      <c r="C13" s="359"/>
      <c r="D13" s="360"/>
      <c r="E13" s="361"/>
      <c r="F13" s="362"/>
      <c r="G13" s="362"/>
      <c r="H13" s="363"/>
      <c r="I13" s="187">
        <f t="shared" si="0"/>
        <v>0</v>
      </c>
      <c r="J13" s="878"/>
    </row>
    <row r="14" spans="1:10" ht="20.100000000000001" customHeight="1" thickBot="1" x14ac:dyDescent="0.25">
      <c r="A14" s="184" t="s">
        <v>25</v>
      </c>
      <c r="B14" s="185" t="s">
        <v>178</v>
      </c>
      <c r="C14" s="354"/>
      <c r="D14" s="355">
        <f>+D15</f>
        <v>0</v>
      </c>
      <c r="E14" s="356">
        <f>+E15</f>
        <v>0</v>
      </c>
      <c r="F14" s="357">
        <f>+F15</f>
        <v>0</v>
      </c>
      <c r="G14" s="357">
        <f>+G15</f>
        <v>0</v>
      </c>
      <c r="H14" s="358">
        <f>+H15</f>
        <v>0</v>
      </c>
      <c r="I14" s="49">
        <f t="shared" si="0"/>
        <v>0</v>
      </c>
      <c r="J14" s="878"/>
    </row>
    <row r="15" spans="1:10" ht="20.100000000000001" customHeight="1" thickBot="1" x14ac:dyDescent="0.25">
      <c r="A15" s="188" t="s">
        <v>26</v>
      </c>
      <c r="B15" s="51" t="s">
        <v>64</v>
      </c>
      <c r="C15" s="364"/>
      <c r="D15" s="365"/>
      <c r="E15" s="366"/>
      <c r="F15" s="367"/>
      <c r="G15" s="367"/>
      <c r="H15" s="368"/>
      <c r="I15" s="189">
        <f t="shared" si="0"/>
        <v>0</v>
      </c>
      <c r="J15" s="878"/>
    </row>
    <row r="16" spans="1:10" ht="20.100000000000001" customHeight="1" thickBot="1" x14ac:dyDescent="0.25">
      <c r="A16" s="184" t="s">
        <v>27</v>
      </c>
      <c r="B16" s="190" t="s">
        <v>179</v>
      </c>
      <c r="C16" s="354"/>
      <c r="D16" s="355">
        <f>+D17</f>
        <v>0</v>
      </c>
      <c r="E16" s="356">
        <f>+E17</f>
        <v>0</v>
      </c>
      <c r="F16" s="357">
        <f>+F17</f>
        <v>0</v>
      </c>
      <c r="G16" s="357">
        <f>+G17</f>
        <v>0</v>
      </c>
      <c r="H16" s="358">
        <f>+H17</f>
        <v>0</v>
      </c>
      <c r="I16" s="49">
        <f t="shared" si="0"/>
        <v>0</v>
      </c>
      <c r="J16" s="878"/>
    </row>
    <row r="17" spans="1:10" ht="20.100000000000001" customHeight="1" thickBot="1" x14ac:dyDescent="0.25">
      <c r="A17" s="191" t="s">
        <v>28</v>
      </c>
      <c r="B17" s="52" t="s">
        <v>64</v>
      </c>
      <c r="C17" s="369"/>
      <c r="D17" s="370"/>
      <c r="E17" s="371"/>
      <c r="F17" s="372"/>
      <c r="G17" s="372"/>
      <c r="H17" s="373"/>
      <c r="I17" s="192">
        <f t="shared" si="0"/>
        <v>0</v>
      </c>
      <c r="J17" s="878"/>
    </row>
    <row r="18" spans="1:10" ht="20.100000000000001" customHeight="1" thickBot="1" x14ac:dyDescent="0.25">
      <c r="A18" s="880" t="s">
        <v>126</v>
      </c>
      <c r="B18" s="881"/>
      <c r="C18" s="374"/>
      <c r="D18" s="355">
        <f t="shared" ref="D18:I18" si="1">+D6+D9+D12+D14+D16</f>
        <v>0</v>
      </c>
      <c r="E18" s="356">
        <f t="shared" si="1"/>
        <v>0</v>
      </c>
      <c r="F18" s="357">
        <f t="shared" si="1"/>
        <v>0</v>
      </c>
      <c r="G18" s="357">
        <f t="shared" si="1"/>
        <v>0</v>
      </c>
      <c r="H18" s="358">
        <f t="shared" si="1"/>
        <v>0</v>
      </c>
      <c r="I18" s="49">
        <f t="shared" si="1"/>
        <v>0</v>
      </c>
      <c r="J18" s="878"/>
    </row>
  </sheetData>
  <customSheetViews>
    <customSheetView guid="{97FEE8B0-D789-49A2-9B6A-B24783AB39CA}">
      <selection activeCell="N15" sqref="N15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1"/>
      <headerFooter alignWithMargins="0"/>
    </customSheetView>
  </customSheetViews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5.83203125" style="6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890" t="s">
        <v>5</v>
      </c>
      <c r="C1" s="890"/>
      <c r="D1" s="890"/>
    </row>
    <row r="2" spans="1:4" s="54" customFormat="1" ht="16.5" thickBot="1" x14ac:dyDescent="0.3">
      <c r="A2" s="53"/>
      <c r="B2" s="246"/>
      <c r="D2" s="40" t="e">
        <f>'2. sz tájékoztató t'!I2</f>
        <v>#REF!</v>
      </c>
    </row>
    <row r="3" spans="1:4" s="56" customFormat="1" ht="48" customHeight="1" thickBot="1" x14ac:dyDescent="0.25">
      <c r="A3" s="55" t="s">
        <v>15</v>
      </c>
      <c r="B3" s="129" t="s">
        <v>16</v>
      </c>
      <c r="C3" s="129" t="s">
        <v>65</v>
      </c>
      <c r="D3" s="130" t="s">
        <v>66</v>
      </c>
    </row>
    <row r="4" spans="1:4" s="56" customFormat="1" ht="14.1" customHeight="1" thickBot="1" x14ac:dyDescent="0.25">
      <c r="A4" s="33" t="s">
        <v>456</v>
      </c>
      <c r="B4" s="132" t="s">
        <v>457</v>
      </c>
      <c r="C4" s="132" t="s">
        <v>458</v>
      </c>
      <c r="D4" s="133" t="s">
        <v>460</v>
      </c>
    </row>
    <row r="5" spans="1:4" ht="18" customHeight="1" x14ac:dyDescent="0.2">
      <c r="A5" s="101" t="s">
        <v>17</v>
      </c>
      <c r="B5" s="134" t="s">
        <v>144</v>
      </c>
      <c r="C5" s="99"/>
      <c r="D5" s="57"/>
    </row>
    <row r="6" spans="1:4" ht="18" customHeight="1" x14ac:dyDescent="0.2">
      <c r="A6" s="58" t="s">
        <v>18</v>
      </c>
      <c r="B6" s="135" t="s">
        <v>145</v>
      </c>
      <c r="C6" s="100"/>
      <c r="D6" s="60"/>
    </row>
    <row r="7" spans="1:4" ht="18" customHeight="1" x14ac:dyDescent="0.2">
      <c r="A7" s="58" t="s">
        <v>19</v>
      </c>
      <c r="B7" s="135" t="s">
        <v>114</v>
      </c>
      <c r="C7" s="100"/>
      <c r="D7" s="60"/>
    </row>
    <row r="8" spans="1:4" ht="18" customHeight="1" x14ac:dyDescent="0.2">
      <c r="A8" s="58" t="s">
        <v>20</v>
      </c>
      <c r="B8" s="135" t="s">
        <v>115</v>
      </c>
      <c r="C8" s="100"/>
      <c r="D8" s="60"/>
    </row>
    <row r="9" spans="1:4" ht="18" customHeight="1" x14ac:dyDescent="0.2">
      <c r="A9" s="58" t="s">
        <v>21</v>
      </c>
      <c r="B9" s="135" t="s">
        <v>137</v>
      </c>
      <c r="C9" s="100"/>
      <c r="D9" s="60"/>
    </row>
    <row r="10" spans="1:4" ht="18" customHeight="1" x14ac:dyDescent="0.2">
      <c r="A10" s="58" t="s">
        <v>22</v>
      </c>
      <c r="B10" s="135" t="s">
        <v>138</v>
      </c>
      <c r="C10" s="100"/>
      <c r="D10" s="60"/>
    </row>
    <row r="11" spans="1:4" ht="18" customHeight="1" x14ac:dyDescent="0.2">
      <c r="A11" s="58" t="s">
        <v>23</v>
      </c>
      <c r="B11" s="136" t="s">
        <v>139</v>
      </c>
      <c r="C11" s="100"/>
      <c r="D11" s="60"/>
    </row>
    <row r="12" spans="1:4" ht="18" customHeight="1" x14ac:dyDescent="0.2">
      <c r="A12" s="58" t="s">
        <v>25</v>
      </c>
      <c r="B12" s="136" t="s">
        <v>140</v>
      </c>
      <c r="C12" s="100"/>
      <c r="D12" s="60"/>
    </row>
    <row r="13" spans="1:4" ht="18" customHeight="1" x14ac:dyDescent="0.2">
      <c r="A13" s="58" t="s">
        <v>26</v>
      </c>
      <c r="B13" s="136" t="s">
        <v>141</v>
      </c>
      <c r="C13" s="100"/>
      <c r="D13" s="60"/>
    </row>
    <row r="14" spans="1:4" ht="18" customHeight="1" x14ac:dyDescent="0.2">
      <c r="A14" s="58" t="s">
        <v>27</v>
      </c>
      <c r="B14" s="136" t="s">
        <v>142</v>
      </c>
      <c r="C14" s="100"/>
      <c r="D14" s="60"/>
    </row>
    <row r="15" spans="1:4" ht="22.5" customHeight="1" x14ac:dyDescent="0.2">
      <c r="A15" s="58" t="s">
        <v>28</v>
      </c>
      <c r="B15" s="136" t="s">
        <v>143</v>
      </c>
      <c r="C15" s="100"/>
      <c r="D15" s="60"/>
    </row>
    <row r="16" spans="1:4" ht="18" customHeight="1" x14ac:dyDescent="0.2">
      <c r="A16" s="58" t="s">
        <v>29</v>
      </c>
      <c r="B16" s="135" t="s">
        <v>116</v>
      </c>
      <c r="C16" s="100"/>
      <c r="D16" s="60"/>
    </row>
    <row r="17" spans="1:4" ht="18" customHeight="1" x14ac:dyDescent="0.2">
      <c r="A17" s="58" t="s">
        <v>30</v>
      </c>
      <c r="B17" s="135" t="s">
        <v>7</v>
      </c>
      <c r="C17" s="100"/>
      <c r="D17" s="60">
        <v>2000000</v>
      </c>
    </row>
    <row r="18" spans="1:4" ht="18" customHeight="1" x14ac:dyDescent="0.2">
      <c r="A18" s="58" t="s">
        <v>31</v>
      </c>
      <c r="B18" s="135" t="s">
        <v>6</v>
      </c>
      <c r="C18" s="100"/>
      <c r="D18" s="60"/>
    </row>
    <row r="19" spans="1:4" ht="18" customHeight="1" x14ac:dyDescent="0.2">
      <c r="A19" s="58" t="s">
        <v>32</v>
      </c>
      <c r="B19" s="135" t="s">
        <v>117</v>
      </c>
      <c r="C19" s="100"/>
      <c r="D19" s="60"/>
    </row>
    <row r="20" spans="1:4" ht="18" customHeight="1" x14ac:dyDescent="0.2">
      <c r="A20" s="58" t="s">
        <v>33</v>
      </c>
      <c r="B20" s="135" t="s">
        <v>118</v>
      </c>
      <c r="C20" s="100"/>
      <c r="D20" s="60"/>
    </row>
    <row r="21" spans="1:4" ht="18" customHeight="1" x14ac:dyDescent="0.2">
      <c r="A21" s="58" t="s">
        <v>34</v>
      </c>
      <c r="B21" s="92"/>
      <c r="C21" s="59"/>
      <c r="D21" s="60"/>
    </row>
    <row r="22" spans="1:4" ht="18" customHeight="1" x14ac:dyDescent="0.2">
      <c r="A22" s="58" t="s">
        <v>35</v>
      </c>
      <c r="B22" s="61"/>
      <c r="C22" s="59"/>
      <c r="D22" s="60"/>
    </row>
    <row r="23" spans="1:4" ht="18" customHeight="1" x14ac:dyDescent="0.2">
      <c r="A23" s="58" t="s">
        <v>36</v>
      </c>
      <c r="B23" s="61"/>
      <c r="C23" s="59"/>
      <c r="D23" s="60"/>
    </row>
    <row r="24" spans="1:4" ht="18" customHeight="1" x14ac:dyDescent="0.2">
      <c r="A24" s="58" t="s">
        <v>37</v>
      </c>
      <c r="B24" s="61"/>
      <c r="C24" s="59"/>
      <c r="D24" s="60"/>
    </row>
    <row r="25" spans="1:4" ht="18" customHeight="1" x14ac:dyDescent="0.2">
      <c r="A25" s="58" t="s">
        <v>38</v>
      </c>
      <c r="B25" s="61"/>
      <c r="C25" s="59"/>
      <c r="D25" s="60"/>
    </row>
    <row r="26" spans="1:4" ht="18" customHeight="1" x14ac:dyDescent="0.2">
      <c r="A26" s="58" t="s">
        <v>39</v>
      </c>
      <c r="B26" s="61"/>
      <c r="C26" s="59"/>
      <c r="D26" s="60"/>
    </row>
    <row r="27" spans="1:4" ht="18" customHeight="1" x14ac:dyDescent="0.2">
      <c r="A27" s="58" t="s">
        <v>40</v>
      </c>
      <c r="B27" s="61"/>
      <c r="C27" s="59"/>
      <c r="D27" s="60"/>
    </row>
    <row r="28" spans="1:4" ht="18" customHeight="1" x14ac:dyDescent="0.2">
      <c r="A28" s="58" t="s">
        <v>41</v>
      </c>
      <c r="B28" s="61"/>
      <c r="C28" s="59"/>
      <c r="D28" s="60"/>
    </row>
    <row r="29" spans="1:4" ht="18" customHeight="1" thickBot="1" x14ac:dyDescent="0.25">
      <c r="A29" s="102" t="s">
        <v>42</v>
      </c>
      <c r="B29" s="62"/>
      <c r="C29" s="63"/>
      <c r="D29" s="64"/>
    </row>
    <row r="30" spans="1:4" ht="18" customHeight="1" thickBot="1" x14ac:dyDescent="0.25">
      <c r="A30" s="34" t="s">
        <v>43</v>
      </c>
      <c r="B30" s="138" t="s">
        <v>52</v>
      </c>
      <c r="C30" s="139">
        <f>+C5+C6+C7+C8+C9+C16+C17+C18+C19+C20+C21+C22+C23+C24+C25+C26+C27+C28+C29</f>
        <v>0</v>
      </c>
      <c r="D30" s="140">
        <f>+D5+D6+D7+D8+D9+D16+D17+D18+D19+D20+D21+D22+D23+D24+D25+D26+D27+D28+D29</f>
        <v>2000000</v>
      </c>
    </row>
    <row r="31" spans="1:4" ht="8.25" customHeight="1" x14ac:dyDescent="0.2">
      <c r="A31" s="65"/>
      <c r="B31" s="889"/>
      <c r="C31" s="889"/>
      <c r="D31" s="889"/>
    </row>
  </sheetData>
  <customSheetViews>
    <customSheetView guid="{97FEE8B0-D789-49A2-9B6A-B24783AB39CA}">
      <selection activeCell="C7" sqref="C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CE,Dőlt"&amp;11 &amp;"Times New Roman CE,Félkövér dőlt"3. tájékoztató tábla</oddHeader>
      </headerFooter>
    </customSheetView>
  </customSheetViews>
  <mergeCells count="2">
    <mergeCell ref="B31:D31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2"/>
  <headerFooter alignWithMargins="0">
    <oddHeader>&amp;R&amp;"Times New Roman CE,Dőlt"&amp;11 &amp;"Times New Roman CE,Félkövér dőlt"3.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zoomScaleNormal="100" workbookViewId="0">
      <selection activeCell="H18" sqref="H18"/>
    </sheetView>
  </sheetViews>
  <sheetFormatPr defaultRowHeight="12.75" x14ac:dyDescent="0.2"/>
  <cols>
    <col min="1" max="1" width="88.6640625" style="41" customWidth="1"/>
    <col min="2" max="2" width="27.83203125" style="41" customWidth="1"/>
    <col min="3" max="3" width="3.5" style="41" customWidth="1"/>
    <col min="4" max="16384" width="9.33203125" style="41"/>
  </cols>
  <sheetData>
    <row r="1" spans="1:3" ht="47.25" customHeight="1" x14ac:dyDescent="0.2">
      <c r="A1" s="891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891"/>
    </row>
    <row r="2" spans="1:3" ht="22.5" customHeight="1" thickBot="1" x14ac:dyDescent="0.25">
      <c r="A2" s="249"/>
      <c r="B2" s="250" t="s">
        <v>12</v>
      </c>
    </row>
    <row r="3" spans="1:3" s="42" customFormat="1" ht="24" customHeight="1" thickBot="1" x14ac:dyDescent="0.25">
      <c r="A3" s="198" t="s">
        <v>51</v>
      </c>
      <c r="B3" s="248" t="str">
        <f>+CONCATENATE(LEFT(ÖSSZEFÜGGÉSEK!A5,4),". évi támogatás összesen")</f>
        <v>2018. évi támogatás összesen</v>
      </c>
    </row>
    <row r="4" spans="1:3" s="43" customFormat="1" ht="13.5" thickBot="1" x14ac:dyDescent="0.25">
      <c r="A4" s="124" t="s">
        <v>456</v>
      </c>
      <c r="B4" s="125" t="s">
        <v>457</v>
      </c>
    </row>
    <row r="5" spans="1:3" x14ac:dyDescent="0.2">
      <c r="A5" s="88"/>
      <c r="B5" s="271"/>
    </row>
    <row r="6" spans="1:3" ht="12.75" customHeight="1" x14ac:dyDescent="0.2">
      <c r="A6" s="89"/>
      <c r="B6" s="271"/>
    </row>
    <row r="7" spans="1:3" x14ac:dyDescent="0.2">
      <c r="A7" s="89"/>
      <c r="B7" s="271"/>
    </row>
    <row r="8" spans="1:3" x14ac:dyDescent="0.2">
      <c r="A8" s="89"/>
      <c r="B8" s="271"/>
    </row>
    <row r="9" spans="1:3" x14ac:dyDescent="0.2">
      <c r="A9" s="89"/>
      <c r="B9" s="271"/>
    </row>
    <row r="10" spans="1:3" x14ac:dyDescent="0.2">
      <c r="A10" s="89"/>
      <c r="B10" s="271"/>
    </row>
    <row r="11" spans="1:3" x14ac:dyDescent="0.2">
      <c r="A11" s="89"/>
      <c r="B11" s="271"/>
    </row>
    <row r="12" spans="1:3" x14ac:dyDescent="0.2">
      <c r="A12" s="89"/>
      <c r="B12" s="271"/>
    </row>
    <row r="13" spans="1:3" x14ac:dyDescent="0.2">
      <c r="A13" s="89"/>
      <c r="B13" s="271"/>
      <c r="C13" s="892" t="s">
        <v>488</v>
      </c>
    </row>
    <row r="14" spans="1:3" x14ac:dyDescent="0.2">
      <c r="A14" s="89"/>
      <c r="B14" s="271"/>
      <c r="C14" s="892"/>
    </row>
    <row r="15" spans="1:3" x14ac:dyDescent="0.2">
      <c r="A15" s="89"/>
      <c r="B15" s="271"/>
      <c r="C15" s="892"/>
    </row>
    <row r="16" spans="1:3" x14ac:dyDescent="0.2">
      <c r="A16" s="89"/>
      <c r="B16" s="271"/>
      <c r="C16" s="892"/>
    </row>
    <row r="17" spans="1:3" x14ac:dyDescent="0.2">
      <c r="A17" s="89"/>
      <c r="B17" s="271"/>
      <c r="C17" s="892"/>
    </row>
    <row r="18" spans="1:3" x14ac:dyDescent="0.2">
      <c r="A18" s="89"/>
      <c r="B18" s="271"/>
      <c r="C18" s="892"/>
    </row>
    <row r="19" spans="1:3" x14ac:dyDescent="0.2">
      <c r="A19" s="89"/>
      <c r="B19" s="271"/>
      <c r="C19" s="892"/>
    </row>
    <row r="20" spans="1:3" x14ac:dyDescent="0.2">
      <c r="A20" s="89"/>
      <c r="B20" s="271"/>
      <c r="C20" s="892"/>
    </row>
    <row r="21" spans="1:3" x14ac:dyDescent="0.2">
      <c r="A21" s="89"/>
      <c r="B21" s="271"/>
      <c r="C21" s="892"/>
    </row>
    <row r="22" spans="1:3" x14ac:dyDescent="0.2">
      <c r="A22" s="89"/>
      <c r="B22" s="271"/>
      <c r="C22" s="892"/>
    </row>
    <row r="23" spans="1:3" x14ac:dyDescent="0.2">
      <c r="A23" s="89"/>
      <c r="B23" s="271"/>
      <c r="C23" s="892"/>
    </row>
    <row r="24" spans="1:3" ht="13.5" thickBot="1" x14ac:dyDescent="0.25">
      <c r="A24" s="90"/>
      <c r="B24" s="271"/>
      <c r="C24" s="892"/>
    </row>
    <row r="25" spans="1:3" s="45" customFormat="1" ht="19.5" customHeight="1" thickBot="1" x14ac:dyDescent="0.25">
      <c r="A25" s="32" t="s">
        <v>52</v>
      </c>
      <c r="B25" s="44">
        <f>SUM(B5:B24)</f>
        <v>0</v>
      </c>
      <c r="C25" s="892"/>
    </row>
  </sheetData>
  <customSheetViews>
    <customSheetView guid="{97FEE8B0-D789-49A2-9B6A-B24783AB39CA}" fitToPage="1">
      <selection activeCell="H24" sqref="H24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1"/>
      <headerFooter alignWithMargins="0"/>
    </customSheetView>
  </customSheetViews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view="pageLayout" zoomScaleNormal="145" workbookViewId="0">
      <selection activeCell="B10" sqref="B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896" t="str">
        <f>+CONCATENATE("K I M U T A T Á S",CHAR(10),"a ",LEFT(ÖSSZEFÜGGÉSEK!A5,4),". évben céljelleggel juttatott támogatásokról")</f>
        <v>K I M U T A T Á S
a 2018. évben céljelleggel juttatott támogatásokról</v>
      </c>
      <c r="B1" s="896"/>
      <c r="C1" s="896"/>
      <c r="D1" s="896"/>
    </row>
    <row r="2" spans="1:4" ht="17.25" customHeight="1" x14ac:dyDescent="0.25">
      <c r="A2" s="247"/>
      <c r="B2" s="247"/>
      <c r="C2" s="247"/>
      <c r="D2" s="247"/>
    </row>
    <row r="3" spans="1:4" ht="13.5" thickBot="1" x14ac:dyDescent="0.25">
      <c r="A3" s="141"/>
      <c r="B3" s="141"/>
      <c r="C3" s="893" t="e">
        <f>' 4. sz. melléklet'!#REF!</f>
        <v>#REF!</v>
      </c>
      <c r="D3" s="893"/>
    </row>
    <row r="4" spans="1:4" ht="42.75" customHeight="1" thickBot="1" x14ac:dyDescent="0.25">
      <c r="A4" s="251" t="s">
        <v>63</v>
      </c>
      <c r="B4" s="252" t="s">
        <v>119</v>
      </c>
      <c r="C4" s="252" t="s">
        <v>120</v>
      </c>
      <c r="D4" s="253" t="s">
        <v>13</v>
      </c>
    </row>
    <row r="5" spans="1:4" ht="15.95" customHeight="1" x14ac:dyDescent="0.2">
      <c r="A5" s="142" t="s">
        <v>17</v>
      </c>
      <c r="B5" s="26" t="s">
        <v>526</v>
      </c>
      <c r="C5" s="26" t="s">
        <v>527</v>
      </c>
      <c r="D5" s="375">
        <v>550000</v>
      </c>
    </row>
    <row r="6" spans="1:4" ht="15.95" customHeight="1" x14ac:dyDescent="0.2">
      <c r="A6" s="143" t="s">
        <v>18</v>
      </c>
      <c r="B6" s="27" t="s">
        <v>528</v>
      </c>
      <c r="C6" s="27" t="s">
        <v>527</v>
      </c>
      <c r="D6" s="376">
        <v>19000000</v>
      </c>
    </row>
    <row r="7" spans="1:4" ht="15.95" customHeight="1" x14ac:dyDescent="0.2">
      <c r="A7" s="143" t="s">
        <v>19</v>
      </c>
      <c r="B7" s="27"/>
      <c r="C7" s="27"/>
      <c r="D7" s="376"/>
    </row>
    <row r="8" spans="1:4" ht="15.95" customHeight="1" x14ac:dyDescent="0.2">
      <c r="A8" s="143" t="s">
        <v>20</v>
      </c>
      <c r="B8" s="27"/>
      <c r="C8" s="27"/>
      <c r="D8" s="376"/>
    </row>
    <row r="9" spans="1:4" ht="15.95" customHeight="1" x14ac:dyDescent="0.2">
      <c r="A9" s="143" t="s">
        <v>21</v>
      </c>
      <c r="B9" s="27"/>
      <c r="C9" s="27"/>
      <c r="D9" s="376"/>
    </row>
    <row r="10" spans="1:4" ht="15.95" customHeight="1" x14ac:dyDescent="0.2">
      <c r="A10" s="143" t="s">
        <v>22</v>
      </c>
      <c r="B10" s="27"/>
      <c r="C10" s="27"/>
      <c r="D10" s="376"/>
    </row>
    <row r="11" spans="1:4" ht="15.95" customHeight="1" x14ac:dyDescent="0.2">
      <c r="A11" s="143" t="s">
        <v>23</v>
      </c>
      <c r="B11" s="27"/>
      <c r="C11" s="27"/>
      <c r="D11" s="376"/>
    </row>
    <row r="12" spans="1:4" ht="15.95" customHeight="1" x14ac:dyDescent="0.2">
      <c r="A12" s="143" t="s">
        <v>24</v>
      </c>
      <c r="B12" s="27"/>
      <c r="C12" s="27"/>
      <c r="D12" s="376"/>
    </row>
    <row r="13" spans="1:4" ht="15.95" customHeight="1" x14ac:dyDescent="0.2">
      <c r="A13" s="143" t="s">
        <v>25</v>
      </c>
      <c r="B13" s="27"/>
      <c r="C13" s="27"/>
      <c r="D13" s="376"/>
    </row>
    <row r="14" spans="1:4" ht="15.95" customHeight="1" x14ac:dyDescent="0.2">
      <c r="A14" s="143" t="s">
        <v>26</v>
      </c>
      <c r="B14" s="27"/>
      <c r="C14" s="27"/>
      <c r="D14" s="376"/>
    </row>
    <row r="15" spans="1:4" ht="15.95" customHeight="1" x14ac:dyDescent="0.2">
      <c r="A15" s="143" t="s">
        <v>27</v>
      </c>
      <c r="B15" s="27"/>
      <c r="C15" s="27"/>
      <c r="D15" s="376"/>
    </row>
    <row r="16" spans="1:4" ht="15.95" customHeight="1" x14ac:dyDescent="0.2">
      <c r="A16" s="143" t="s">
        <v>28</v>
      </c>
      <c r="B16" s="27"/>
      <c r="C16" s="27"/>
      <c r="D16" s="376"/>
    </row>
    <row r="17" spans="1:4" ht="15.95" customHeight="1" x14ac:dyDescent="0.2">
      <c r="A17" s="143" t="s">
        <v>29</v>
      </c>
      <c r="B17" s="27"/>
      <c r="C17" s="27"/>
      <c r="D17" s="376"/>
    </row>
    <row r="18" spans="1:4" ht="15.95" customHeight="1" x14ac:dyDescent="0.2">
      <c r="A18" s="143" t="s">
        <v>30</v>
      </c>
      <c r="B18" s="27"/>
      <c r="C18" s="27"/>
      <c r="D18" s="376"/>
    </row>
    <row r="19" spans="1:4" ht="15.95" customHeight="1" x14ac:dyDescent="0.2">
      <c r="A19" s="143" t="s">
        <v>31</v>
      </c>
      <c r="B19" s="27"/>
      <c r="C19" s="27"/>
      <c r="D19" s="376"/>
    </row>
    <row r="20" spans="1:4" ht="15.95" customHeight="1" x14ac:dyDescent="0.2">
      <c r="A20" s="143" t="s">
        <v>32</v>
      </c>
      <c r="B20" s="27"/>
      <c r="C20" s="27"/>
      <c r="D20" s="376"/>
    </row>
    <row r="21" spans="1:4" ht="15.95" customHeight="1" x14ac:dyDescent="0.2">
      <c r="A21" s="143" t="s">
        <v>33</v>
      </c>
      <c r="B21" s="27"/>
      <c r="C21" s="27"/>
      <c r="D21" s="376"/>
    </row>
    <row r="22" spans="1:4" ht="15.95" customHeight="1" x14ac:dyDescent="0.2">
      <c r="A22" s="143" t="s">
        <v>34</v>
      </c>
      <c r="B22" s="27"/>
      <c r="C22" s="27"/>
      <c r="D22" s="376"/>
    </row>
    <row r="23" spans="1:4" ht="15.95" customHeight="1" x14ac:dyDescent="0.2">
      <c r="A23" s="143" t="s">
        <v>35</v>
      </c>
      <c r="B23" s="27"/>
      <c r="C23" s="27"/>
      <c r="D23" s="376"/>
    </row>
    <row r="24" spans="1:4" ht="15.95" customHeight="1" x14ac:dyDescent="0.2">
      <c r="A24" s="143" t="s">
        <v>36</v>
      </c>
      <c r="B24" s="27"/>
      <c r="C24" s="27"/>
      <c r="D24" s="376"/>
    </row>
    <row r="25" spans="1:4" ht="15.95" customHeight="1" x14ac:dyDescent="0.2">
      <c r="A25" s="143" t="s">
        <v>37</v>
      </c>
      <c r="B25" s="27"/>
      <c r="C25" s="27"/>
      <c r="D25" s="376"/>
    </row>
    <row r="26" spans="1:4" ht="15.95" customHeight="1" x14ac:dyDescent="0.2">
      <c r="A26" s="143" t="s">
        <v>38</v>
      </c>
      <c r="B26" s="27"/>
      <c r="C26" s="27"/>
      <c r="D26" s="376"/>
    </row>
    <row r="27" spans="1:4" ht="15.95" customHeight="1" x14ac:dyDescent="0.2">
      <c r="A27" s="143" t="s">
        <v>39</v>
      </c>
      <c r="B27" s="27"/>
      <c r="C27" s="27"/>
      <c r="D27" s="376"/>
    </row>
    <row r="28" spans="1:4" ht="15.95" customHeight="1" x14ac:dyDescent="0.2">
      <c r="A28" s="143" t="s">
        <v>40</v>
      </c>
      <c r="B28" s="27"/>
      <c r="C28" s="27"/>
      <c r="D28" s="376"/>
    </row>
    <row r="29" spans="1:4" ht="15.95" customHeight="1" x14ac:dyDescent="0.2">
      <c r="A29" s="143" t="s">
        <v>41</v>
      </c>
      <c r="B29" s="27"/>
      <c r="C29" s="27"/>
      <c r="D29" s="376"/>
    </row>
    <row r="30" spans="1:4" ht="15.95" customHeight="1" x14ac:dyDescent="0.2">
      <c r="A30" s="143" t="s">
        <v>42</v>
      </c>
      <c r="B30" s="27"/>
      <c r="C30" s="27"/>
      <c r="D30" s="376"/>
    </row>
    <row r="31" spans="1:4" ht="15.95" customHeight="1" x14ac:dyDescent="0.2">
      <c r="A31" s="143" t="s">
        <v>43</v>
      </c>
      <c r="B31" s="27"/>
      <c r="C31" s="27"/>
      <c r="D31" s="376"/>
    </row>
    <row r="32" spans="1:4" ht="15.95" customHeight="1" x14ac:dyDescent="0.2">
      <c r="A32" s="143" t="s">
        <v>44</v>
      </c>
      <c r="B32" s="27"/>
      <c r="C32" s="27"/>
      <c r="D32" s="376"/>
    </row>
    <row r="33" spans="1:4" ht="15.95" customHeight="1" x14ac:dyDescent="0.2">
      <c r="A33" s="143" t="s">
        <v>45</v>
      </c>
      <c r="B33" s="27"/>
      <c r="C33" s="27"/>
      <c r="D33" s="376"/>
    </row>
    <row r="34" spans="1:4" ht="15.95" customHeight="1" x14ac:dyDescent="0.2">
      <c r="A34" s="143" t="s">
        <v>121</v>
      </c>
      <c r="B34" s="27"/>
      <c r="C34" s="27"/>
      <c r="D34" s="377"/>
    </row>
    <row r="35" spans="1:4" ht="15.95" customHeight="1" x14ac:dyDescent="0.2">
      <c r="A35" s="143" t="s">
        <v>122</v>
      </c>
      <c r="B35" s="27"/>
      <c r="C35" s="27"/>
      <c r="D35" s="377"/>
    </row>
    <row r="36" spans="1:4" ht="15.95" customHeight="1" x14ac:dyDescent="0.2">
      <c r="A36" s="143" t="s">
        <v>123</v>
      </c>
      <c r="B36" s="27"/>
      <c r="C36" s="27"/>
      <c r="D36" s="377"/>
    </row>
    <row r="37" spans="1:4" ht="15.95" customHeight="1" thickBot="1" x14ac:dyDescent="0.25">
      <c r="A37" s="144" t="s">
        <v>124</v>
      </c>
      <c r="B37" s="28"/>
      <c r="C37" s="28"/>
      <c r="D37" s="378"/>
    </row>
    <row r="38" spans="1:4" ht="15.95" customHeight="1" thickBot="1" x14ac:dyDescent="0.25">
      <c r="A38" s="894" t="s">
        <v>52</v>
      </c>
      <c r="B38" s="895"/>
      <c r="C38" s="145"/>
      <c r="D38" s="379">
        <f>SUM(D5:D37)</f>
        <v>19550000</v>
      </c>
    </row>
    <row r="39" spans="1:4" x14ac:dyDescent="0.2">
      <c r="A39" t="s">
        <v>171</v>
      </c>
    </row>
  </sheetData>
  <customSheetViews>
    <customSheetView guid="{97FEE8B0-D789-49A2-9B6A-B24783AB39CA}" scale="145">
      <selection activeCell="D5" sqref="D5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6. tájékoztató tábla</oddHeader>
      </headerFooter>
    </customSheetView>
  </customSheetViews>
  <mergeCells count="3">
    <mergeCell ref="C3:D3"/>
    <mergeCell ref="A38:B38"/>
    <mergeCell ref="A1:D1"/>
  </mergeCells>
  <phoneticPr fontId="29" type="noConversion"/>
  <conditionalFormatting sqref="D38">
    <cfRule type="cellIs" dxfId="4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2"/>
  <headerFooter alignWithMargins="0">
    <oddHeader>&amp;R&amp;"Times New Roman CE,Félkövér dőlt"&amp;11 6.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view="pageLayout" topLeftCell="F1" zoomScaleNormal="120" zoomScaleSheetLayoutView="100" workbookViewId="0">
      <selection activeCell="K4" sqref="K4"/>
    </sheetView>
  </sheetViews>
  <sheetFormatPr defaultRowHeight="15.75" x14ac:dyDescent="0.25"/>
  <cols>
    <col min="1" max="1" width="9" style="255" customWidth="1"/>
    <col min="2" max="2" width="66.33203125" style="255" bestFit="1" customWidth="1"/>
    <col min="3" max="3" width="15.5" style="256" customWidth="1"/>
    <col min="4" max="5" width="15.5" style="255" customWidth="1"/>
    <col min="6" max="6" width="9" style="278" customWidth="1"/>
    <col min="7" max="16384" width="9.33203125" style="278"/>
  </cols>
  <sheetData>
    <row r="1" spans="1:5" ht="15.95" customHeight="1" x14ac:dyDescent="0.25">
      <c r="A1" s="838" t="s">
        <v>14</v>
      </c>
      <c r="B1" s="838"/>
      <c r="C1" s="838"/>
      <c r="D1" s="838"/>
      <c r="E1" s="838"/>
    </row>
    <row r="2" spans="1:5" ht="15.95" customHeight="1" thickBot="1" x14ac:dyDescent="0.3">
      <c r="A2" s="841" t="s">
        <v>131</v>
      </c>
      <c r="B2" s="841"/>
      <c r="D2" s="108"/>
      <c r="E2" s="214" t="e">
        <f>' 4. sz. melléklet'!#REF!</f>
        <v>#REF!</v>
      </c>
    </row>
    <row r="3" spans="1:5" ht="38.1" customHeight="1" thickBot="1" x14ac:dyDescent="0.3">
      <c r="A3" s="22" t="s">
        <v>63</v>
      </c>
      <c r="B3" s="23" t="s">
        <v>16</v>
      </c>
      <c r="C3" s="23" t="str">
        <f>+CONCATENATE(LEFT(ÖSSZEFÜGGÉSEK!A5,4)+1,". évi")</f>
        <v>2019. évi</v>
      </c>
      <c r="D3" s="270" t="str">
        <f>+CONCATENATE(LEFT(ÖSSZEFÜGGÉSEK!A5,4)+2,". évi")</f>
        <v>2020. évi</v>
      </c>
      <c r="E3" s="117" t="str">
        <f>+CONCATENATE(LEFT(ÖSSZEFÜGGÉSEK!A5,4)+3,". évi")</f>
        <v>2021. évi</v>
      </c>
    </row>
    <row r="4" spans="1:5" s="279" customFormat="1" ht="12" customHeight="1" thickBot="1" x14ac:dyDescent="0.25">
      <c r="A4" s="29" t="s">
        <v>456</v>
      </c>
      <c r="B4" s="30" t="s">
        <v>457</v>
      </c>
      <c r="C4" s="30" t="s">
        <v>458</v>
      </c>
      <c r="D4" s="30" t="s">
        <v>460</v>
      </c>
      <c r="E4" s="307" t="s">
        <v>459</v>
      </c>
    </row>
    <row r="5" spans="1:5" s="280" customFormat="1" ht="12" customHeight="1" thickBot="1" x14ac:dyDescent="0.25">
      <c r="A5" s="19" t="s">
        <v>17</v>
      </c>
      <c r="B5" s="20" t="s">
        <v>492</v>
      </c>
      <c r="C5" s="323">
        <v>186000000</v>
      </c>
      <c r="D5" s="323">
        <v>190000000</v>
      </c>
      <c r="E5" s="324">
        <v>191000000</v>
      </c>
    </row>
    <row r="6" spans="1:5" s="280" customFormat="1" ht="12" customHeight="1" thickBot="1" x14ac:dyDescent="0.25">
      <c r="A6" s="19" t="s">
        <v>18</v>
      </c>
      <c r="B6" s="199" t="s">
        <v>339</v>
      </c>
      <c r="C6" s="323">
        <v>5000000</v>
      </c>
      <c r="D6" s="323">
        <v>6800000</v>
      </c>
      <c r="E6" s="324">
        <v>7000000</v>
      </c>
    </row>
    <row r="7" spans="1:5" s="280" customFormat="1" ht="12" customHeight="1" thickBot="1" x14ac:dyDescent="0.25">
      <c r="A7" s="19" t="s">
        <v>19</v>
      </c>
      <c r="B7" s="20" t="s">
        <v>347</v>
      </c>
      <c r="C7" s="323">
        <v>5000000</v>
      </c>
      <c r="D7" s="323">
        <v>7000000</v>
      </c>
      <c r="E7" s="324">
        <v>10000000</v>
      </c>
    </row>
    <row r="8" spans="1:5" s="280" customFormat="1" ht="12" customHeight="1" thickBot="1" x14ac:dyDescent="0.25">
      <c r="A8" s="19" t="s">
        <v>150</v>
      </c>
      <c r="B8" s="20" t="s">
        <v>228</v>
      </c>
      <c r="C8" s="269">
        <f>SUM(C9:C15)</f>
        <v>243000000</v>
      </c>
      <c r="D8" s="269">
        <f>SUM(D9:D15)</f>
        <v>246370000</v>
      </c>
      <c r="E8" s="306">
        <f>SUM(E9:E15)</f>
        <v>252820000</v>
      </c>
    </row>
    <row r="9" spans="1:5" s="280" customFormat="1" ht="12" customHeight="1" x14ac:dyDescent="0.2">
      <c r="A9" s="14" t="s">
        <v>229</v>
      </c>
      <c r="B9" s="281" t="s">
        <v>529</v>
      </c>
      <c r="C9" s="266">
        <v>33000000</v>
      </c>
      <c r="D9" s="266">
        <v>33200000</v>
      </c>
      <c r="E9" s="175">
        <v>33500000</v>
      </c>
    </row>
    <row r="10" spans="1:5" s="280" customFormat="1" ht="12" customHeight="1" x14ac:dyDescent="0.2">
      <c r="A10" s="13" t="s">
        <v>230</v>
      </c>
      <c r="B10" s="282" t="s">
        <v>516</v>
      </c>
      <c r="C10" s="265">
        <v>300000</v>
      </c>
      <c r="D10" s="265">
        <v>320000</v>
      </c>
      <c r="E10" s="174">
        <v>320000</v>
      </c>
    </row>
    <row r="11" spans="1:5" s="280" customFormat="1" ht="12" customHeight="1" x14ac:dyDescent="0.2">
      <c r="A11" s="13" t="s">
        <v>231</v>
      </c>
      <c r="B11" s="282" t="s">
        <v>517</v>
      </c>
      <c r="C11" s="265">
        <v>195000000</v>
      </c>
      <c r="D11" s="265">
        <v>198000000</v>
      </c>
      <c r="E11" s="174">
        <v>201000000</v>
      </c>
    </row>
    <row r="12" spans="1:5" s="280" customFormat="1" ht="12" customHeight="1" x14ac:dyDescent="0.2">
      <c r="A12" s="13" t="s">
        <v>232</v>
      </c>
      <c r="B12" s="282" t="s">
        <v>518</v>
      </c>
      <c r="C12" s="265"/>
      <c r="D12" s="265"/>
      <c r="E12" s="174"/>
    </row>
    <row r="13" spans="1:5" s="280" customFormat="1" ht="12" customHeight="1" x14ac:dyDescent="0.2">
      <c r="A13" s="13" t="s">
        <v>512</v>
      </c>
      <c r="B13" s="282" t="s">
        <v>233</v>
      </c>
      <c r="C13" s="265">
        <v>14500000</v>
      </c>
      <c r="D13" s="265">
        <v>14600000</v>
      </c>
      <c r="E13" s="174">
        <v>15000000</v>
      </c>
    </row>
    <row r="14" spans="1:5" s="280" customFormat="1" ht="12" customHeight="1" x14ac:dyDescent="0.2">
      <c r="A14" s="13" t="s">
        <v>513</v>
      </c>
      <c r="B14" s="282" t="s">
        <v>234</v>
      </c>
      <c r="C14" s="265"/>
      <c r="D14" s="265"/>
      <c r="E14" s="174"/>
    </row>
    <row r="15" spans="1:5" s="280" customFormat="1" ht="12" customHeight="1" thickBot="1" x14ac:dyDescent="0.25">
      <c r="A15" s="15" t="s">
        <v>514</v>
      </c>
      <c r="B15" s="283" t="s">
        <v>235</v>
      </c>
      <c r="C15" s="267">
        <v>200000</v>
      </c>
      <c r="D15" s="267">
        <v>250000</v>
      </c>
      <c r="E15" s="176">
        <v>3000000</v>
      </c>
    </row>
    <row r="16" spans="1:5" s="280" customFormat="1" ht="12" customHeight="1" thickBot="1" x14ac:dyDescent="0.25">
      <c r="A16" s="19" t="s">
        <v>21</v>
      </c>
      <c r="B16" s="20" t="s">
        <v>495</v>
      </c>
      <c r="C16" s="323">
        <v>45000000</v>
      </c>
      <c r="D16" s="323">
        <v>46000000</v>
      </c>
      <c r="E16" s="324">
        <v>47000000</v>
      </c>
    </row>
    <row r="17" spans="1:6" s="280" customFormat="1" ht="12" customHeight="1" thickBot="1" x14ac:dyDescent="0.25">
      <c r="A17" s="19" t="s">
        <v>22</v>
      </c>
      <c r="B17" s="20" t="s">
        <v>8</v>
      </c>
      <c r="C17" s="323">
        <v>5000000</v>
      </c>
      <c r="D17" s="323">
        <v>10000000</v>
      </c>
      <c r="E17" s="324">
        <v>7000000</v>
      </c>
    </row>
    <row r="18" spans="1:6" s="280" customFormat="1" ht="12" customHeight="1" thickBot="1" x14ac:dyDescent="0.25">
      <c r="A18" s="19" t="s">
        <v>157</v>
      </c>
      <c r="B18" s="20" t="s">
        <v>494</v>
      </c>
      <c r="C18" s="323">
        <v>500000</v>
      </c>
      <c r="D18" s="323">
        <v>500000</v>
      </c>
      <c r="E18" s="324">
        <v>500000</v>
      </c>
    </row>
    <row r="19" spans="1:6" s="280" customFormat="1" ht="12" customHeight="1" thickBot="1" x14ac:dyDescent="0.25">
      <c r="A19" s="19" t="s">
        <v>24</v>
      </c>
      <c r="B19" s="199" t="s">
        <v>493</v>
      </c>
      <c r="C19" s="323">
        <v>800000</v>
      </c>
      <c r="D19" s="323">
        <v>800000</v>
      </c>
      <c r="E19" s="324">
        <v>1000000</v>
      </c>
    </row>
    <row r="20" spans="1:6" s="280" customFormat="1" ht="12" customHeight="1" thickBot="1" x14ac:dyDescent="0.25">
      <c r="A20" s="19" t="s">
        <v>25</v>
      </c>
      <c r="B20" s="20" t="s">
        <v>268</v>
      </c>
      <c r="C20" s="269">
        <f>+C5+C6+C7+C8+C16+C17+C18+C19</f>
        <v>490300000</v>
      </c>
      <c r="D20" s="269">
        <f>+D5+D6+D7+D8+D16+D17+D18+D19</f>
        <v>507470000</v>
      </c>
      <c r="E20" s="210">
        <f>+E5+E6+E7+E8+E16+E17+E18+E19</f>
        <v>516320000</v>
      </c>
    </row>
    <row r="21" spans="1:6" s="280" customFormat="1" ht="12" customHeight="1" thickBot="1" x14ac:dyDescent="0.25">
      <c r="A21" s="19" t="s">
        <v>26</v>
      </c>
      <c r="B21" s="20" t="s">
        <v>496</v>
      </c>
      <c r="C21" s="348"/>
      <c r="D21" s="348"/>
      <c r="E21" s="349"/>
    </row>
    <row r="22" spans="1:6" s="280" customFormat="1" ht="12" customHeight="1" thickBot="1" x14ac:dyDescent="0.25">
      <c r="A22" s="19" t="s">
        <v>27</v>
      </c>
      <c r="B22" s="20" t="s">
        <v>497</v>
      </c>
      <c r="C22" s="269">
        <f>+C20+C21</f>
        <v>490300000</v>
      </c>
      <c r="D22" s="269">
        <f>+D20+D21</f>
        <v>507470000</v>
      </c>
      <c r="E22" s="306">
        <f>+E20+E21</f>
        <v>516320000</v>
      </c>
    </row>
    <row r="23" spans="1:6" s="280" customFormat="1" ht="12" customHeight="1" x14ac:dyDescent="0.2">
      <c r="A23" s="243"/>
      <c r="B23" s="244"/>
      <c r="C23" s="245"/>
      <c r="D23" s="345"/>
      <c r="E23" s="346"/>
    </row>
    <row r="24" spans="1:6" s="280" customFormat="1" ht="12" customHeight="1" x14ac:dyDescent="0.2">
      <c r="A24" s="838" t="s">
        <v>46</v>
      </c>
      <c r="B24" s="838"/>
      <c r="C24" s="838"/>
      <c r="D24" s="838"/>
      <c r="E24" s="838"/>
    </row>
    <row r="25" spans="1:6" s="280" customFormat="1" ht="12" customHeight="1" thickBot="1" x14ac:dyDescent="0.25">
      <c r="A25" s="842" t="s">
        <v>132</v>
      </c>
      <c r="B25" s="842"/>
      <c r="C25" s="256"/>
      <c r="D25" s="108"/>
      <c r="E25" s="214" t="e">
        <f>E2</f>
        <v>#REF!</v>
      </c>
    </row>
    <row r="26" spans="1:6" s="280" customFormat="1" ht="24" customHeight="1" thickBot="1" x14ac:dyDescent="0.25">
      <c r="A26" s="22" t="s">
        <v>15</v>
      </c>
      <c r="B26" s="23" t="s">
        <v>47</v>
      </c>
      <c r="C26" s="23" t="str">
        <f>+C3</f>
        <v>2019. évi</v>
      </c>
      <c r="D26" s="23" t="str">
        <f>+D3</f>
        <v>2020. évi</v>
      </c>
      <c r="E26" s="117" t="str">
        <f>+E3</f>
        <v>2021. évi</v>
      </c>
      <c r="F26" s="347"/>
    </row>
    <row r="27" spans="1:6" s="280" customFormat="1" ht="12" customHeight="1" thickBot="1" x14ac:dyDescent="0.25">
      <c r="A27" s="274" t="s">
        <v>456</v>
      </c>
      <c r="B27" s="275" t="s">
        <v>457</v>
      </c>
      <c r="C27" s="275" t="s">
        <v>458</v>
      </c>
      <c r="D27" s="275" t="s">
        <v>460</v>
      </c>
      <c r="E27" s="341" t="s">
        <v>459</v>
      </c>
      <c r="F27" s="347"/>
    </row>
    <row r="28" spans="1:6" s="280" customFormat="1" ht="15" customHeight="1" thickBot="1" x14ac:dyDescent="0.25">
      <c r="A28" s="19" t="s">
        <v>17</v>
      </c>
      <c r="B28" s="24" t="s">
        <v>498</v>
      </c>
      <c r="C28" s="323">
        <v>380000000</v>
      </c>
      <c r="D28" s="323">
        <v>399000000</v>
      </c>
      <c r="E28" s="320">
        <v>402000000</v>
      </c>
      <c r="F28" s="347"/>
    </row>
    <row r="29" spans="1:6" ht="12" customHeight="1" thickBot="1" x14ac:dyDescent="0.3">
      <c r="A29" s="331" t="s">
        <v>18</v>
      </c>
      <c r="B29" s="342" t="s">
        <v>503</v>
      </c>
      <c r="C29" s="343">
        <f>+C30+C31+C32</f>
        <v>110300000</v>
      </c>
      <c r="D29" s="343">
        <f>+D30+D31+D32</f>
        <v>101470000</v>
      </c>
      <c r="E29" s="344">
        <f>+E30+E31+E32</f>
        <v>114320000</v>
      </c>
    </row>
    <row r="30" spans="1:6" ht="12" customHeight="1" x14ac:dyDescent="0.25">
      <c r="A30" s="14" t="s">
        <v>98</v>
      </c>
      <c r="B30" s="7" t="s">
        <v>195</v>
      </c>
      <c r="C30" s="266">
        <v>80300000</v>
      </c>
      <c r="D30" s="266">
        <v>50000000</v>
      </c>
      <c r="E30" s="175">
        <v>38320000</v>
      </c>
    </row>
    <row r="31" spans="1:6" ht="12" customHeight="1" x14ac:dyDescent="0.25">
      <c r="A31" s="14" t="s">
        <v>99</v>
      </c>
      <c r="B31" s="11" t="s">
        <v>164</v>
      </c>
      <c r="C31" s="265">
        <v>25000000</v>
      </c>
      <c r="D31" s="265">
        <v>51470000</v>
      </c>
      <c r="E31" s="174">
        <v>71000000</v>
      </c>
    </row>
    <row r="32" spans="1:6" ht="12" customHeight="1" thickBot="1" x14ac:dyDescent="0.3">
      <c r="A32" s="14" t="s">
        <v>100</v>
      </c>
      <c r="B32" s="201" t="s">
        <v>197</v>
      </c>
      <c r="C32" s="265">
        <v>5000000</v>
      </c>
      <c r="D32" s="265"/>
      <c r="E32" s="174">
        <v>5000000</v>
      </c>
    </row>
    <row r="33" spans="1:7" ht="12" customHeight="1" thickBot="1" x14ac:dyDescent="0.3">
      <c r="A33" s="19" t="s">
        <v>19</v>
      </c>
      <c r="B33" s="93" t="s">
        <v>411</v>
      </c>
      <c r="C33" s="264">
        <f>+C28+C29</f>
        <v>490300000</v>
      </c>
      <c r="D33" s="264">
        <f>+D28+D29</f>
        <v>500470000</v>
      </c>
      <c r="E33" s="173">
        <f>+E28+E29</f>
        <v>516320000</v>
      </c>
    </row>
    <row r="34" spans="1:7" ht="15" customHeight="1" thickBot="1" x14ac:dyDescent="0.3">
      <c r="A34" s="19" t="s">
        <v>20</v>
      </c>
      <c r="B34" s="93" t="s">
        <v>499</v>
      </c>
      <c r="C34" s="350"/>
      <c r="D34" s="350"/>
      <c r="E34" s="351"/>
      <c r="F34" s="292"/>
    </row>
    <row r="35" spans="1:7" s="280" customFormat="1" ht="12.95" customHeight="1" thickBot="1" x14ac:dyDescent="0.25">
      <c r="A35" s="202" t="s">
        <v>21</v>
      </c>
      <c r="B35" s="254" t="s">
        <v>500</v>
      </c>
      <c r="C35" s="340">
        <f>+C33+C34</f>
        <v>490300000</v>
      </c>
      <c r="D35" s="340">
        <f>+D33+D34</f>
        <v>500470000</v>
      </c>
      <c r="E35" s="339">
        <f>+E33+E34</f>
        <v>516320000</v>
      </c>
    </row>
    <row r="36" spans="1:7" x14ac:dyDescent="0.25">
      <c r="C36" s="255"/>
    </row>
    <row r="37" spans="1:7" x14ac:dyDescent="0.25">
      <c r="C37" s="255"/>
    </row>
    <row r="38" spans="1:7" x14ac:dyDescent="0.25">
      <c r="C38" s="255"/>
    </row>
    <row r="39" spans="1:7" ht="16.5" customHeight="1" x14ac:dyDescent="0.25">
      <c r="C39" s="255"/>
    </row>
    <row r="40" spans="1:7" x14ac:dyDescent="0.25">
      <c r="C40" s="255"/>
    </row>
    <row r="41" spans="1:7" x14ac:dyDescent="0.25">
      <c r="C41" s="255"/>
    </row>
    <row r="42" spans="1:7" s="255" customFormat="1" x14ac:dyDescent="0.25">
      <c r="F42" s="278"/>
      <c r="G42" s="278"/>
    </row>
    <row r="43" spans="1:7" s="255" customFormat="1" x14ac:dyDescent="0.25">
      <c r="F43" s="278"/>
      <c r="G43" s="278"/>
    </row>
    <row r="44" spans="1:7" s="255" customFormat="1" x14ac:dyDescent="0.25">
      <c r="F44" s="278"/>
      <c r="G44" s="278"/>
    </row>
    <row r="45" spans="1:7" s="255" customFormat="1" x14ac:dyDescent="0.25">
      <c r="F45" s="278"/>
      <c r="G45" s="278"/>
    </row>
    <row r="46" spans="1:7" s="255" customFormat="1" x14ac:dyDescent="0.25">
      <c r="F46" s="278"/>
      <c r="G46" s="278"/>
    </row>
    <row r="47" spans="1:7" s="255" customFormat="1" x14ac:dyDescent="0.25">
      <c r="F47" s="278"/>
      <c r="G47" s="278"/>
    </row>
    <row r="48" spans="1:7" s="255" customFormat="1" x14ac:dyDescent="0.25">
      <c r="F48" s="278"/>
      <c r="G48" s="278"/>
    </row>
  </sheetData>
  <customSheetViews>
    <customSheetView guid="{97FEE8B0-D789-49A2-9B6A-B24783AB39CA}" scale="120">
      <selection activeCell="H19" sqref="H19"/>
      <pageMargins left="0.78740157480314965" right="0.78740157480314965" top="1.4566929133858268" bottom="0.86614173228346458" header="0.78740157480314965" footer="0.59055118110236227"/>
      <printOptions horizontalCentered="1"/>
      <pageSetup paperSize="9" scale="75" fitToWidth="3" fitToHeight="2" orientation="portrait" r:id="rId1"/>
      <headerFooter alignWithMargins="0">
    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    </headerFooter>
    </customSheetView>
  </customSheetViews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2"/>
  <headerFooter alignWithMargins="0">
    <oddHeader>&amp;C&amp;"Times New Roman CE,Félkövér"&amp;12............................. Önkormányzat
2018. ÉVI KÖLTSÉGVETÉSI ÉVET KÖVETŐ 3 ÉV TERVEZETT BEVÉTELEI, KIADÁSAI&amp;R&amp;"Times New Roman CE,Félkövér dőlt"&amp;11 7.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B10" sqref="B10"/>
    </sheetView>
  </sheetViews>
  <sheetFormatPr defaultRowHeight="12.75" x14ac:dyDescent="0.2"/>
  <cols>
    <col min="1" max="1" width="9.33203125" style="385" customWidth="1"/>
    <col min="2" max="2" width="29" style="384" customWidth="1"/>
    <col min="3" max="11" width="11.83203125" customWidth="1"/>
  </cols>
  <sheetData>
    <row r="1" spans="1:11" x14ac:dyDescent="0.2">
      <c r="A1" s="402" t="s">
        <v>604</v>
      </c>
    </row>
    <row r="2" spans="1:11" x14ac:dyDescent="0.2">
      <c r="A2" s="897" t="s">
        <v>606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</row>
    <row r="4" spans="1:11" x14ac:dyDescent="0.2">
      <c r="A4" s="898" t="s">
        <v>535</v>
      </c>
      <c r="B4" s="898"/>
      <c r="C4" s="898"/>
      <c r="D4" s="898"/>
      <c r="E4" s="898"/>
      <c r="F4" s="898"/>
      <c r="G4" s="898"/>
      <c r="H4" s="898"/>
      <c r="I4" s="898"/>
      <c r="J4" s="898"/>
      <c r="K4" s="898"/>
    </row>
    <row r="5" spans="1:11" ht="13.5" thickBot="1" x14ac:dyDescent="0.25">
      <c r="A5" s="383"/>
      <c r="B5" s="383"/>
      <c r="C5" s="383"/>
      <c r="D5" s="383"/>
      <c r="E5" s="383"/>
      <c r="F5" s="383"/>
      <c r="G5" s="383"/>
      <c r="H5" s="383"/>
      <c r="I5" s="383"/>
      <c r="J5" s="897" t="s">
        <v>605</v>
      </c>
      <c r="K5" s="897"/>
    </row>
    <row r="6" spans="1:11" ht="36.75" thickBot="1" x14ac:dyDescent="0.25">
      <c r="A6" s="395" t="s">
        <v>530</v>
      </c>
      <c r="B6" s="396" t="s">
        <v>60</v>
      </c>
      <c r="C6" s="397" t="s">
        <v>531</v>
      </c>
      <c r="D6" s="397" t="s">
        <v>532</v>
      </c>
      <c r="E6" s="397" t="s">
        <v>533</v>
      </c>
      <c r="F6" s="397" t="s">
        <v>534</v>
      </c>
      <c r="G6" s="398" t="s">
        <v>546</v>
      </c>
      <c r="H6" s="397" t="s">
        <v>195</v>
      </c>
      <c r="I6" s="397" t="s">
        <v>164</v>
      </c>
      <c r="J6" s="398" t="s">
        <v>601</v>
      </c>
      <c r="K6" s="399" t="s">
        <v>50</v>
      </c>
    </row>
    <row r="7" spans="1:11" ht="25.5" x14ac:dyDescent="0.2">
      <c r="A7" s="391" t="s">
        <v>537</v>
      </c>
      <c r="B7" s="392" t="s">
        <v>536</v>
      </c>
      <c r="C7" s="393">
        <v>3291100</v>
      </c>
      <c r="D7" s="393">
        <v>702000</v>
      </c>
      <c r="E7" s="393">
        <v>1420000</v>
      </c>
      <c r="F7" s="393"/>
      <c r="G7" s="393"/>
      <c r="H7" s="393">
        <v>70000</v>
      </c>
      <c r="I7" s="393"/>
      <c r="J7" s="393"/>
      <c r="K7" s="394">
        <f t="shared" ref="K7:K34" si="0">SUM(C7:J7)</f>
        <v>5483100</v>
      </c>
    </row>
    <row r="8" spans="1:11" ht="25.5" x14ac:dyDescent="0.2">
      <c r="A8" s="387" t="s">
        <v>538</v>
      </c>
      <c r="B8" s="388" t="s">
        <v>539</v>
      </c>
      <c r="C8" s="389">
        <v>979000</v>
      </c>
      <c r="D8" s="389">
        <v>215000</v>
      </c>
      <c r="E8" s="389"/>
      <c r="F8" s="389"/>
      <c r="G8" s="389"/>
      <c r="H8" s="389"/>
      <c r="I8" s="389"/>
      <c r="J8" s="389"/>
      <c r="K8" s="390">
        <f t="shared" si="0"/>
        <v>1194000</v>
      </c>
    </row>
    <row r="9" spans="1:11" ht="25.5" x14ac:dyDescent="0.2">
      <c r="A9" s="387" t="s">
        <v>540</v>
      </c>
      <c r="B9" s="388" t="s">
        <v>541</v>
      </c>
      <c r="C9" s="389">
        <v>17290000</v>
      </c>
      <c r="D9" s="389">
        <v>3200000</v>
      </c>
      <c r="E9" s="389">
        <v>38890000</v>
      </c>
      <c r="F9" s="389"/>
      <c r="G9" s="389">
        <v>2800000</v>
      </c>
      <c r="H9" s="389">
        <v>5634990</v>
      </c>
      <c r="I9" s="389">
        <v>65610000</v>
      </c>
      <c r="J9" s="389"/>
      <c r="K9" s="390">
        <f t="shared" si="0"/>
        <v>133424990</v>
      </c>
    </row>
    <row r="10" spans="1:11" x14ac:dyDescent="0.2">
      <c r="A10" s="387" t="s">
        <v>542</v>
      </c>
      <c r="B10" s="388" t="s">
        <v>543</v>
      </c>
      <c r="C10" s="389"/>
      <c r="D10" s="389"/>
      <c r="E10" s="389">
        <v>939000</v>
      </c>
      <c r="F10" s="389"/>
      <c r="G10" s="389"/>
      <c r="H10" s="389"/>
      <c r="I10" s="389"/>
      <c r="J10" s="389"/>
      <c r="K10" s="390">
        <f t="shared" si="0"/>
        <v>939000</v>
      </c>
    </row>
    <row r="11" spans="1:11" ht="25.5" x14ac:dyDescent="0.2">
      <c r="A11" s="387" t="s">
        <v>544</v>
      </c>
      <c r="B11" s="388" t="s">
        <v>545</v>
      </c>
      <c r="C11" s="389">
        <v>2800000</v>
      </c>
      <c r="D11" s="389">
        <v>900000</v>
      </c>
      <c r="E11" s="389">
        <v>52707000</v>
      </c>
      <c r="F11" s="389"/>
      <c r="G11" s="389">
        <v>3000000</v>
      </c>
      <c r="H11" s="389">
        <v>166000000</v>
      </c>
      <c r="I11" s="389">
        <v>8331070</v>
      </c>
      <c r="J11" s="389"/>
      <c r="K11" s="390">
        <f t="shared" si="0"/>
        <v>233738070</v>
      </c>
    </row>
    <row r="12" spans="1:11" x14ac:dyDescent="0.2">
      <c r="A12" s="387" t="s">
        <v>547</v>
      </c>
      <c r="B12" s="388" t="s">
        <v>548</v>
      </c>
      <c r="C12" s="389"/>
      <c r="D12" s="389"/>
      <c r="E12" s="389">
        <v>508000</v>
      </c>
      <c r="F12" s="389"/>
      <c r="G12" s="389"/>
      <c r="H12" s="389"/>
      <c r="I12" s="389"/>
      <c r="J12" s="389"/>
      <c r="K12" s="390">
        <f t="shared" si="0"/>
        <v>508000</v>
      </c>
    </row>
    <row r="13" spans="1:11" x14ac:dyDescent="0.2">
      <c r="A13" s="387" t="s">
        <v>549</v>
      </c>
      <c r="B13" s="388" t="s">
        <v>550</v>
      </c>
      <c r="C13" s="389"/>
      <c r="D13" s="389"/>
      <c r="E13" s="389"/>
      <c r="F13" s="389"/>
      <c r="G13" s="389"/>
      <c r="H13" s="389"/>
      <c r="I13" s="389">
        <v>10000000</v>
      </c>
      <c r="J13" s="389"/>
      <c r="K13" s="390">
        <f t="shared" si="0"/>
        <v>10000000</v>
      </c>
    </row>
    <row r="14" spans="1:11" ht="25.5" x14ac:dyDescent="0.2">
      <c r="A14" s="387" t="s">
        <v>551</v>
      </c>
      <c r="B14" s="388" t="s">
        <v>552</v>
      </c>
      <c r="C14" s="389">
        <v>4515000</v>
      </c>
      <c r="D14" s="389">
        <v>903000</v>
      </c>
      <c r="E14" s="389">
        <v>7670000</v>
      </c>
      <c r="F14" s="389"/>
      <c r="G14" s="389"/>
      <c r="H14" s="389"/>
      <c r="I14" s="389"/>
      <c r="J14" s="389"/>
      <c r="K14" s="390">
        <f t="shared" si="0"/>
        <v>13088000</v>
      </c>
    </row>
    <row r="15" spans="1:11" x14ac:dyDescent="0.2">
      <c r="A15" s="387" t="s">
        <v>553</v>
      </c>
      <c r="B15" s="388" t="s">
        <v>554</v>
      </c>
      <c r="C15" s="389"/>
      <c r="D15" s="389"/>
      <c r="E15" s="389">
        <v>3144000</v>
      </c>
      <c r="F15" s="389"/>
      <c r="G15" s="389"/>
      <c r="H15" s="389"/>
      <c r="I15" s="389"/>
      <c r="J15" s="389"/>
      <c r="K15" s="390">
        <f t="shared" si="0"/>
        <v>3144000</v>
      </c>
    </row>
    <row r="16" spans="1:11" x14ac:dyDescent="0.2">
      <c r="A16" s="387" t="s">
        <v>555</v>
      </c>
      <c r="B16" s="388" t="s">
        <v>556</v>
      </c>
      <c r="C16" s="389"/>
      <c r="D16" s="389"/>
      <c r="E16" s="389"/>
      <c r="F16" s="389"/>
      <c r="G16" s="389">
        <v>142636260</v>
      </c>
      <c r="H16" s="389"/>
      <c r="I16" s="389"/>
      <c r="J16" s="389"/>
      <c r="K16" s="390">
        <f t="shared" si="0"/>
        <v>142636260</v>
      </c>
    </row>
    <row r="17" spans="1:11" ht="25.5" x14ac:dyDescent="0.2">
      <c r="A17" s="387" t="s">
        <v>557</v>
      </c>
      <c r="B17" s="388" t="s">
        <v>558</v>
      </c>
      <c r="C17" s="389"/>
      <c r="D17" s="389"/>
      <c r="E17" s="389"/>
      <c r="F17" s="389"/>
      <c r="G17" s="389">
        <v>10163360</v>
      </c>
      <c r="H17" s="389"/>
      <c r="I17" s="389"/>
      <c r="J17" s="389"/>
      <c r="K17" s="390">
        <f t="shared" si="0"/>
        <v>10163360</v>
      </c>
    </row>
    <row r="18" spans="1:11" x14ac:dyDescent="0.2">
      <c r="A18" s="387" t="s">
        <v>559</v>
      </c>
      <c r="B18" s="388" t="s">
        <v>560</v>
      </c>
      <c r="C18" s="389"/>
      <c r="D18" s="389"/>
      <c r="E18" s="389">
        <v>5765000</v>
      </c>
      <c r="F18" s="389"/>
      <c r="G18" s="389"/>
      <c r="H18" s="389"/>
      <c r="I18" s="389"/>
      <c r="J18" s="389"/>
      <c r="K18" s="390">
        <f t="shared" si="0"/>
        <v>5765000</v>
      </c>
    </row>
    <row r="19" spans="1:11" x14ac:dyDescent="0.2">
      <c r="A19" s="387" t="s">
        <v>562</v>
      </c>
      <c r="B19" s="388" t="s">
        <v>563</v>
      </c>
      <c r="C19" s="389">
        <v>9759500</v>
      </c>
      <c r="D19" s="389">
        <v>1952000</v>
      </c>
      <c r="E19" s="389">
        <v>5101000</v>
      </c>
      <c r="F19" s="389"/>
      <c r="G19" s="389"/>
      <c r="H19" s="389">
        <v>16031000</v>
      </c>
      <c r="I19" s="389"/>
      <c r="J19" s="389"/>
      <c r="K19" s="390">
        <f t="shared" si="0"/>
        <v>32843500</v>
      </c>
    </row>
    <row r="20" spans="1:11" x14ac:dyDescent="0.2">
      <c r="A20" s="387" t="s">
        <v>564</v>
      </c>
      <c r="B20" s="388" t="s">
        <v>565</v>
      </c>
      <c r="C20" s="389">
        <v>7729750</v>
      </c>
      <c r="D20" s="389">
        <v>1546000</v>
      </c>
      <c r="E20" s="389">
        <v>7115000</v>
      </c>
      <c r="F20" s="389"/>
      <c r="G20" s="389"/>
      <c r="H20" s="389">
        <v>444500</v>
      </c>
      <c r="I20" s="389"/>
      <c r="J20" s="389"/>
      <c r="K20" s="390">
        <f t="shared" si="0"/>
        <v>16835250</v>
      </c>
    </row>
    <row r="21" spans="1:11" x14ac:dyDescent="0.2">
      <c r="A21" s="387" t="s">
        <v>566</v>
      </c>
      <c r="B21" s="388" t="s">
        <v>567</v>
      </c>
      <c r="C21" s="389"/>
      <c r="D21" s="389"/>
      <c r="E21" s="389">
        <v>1002000</v>
      </c>
      <c r="F21" s="389"/>
      <c r="G21" s="389"/>
      <c r="H21" s="389"/>
      <c r="I21" s="389"/>
      <c r="J21" s="389"/>
      <c r="K21" s="390">
        <f t="shared" si="0"/>
        <v>1002000</v>
      </c>
    </row>
    <row r="22" spans="1:11" x14ac:dyDescent="0.2">
      <c r="A22" s="387" t="s">
        <v>568</v>
      </c>
      <c r="B22" s="388" t="s">
        <v>569</v>
      </c>
      <c r="C22" s="389"/>
      <c r="D22" s="389"/>
      <c r="E22" s="389">
        <v>451000</v>
      </c>
      <c r="F22" s="389"/>
      <c r="G22" s="389"/>
      <c r="H22" s="389"/>
      <c r="I22" s="389"/>
      <c r="J22" s="389"/>
      <c r="K22" s="390">
        <f t="shared" si="0"/>
        <v>451000</v>
      </c>
    </row>
    <row r="23" spans="1:11" ht="25.5" x14ac:dyDescent="0.2">
      <c r="A23" s="387" t="s">
        <v>570</v>
      </c>
      <c r="B23" s="388" t="s">
        <v>571</v>
      </c>
      <c r="C23" s="389"/>
      <c r="D23" s="389"/>
      <c r="E23" s="389">
        <v>572000</v>
      </c>
      <c r="F23" s="389"/>
      <c r="G23" s="389"/>
      <c r="H23" s="389"/>
      <c r="I23" s="389"/>
      <c r="J23" s="389"/>
      <c r="K23" s="390">
        <f t="shared" si="0"/>
        <v>572000</v>
      </c>
    </row>
    <row r="24" spans="1:11" ht="25.5" x14ac:dyDescent="0.2">
      <c r="A24" s="387" t="s">
        <v>572</v>
      </c>
      <c r="B24" s="388" t="s">
        <v>573</v>
      </c>
      <c r="C24" s="389"/>
      <c r="D24" s="389"/>
      <c r="E24" s="389">
        <v>1855000</v>
      </c>
      <c r="F24" s="389"/>
      <c r="G24" s="389"/>
      <c r="H24" s="389"/>
      <c r="I24" s="389"/>
      <c r="J24" s="389"/>
      <c r="K24" s="390">
        <f t="shared" si="0"/>
        <v>1855000</v>
      </c>
    </row>
    <row r="25" spans="1:11" x14ac:dyDescent="0.2">
      <c r="A25" s="387" t="s">
        <v>574</v>
      </c>
      <c r="B25" s="388" t="s">
        <v>575</v>
      </c>
      <c r="C25" s="389">
        <v>2346700</v>
      </c>
      <c r="D25" s="389">
        <v>473000</v>
      </c>
      <c r="E25" s="389">
        <v>609600</v>
      </c>
      <c r="F25" s="389"/>
      <c r="G25" s="389"/>
      <c r="H25" s="389">
        <v>88900</v>
      </c>
      <c r="I25" s="389"/>
      <c r="J25" s="389"/>
      <c r="K25" s="390">
        <f t="shared" si="0"/>
        <v>3518200</v>
      </c>
    </row>
    <row r="26" spans="1:11" x14ac:dyDescent="0.2">
      <c r="A26" s="387" t="s">
        <v>576</v>
      </c>
      <c r="B26" s="388" t="s">
        <v>577</v>
      </c>
      <c r="C26" s="389">
        <v>3872760</v>
      </c>
      <c r="D26" s="389">
        <v>775000</v>
      </c>
      <c r="E26" s="389">
        <v>17449800</v>
      </c>
      <c r="F26" s="389"/>
      <c r="G26" s="389"/>
      <c r="H26" s="389"/>
      <c r="I26" s="389"/>
      <c r="J26" s="389"/>
      <c r="K26" s="390">
        <f t="shared" si="0"/>
        <v>22097560</v>
      </c>
    </row>
    <row r="27" spans="1:11" ht="25.5" x14ac:dyDescent="0.2">
      <c r="A27" s="387" t="s">
        <v>578</v>
      </c>
      <c r="B27" s="388" t="s">
        <v>579</v>
      </c>
      <c r="C27" s="389">
        <v>3868250</v>
      </c>
      <c r="D27" s="389">
        <v>774000</v>
      </c>
      <c r="E27" s="389">
        <v>7137400</v>
      </c>
      <c r="F27" s="389"/>
      <c r="G27" s="389"/>
      <c r="H27" s="389">
        <v>57150</v>
      </c>
      <c r="I27" s="389"/>
      <c r="J27" s="389"/>
      <c r="K27" s="390">
        <f t="shared" si="0"/>
        <v>11836800</v>
      </c>
    </row>
    <row r="28" spans="1:11" x14ac:dyDescent="0.2">
      <c r="A28" s="387" t="s">
        <v>580</v>
      </c>
      <c r="B28" s="388" t="s">
        <v>581</v>
      </c>
      <c r="C28" s="389">
        <v>4356000</v>
      </c>
      <c r="D28" s="389">
        <v>872000</v>
      </c>
      <c r="E28" s="389">
        <v>1483000</v>
      </c>
      <c r="F28" s="389"/>
      <c r="G28" s="389"/>
      <c r="H28" s="389"/>
      <c r="I28" s="389"/>
      <c r="J28" s="389"/>
      <c r="K28" s="390">
        <f t="shared" si="0"/>
        <v>6711000</v>
      </c>
    </row>
    <row r="29" spans="1:11" x14ac:dyDescent="0.2">
      <c r="A29" s="387" t="s">
        <v>582</v>
      </c>
      <c r="B29" s="388" t="s">
        <v>583</v>
      </c>
      <c r="C29" s="389">
        <v>3733000</v>
      </c>
      <c r="D29" s="389">
        <v>850000</v>
      </c>
      <c r="E29" s="389">
        <v>1448000</v>
      </c>
      <c r="F29" s="389"/>
      <c r="G29" s="389"/>
      <c r="H29" s="389"/>
      <c r="I29" s="389"/>
      <c r="J29" s="389"/>
      <c r="K29" s="390">
        <f t="shared" si="0"/>
        <v>6031000</v>
      </c>
    </row>
    <row r="30" spans="1:11" x14ac:dyDescent="0.2">
      <c r="A30" s="387" t="s">
        <v>584</v>
      </c>
      <c r="B30" s="388" t="s">
        <v>585</v>
      </c>
      <c r="C30" s="389"/>
      <c r="D30" s="389"/>
      <c r="E30" s="389">
        <v>25050000</v>
      </c>
      <c r="F30" s="389"/>
      <c r="G30" s="389"/>
      <c r="H30" s="389"/>
      <c r="I30" s="389"/>
      <c r="J30" s="389"/>
      <c r="K30" s="390">
        <f t="shared" si="0"/>
        <v>25050000</v>
      </c>
    </row>
    <row r="31" spans="1:11" x14ac:dyDescent="0.2">
      <c r="A31" s="387" t="s">
        <v>586</v>
      </c>
      <c r="B31" s="388" t="s">
        <v>587</v>
      </c>
      <c r="C31" s="389"/>
      <c r="D31" s="389"/>
      <c r="E31" s="389">
        <v>635000</v>
      </c>
      <c r="F31" s="389"/>
      <c r="G31" s="389"/>
      <c r="H31" s="389"/>
      <c r="I31" s="389"/>
      <c r="J31" s="389"/>
      <c r="K31" s="390">
        <f t="shared" si="0"/>
        <v>635000</v>
      </c>
    </row>
    <row r="32" spans="1:11" x14ac:dyDescent="0.2">
      <c r="A32" s="387" t="s">
        <v>588</v>
      </c>
      <c r="B32" s="388" t="s">
        <v>589</v>
      </c>
      <c r="C32" s="389"/>
      <c r="D32" s="389"/>
      <c r="E32" s="389">
        <v>1260000</v>
      </c>
      <c r="F32" s="389"/>
      <c r="G32" s="389"/>
      <c r="H32" s="389"/>
      <c r="I32" s="389"/>
      <c r="J32" s="389"/>
      <c r="K32" s="390">
        <f t="shared" si="0"/>
        <v>1260000</v>
      </c>
    </row>
    <row r="33" spans="1:11" x14ac:dyDescent="0.2">
      <c r="A33" s="387" t="s">
        <v>590</v>
      </c>
      <c r="B33" s="388" t="s">
        <v>591</v>
      </c>
      <c r="C33" s="389"/>
      <c r="D33" s="389"/>
      <c r="E33" s="389"/>
      <c r="F33" s="389">
        <v>1430000</v>
      </c>
      <c r="G33" s="389"/>
      <c r="H33" s="389"/>
      <c r="I33" s="389"/>
      <c r="J33" s="389"/>
      <c r="K33" s="390">
        <f t="shared" si="0"/>
        <v>1430000</v>
      </c>
    </row>
    <row r="34" spans="1:11" ht="25.5" x14ac:dyDescent="0.2">
      <c r="A34" s="387" t="s">
        <v>592</v>
      </c>
      <c r="B34" s="388" t="s">
        <v>593</v>
      </c>
      <c r="C34" s="389"/>
      <c r="D34" s="389"/>
      <c r="E34" s="389"/>
      <c r="F34" s="389"/>
      <c r="G34" s="389">
        <v>20550000</v>
      </c>
      <c r="H34" s="389"/>
      <c r="I34" s="389"/>
      <c r="J34" s="389"/>
      <c r="K34" s="390">
        <f t="shared" si="0"/>
        <v>20550000</v>
      </c>
    </row>
    <row r="35" spans="1:11" ht="25.5" x14ac:dyDescent="0.2">
      <c r="A35" s="387" t="s">
        <v>602</v>
      </c>
      <c r="B35" s="388" t="s">
        <v>603</v>
      </c>
      <c r="C35" s="389"/>
      <c r="D35" s="389"/>
      <c r="E35" s="389"/>
      <c r="F35" s="389"/>
      <c r="G35" s="389"/>
      <c r="H35" s="389"/>
      <c r="I35" s="389"/>
      <c r="J35" s="389">
        <v>6095493</v>
      </c>
      <c r="K35" s="390"/>
    </row>
    <row r="36" spans="1:11" ht="26.25" thickBot="1" x14ac:dyDescent="0.25">
      <c r="A36" s="403" t="s">
        <v>600</v>
      </c>
      <c r="B36" s="404" t="s">
        <v>599</v>
      </c>
      <c r="C36" s="405"/>
      <c r="D36" s="405"/>
      <c r="E36" s="405">
        <v>401000</v>
      </c>
      <c r="F36" s="405"/>
      <c r="G36" s="405"/>
      <c r="H36" s="405"/>
      <c r="I36" s="405"/>
      <c r="J36" s="405"/>
      <c r="K36" s="406">
        <f>SUM(C36:J36)</f>
        <v>401000</v>
      </c>
    </row>
    <row r="37" spans="1:11" s="386" customFormat="1" ht="13.5" thickBot="1" x14ac:dyDescent="0.25">
      <c r="A37" s="902" t="s">
        <v>561</v>
      </c>
      <c r="B37" s="903"/>
      <c r="C37" s="407">
        <f>SUM(C7:C31)</f>
        <v>64541060</v>
      </c>
      <c r="D37" s="407">
        <f>SUM(D7:D31)</f>
        <v>13162000</v>
      </c>
      <c r="E37" s="407">
        <f t="shared" ref="E37:J37" si="1">SUM(E7:E36)</f>
        <v>182612800</v>
      </c>
      <c r="F37" s="407">
        <f t="shared" si="1"/>
        <v>1430000</v>
      </c>
      <c r="G37" s="407">
        <f t="shared" si="1"/>
        <v>179149620</v>
      </c>
      <c r="H37" s="407">
        <f t="shared" si="1"/>
        <v>188326540</v>
      </c>
      <c r="I37" s="407">
        <f t="shared" si="1"/>
        <v>83941070</v>
      </c>
      <c r="J37" s="407">
        <f t="shared" si="1"/>
        <v>6095493</v>
      </c>
      <c r="K37" s="408">
        <f>SUM(C37:J37)</f>
        <v>719258583</v>
      </c>
    </row>
    <row r="39" spans="1:11" ht="13.5" thickBot="1" x14ac:dyDescent="0.25">
      <c r="A39" s="899" t="s">
        <v>594</v>
      </c>
      <c r="B39" s="899"/>
      <c r="C39" s="899"/>
      <c r="D39" s="899"/>
      <c r="E39" s="899"/>
      <c r="F39" s="899"/>
      <c r="G39" s="899"/>
      <c r="H39" s="899"/>
      <c r="I39" s="899"/>
      <c r="J39" s="899"/>
      <c r="K39" s="899"/>
    </row>
    <row r="40" spans="1:11" ht="36.75" thickBot="1" x14ac:dyDescent="0.25">
      <c r="A40" s="395" t="s">
        <v>530</v>
      </c>
      <c r="B40" s="396" t="s">
        <v>60</v>
      </c>
      <c r="C40" s="397" t="s">
        <v>531</v>
      </c>
      <c r="D40" s="397" t="s">
        <v>532</v>
      </c>
      <c r="E40" s="397" t="s">
        <v>533</v>
      </c>
      <c r="F40" s="397" t="s">
        <v>534</v>
      </c>
      <c r="G40" s="398" t="s">
        <v>546</v>
      </c>
      <c r="H40" s="397" t="s">
        <v>195</v>
      </c>
      <c r="I40" s="397" t="s">
        <v>164</v>
      </c>
      <c r="J40" s="397"/>
      <c r="K40" s="399" t="s">
        <v>50</v>
      </c>
    </row>
    <row r="41" spans="1:11" ht="25.5" x14ac:dyDescent="0.2">
      <c r="A41" s="391" t="s">
        <v>540</v>
      </c>
      <c r="B41" s="392" t="s">
        <v>541</v>
      </c>
      <c r="C41" s="393">
        <v>46372200</v>
      </c>
      <c r="D41" s="393">
        <v>9125000</v>
      </c>
      <c r="E41" s="393">
        <v>10451400</v>
      </c>
      <c r="F41" s="393"/>
      <c r="G41" s="393"/>
      <c r="H41" s="393">
        <v>354000</v>
      </c>
      <c r="I41" s="393"/>
      <c r="J41" s="393"/>
      <c r="K41" s="394">
        <f>SUM(C41:J41)</f>
        <v>66302600</v>
      </c>
    </row>
    <row r="42" spans="1:11" x14ac:dyDescent="0.2">
      <c r="A42" s="387" t="s">
        <v>595</v>
      </c>
      <c r="B42" s="388" t="s">
        <v>596</v>
      </c>
      <c r="C42" s="389">
        <v>3297600</v>
      </c>
      <c r="D42" s="389">
        <v>660000</v>
      </c>
      <c r="E42" s="389">
        <v>984250</v>
      </c>
      <c r="F42" s="389"/>
      <c r="G42" s="389"/>
      <c r="H42" s="389"/>
      <c r="I42" s="389"/>
      <c r="J42" s="389"/>
      <c r="K42" s="390">
        <f>SUM(C42:J42)</f>
        <v>4941850</v>
      </c>
    </row>
    <row r="43" spans="1:11" ht="13.5" thickBot="1" x14ac:dyDescent="0.25">
      <c r="A43" s="403" t="s">
        <v>590</v>
      </c>
      <c r="B43" s="404" t="s">
        <v>597</v>
      </c>
      <c r="C43" s="405"/>
      <c r="D43" s="405"/>
      <c r="E43" s="405"/>
      <c r="F43" s="405">
        <v>400000</v>
      </c>
      <c r="G43" s="405"/>
      <c r="H43" s="405"/>
      <c r="I43" s="405"/>
      <c r="J43" s="405"/>
      <c r="K43" s="406">
        <f>SUM(C43:J43)</f>
        <v>400000</v>
      </c>
    </row>
    <row r="44" spans="1:11" s="386" customFormat="1" ht="13.5" thickBot="1" x14ac:dyDescent="0.25">
      <c r="A44" s="902" t="s">
        <v>561</v>
      </c>
      <c r="B44" s="903"/>
      <c r="C44" s="407">
        <f>SUM(C41:C43)</f>
        <v>49669800</v>
      </c>
      <c r="D44" s="407">
        <f t="shared" ref="D44:K44" si="2">SUM(D41:D43)</f>
        <v>9785000</v>
      </c>
      <c r="E44" s="407">
        <f t="shared" si="2"/>
        <v>11435650</v>
      </c>
      <c r="F44" s="407">
        <f t="shared" si="2"/>
        <v>400000</v>
      </c>
      <c r="G44" s="407">
        <f t="shared" si="2"/>
        <v>0</v>
      </c>
      <c r="H44" s="407">
        <f t="shared" si="2"/>
        <v>354000</v>
      </c>
      <c r="I44" s="407">
        <f t="shared" si="2"/>
        <v>0</v>
      </c>
      <c r="J44" s="407">
        <f t="shared" si="2"/>
        <v>0</v>
      </c>
      <c r="K44" s="408">
        <f t="shared" si="2"/>
        <v>71644450</v>
      </c>
    </row>
    <row r="47" spans="1:11" x14ac:dyDescent="0.2">
      <c r="A47" s="900" t="s">
        <v>598</v>
      </c>
      <c r="B47" s="901"/>
      <c r="C47" s="400">
        <f>SUM(C37+C44)</f>
        <v>114210860</v>
      </c>
      <c r="D47" s="400">
        <f t="shared" ref="D47:K47" si="3">SUM(D37+D44)</f>
        <v>22947000</v>
      </c>
      <c r="E47" s="400">
        <f t="shared" si="3"/>
        <v>194048450</v>
      </c>
      <c r="F47" s="400">
        <f t="shared" si="3"/>
        <v>1830000</v>
      </c>
      <c r="G47" s="400">
        <f t="shared" si="3"/>
        <v>179149620</v>
      </c>
      <c r="H47" s="400">
        <f t="shared" si="3"/>
        <v>188680540</v>
      </c>
      <c r="I47" s="400">
        <f t="shared" si="3"/>
        <v>83941070</v>
      </c>
      <c r="J47" s="400">
        <f t="shared" si="3"/>
        <v>6095493</v>
      </c>
      <c r="K47" s="401">
        <f t="shared" si="3"/>
        <v>790903033</v>
      </c>
    </row>
  </sheetData>
  <customSheetViews>
    <customSheetView guid="{97FEE8B0-D789-49A2-9B6A-B24783AB39CA}">
      <selection activeCell="B13" sqref="B13"/>
      <pageMargins left="0.7" right="0.7" top="0.75" bottom="0.75" header="0.3" footer="0.3"/>
      <pageSetup paperSize="9" orientation="portrait" r:id="rId1"/>
    </customSheetView>
  </customSheetViews>
  <mergeCells count="7">
    <mergeCell ref="A2:K2"/>
    <mergeCell ref="A4:K4"/>
    <mergeCell ref="A39:K39"/>
    <mergeCell ref="J5:K5"/>
    <mergeCell ref="A47:B47"/>
    <mergeCell ref="A37:B37"/>
    <mergeCell ref="A44:B44"/>
  </mergeCells>
  <phoneticPr fontId="29" type="noConversion"/>
  <pageMargins left="0.25" right="0.25" top="0.75" bottom="0.75" header="0.3" footer="0.3"/>
  <pageSetup paperSize="9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1"/>
  <sheetViews>
    <sheetView view="pageBreakPreview" zoomScale="60" zoomScaleNormal="100" workbookViewId="0">
      <selection activeCell="H17" sqref="H17"/>
    </sheetView>
  </sheetViews>
  <sheetFormatPr defaultRowHeight="12.75" x14ac:dyDescent="0.2"/>
  <cols>
    <col min="1" max="1" width="25" customWidth="1"/>
    <col min="2" max="2" width="13.6640625" bestFit="1" customWidth="1"/>
    <col min="3" max="3" width="18.5" bestFit="1" customWidth="1"/>
    <col min="4" max="4" width="13.83203125" bestFit="1" customWidth="1"/>
    <col min="5" max="5" width="19.5" bestFit="1" customWidth="1"/>
    <col min="6" max="7" width="19.5" customWidth="1"/>
    <col min="8" max="8" width="23.5" bestFit="1" customWidth="1"/>
  </cols>
  <sheetData>
    <row r="1" spans="1:8" ht="15.75" x14ac:dyDescent="0.2">
      <c r="A1" s="877" t="s">
        <v>910</v>
      </c>
      <c r="B1" s="877"/>
      <c r="C1" s="877"/>
      <c r="D1" s="877"/>
      <c r="E1" s="877"/>
      <c r="F1" s="877"/>
      <c r="G1" s="877"/>
      <c r="H1" s="877"/>
    </row>
    <row r="2" spans="1:8" ht="14.25" thickBot="1" x14ac:dyDescent="0.3">
      <c r="A2" s="126"/>
      <c r="B2" s="47"/>
      <c r="C2" s="47"/>
      <c r="D2" s="47"/>
      <c r="E2" s="47"/>
      <c r="F2" s="47"/>
      <c r="G2" s="47"/>
      <c r="H2" s="567" t="s">
        <v>937</v>
      </c>
    </row>
    <row r="3" spans="1:8" ht="24.75" thickBot="1" x14ac:dyDescent="0.25">
      <c r="A3" s="127" t="s">
        <v>911</v>
      </c>
      <c r="B3" s="128" t="s">
        <v>906</v>
      </c>
      <c r="C3" s="128" t="s">
        <v>907</v>
      </c>
      <c r="D3" s="128" t="s">
        <v>908</v>
      </c>
      <c r="E3" s="128" t="s">
        <v>942</v>
      </c>
      <c r="F3" s="814" t="s">
        <v>1042</v>
      </c>
      <c r="G3" s="814" t="s">
        <v>614</v>
      </c>
      <c r="H3" s="46" t="s">
        <v>1044</v>
      </c>
    </row>
    <row r="4" spans="1:8" ht="13.5" thickBot="1" x14ac:dyDescent="0.25">
      <c r="A4" s="581">
        <v>1</v>
      </c>
      <c r="B4" s="568">
        <v>2</v>
      </c>
      <c r="C4" s="568">
        <v>3</v>
      </c>
      <c r="D4" s="568">
        <v>4</v>
      </c>
      <c r="E4" s="568">
        <v>5</v>
      </c>
      <c r="F4" s="815">
        <v>6</v>
      </c>
      <c r="G4" s="815">
        <v>7</v>
      </c>
      <c r="H4" s="569">
        <v>8</v>
      </c>
    </row>
    <row r="5" spans="1:8" ht="25.5" x14ac:dyDescent="0.2">
      <c r="A5" s="582" t="s">
        <v>976</v>
      </c>
      <c r="B5" s="583">
        <v>15451852</v>
      </c>
      <c r="C5" s="584" t="s">
        <v>1002</v>
      </c>
      <c r="D5" s="583">
        <v>14181852</v>
      </c>
      <c r="E5" s="583">
        <v>1270000</v>
      </c>
      <c r="F5" s="824"/>
      <c r="G5" s="824">
        <f t="shared" ref="G5:G10" si="0">E5</f>
        <v>1270000</v>
      </c>
      <c r="H5" s="655">
        <f>((B5-D5)-E5)</f>
        <v>0</v>
      </c>
    </row>
    <row r="6" spans="1:8" ht="25.5" x14ac:dyDescent="0.2">
      <c r="A6" s="582" t="s">
        <v>977</v>
      </c>
      <c r="B6" s="573">
        <v>224250151</v>
      </c>
      <c r="C6" s="574" t="s">
        <v>1002</v>
      </c>
      <c r="D6" s="573">
        <v>222988028</v>
      </c>
      <c r="E6" s="573">
        <v>1262123</v>
      </c>
      <c r="F6" s="818"/>
      <c r="G6" s="818">
        <f t="shared" si="0"/>
        <v>1262123</v>
      </c>
      <c r="H6" s="655">
        <f t="shared" ref="H6:H20" si="1">((B6-D6)-E6)</f>
        <v>0</v>
      </c>
    </row>
    <row r="7" spans="1:8" ht="36" x14ac:dyDescent="0.2">
      <c r="A7" s="585" t="s">
        <v>978</v>
      </c>
      <c r="B7" s="583">
        <v>77098523</v>
      </c>
      <c r="C7" s="584" t="s">
        <v>1002</v>
      </c>
      <c r="D7" s="583">
        <v>58351119</v>
      </c>
      <c r="E7" s="583">
        <v>18747404</v>
      </c>
      <c r="F7" s="824"/>
      <c r="G7" s="824">
        <f t="shared" si="0"/>
        <v>18747404</v>
      </c>
      <c r="H7" s="655">
        <f t="shared" si="1"/>
        <v>0</v>
      </c>
    </row>
    <row r="8" spans="1:8" x14ac:dyDescent="0.2">
      <c r="A8" s="585" t="s">
        <v>979</v>
      </c>
      <c r="B8" s="583">
        <v>2185152</v>
      </c>
      <c r="C8" s="584"/>
      <c r="D8" s="583"/>
      <c r="E8" s="583">
        <v>2185152</v>
      </c>
      <c r="F8" s="824"/>
      <c r="G8" s="824">
        <f t="shared" si="0"/>
        <v>2185152</v>
      </c>
      <c r="H8" s="655">
        <f t="shared" si="1"/>
        <v>0</v>
      </c>
    </row>
    <row r="9" spans="1:8" x14ac:dyDescent="0.2">
      <c r="A9" s="585" t="s">
        <v>981</v>
      </c>
      <c r="B9" s="583">
        <v>39398598</v>
      </c>
      <c r="C9" s="584" t="s">
        <v>1004</v>
      </c>
      <c r="D9" s="583">
        <v>7746388</v>
      </c>
      <c r="E9" s="583">
        <v>31652210</v>
      </c>
      <c r="F9" s="824"/>
      <c r="G9" s="824">
        <f t="shared" si="0"/>
        <v>31652210</v>
      </c>
      <c r="H9" s="655">
        <f t="shared" si="1"/>
        <v>0</v>
      </c>
    </row>
    <row r="10" spans="1:8" ht="24" x14ac:dyDescent="0.2">
      <c r="A10" s="585" t="s">
        <v>984</v>
      </c>
      <c r="B10" s="583">
        <v>381000</v>
      </c>
      <c r="C10" s="584"/>
      <c r="D10" s="583"/>
      <c r="E10" s="583">
        <v>381000</v>
      </c>
      <c r="F10" s="824"/>
      <c r="G10" s="824">
        <f t="shared" si="0"/>
        <v>381000</v>
      </c>
      <c r="H10" s="655">
        <f t="shared" si="1"/>
        <v>0</v>
      </c>
    </row>
    <row r="11" spans="1:8" ht="24" x14ac:dyDescent="0.2">
      <c r="A11" s="585" t="s">
        <v>1033</v>
      </c>
      <c r="B11" s="583">
        <v>374269</v>
      </c>
      <c r="C11" s="584"/>
      <c r="D11" s="583"/>
      <c r="E11" s="583"/>
      <c r="F11" s="824">
        <v>374269</v>
      </c>
      <c r="G11" s="824">
        <f t="shared" ref="G11:G16" si="2">F11</f>
        <v>374269</v>
      </c>
      <c r="H11" s="655">
        <v>0</v>
      </c>
    </row>
    <row r="12" spans="1:8" ht="24" x14ac:dyDescent="0.2">
      <c r="A12" s="585" t="s">
        <v>1034</v>
      </c>
      <c r="B12" s="583">
        <v>22156547</v>
      </c>
      <c r="C12" s="584"/>
      <c r="D12" s="583"/>
      <c r="E12" s="583"/>
      <c r="F12" s="824">
        <v>22156547</v>
      </c>
      <c r="G12" s="824">
        <f t="shared" si="2"/>
        <v>22156547</v>
      </c>
      <c r="H12" s="655">
        <v>0</v>
      </c>
    </row>
    <row r="13" spans="1:8" x14ac:dyDescent="0.2">
      <c r="A13" s="585" t="s">
        <v>1035</v>
      </c>
      <c r="B13" s="583">
        <v>8258289</v>
      </c>
      <c r="C13" s="584"/>
      <c r="D13" s="583"/>
      <c r="E13" s="583"/>
      <c r="F13" s="824">
        <v>8258289</v>
      </c>
      <c r="G13" s="824">
        <f t="shared" si="2"/>
        <v>8258289</v>
      </c>
      <c r="H13" s="655">
        <v>0</v>
      </c>
    </row>
    <row r="14" spans="1:8" ht="24" x14ac:dyDescent="0.2">
      <c r="A14" s="585" t="s">
        <v>1037</v>
      </c>
      <c r="B14" s="583">
        <v>230000</v>
      </c>
      <c r="C14" s="584"/>
      <c r="D14" s="583"/>
      <c r="E14" s="583"/>
      <c r="F14" s="824">
        <v>230000</v>
      </c>
      <c r="G14" s="824">
        <f t="shared" si="2"/>
        <v>230000</v>
      </c>
      <c r="H14" s="655">
        <v>0</v>
      </c>
    </row>
    <row r="15" spans="1:8" ht="24" x14ac:dyDescent="0.2">
      <c r="A15" s="585" t="s">
        <v>1039</v>
      </c>
      <c r="B15" s="583">
        <v>1000000</v>
      </c>
      <c r="C15" s="584"/>
      <c r="D15" s="583"/>
      <c r="E15" s="583"/>
      <c r="F15" s="824">
        <v>1000000</v>
      </c>
      <c r="G15" s="824">
        <f t="shared" si="2"/>
        <v>1000000</v>
      </c>
      <c r="H15" s="655">
        <v>0</v>
      </c>
    </row>
    <row r="16" spans="1:8" ht="24" x14ac:dyDescent="0.2">
      <c r="A16" s="585" t="s">
        <v>1040</v>
      </c>
      <c r="B16" s="583">
        <v>2539524</v>
      </c>
      <c r="C16" s="584"/>
      <c r="D16" s="583"/>
      <c r="E16" s="583"/>
      <c r="F16" s="824">
        <v>2539524</v>
      </c>
      <c r="G16" s="824">
        <f t="shared" si="2"/>
        <v>2539524</v>
      </c>
      <c r="H16" s="655">
        <v>0</v>
      </c>
    </row>
    <row r="17" spans="1:8" x14ac:dyDescent="0.2">
      <c r="A17" s="585"/>
      <c r="B17" s="583"/>
      <c r="C17" s="584"/>
      <c r="D17" s="583"/>
      <c r="E17" s="583"/>
      <c r="F17" s="824"/>
      <c r="G17" s="824"/>
      <c r="H17" s="655">
        <f t="shared" si="1"/>
        <v>0</v>
      </c>
    </row>
    <row r="18" spans="1:8" x14ac:dyDescent="0.2">
      <c r="A18" s="585"/>
      <c r="B18" s="583"/>
      <c r="C18" s="584"/>
      <c r="D18" s="583"/>
      <c r="E18" s="583"/>
      <c r="F18" s="824"/>
      <c r="G18" s="824"/>
      <c r="H18" s="655">
        <f t="shared" si="1"/>
        <v>0</v>
      </c>
    </row>
    <row r="19" spans="1:8" x14ac:dyDescent="0.2">
      <c r="A19" s="585"/>
      <c r="B19" s="583"/>
      <c r="C19" s="584"/>
      <c r="D19" s="583"/>
      <c r="E19" s="583"/>
      <c r="F19" s="824"/>
      <c r="G19" s="824"/>
      <c r="H19" s="655">
        <f t="shared" si="1"/>
        <v>0</v>
      </c>
    </row>
    <row r="20" spans="1:8" ht="13.5" thickBot="1" x14ac:dyDescent="0.25">
      <c r="A20" s="585"/>
      <c r="B20" s="583"/>
      <c r="C20" s="584"/>
      <c r="D20" s="583"/>
      <c r="E20" s="583"/>
      <c r="F20" s="824"/>
      <c r="G20" s="824"/>
      <c r="H20" s="655">
        <f t="shared" si="1"/>
        <v>0</v>
      </c>
    </row>
    <row r="21" spans="1:8" ht="13.5" thickBot="1" x14ac:dyDescent="0.25">
      <c r="A21" s="577" t="s">
        <v>909</v>
      </c>
      <c r="B21" s="586">
        <f>SUM(B5:B20)</f>
        <v>393323905</v>
      </c>
      <c r="C21" s="587"/>
      <c r="D21" s="586">
        <f>SUM(D5:D20)</f>
        <v>303267387</v>
      </c>
      <c r="E21" s="586">
        <f>SUM(E5:E20)</f>
        <v>55497889</v>
      </c>
      <c r="F21" s="825">
        <f>SUM(F5:F20)</f>
        <v>34558629</v>
      </c>
      <c r="G21" s="825">
        <f>E21+F21</f>
        <v>90056518</v>
      </c>
      <c r="H21" s="588">
        <f>SUM(H5:H20)</f>
        <v>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&amp;C7. sz. melléklet a ..../..... (.) sz.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A112" zoomScale="130" zoomScaleNormal="130" zoomScaleSheetLayoutView="100" workbookViewId="0">
      <selection activeCell="B10" sqref="B10"/>
    </sheetView>
  </sheetViews>
  <sheetFormatPr defaultRowHeight="15.75" x14ac:dyDescent="0.25"/>
  <cols>
    <col min="1" max="1" width="9.5" style="255" customWidth="1"/>
    <col min="2" max="2" width="91.6640625" style="255" customWidth="1"/>
    <col min="3" max="3" width="21.6640625" style="256" customWidth="1"/>
    <col min="4" max="4" width="9" style="278" customWidth="1"/>
    <col min="5" max="16384" width="9.33203125" style="278"/>
  </cols>
  <sheetData>
    <row r="1" spans="1:3" ht="15.95" customHeight="1" x14ac:dyDescent="0.25">
      <c r="A1" s="838" t="s">
        <v>14</v>
      </c>
      <c r="B1" s="838"/>
      <c r="C1" s="838"/>
    </row>
    <row r="2" spans="1:3" ht="15.95" customHeight="1" thickBot="1" x14ac:dyDescent="0.3">
      <c r="A2" s="841" t="s">
        <v>131</v>
      </c>
      <c r="B2" s="841"/>
      <c r="C2" s="214" t="e">
        <f>'1.mell.'!#REF!</f>
        <v>#REF!</v>
      </c>
    </row>
    <row r="3" spans="1:3" ht="38.1" customHeight="1" thickBot="1" x14ac:dyDescent="0.3">
      <c r="A3" s="22" t="s">
        <v>63</v>
      </c>
      <c r="B3" s="23" t="s">
        <v>16</v>
      </c>
      <c r="C3" s="37" t="str">
        <f>+CONCATENATE(LEFT(ÖSSZEFÜGGÉSEK!A5,4),". évi előirányzat")</f>
        <v>2018. évi előirányzat</v>
      </c>
    </row>
    <row r="4" spans="1:3" s="279" customFormat="1" ht="12" customHeight="1" thickBot="1" x14ac:dyDescent="0.25">
      <c r="A4" s="274"/>
      <c r="B4" s="275" t="s">
        <v>456</v>
      </c>
      <c r="C4" s="276" t="s">
        <v>457</v>
      </c>
    </row>
    <row r="5" spans="1:3" s="280" customFormat="1" ht="12" customHeight="1" thickBot="1" x14ac:dyDescent="0.25">
      <c r="A5" s="19" t="s">
        <v>17</v>
      </c>
      <c r="B5" s="20" t="s">
        <v>214</v>
      </c>
      <c r="C5" s="204" t="e">
        <f>+C6+C7+C8+C9+C10+C11</f>
        <v>#VALUE!</v>
      </c>
    </row>
    <row r="6" spans="1:3" s="280" customFormat="1" ht="12" customHeight="1" x14ac:dyDescent="0.2">
      <c r="A6" s="14" t="s">
        <v>92</v>
      </c>
      <c r="B6" s="281" t="s">
        <v>215</v>
      </c>
      <c r="C6" s="207" t="str">
        <f>'3.1. sz. mell'!C9</f>
        <v>Önkormányzatok egyes köznevelési feladatainak támogatása</v>
      </c>
    </row>
    <row r="7" spans="1:3" s="280" customFormat="1" ht="12" customHeight="1" x14ac:dyDescent="0.2">
      <c r="A7" s="13" t="s">
        <v>93</v>
      </c>
      <c r="B7" s="282" t="s">
        <v>216</v>
      </c>
      <c r="C7" s="207" t="str">
        <f>'3.1. sz. mell'!C10</f>
        <v>Önkormányzatok szociális és gyermekjóléti, étkeztetési feladatainak támogatása</v>
      </c>
    </row>
    <row r="8" spans="1:3" s="280" customFormat="1" ht="12" customHeight="1" x14ac:dyDescent="0.2">
      <c r="A8" s="13" t="s">
        <v>94</v>
      </c>
      <c r="B8" s="282" t="s">
        <v>510</v>
      </c>
      <c r="C8" s="207" t="str">
        <f>'3.1. sz. mell'!C11</f>
        <v>Önkormányzatok kulturális feladatainak támogatása</v>
      </c>
    </row>
    <row r="9" spans="1:3" s="280" customFormat="1" ht="12" customHeight="1" x14ac:dyDescent="0.2">
      <c r="A9" s="13" t="s">
        <v>95</v>
      </c>
      <c r="B9" s="282" t="s">
        <v>217</v>
      </c>
      <c r="C9" s="207" t="str">
        <f>'3.1. sz. mell'!C12</f>
        <v>Működési célú kvi támogatások és kiegészítő támogatások</v>
      </c>
    </row>
    <row r="10" spans="1:3" s="280" customFormat="1" ht="12" customHeight="1" x14ac:dyDescent="0.2">
      <c r="A10" s="13" t="s">
        <v>127</v>
      </c>
      <c r="B10" s="200" t="s">
        <v>395</v>
      </c>
      <c r="C10" s="207" t="str">
        <f>'3.1. sz. mell'!C13</f>
        <v>Elszámolásból származó bevételek</v>
      </c>
    </row>
    <row r="11" spans="1:3" s="280" customFormat="1" ht="12" customHeight="1" thickBot="1" x14ac:dyDescent="0.25">
      <c r="A11" s="15" t="s">
        <v>96</v>
      </c>
      <c r="B11" s="201" t="s">
        <v>396</v>
      </c>
      <c r="C11" s="207" t="str">
        <f>'3.1. sz. mell'!C14</f>
        <v>Működési célú támogatások államháztartáson belülről (2.1.+…+.2.5.)</v>
      </c>
    </row>
    <row r="12" spans="1:3" s="280" customFormat="1" ht="12" customHeight="1" thickBot="1" x14ac:dyDescent="0.25">
      <c r="A12" s="19" t="s">
        <v>18</v>
      </c>
      <c r="B12" s="199" t="s">
        <v>218</v>
      </c>
      <c r="C12" s="204">
        <f>+C13+C14+C15+C16+C17</f>
        <v>0</v>
      </c>
    </row>
    <row r="13" spans="1:3" s="280" customFormat="1" ht="12" customHeight="1" x14ac:dyDescent="0.2">
      <c r="A13" s="14" t="s">
        <v>98</v>
      </c>
      <c r="B13" s="281" t="s">
        <v>219</v>
      </c>
      <c r="C13" s="207"/>
    </row>
    <row r="14" spans="1:3" s="280" customFormat="1" ht="12" customHeight="1" x14ac:dyDescent="0.2">
      <c r="A14" s="13" t="s">
        <v>99</v>
      </c>
      <c r="B14" s="282" t="s">
        <v>220</v>
      </c>
      <c r="C14" s="206"/>
    </row>
    <row r="15" spans="1:3" s="280" customFormat="1" ht="12" customHeight="1" x14ac:dyDescent="0.2">
      <c r="A15" s="13" t="s">
        <v>100</v>
      </c>
      <c r="B15" s="282" t="s">
        <v>387</v>
      </c>
      <c r="C15" s="206"/>
    </row>
    <row r="16" spans="1:3" s="280" customFormat="1" ht="12" customHeight="1" x14ac:dyDescent="0.2">
      <c r="A16" s="13" t="s">
        <v>101</v>
      </c>
      <c r="B16" s="282" t="s">
        <v>388</v>
      </c>
      <c r="C16" s="206"/>
    </row>
    <row r="17" spans="1:3" s="280" customFormat="1" ht="12" customHeight="1" x14ac:dyDescent="0.2">
      <c r="A17" s="13" t="s">
        <v>102</v>
      </c>
      <c r="B17" s="282" t="s">
        <v>221</v>
      </c>
      <c r="C17" s="206"/>
    </row>
    <row r="18" spans="1:3" s="280" customFormat="1" ht="12" customHeight="1" thickBot="1" x14ac:dyDescent="0.25">
      <c r="A18" s="15" t="s">
        <v>111</v>
      </c>
      <c r="B18" s="201" t="s">
        <v>222</v>
      </c>
      <c r="C18" s="208"/>
    </row>
    <row r="19" spans="1:3" s="280" customFormat="1" ht="12" customHeight="1" thickBot="1" x14ac:dyDescent="0.25">
      <c r="A19" s="19" t="s">
        <v>19</v>
      </c>
      <c r="B19" s="20" t="s">
        <v>223</v>
      </c>
      <c r="C19" s="204">
        <f>+C20+C21+C22+C23+C24</f>
        <v>0</v>
      </c>
    </row>
    <row r="20" spans="1:3" s="280" customFormat="1" ht="12" customHeight="1" x14ac:dyDescent="0.2">
      <c r="A20" s="14" t="s">
        <v>81</v>
      </c>
      <c r="B20" s="281" t="s">
        <v>224</v>
      </c>
      <c r="C20" s="207"/>
    </row>
    <row r="21" spans="1:3" s="280" customFormat="1" ht="12" customHeight="1" x14ac:dyDescent="0.2">
      <c r="A21" s="13" t="s">
        <v>82</v>
      </c>
      <c r="B21" s="282" t="s">
        <v>225</v>
      </c>
      <c r="C21" s="206"/>
    </row>
    <row r="22" spans="1:3" s="280" customFormat="1" ht="12" customHeight="1" x14ac:dyDescent="0.2">
      <c r="A22" s="13" t="s">
        <v>83</v>
      </c>
      <c r="B22" s="282" t="s">
        <v>389</v>
      </c>
      <c r="C22" s="206"/>
    </row>
    <row r="23" spans="1:3" s="280" customFormat="1" ht="12" customHeight="1" x14ac:dyDescent="0.2">
      <c r="A23" s="13" t="s">
        <v>84</v>
      </c>
      <c r="B23" s="282" t="s">
        <v>390</v>
      </c>
      <c r="C23" s="206"/>
    </row>
    <row r="24" spans="1:3" s="280" customFormat="1" ht="12" customHeight="1" x14ac:dyDescent="0.2">
      <c r="A24" s="13" t="s">
        <v>148</v>
      </c>
      <c r="B24" s="282" t="s">
        <v>226</v>
      </c>
      <c r="C24" s="206"/>
    </row>
    <row r="25" spans="1:3" s="280" customFormat="1" ht="12" customHeight="1" thickBot="1" x14ac:dyDescent="0.25">
      <c r="A25" s="15" t="s">
        <v>149</v>
      </c>
      <c r="B25" s="283" t="s">
        <v>227</v>
      </c>
      <c r="C25" s="208"/>
    </row>
    <row r="26" spans="1:3" s="280" customFormat="1" ht="12" customHeight="1" thickBot="1" x14ac:dyDescent="0.25">
      <c r="A26" s="19" t="s">
        <v>150</v>
      </c>
      <c r="B26" s="20" t="s">
        <v>520</v>
      </c>
      <c r="C26" s="210">
        <f>SUM(C27:C33)</f>
        <v>0</v>
      </c>
    </row>
    <row r="27" spans="1:3" s="280" customFormat="1" ht="12" customHeight="1" x14ac:dyDescent="0.2">
      <c r="A27" s="14" t="s">
        <v>229</v>
      </c>
      <c r="B27" s="281" t="s">
        <v>515</v>
      </c>
      <c r="C27" s="207"/>
    </row>
    <row r="28" spans="1:3" s="280" customFormat="1" ht="12" customHeight="1" x14ac:dyDescent="0.2">
      <c r="A28" s="13" t="s">
        <v>230</v>
      </c>
      <c r="B28" s="282" t="s">
        <v>516</v>
      </c>
      <c r="C28" s="206"/>
    </row>
    <row r="29" spans="1:3" s="280" customFormat="1" ht="12" customHeight="1" x14ac:dyDescent="0.2">
      <c r="A29" s="13" t="s">
        <v>231</v>
      </c>
      <c r="B29" s="282" t="s">
        <v>517</v>
      </c>
      <c r="C29" s="206"/>
    </row>
    <row r="30" spans="1:3" s="280" customFormat="1" ht="12" customHeight="1" x14ac:dyDescent="0.2">
      <c r="A30" s="13" t="s">
        <v>232</v>
      </c>
      <c r="B30" s="282" t="s">
        <v>518</v>
      </c>
      <c r="C30" s="206"/>
    </row>
    <row r="31" spans="1:3" s="280" customFormat="1" ht="12" customHeight="1" x14ac:dyDescent="0.2">
      <c r="A31" s="13" t="s">
        <v>512</v>
      </c>
      <c r="B31" s="282" t="s">
        <v>233</v>
      </c>
      <c r="C31" s="206"/>
    </row>
    <row r="32" spans="1:3" s="280" customFormat="1" ht="12" customHeight="1" x14ac:dyDescent="0.2">
      <c r="A32" s="13" t="s">
        <v>513</v>
      </c>
      <c r="B32" s="282" t="s">
        <v>234</v>
      </c>
      <c r="C32" s="206"/>
    </row>
    <row r="33" spans="1:3" s="280" customFormat="1" ht="12" customHeight="1" thickBot="1" x14ac:dyDescent="0.25">
      <c r="A33" s="15" t="s">
        <v>514</v>
      </c>
      <c r="B33" s="352" t="s">
        <v>235</v>
      </c>
      <c r="C33" s="208"/>
    </row>
    <row r="34" spans="1:3" s="280" customFormat="1" ht="12" customHeight="1" thickBot="1" x14ac:dyDescent="0.25">
      <c r="A34" s="19" t="s">
        <v>21</v>
      </c>
      <c r="B34" s="20" t="s">
        <v>397</v>
      </c>
      <c r="C34" s="204">
        <f>SUM(C35:C45)</f>
        <v>0</v>
      </c>
    </row>
    <row r="35" spans="1:3" s="280" customFormat="1" ht="12" customHeight="1" x14ac:dyDescent="0.2">
      <c r="A35" s="14" t="s">
        <v>85</v>
      </c>
      <c r="B35" s="281" t="s">
        <v>238</v>
      </c>
      <c r="C35" s="207"/>
    </row>
    <row r="36" spans="1:3" s="280" customFormat="1" ht="12" customHeight="1" x14ac:dyDescent="0.2">
      <c r="A36" s="13" t="s">
        <v>86</v>
      </c>
      <c r="B36" s="282" t="s">
        <v>239</v>
      </c>
      <c r="C36" s="206"/>
    </row>
    <row r="37" spans="1:3" s="280" customFormat="1" ht="12" customHeight="1" x14ac:dyDescent="0.2">
      <c r="A37" s="13" t="s">
        <v>87</v>
      </c>
      <c r="B37" s="282" t="s">
        <v>240</v>
      </c>
      <c r="C37" s="206"/>
    </row>
    <row r="38" spans="1:3" s="280" customFormat="1" ht="12" customHeight="1" x14ac:dyDescent="0.2">
      <c r="A38" s="13" t="s">
        <v>152</v>
      </c>
      <c r="B38" s="282" t="s">
        <v>241</v>
      </c>
      <c r="C38" s="206"/>
    </row>
    <row r="39" spans="1:3" s="280" customFormat="1" ht="12" customHeight="1" x14ac:dyDescent="0.2">
      <c r="A39" s="13" t="s">
        <v>153</v>
      </c>
      <c r="B39" s="282" t="s">
        <v>242</v>
      </c>
      <c r="C39" s="206"/>
    </row>
    <row r="40" spans="1:3" s="280" customFormat="1" ht="12" customHeight="1" x14ac:dyDescent="0.2">
      <c r="A40" s="13" t="s">
        <v>154</v>
      </c>
      <c r="B40" s="282" t="s">
        <v>243</v>
      </c>
      <c r="C40" s="206"/>
    </row>
    <row r="41" spans="1:3" s="280" customFormat="1" ht="12" customHeight="1" x14ac:dyDescent="0.2">
      <c r="A41" s="13" t="s">
        <v>155</v>
      </c>
      <c r="B41" s="282" t="s">
        <v>244</v>
      </c>
      <c r="C41" s="206"/>
    </row>
    <row r="42" spans="1:3" s="280" customFormat="1" ht="12" customHeight="1" x14ac:dyDescent="0.2">
      <c r="A42" s="13" t="s">
        <v>156</v>
      </c>
      <c r="B42" s="282" t="s">
        <v>519</v>
      </c>
      <c r="C42" s="206"/>
    </row>
    <row r="43" spans="1:3" s="280" customFormat="1" ht="12" customHeight="1" x14ac:dyDescent="0.2">
      <c r="A43" s="13" t="s">
        <v>236</v>
      </c>
      <c r="B43" s="282" t="s">
        <v>246</v>
      </c>
      <c r="C43" s="209"/>
    </row>
    <row r="44" spans="1:3" s="280" customFormat="1" ht="12" customHeight="1" x14ac:dyDescent="0.2">
      <c r="A44" s="15" t="s">
        <v>237</v>
      </c>
      <c r="B44" s="283" t="s">
        <v>399</v>
      </c>
      <c r="C44" s="268"/>
    </row>
    <row r="45" spans="1:3" s="280" customFormat="1" ht="12" customHeight="1" thickBot="1" x14ac:dyDescent="0.25">
      <c r="A45" s="15" t="s">
        <v>398</v>
      </c>
      <c r="B45" s="201" t="s">
        <v>247</v>
      </c>
      <c r="C45" s="268"/>
    </row>
    <row r="46" spans="1:3" s="280" customFormat="1" ht="12" customHeight="1" thickBot="1" x14ac:dyDescent="0.25">
      <c r="A46" s="19" t="s">
        <v>22</v>
      </c>
      <c r="B46" s="20" t="s">
        <v>248</v>
      </c>
      <c r="C46" s="204">
        <f>SUM(C47:C51)</f>
        <v>0</v>
      </c>
    </row>
    <row r="47" spans="1:3" s="280" customFormat="1" ht="12" customHeight="1" x14ac:dyDescent="0.2">
      <c r="A47" s="14" t="s">
        <v>88</v>
      </c>
      <c r="B47" s="281" t="s">
        <v>252</v>
      </c>
      <c r="C47" s="319"/>
    </row>
    <row r="48" spans="1:3" s="280" customFormat="1" ht="12" customHeight="1" x14ac:dyDescent="0.2">
      <c r="A48" s="13" t="s">
        <v>89</v>
      </c>
      <c r="B48" s="282" t="s">
        <v>253</v>
      </c>
      <c r="C48" s="209"/>
    </row>
    <row r="49" spans="1:3" s="280" customFormat="1" ht="12" customHeight="1" x14ac:dyDescent="0.2">
      <c r="A49" s="13" t="s">
        <v>249</v>
      </c>
      <c r="B49" s="282" t="s">
        <v>254</v>
      </c>
      <c r="C49" s="209"/>
    </row>
    <row r="50" spans="1:3" s="280" customFormat="1" ht="12" customHeight="1" x14ac:dyDescent="0.2">
      <c r="A50" s="13" t="s">
        <v>250</v>
      </c>
      <c r="B50" s="282" t="s">
        <v>255</v>
      </c>
      <c r="C50" s="209"/>
    </row>
    <row r="51" spans="1:3" s="280" customFormat="1" ht="12" customHeight="1" thickBot="1" x14ac:dyDescent="0.25">
      <c r="A51" s="15" t="s">
        <v>251</v>
      </c>
      <c r="B51" s="201" t="s">
        <v>256</v>
      </c>
      <c r="C51" s="268"/>
    </row>
    <row r="52" spans="1:3" s="280" customFormat="1" ht="12" customHeight="1" thickBot="1" x14ac:dyDescent="0.25">
      <c r="A52" s="19" t="s">
        <v>157</v>
      </c>
      <c r="B52" s="20" t="s">
        <v>257</v>
      </c>
      <c r="C52" s="204">
        <f>SUM(C53:C55)</f>
        <v>0</v>
      </c>
    </row>
    <row r="53" spans="1:3" s="280" customFormat="1" ht="12" customHeight="1" x14ac:dyDescent="0.2">
      <c r="A53" s="14" t="s">
        <v>90</v>
      </c>
      <c r="B53" s="281" t="s">
        <v>258</v>
      </c>
      <c r="C53" s="207"/>
    </row>
    <row r="54" spans="1:3" s="280" customFormat="1" ht="12" customHeight="1" x14ac:dyDescent="0.2">
      <c r="A54" s="13" t="s">
        <v>91</v>
      </c>
      <c r="B54" s="282" t="s">
        <v>391</v>
      </c>
      <c r="C54" s="206"/>
    </row>
    <row r="55" spans="1:3" s="280" customFormat="1" ht="12" customHeight="1" x14ac:dyDescent="0.2">
      <c r="A55" s="13" t="s">
        <v>261</v>
      </c>
      <c r="B55" s="282" t="s">
        <v>259</v>
      </c>
      <c r="C55" s="206"/>
    </row>
    <row r="56" spans="1:3" s="280" customFormat="1" ht="12" customHeight="1" thickBot="1" x14ac:dyDescent="0.25">
      <c r="A56" s="15" t="s">
        <v>262</v>
      </c>
      <c r="B56" s="201" t="s">
        <v>260</v>
      </c>
      <c r="C56" s="208"/>
    </row>
    <row r="57" spans="1:3" s="280" customFormat="1" ht="12" customHeight="1" thickBot="1" x14ac:dyDescent="0.25">
      <c r="A57" s="19" t="s">
        <v>24</v>
      </c>
      <c r="B57" s="199" t="s">
        <v>263</v>
      </c>
      <c r="C57" s="204">
        <f>SUM(C58:C60)</f>
        <v>0</v>
      </c>
    </row>
    <row r="58" spans="1:3" s="280" customFormat="1" ht="12" customHeight="1" x14ac:dyDescent="0.2">
      <c r="A58" s="14" t="s">
        <v>158</v>
      </c>
      <c r="B58" s="281" t="s">
        <v>265</v>
      </c>
      <c r="C58" s="209"/>
    </row>
    <row r="59" spans="1:3" s="280" customFormat="1" ht="12" customHeight="1" x14ac:dyDescent="0.2">
      <c r="A59" s="13" t="s">
        <v>159</v>
      </c>
      <c r="B59" s="282" t="s">
        <v>392</v>
      </c>
      <c r="C59" s="209"/>
    </row>
    <row r="60" spans="1:3" s="280" customFormat="1" ht="12" customHeight="1" x14ac:dyDescent="0.2">
      <c r="A60" s="13" t="s">
        <v>196</v>
      </c>
      <c r="B60" s="282" t="s">
        <v>266</v>
      </c>
      <c r="C60" s="209"/>
    </row>
    <row r="61" spans="1:3" s="280" customFormat="1" ht="12" customHeight="1" thickBot="1" x14ac:dyDescent="0.25">
      <c r="A61" s="15" t="s">
        <v>264</v>
      </c>
      <c r="B61" s="201" t="s">
        <v>267</v>
      </c>
      <c r="C61" s="209"/>
    </row>
    <row r="62" spans="1:3" s="280" customFormat="1" ht="12" customHeight="1" thickBot="1" x14ac:dyDescent="0.25">
      <c r="A62" s="336" t="s">
        <v>439</v>
      </c>
      <c r="B62" s="20" t="s">
        <v>268</v>
      </c>
      <c r="C62" s="210" t="e">
        <f>+C5+C12+C19+C26+C34+C46+C52+C57</f>
        <v>#VALUE!</v>
      </c>
    </row>
    <row r="63" spans="1:3" s="280" customFormat="1" ht="12" customHeight="1" thickBot="1" x14ac:dyDescent="0.25">
      <c r="A63" s="321" t="s">
        <v>269</v>
      </c>
      <c r="B63" s="199" t="s">
        <v>270</v>
      </c>
      <c r="C63" s="204">
        <f>SUM(C64:C66)</f>
        <v>0</v>
      </c>
    </row>
    <row r="64" spans="1:3" s="280" customFormat="1" ht="12" customHeight="1" x14ac:dyDescent="0.2">
      <c r="A64" s="14" t="s">
        <v>301</v>
      </c>
      <c r="B64" s="281" t="s">
        <v>271</v>
      </c>
      <c r="C64" s="209"/>
    </row>
    <row r="65" spans="1:3" s="280" customFormat="1" ht="12" customHeight="1" x14ac:dyDescent="0.2">
      <c r="A65" s="13" t="s">
        <v>310</v>
      </c>
      <c r="B65" s="282" t="s">
        <v>272</v>
      </c>
      <c r="C65" s="209"/>
    </row>
    <row r="66" spans="1:3" s="280" customFormat="1" ht="12" customHeight="1" thickBot="1" x14ac:dyDescent="0.25">
      <c r="A66" s="15" t="s">
        <v>311</v>
      </c>
      <c r="B66" s="330" t="s">
        <v>424</v>
      </c>
      <c r="C66" s="209"/>
    </row>
    <row r="67" spans="1:3" s="280" customFormat="1" ht="12" customHeight="1" thickBot="1" x14ac:dyDescent="0.25">
      <c r="A67" s="321" t="s">
        <v>274</v>
      </c>
      <c r="B67" s="199" t="s">
        <v>275</v>
      </c>
      <c r="C67" s="204">
        <f>SUM(C68:C71)</f>
        <v>0</v>
      </c>
    </row>
    <row r="68" spans="1:3" s="280" customFormat="1" ht="12" customHeight="1" x14ac:dyDescent="0.2">
      <c r="A68" s="14" t="s">
        <v>128</v>
      </c>
      <c r="B68" s="281" t="s">
        <v>276</v>
      </c>
      <c r="C68" s="209"/>
    </row>
    <row r="69" spans="1:3" s="280" customFormat="1" ht="12" customHeight="1" x14ac:dyDescent="0.2">
      <c r="A69" s="13" t="s">
        <v>129</v>
      </c>
      <c r="B69" s="282" t="s">
        <v>277</v>
      </c>
      <c r="C69" s="209"/>
    </row>
    <row r="70" spans="1:3" s="280" customFormat="1" ht="12" customHeight="1" x14ac:dyDescent="0.2">
      <c r="A70" s="13" t="s">
        <v>302</v>
      </c>
      <c r="B70" s="282" t="s">
        <v>278</v>
      </c>
      <c r="C70" s="209"/>
    </row>
    <row r="71" spans="1:3" s="280" customFormat="1" ht="12" customHeight="1" thickBot="1" x14ac:dyDescent="0.25">
      <c r="A71" s="15" t="s">
        <v>303</v>
      </c>
      <c r="B71" s="201" t="s">
        <v>279</v>
      </c>
      <c r="C71" s="209"/>
    </row>
    <row r="72" spans="1:3" s="280" customFormat="1" ht="12" customHeight="1" thickBot="1" x14ac:dyDescent="0.25">
      <c r="A72" s="321" t="s">
        <v>280</v>
      </c>
      <c r="B72" s="199" t="s">
        <v>281</v>
      </c>
      <c r="C72" s="204">
        <f>SUM(C73:C74)</f>
        <v>0</v>
      </c>
    </row>
    <row r="73" spans="1:3" s="280" customFormat="1" ht="12" customHeight="1" x14ac:dyDescent="0.2">
      <c r="A73" s="14" t="s">
        <v>304</v>
      </c>
      <c r="B73" s="281" t="s">
        <v>282</v>
      </c>
      <c r="C73" s="209"/>
    </row>
    <row r="74" spans="1:3" s="280" customFormat="1" ht="12" customHeight="1" thickBot="1" x14ac:dyDescent="0.25">
      <c r="A74" s="15" t="s">
        <v>305</v>
      </c>
      <c r="B74" s="201" t="s">
        <v>283</v>
      </c>
      <c r="C74" s="209"/>
    </row>
    <row r="75" spans="1:3" s="280" customFormat="1" ht="12" customHeight="1" thickBot="1" x14ac:dyDescent="0.25">
      <c r="A75" s="321" t="s">
        <v>284</v>
      </c>
      <c r="B75" s="199" t="s">
        <v>285</v>
      </c>
      <c r="C75" s="204">
        <f>SUM(C76:C78)</f>
        <v>0</v>
      </c>
    </row>
    <row r="76" spans="1:3" s="280" customFormat="1" ht="12" customHeight="1" x14ac:dyDescent="0.2">
      <c r="A76" s="14" t="s">
        <v>306</v>
      </c>
      <c r="B76" s="281" t="s">
        <v>286</v>
      </c>
      <c r="C76" s="209"/>
    </row>
    <row r="77" spans="1:3" s="280" customFormat="1" ht="12" customHeight="1" x14ac:dyDescent="0.2">
      <c r="A77" s="13" t="s">
        <v>307</v>
      </c>
      <c r="B77" s="282" t="s">
        <v>287</v>
      </c>
      <c r="C77" s="209"/>
    </row>
    <row r="78" spans="1:3" s="280" customFormat="1" ht="12" customHeight="1" thickBot="1" x14ac:dyDescent="0.25">
      <c r="A78" s="15" t="s">
        <v>308</v>
      </c>
      <c r="B78" s="201" t="s">
        <v>288</v>
      </c>
      <c r="C78" s="209"/>
    </row>
    <row r="79" spans="1:3" s="280" customFormat="1" ht="12" customHeight="1" thickBot="1" x14ac:dyDescent="0.25">
      <c r="A79" s="321" t="s">
        <v>289</v>
      </c>
      <c r="B79" s="199" t="s">
        <v>309</v>
      </c>
      <c r="C79" s="204">
        <f>SUM(C80:C83)</f>
        <v>0</v>
      </c>
    </row>
    <row r="80" spans="1:3" s="280" customFormat="1" ht="12" customHeight="1" x14ac:dyDescent="0.2">
      <c r="A80" s="284" t="s">
        <v>290</v>
      </c>
      <c r="B80" s="281" t="s">
        <v>291</v>
      </c>
      <c r="C80" s="209"/>
    </row>
    <row r="81" spans="1:3" s="280" customFormat="1" ht="12" customHeight="1" x14ac:dyDescent="0.2">
      <c r="A81" s="285" t="s">
        <v>292</v>
      </c>
      <c r="B81" s="282" t="s">
        <v>293</v>
      </c>
      <c r="C81" s="209"/>
    </row>
    <row r="82" spans="1:3" s="280" customFormat="1" ht="12" customHeight="1" x14ac:dyDescent="0.2">
      <c r="A82" s="285" t="s">
        <v>294</v>
      </c>
      <c r="B82" s="282" t="s">
        <v>295</v>
      </c>
      <c r="C82" s="209"/>
    </row>
    <row r="83" spans="1:3" s="280" customFormat="1" ht="12" customHeight="1" thickBot="1" x14ac:dyDescent="0.25">
      <c r="A83" s="286" t="s">
        <v>296</v>
      </c>
      <c r="B83" s="201" t="s">
        <v>297</v>
      </c>
      <c r="C83" s="209"/>
    </row>
    <row r="84" spans="1:3" s="280" customFormat="1" ht="12" customHeight="1" thickBot="1" x14ac:dyDescent="0.25">
      <c r="A84" s="321" t="s">
        <v>298</v>
      </c>
      <c r="B84" s="199" t="s">
        <v>438</v>
      </c>
      <c r="C84" s="320"/>
    </row>
    <row r="85" spans="1:3" s="280" customFormat="1" ht="13.5" customHeight="1" thickBot="1" x14ac:dyDescent="0.25">
      <c r="A85" s="321" t="s">
        <v>300</v>
      </c>
      <c r="B85" s="199" t="s">
        <v>299</v>
      </c>
      <c r="C85" s="320"/>
    </row>
    <row r="86" spans="1:3" s="280" customFormat="1" ht="15.75" customHeight="1" thickBot="1" x14ac:dyDescent="0.25">
      <c r="A86" s="321" t="s">
        <v>312</v>
      </c>
      <c r="B86" s="287" t="s">
        <v>441</v>
      </c>
      <c r="C86" s="210">
        <f>+C63+C67+C72+C75+C79+C85+C84</f>
        <v>0</v>
      </c>
    </row>
    <row r="87" spans="1:3" s="280" customFormat="1" ht="16.5" customHeight="1" thickBot="1" x14ac:dyDescent="0.25">
      <c r="A87" s="322" t="s">
        <v>440</v>
      </c>
      <c r="B87" s="288" t="s">
        <v>442</v>
      </c>
      <c r="C87" s="210" t="e">
        <f>+C62+C86</f>
        <v>#VALUE!</v>
      </c>
    </row>
    <row r="88" spans="1:3" s="280" customFormat="1" ht="83.25" customHeight="1" x14ac:dyDescent="0.2">
      <c r="A88" s="4"/>
      <c r="B88" s="5"/>
      <c r="C88" s="211"/>
    </row>
    <row r="89" spans="1:3" ht="16.5" customHeight="1" x14ac:dyDescent="0.25">
      <c r="A89" s="838" t="s">
        <v>46</v>
      </c>
      <c r="B89" s="838"/>
      <c r="C89" s="838"/>
    </row>
    <row r="90" spans="1:3" s="289" customFormat="1" ht="16.5" customHeight="1" thickBot="1" x14ac:dyDescent="0.3">
      <c r="A90" s="842" t="s">
        <v>132</v>
      </c>
      <c r="B90" s="842"/>
      <c r="C90" s="107" t="e">
        <f>C2</f>
        <v>#REF!</v>
      </c>
    </row>
    <row r="91" spans="1:3" ht="38.1" customHeight="1" thickBot="1" x14ac:dyDescent="0.3">
      <c r="A91" s="22" t="s">
        <v>63</v>
      </c>
      <c r="B91" s="23" t="s">
        <v>47</v>
      </c>
      <c r="C91" s="37" t="str">
        <f>+C3</f>
        <v>2018. évi előirányzat</v>
      </c>
    </row>
    <row r="92" spans="1:3" s="279" customFormat="1" ht="12" customHeight="1" thickBot="1" x14ac:dyDescent="0.25">
      <c r="A92" s="29"/>
      <c r="B92" s="30" t="s">
        <v>456</v>
      </c>
      <c r="C92" s="31" t="s">
        <v>457</v>
      </c>
    </row>
    <row r="93" spans="1:3" ht="12" customHeight="1" thickBot="1" x14ac:dyDescent="0.3">
      <c r="A93" s="21" t="s">
        <v>17</v>
      </c>
      <c r="B93" s="25" t="s">
        <v>400</v>
      </c>
      <c r="C93" s="203">
        <f>C94+C95+C96+C97+C98+C111</f>
        <v>0</v>
      </c>
    </row>
    <row r="94" spans="1:3" ht="12" customHeight="1" x14ac:dyDescent="0.25">
      <c r="A94" s="16" t="s">
        <v>92</v>
      </c>
      <c r="B94" s="9" t="s">
        <v>48</v>
      </c>
      <c r="C94" s="205"/>
    </row>
    <row r="95" spans="1:3" ht="12" customHeight="1" x14ac:dyDescent="0.25">
      <c r="A95" s="13" t="s">
        <v>93</v>
      </c>
      <c r="B95" s="7" t="s">
        <v>160</v>
      </c>
      <c r="C95" s="206"/>
    </row>
    <row r="96" spans="1:3" ht="12" customHeight="1" x14ac:dyDescent="0.25">
      <c r="A96" s="13" t="s">
        <v>94</v>
      </c>
      <c r="B96" s="7" t="s">
        <v>125</v>
      </c>
      <c r="C96" s="208"/>
    </row>
    <row r="97" spans="1:3" ht="12" customHeight="1" x14ac:dyDescent="0.25">
      <c r="A97" s="13" t="s">
        <v>95</v>
      </c>
      <c r="B97" s="10" t="s">
        <v>161</v>
      </c>
      <c r="C97" s="208"/>
    </row>
    <row r="98" spans="1:3" ht="12" customHeight="1" x14ac:dyDescent="0.25">
      <c r="A98" s="13" t="s">
        <v>106</v>
      </c>
      <c r="B98" s="18" t="s">
        <v>162</v>
      </c>
      <c r="C98" s="208"/>
    </row>
    <row r="99" spans="1:3" ht="12" customHeight="1" x14ac:dyDescent="0.25">
      <c r="A99" s="13" t="s">
        <v>96</v>
      </c>
      <c r="B99" s="7" t="s">
        <v>405</v>
      </c>
      <c r="C99" s="208"/>
    </row>
    <row r="100" spans="1:3" ht="12" customHeight="1" x14ac:dyDescent="0.25">
      <c r="A100" s="13" t="s">
        <v>97</v>
      </c>
      <c r="B100" s="112" t="s">
        <v>404</v>
      </c>
      <c r="C100" s="208"/>
    </row>
    <row r="101" spans="1:3" ht="12" customHeight="1" x14ac:dyDescent="0.25">
      <c r="A101" s="13" t="s">
        <v>107</v>
      </c>
      <c r="B101" s="112" t="s">
        <v>403</v>
      </c>
      <c r="C101" s="208"/>
    </row>
    <row r="102" spans="1:3" ht="12" customHeight="1" x14ac:dyDescent="0.25">
      <c r="A102" s="13" t="s">
        <v>108</v>
      </c>
      <c r="B102" s="110" t="s">
        <v>315</v>
      </c>
      <c r="C102" s="208"/>
    </row>
    <row r="103" spans="1:3" ht="12" customHeight="1" x14ac:dyDescent="0.25">
      <c r="A103" s="13" t="s">
        <v>109</v>
      </c>
      <c r="B103" s="111" t="s">
        <v>316</v>
      </c>
      <c r="C103" s="208"/>
    </row>
    <row r="104" spans="1:3" ht="12" customHeight="1" x14ac:dyDescent="0.25">
      <c r="A104" s="13" t="s">
        <v>110</v>
      </c>
      <c r="B104" s="111" t="s">
        <v>317</v>
      </c>
      <c r="C104" s="208"/>
    </row>
    <row r="105" spans="1:3" ht="12" customHeight="1" x14ac:dyDescent="0.25">
      <c r="A105" s="13" t="s">
        <v>112</v>
      </c>
      <c r="B105" s="110" t="s">
        <v>318</v>
      </c>
      <c r="C105" s="208"/>
    </row>
    <row r="106" spans="1:3" ht="12" customHeight="1" x14ac:dyDescent="0.25">
      <c r="A106" s="13" t="s">
        <v>163</v>
      </c>
      <c r="B106" s="110" t="s">
        <v>319</v>
      </c>
      <c r="C106" s="208"/>
    </row>
    <row r="107" spans="1:3" ht="12" customHeight="1" x14ac:dyDescent="0.25">
      <c r="A107" s="13" t="s">
        <v>313</v>
      </c>
      <c r="B107" s="111" t="s">
        <v>320</v>
      </c>
      <c r="C107" s="208"/>
    </row>
    <row r="108" spans="1:3" ht="12" customHeight="1" x14ac:dyDescent="0.25">
      <c r="A108" s="12" t="s">
        <v>314</v>
      </c>
      <c r="B108" s="112" t="s">
        <v>321</v>
      </c>
      <c r="C108" s="208"/>
    </row>
    <row r="109" spans="1:3" ht="12" customHeight="1" x14ac:dyDescent="0.25">
      <c r="A109" s="13" t="s">
        <v>401</v>
      </c>
      <c r="B109" s="112" t="s">
        <v>322</v>
      </c>
      <c r="C109" s="208"/>
    </row>
    <row r="110" spans="1:3" ht="12" customHeight="1" x14ac:dyDescent="0.25">
      <c r="A110" s="15" t="s">
        <v>402</v>
      </c>
      <c r="B110" s="112" t="s">
        <v>323</v>
      </c>
      <c r="C110" s="208"/>
    </row>
    <row r="111" spans="1:3" ht="12" customHeight="1" x14ac:dyDescent="0.25">
      <c r="A111" s="13" t="s">
        <v>406</v>
      </c>
      <c r="B111" s="10" t="s">
        <v>49</v>
      </c>
      <c r="C111" s="206"/>
    </row>
    <row r="112" spans="1:3" ht="12" customHeight="1" x14ac:dyDescent="0.25">
      <c r="A112" s="13" t="s">
        <v>407</v>
      </c>
      <c r="B112" s="7" t="s">
        <v>409</v>
      </c>
      <c r="C112" s="206"/>
    </row>
    <row r="113" spans="1:3" ht="12" customHeight="1" thickBot="1" x14ac:dyDescent="0.3">
      <c r="A113" s="17" t="s">
        <v>408</v>
      </c>
      <c r="B113" s="334" t="s">
        <v>410</v>
      </c>
      <c r="C113" s="212"/>
    </row>
    <row r="114" spans="1:3" ht="12" customHeight="1" thickBot="1" x14ac:dyDescent="0.3">
      <c r="A114" s="331" t="s">
        <v>18</v>
      </c>
      <c r="B114" s="332" t="s">
        <v>324</v>
      </c>
      <c r="C114" s="333">
        <f>+C115+C117+C119</f>
        <v>0</v>
      </c>
    </row>
    <row r="115" spans="1:3" ht="12" customHeight="1" x14ac:dyDescent="0.25">
      <c r="A115" s="14" t="s">
        <v>98</v>
      </c>
      <c r="B115" s="7" t="s">
        <v>195</v>
      </c>
      <c r="C115" s="207"/>
    </row>
    <row r="116" spans="1:3" ht="12" customHeight="1" x14ac:dyDescent="0.25">
      <c r="A116" s="14" t="s">
        <v>99</v>
      </c>
      <c r="B116" s="11" t="s">
        <v>328</v>
      </c>
      <c r="C116" s="207"/>
    </row>
    <row r="117" spans="1:3" ht="12" customHeight="1" x14ac:dyDescent="0.25">
      <c r="A117" s="14" t="s">
        <v>100</v>
      </c>
      <c r="B117" s="11" t="s">
        <v>164</v>
      </c>
      <c r="C117" s="206"/>
    </row>
    <row r="118" spans="1:3" ht="12" customHeight="1" x14ac:dyDescent="0.25">
      <c r="A118" s="14" t="s">
        <v>101</v>
      </c>
      <c r="B118" s="11" t="s">
        <v>329</v>
      </c>
      <c r="C118" s="174"/>
    </row>
    <row r="119" spans="1:3" ht="12" customHeight="1" x14ac:dyDescent="0.25">
      <c r="A119" s="14" t="s">
        <v>102</v>
      </c>
      <c r="B119" s="201" t="s">
        <v>197</v>
      </c>
      <c r="C119" s="174"/>
    </row>
    <row r="120" spans="1:3" ht="12" customHeight="1" x14ac:dyDescent="0.25">
      <c r="A120" s="14" t="s">
        <v>111</v>
      </c>
      <c r="B120" s="200" t="s">
        <v>393</v>
      </c>
      <c r="C120" s="174"/>
    </row>
    <row r="121" spans="1:3" ht="12" customHeight="1" x14ac:dyDescent="0.25">
      <c r="A121" s="14" t="s">
        <v>113</v>
      </c>
      <c r="B121" s="277" t="s">
        <v>334</v>
      </c>
      <c r="C121" s="174"/>
    </row>
    <row r="122" spans="1:3" x14ac:dyDescent="0.25">
      <c r="A122" s="14" t="s">
        <v>165</v>
      </c>
      <c r="B122" s="111" t="s">
        <v>317</v>
      </c>
      <c r="C122" s="174"/>
    </row>
    <row r="123" spans="1:3" ht="12" customHeight="1" x14ac:dyDescent="0.25">
      <c r="A123" s="14" t="s">
        <v>166</v>
      </c>
      <c r="B123" s="111" t="s">
        <v>333</v>
      </c>
      <c r="C123" s="174"/>
    </row>
    <row r="124" spans="1:3" ht="12" customHeight="1" x14ac:dyDescent="0.25">
      <c r="A124" s="14" t="s">
        <v>167</v>
      </c>
      <c r="B124" s="111" t="s">
        <v>332</v>
      </c>
      <c r="C124" s="174"/>
    </row>
    <row r="125" spans="1:3" ht="12" customHeight="1" x14ac:dyDescent="0.25">
      <c r="A125" s="14" t="s">
        <v>325</v>
      </c>
      <c r="B125" s="111" t="s">
        <v>320</v>
      </c>
      <c r="C125" s="174"/>
    </row>
    <row r="126" spans="1:3" ht="12" customHeight="1" x14ac:dyDescent="0.25">
      <c r="A126" s="14" t="s">
        <v>326</v>
      </c>
      <c r="B126" s="111" t="s">
        <v>331</v>
      </c>
      <c r="C126" s="174"/>
    </row>
    <row r="127" spans="1:3" ht="16.5" thickBot="1" x14ac:dyDescent="0.3">
      <c r="A127" s="12" t="s">
        <v>327</v>
      </c>
      <c r="B127" s="111" t="s">
        <v>330</v>
      </c>
      <c r="C127" s="176"/>
    </row>
    <row r="128" spans="1:3" ht="12" customHeight="1" thickBot="1" x14ac:dyDescent="0.3">
      <c r="A128" s="19" t="s">
        <v>19</v>
      </c>
      <c r="B128" s="93" t="s">
        <v>411</v>
      </c>
      <c r="C128" s="204">
        <f>+C93+C114</f>
        <v>0</v>
      </c>
    </row>
    <row r="129" spans="1:3" ht="12" customHeight="1" thickBot="1" x14ac:dyDescent="0.3">
      <c r="A129" s="19" t="s">
        <v>20</v>
      </c>
      <c r="B129" s="93" t="s">
        <v>412</v>
      </c>
      <c r="C129" s="204">
        <f>+C130+C131+C132</f>
        <v>0</v>
      </c>
    </row>
    <row r="130" spans="1:3" ht="12" customHeight="1" x14ac:dyDescent="0.25">
      <c r="A130" s="14" t="s">
        <v>229</v>
      </c>
      <c r="B130" s="11" t="s">
        <v>419</v>
      </c>
      <c r="C130" s="174"/>
    </row>
    <row r="131" spans="1:3" ht="12" customHeight="1" x14ac:dyDescent="0.25">
      <c r="A131" s="14" t="s">
        <v>230</v>
      </c>
      <c r="B131" s="11" t="s">
        <v>420</v>
      </c>
      <c r="C131" s="174"/>
    </row>
    <row r="132" spans="1:3" ht="12" customHeight="1" thickBot="1" x14ac:dyDescent="0.3">
      <c r="A132" s="12" t="s">
        <v>231</v>
      </c>
      <c r="B132" s="11" t="s">
        <v>421</v>
      </c>
      <c r="C132" s="174"/>
    </row>
    <row r="133" spans="1:3" ht="12" customHeight="1" thickBot="1" x14ac:dyDescent="0.3">
      <c r="A133" s="19" t="s">
        <v>21</v>
      </c>
      <c r="B133" s="93" t="s">
        <v>413</v>
      </c>
      <c r="C133" s="204">
        <f>SUM(C134:C139)</f>
        <v>0</v>
      </c>
    </row>
    <row r="134" spans="1:3" ht="12" customHeight="1" x14ac:dyDescent="0.25">
      <c r="A134" s="14" t="s">
        <v>85</v>
      </c>
      <c r="B134" s="8" t="s">
        <v>422</v>
      </c>
      <c r="C134" s="174"/>
    </row>
    <row r="135" spans="1:3" ht="12" customHeight="1" x14ac:dyDescent="0.25">
      <c r="A135" s="14" t="s">
        <v>86</v>
      </c>
      <c r="B135" s="8" t="s">
        <v>414</v>
      </c>
      <c r="C135" s="174"/>
    </row>
    <row r="136" spans="1:3" ht="12" customHeight="1" x14ac:dyDescent="0.25">
      <c r="A136" s="14" t="s">
        <v>87</v>
      </c>
      <c r="B136" s="8" t="s">
        <v>415</v>
      </c>
      <c r="C136" s="174"/>
    </row>
    <row r="137" spans="1:3" ht="12" customHeight="1" x14ac:dyDescent="0.25">
      <c r="A137" s="14" t="s">
        <v>152</v>
      </c>
      <c r="B137" s="8" t="s">
        <v>416</v>
      </c>
      <c r="C137" s="174"/>
    </row>
    <row r="138" spans="1:3" ht="12" customHeight="1" x14ac:dyDescent="0.25">
      <c r="A138" s="14" t="s">
        <v>153</v>
      </c>
      <c r="B138" s="8" t="s">
        <v>417</v>
      </c>
      <c r="C138" s="174"/>
    </row>
    <row r="139" spans="1:3" ht="12" customHeight="1" thickBot="1" x14ac:dyDescent="0.3">
      <c r="A139" s="12" t="s">
        <v>154</v>
      </c>
      <c r="B139" s="8" t="s">
        <v>418</v>
      </c>
      <c r="C139" s="174"/>
    </row>
    <row r="140" spans="1:3" ht="12" customHeight="1" thickBot="1" x14ac:dyDescent="0.3">
      <c r="A140" s="19" t="s">
        <v>22</v>
      </c>
      <c r="B140" s="93" t="s">
        <v>426</v>
      </c>
      <c r="C140" s="210">
        <f>+C141+C142+C143+C144</f>
        <v>0</v>
      </c>
    </row>
    <row r="141" spans="1:3" ht="12" customHeight="1" x14ac:dyDescent="0.25">
      <c r="A141" s="14" t="s">
        <v>88</v>
      </c>
      <c r="B141" s="8" t="s">
        <v>335</v>
      </c>
      <c r="C141" s="174"/>
    </row>
    <row r="142" spans="1:3" ht="12" customHeight="1" x14ac:dyDescent="0.25">
      <c r="A142" s="14" t="s">
        <v>89</v>
      </c>
      <c r="B142" s="8" t="s">
        <v>336</v>
      </c>
      <c r="C142" s="174"/>
    </row>
    <row r="143" spans="1:3" ht="12" customHeight="1" x14ac:dyDescent="0.25">
      <c r="A143" s="14" t="s">
        <v>249</v>
      </c>
      <c r="B143" s="8" t="s">
        <v>427</v>
      </c>
      <c r="C143" s="174"/>
    </row>
    <row r="144" spans="1:3" ht="12" customHeight="1" thickBot="1" x14ac:dyDescent="0.3">
      <c r="A144" s="12" t="s">
        <v>250</v>
      </c>
      <c r="B144" s="6" t="s">
        <v>355</v>
      </c>
      <c r="C144" s="174"/>
    </row>
    <row r="145" spans="1:9" ht="12" customHeight="1" thickBot="1" x14ac:dyDescent="0.3">
      <c r="A145" s="19" t="s">
        <v>23</v>
      </c>
      <c r="B145" s="93" t="s">
        <v>428</v>
      </c>
      <c r="C145" s="213">
        <f>SUM(C146:C150)</f>
        <v>0</v>
      </c>
    </row>
    <row r="146" spans="1:9" ht="12" customHeight="1" x14ac:dyDescent="0.25">
      <c r="A146" s="14" t="s">
        <v>90</v>
      </c>
      <c r="B146" s="8" t="s">
        <v>423</v>
      </c>
      <c r="C146" s="174"/>
    </row>
    <row r="147" spans="1:9" ht="12" customHeight="1" x14ac:dyDescent="0.25">
      <c r="A147" s="14" t="s">
        <v>91</v>
      </c>
      <c r="B147" s="8" t="s">
        <v>430</v>
      </c>
      <c r="C147" s="174"/>
    </row>
    <row r="148" spans="1:9" ht="12" customHeight="1" x14ac:dyDescent="0.25">
      <c r="A148" s="14" t="s">
        <v>261</v>
      </c>
      <c r="B148" s="8" t="s">
        <v>425</v>
      </c>
      <c r="C148" s="174"/>
    </row>
    <row r="149" spans="1:9" ht="12" customHeight="1" x14ac:dyDescent="0.25">
      <c r="A149" s="14" t="s">
        <v>262</v>
      </c>
      <c r="B149" s="8" t="s">
        <v>431</v>
      </c>
      <c r="C149" s="174"/>
    </row>
    <row r="150" spans="1:9" ht="12" customHeight="1" thickBot="1" x14ac:dyDescent="0.3">
      <c r="A150" s="14" t="s">
        <v>429</v>
      </c>
      <c r="B150" s="8" t="s">
        <v>432</v>
      </c>
      <c r="C150" s="174"/>
    </row>
    <row r="151" spans="1:9" ht="12" customHeight="1" thickBot="1" x14ac:dyDescent="0.3">
      <c r="A151" s="19" t="s">
        <v>24</v>
      </c>
      <c r="B151" s="93" t="s">
        <v>433</v>
      </c>
      <c r="C151" s="335"/>
    </row>
    <row r="152" spans="1:9" ht="12" customHeight="1" thickBot="1" x14ac:dyDescent="0.3">
      <c r="A152" s="19" t="s">
        <v>25</v>
      </c>
      <c r="B152" s="93" t="s">
        <v>434</v>
      </c>
      <c r="C152" s="335"/>
    </row>
    <row r="153" spans="1:9" ht="15" customHeight="1" thickBot="1" x14ac:dyDescent="0.3">
      <c r="A153" s="19" t="s">
        <v>26</v>
      </c>
      <c r="B153" s="93" t="s">
        <v>436</v>
      </c>
      <c r="C153" s="290">
        <f>+C129+C133+C140+C145+C151+C152</f>
        <v>0</v>
      </c>
      <c r="F153" s="291"/>
      <c r="G153" s="292"/>
      <c r="H153" s="292"/>
      <c r="I153" s="292"/>
    </row>
    <row r="154" spans="1:9" s="280" customFormat="1" ht="12.95" customHeight="1" thickBot="1" x14ac:dyDescent="0.25">
      <c r="A154" s="202" t="s">
        <v>27</v>
      </c>
      <c r="B154" s="254" t="s">
        <v>435</v>
      </c>
      <c r="C154" s="290">
        <f>+C128+C153</f>
        <v>0</v>
      </c>
    </row>
    <row r="155" spans="1:9" ht="7.5" customHeight="1" x14ac:dyDescent="0.25"/>
    <row r="156" spans="1:9" x14ac:dyDescent="0.25">
      <c r="A156" s="843" t="s">
        <v>337</v>
      </c>
      <c r="B156" s="843"/>
      <c r="C156" s="843"/>
    </row>
    <row r="157" spans="1:9" ht="15" customHeight="1" thickBot="1" x14ac:dyDescent="0.3">
      <c r="A157" s="841" t="s">
        <v>133</v>
      </c>
      <c r="B157" s="841"/>
      <c r="C157" s="214" t="e">
        <f>C90</f>
        <v>#REF!</v>
      </c>
    </row>
    <row r="158" spans="1:9" ht="13.5" customHeight="1" thickBot="1" x14ac:dyDescent="0.3">
      <c r="A158" s="19">
        <v>1</v>
      </c>
      <c r="B158" s="24" t="s">
        <v>437</v>
      </c>
      <c r="C158" s="204" t="e">
        <f>+C62-C128</f>
        <v>#VALUE!</v>
      </c>
      <c r="D158" s="293"/>
    </row>
    <row r="159" spans="1:9" ht="27.75" customHeight="1" thickBot="1" x14ac:dyDescent="0.3">
      <c r="A159" s="19" t="s">
        <v>18</v>
      </c>
      <c r="B159" s="24" t="s">
        <v>443</v>
      </c>
      <c r="C159" s="204">
        <f>+C86-C153</f>
        <v>0</v>
      </c>
    </row>
  </sheetData>
  <customSheetViews>
    <customSheetView guid="{97FEE8B0-D789-49A2-9B6A-B24783AB39CA}" scale="130">
      <selection activeCell="C11" sqref="C11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40"/>
  <sheetViews>
    <sheetView view="pageBreakPreview" topLeftCell="A109" zoomScale="60" zoomScaleNormal="100" workbookViewId="0">
      <selection activeCell="C114" sqref="C114"/>
    </sheetView>
  </sheetViews>
  <sheetFormatPr defaultRowHeight="12.75" x14ac:dyDescent="0.2"/>
  <cols>
    <col min="1" max="1" width="36.83203125" bestFit="1" customWidth="1"/>
    <col min="2" max="2" width="14.33203125" customWidth="1"/>
    <col min="3" max="3" width="14.6640625" customWidth="1"/>
    <col min="4" max="4" width="13.5" customWidth="1"/>
    <col min="5" max="5" width="14.83203125" customWidth="1"/>
  </cols>
  <sheetData>
    <row r="1" spans="1:5" x14ac:dyDescent="0.2">
      <c r="A1" s="897"/>
      <c r="B1" s="897"/>
      <c r="C1" s="897"/>
      <c r="D1" s="897"/>
      <c r="E1" s="897"/>
    </row>
    <row r="2" spans="1:5" ht="15.75" x14ac:dyDescent="0.2">
      <c r="A2" s="905" t="s">
        <v>973</v>
      </c>
      <c r="B2" s="906"/>
      <c r="C2" s="906"/>
      <c r="D2" s="906"/>
      <c r="E2" s="906"/>
    </row>
    <row r="3" spans="1:5" ht="14.25" thickBot="1" x14ac:dyDescent="0.3">
      <c r="A3" s="146"/>
      <c r="B3" s="146"/>
      <c r="C3" s="146"/>
      <c r="D3" s="904" t="s">
        <v>522</v>
      </c>
      <c r="E3" s="904"/>
    </row>
    <row r="4" spans="1:5" ht="13.5" thickBot="1" x14ac:dyDescent="0.25">
      <c r="A4" s="589" t="s">
        <v>913</v>
      </c>
      <c r="B4" s="590" t="s">
        <v>914</v>
      </c>
      <c r="C4" s="590" t="s">
        <v>915</v>
      </c>
      <c r="D4" s="590" t="s">
        <v>916</v>
      </c>
      <c r="E4" s="591" t="s">
        <v>50</v>
      </c>
    </row>
    <row r="5" spans="1:5" x14ac:dyDescent="0.2">
      <c r="A5" s="592" t="s">
        <v>917</v>
      </c>
      <c r="B5" s="593"/>
      <c r="C5" s="593">
        <v>3582834</v>
      </c>
      <c r="D5" s="593"/>
      <c r="E5" s="594">
        <f t="shared" ref="E5:E11" si="0">SUM(B5:D5)</f>
        <v>3582834</v>
      </c>
    </row>
    <row r="6" spans="1:5" x14ac:dyDescent="0.2">
      <c r="A6" s="595" t="s">
        <v>918</v>
      </c>
      <c r="B6" s="596"/>
      <c r="C6" s="596"/>
      <c r="D6" s="596"/>
      <c r="E6" s="597">
        <f t="shared" si="0"/>
        <v>0</v>
      </c>
    </row>
    <row r="7" spans="1:5" x14ac:dyDescent="0.2">
      <c r="A7" s="598" t="s">
        <v>919</v>
      </c>
      <c r="B7" s="599">
        <v>58500000</v>
      </c>
      <c r="C7" s="599"/>
      <c r="D7" s="599">
        <v>0</v>
      </c>
      <c r="E7" s="600">
        <f t="shared" si="0"/>
        <v>58500000</v>
      </c>
    </row>
    <row r="8" spans="1:5" x14ac:dyDescent="0.2">
      <c r="A8" s="598" t="s">
        <v>920</v>
      </c>
      <c r="B8" s="599"/>
      <c r="C8" s="599"/>
      <c r="D8" s="599"/>
      <c r="E8" s="600">
        <f t="shared" si="0"/>
        <v>0</v>
      </c>
    </row>
    <row r="9" spans="1:5" x14ac:dyDescent="0.2">
      <c r="A9" s="598" t="s">
        <v>921</v>
      </c>
      <c r="B9" s="599"/>
      <c r="C9" s="599"/>
      <c r="D9" s="599"/>
      <c r="E9" s="600">
        <f t="shared" si="0"/>
        <v>0</v>
      </c>
    </row>
    <row r="10" spans="1:5" x14ac:dyDescent="0.2">
      <c r="A10" s="598" t="s">
        <v>922</v>
      </c>
      <c r="B10" s="599"/>
      <c r="C10" s="599"/>
      <c r="D10" s="599"/>
      <c r="E10" s="600">
        <f t="shared" si="0"/>
        <v>0</v>
      </c>
    </row>
    <row r="11" spans="1:5" ht="13.5" thickBot="1" x14ac:dyDescent="0.25">
      <c r="A11" s="601"/>
      <c r="B11" s="602"/>
      <c r="C11" s="602"/>
      <c r="D11" s="602"/>
      <c r="E11" s="600">
        <f t="shared" si="0"/>
        <v>0</v>
      </c>
    </row>
    <row r="12" spans="1:5" ht="13.5" thickBot="1" x14ac:dyDescent="0.25">
      <c r="A12" s="603" t="s">
        <v>923</v>
      </c>
      <c r="B12" s="604">
        <f>B5+SUM(B7:B11)</f>
        <v>58500000</v>
      </c>
      <c r="C12" s="604">
        <f>C5+SUM(C7:C11)</f>
        <v>3582834</v>
      </c>
      <c r="D12" s="604">
        <f>D5+SUM(D7:D11)</f>
        <v>0</v>
      </c>
      <c r="E12" s="605">
        <f>E5+SUM(E7:E11)</f>
        <v>62082834</v>
      </c>
    </row>
    <row r="13" spans="1:5" ht="13.5" thickBot="1" x14ac:dyDescent="0.25">
      <c r="A13" s="45"/>
      <c r="B13" s="45"/>
      <c r="C13" s="45"/>
      <c r="D13" s="45"/>
      <c r="E13" s="45"/>
    </row>
    <row r="14" spans="1:5" ht="13.5" thickBot="1" x14ac:dyDescent="0.25">
      <c r="A14" s="589" t="s">
        <v>924</v>
      </c>
      <c r="B14" s="590" t="s">
        <v>914</v>
      </c>
      <c r="C14" s="590" t="s">
        <v>915</v>
      </c>
      <c r="D14" s="590" t="s">
        <v>916</v>
      </c>
      <c r="E14" s="591" t="s">
        <v>50</v>
      </c>
    </row>
    <row r="15" spans="1:5" x14ac:dyDescent="0.2">
      <c r="A15" s="592" t="s">
        <v>925</v>
      </c>
      <c r="B15" s="593"/>
      <c r="C15" s="593"/>
      <c r="D15" s="593"/>
      <c r="E15" s="594">
        <f t="shared" ref="E15:E21" si="1">SUM(B15:D15)</f>
        <v>0</v>
      </c>
    </row>
    <row r="16" spans="1:5" x14ac:dyDescent="0.2">
      <c r="A16" s="606" t="s">
        <v>926</v>
      </c>
      <c r="B16" s="599">
        <v>1800000</v>
      </c>
      <c r="C16" s="599">
        <v>60119464</v>
      </c>
      <c r="D16" s="599">
        <v>163370</v>
      </c>
      <c r="E16" s="600">
        <f t="shared" si="1"/>
        <v>62082834</v>
      </c>
    </row>
    <row r="17" spans="1:5" x14ac:dyDescent="0.2">
      <c r="A17" s="598" t="s">
        <v>927</v>
      </c>
      <c r="B17" s="599"/>
      <c r="C17" s="599"/>
      <c r="D17" s="599"/>
      <c r="E17" s="600">
        <f t="shared" si="1"/>
        <v>0</v>
      </c>
    </row>
    <row r="18" spans="1:5" x14ac:dyDescent="0.2">
      <c r="A18" s="598" t="s">
        <v>928</v>
      </c>
      <c r="B18" s="599"/>
      <c r="C18" s="599"/>
      <c r="D18" s="599"/>
      <c r="E18" s="600">
        <f t="shared" si="1"/>
        <v>0</v>
      </c>
    </row>
    <row r="19" spans="1:5" x14ac:dyDescent="0.2">
      <c r="A19" s="607"/>
      <c r="B19" s="599"/>
      <c r="C19" s="599"/>
      <c r="D19" s="599"/>
      <c r="E19" s="600">
        <f t="shared" si="1"/>
        <v>0</v>
      </c>
    </row>
    <row r="20" spans="1:5" x14ac:dyDescent="0.2">
      <c r="A20" s="607"/>
      <c r="B20" s="599"/>
      <c r="C20" s="599"/>
      <c r="D20" s="599"/>
      <c r="E20" s="600">
        <f t="shared" si="1"/>
        <v>0</v>
      </c>
    </row>
    <row r="21" spans="1:5" ht="13.5" thickBot="1" x14ac:dyDescent="0.25">
      <c r="A21" s="601"/>
      <c r="B21" s="602"/>
      <c r="C21" s="602"/>
      <c r="D21" s="602"/>
      <c r="E21" s="600">
        <f t="shared" si="1"/>
        <v>0</v>
      </c>
    </row>
    <row r="22" spans="1:5" ht="13.5" thickBot="1" x14ac:dyDescent="0.25">
      <c r="A22" s="603" t="s">
        <v>52</v>
      </c>
      <c r="B22" s="604">
        <f>SUM(B15:B21)</f>
        <v>1800000</v>
      </c>
      <c r="C22" s="604">
        <f>SUM(C15:C21)</f>
        <v>60119464</v>
      </c>
      <c r="D22" s="604">
        <f>SUM(D15:D21)</f>
        <v>163370</v>
      </c>
      <c r="E22" s="605">
        <f>SUM(E15:E21)</f>
        <v>62082834</v>
      </c>
    </row>
    <row r="23" spans="1:5" x14ac:dyDescent="0.2">
      <c r="A23" s="146"/>
      <c r="B23" s="146"/>
      <c r="C23" s="146"/>
      <c r="D23" s="146"/>
      <c r="E23" s="146"/>
    </row>
    <row r="24" spans="1:5" x14ac:dyDescent="0.2">
      <c r="A24" s="146"/>
      <c r="B24" s="146"/>
      <c r="C24" s="146"/>
      <c r="D24" s="146"/>
      <c r="E24" s="146"/>
    </row>
    <row r="25" spans="1:5" ht="15.75" x14ac:dyDescent="0.25">
      <c r="A25" s="907" t="s">
        <v>985</v>
      </c>
      <c r="B25" s="906"/>
      <c r="C25" s="906"/>
      <c r="D25" s="906"/>
      <c r="E25" s="906"/>
    </row>
    <row r="26" spans="1:5" ht="14.25" thickBot="1" x14ac:dyDescent="0.3">
      <c r="A26" s="146"/>
      <c r="B26" s="146"/>
      <c r="C26" s="146"/>
      <c r="D26" s="904" t="s">
        <v>522</v>
      </c>
      <c r="E26" s="904"/>
    </row>
    <row r="27" spans="1:5" ht="13.5" thickBot="1" x14ac:dyDescent="0.25">
      <c r="A27" s="589" t="s">
        <v>913</v>
      </c>
      <c r="B27" s="590" t="s">
        <v>914</v>
      </c>
      <c r="C27" s="590" t="s">
        <v>915</v>
      </c>
      <c r="D27" s="590" t="s">
        <v>916</v>
      </c>
      <c r="E27" s="591" t="s">
        <v>50</v>
      </c>
    </row>
    <row r="28" spans="1:5" x14ac:dyDescent="0.2">
      <c r="A28" s="592" t="s">
        <v>917</v>
      </c>
      <c r="B28" s="593"/>
      <c r="C28" s="593">
        <v>14221852</v>
      </c>
      <c r="D28" s="593">
        <v>1270000</v>
      </c>
      <c r="E28" s="594">
        <f t="shared" ref="E28:E34" si="2">SUM(B28:D28)</f>
        <v>15491852</v>
      </c>
    </row>
    <row r="29" spans="1:5" x14ac:dyDescent="0.2">
      <c r="A29" s="595" t="s">
        <v>986</v>
      </c>
      <c r="B29" s="596"/>
      <c r="C29" s="596"/>
      <c r="D29" s="596">
        <v>1270000</v>
      </c>
      <c r="E29" s="597">
        <f t="shared" si="2"/>
        <v>1270000</v>
      </c>
    </row>
    <row r="30" spans="1:5" x14ac:dyDescent="0.2">
      <c r="A30" s="598" t="s">
        <v>919</v>
      </c>
      <c r="B30" s="599">
        <v>131625000</v>
      </c>
      <c r="C30" s="599"/>
      <c r="D30" s="599"/>
      <c r="E30" s="600">
        <f t="shared" si="2"/>
        <v>131625000</v>
      </c>
    </row>
    <row r="31" spans="1:5" x14ac:dyDescent="0.2">
      <c r="A31" s="598" t="s">
        <v>920</v>
      </c>
      <c r="B31" s="599"/>
      <c r="C31" s="599"/>
      <c r="D31" s="599"/>
      <c r="E31" s="600">
        <f t="shared" si="2"/>
        <v>0</v>
      </c>
    </row>
    <row r="32" spans="1:5" x14ac:dyDescent="0.2">
      <c r="A32" s="598" t="s">
        <v>921</v>
      </c>
      <c r="B32" s="599"/>
      <c r="C32" s="599"/>
      <c r="D32" s="599"/>
      <c r="E32" s="600">
        <f t="shared" si="2"/>
        <v>0</v>
      </c>
    </row>
    <row r="33" spans="1:5" x14ac:dyDescent="0.2">
      <c r="A33" s="598" t="s">
        <v>922</v>
      </c>
      <c r="B33" s="599"/>
      <c r="C33" s="599"/>
      <c r="D33" s="599"/>
      <c r="E33" s="600">
        <f t="shared" si="2"/>
        <v>0</v>
      </c>
    </row>
    <row r="34" spans="1:5" ht="13.5" thickBot="1" x14ac:dyDescent="0.25">
      <c r="A34" s="601"/>
      <c r="B34" s="602"/>
      <c r="C34" s="602"/>
      <c r="D34" s="602"/>
      <c r="E34" s="600">
        <f t="shared" si="2"/>
        <v>0</v>
      </c>
    </row>
    <row r="35" spans="1:5" ht="13.5" thickBot="1" x14ac:dyDescent="0.25">
      <c r="A35" s="603" t="s">
        <v>923</v>
      </c>
      <c r="B35" s="604">
        <f>B28+SUM(B30:B34)</f>
        <v>131625000</v>
      </c>
      <c r="C35" s="604">
        <f>C28+SUM(C30:C34)</f>
        <v>14221852</v>
      </c>
      <c r="D35" s="604">
        <f>D28+SUM(D30:D34)</f>
        <v>1270000</v>
      </c>
      <c r="E35" s="605">
        <f>E28+SUM(E30:E34)</f>
        <v>147116852</v>
      </c>
    </row>
    <row r="36" spans="1:5" ht="13.5" thickBot="1" x14ac:dyDescent="0.25">
      <c r="A36" s="45"/>
      <c r="B36" s="45"/>
      <c r="C36" s="45"/>
      <c r="D36" s="45"/>
      <c r="E36" s="45"/>
    </row>
    <row r="37" spans="1:5" ht="13.5" thickBot="1" x14ac:dyDescent="0.25">
      <c r="A37" s="589" t="s">
        <v>924</v>
      </c>
      <c r="B37" s="590" t="s">
        <v>914</v>
      </c>
      <c r="C37" s="590" t="s">
        <v>915</v>
      </c>
      <c r="D37" s="590" t="s">
        <v>916</v>
      </c>
      <c r="E37" s="591" t="s">
        <v>50</v>
      </c>
    </row>
    <row r="38" spans="1:5" x14ac:dyDescent="0.2">
      <c r="A38" s="592" t="s">
        <v>925</v>
      </c>
      <c r="B38" s="593"/>
      <c r="C38" s="593"/>
      <c r="D38" s="593"/>
      <c r="E38" s="594">
        <f t="shared" ref="E38:E44" si="3">SUM(B38:D38)</f>
        <v>0</v>
      </c>
    </row>
    <row r="39" spans="1:5" x14ac:dyDescent="0.2">
      <c r="A39" s="606" t="s">
        <v>990</v>
      </c>
      <c r="B39" s="599">
        <v>2024380</v>
      </c>
      <c r="C39" s="599">
        <v>12157472</v>
      </c>
      <c r="D39" s="599">
        <v>1270000</v>
      </c>
      <c r="E39" s="600">
        <f t="shared" si="3"/>
        <v>15451852</v>
      </c>
    </row>
    <row r="40" spans="1:5" x14ac:dyDescent="0.2">
      <c r="A40" s="598" t="s">
        <v>927</v>
      </c>
      <c r="B40" s="599"/>
      <c r="C40" s="599"/>
      <c r="D40" s="599"/>
      <c r="E40" s="600">
        <f t="shared" si="3"/>
        <v>0</v>
      </c>
    </row>
    <row r="41" spans="1:5" x14ac:dyDescent="0.2">
      <c r="A41" s="598" t="s">
        <v>928</v>
      </c>
      <c r="B41" s="599"/>
      <c r="C41" s="599">
        <v>40000</v>
      </c>
      <c r="D41" s="599"/>
      <c r="E41" s="600">
        <f t="shared" si="3"/>
        <v>40000</v>
      </c>
    </row>
    <row r="42" spans="1:5" x14ac:dyDescent="0.2">
      <c r="A42" s="607" t="s">
        <v>1005</v>
      </c>
      <c r="B42" s="599"/>
      <c r="C42" s="599">
        <v>131625000</v>
      </c>
      <c r="D42" s="599"/>
      <c r="E42" s="600">
        <f t="shared" si="3"/>
        <v>131625000</v>
      </c>
    </row>
    <row r="43" spans="1:5" x14ac:dyDescent="0.2">
      <c r="A43" s="607"/>
      <c r="B43" s="599"/>
      <c r="C43" s="599"/>
      <c r="D43" s="599"/>
      <c r="E43" s="600">
        <f t="shared" si="3"/>
        <v>0</v>
      </c>
    </row>
    <row r="44" spans="1:5" ht="13.5" thickBot="1" x14ac:dyDescent="0.25">
      <c r="A44" s="601"/>
      <c r="B44" s="602"/>
      <c r="C44" s="602"/>
      <c r="D44" s="602"/>
      <c r="E44" s="600">
        <f t="shared" si="3"/>
        <v>0</v>
      </c>
    </row>
    <row r="45" spans="1:5" ht="13.5" thickBot="1" x14ac:dyDescent="0.25">
      <c r="A45" s="603" t="s">
        <v>52</v>
      </c>
      <c r="B45" s="604">
        <f>SUM(B38:B44)</f>
        <v>2024380</v>
      </c>
      <c r="C45" s="604">
        <f>SUM(C38:C44)</f>
        <v>143822472</v>
      </c>
      <c r="D45" s="604">
        <f>SUM(D38:D44)</f>
        <v>1270000</v>
      </c>
      <c r="E45" s="605">
        <f>SUM(E38:E44)</f>
        <v>147116852</v>
      </c>
    </row>
    <row r="46" spans="1:5" x14ac:dyDescent="0.2">
      <c r="A46" s="630"/>
      <c r="B46" s="631"/>
      <c r="C46" s="631"/>
      <c r="D46" s="631"/>
      <c r="E46" s="631"/>
    </row>
    <row r="47" spans="1:5" ht="15.75" x14ac:dyDescent="0.25">
      <c r="A47" s="907" t="s">
        <v>987</v>
      </c>
      <c r="B47" s="906"/>
      <c r="C47" s="906"/>
      <c r="D47" s="906"/>
      <c r="E47" s="906"/>
    </row>
    <row r="48" spans="1:5" ht="29.25" customHeight="1" thickBot="1" x14ac:dyDescent="0.3">
      <c r="A48" s="146"/>
      <c r="B48" s="146"/>
      <c r="C48" s="146"/>
      <c r="D48" s="904" t="s">
        <v>522</v>
      </c>
      <c r="E48" s="904"/>
    </row>
    <row r="49" spans="1:5" ht="13.5" thickBot="1" x14ac:dyDescent="0.25">
      <c r="A49" s="589" t="s">
        <v>913</v>
      </c>
      <c r="B49" s="590" t="s">
        <v>914</v>
      </c>
      <c r="C49" s="590" t="s">
        <v>915</v>
      </c>
      <c r="D49" s="590" t="s">
        <v>916</v>
      </c>
      <c r="E49" s="591" t="s">
        <v>50</v>
      </c>
    </row>
    <row r="50" spans="1:5" x14ac:dyDescent="0.2">
      <c r="A50" s="592" t="s">
        <v>917</v>
      </c>
      <c r="B50" s="593"/>
      <c r="C50" s="593">
        <v>10695536</v>
      </c>
      <c r="D50" s="593"/>
      <c r="E50" s="594">
        <f t="shared" ref="E50:E56" si="4">SUM(B50:D50)</f>
        <v>10695536</v>
      </c>
    </row>
    <row r="51" spans="1:5" x14ac:dyDescent="0.2">
      <c r="A51" s="595" t="s">
        <v>986</v>
      </c>
      <c r="B51" s="596"/>
      <c r="C51" s="596"/>
      <c r="D51" s="596"/>
      <c r="E51" s="597">
        <f t="shared" si="4"/>
        <v>0</v>
      </c>
    </row>
    <row r="52" spans="1:5" x14ac:dyDescent="0.2">
      <c r="A52" s="598" t="s">
        <v>919</v>
      </c>
      <c r="B52" s="599">
        <v>224250000</v>
      </c>
      <c r="C52" s="599"/>
      <c r="D52" s="599"/>
      <c r="E52" s="600">
        <f t="shared" si="4"/>
        <v>224250000</v>
      </c>
    </row>
    <row r="53" spans="1:5" x14ac:dyDescent="0.2">
      <c r="A53" s="598" t="s">
        <v>920</v>
      </c>
      <c r="B53" s="599"/>
      <c r="C53" s="599"/>
      <c r="D53" s="599"/>
      <c r="E53" s="600">
        <f t="shared" si="4"/>
        <v>0</v>
      </c>
    </row>
    <row r="54" spans="1:5" x14ac:dyDescent="0.2">
      <c r="A54" s="598" t="s">
        <v>921</v>
      </c>
      <c r="B54" s="599"/>
      <c r="C54" s="599"/>
      <c r="D54" s="599"/>
      <c r="E54" s="600">
        <f t="shared" si="4"/>
        <v>0</v>
      </c>
    </row>
    <row r="55" spans="1:5" x14ac:dyDescent="0.2">
      <c r="A55" s="598" t="s">
        <v>922</v>
      </c>
      <c r="B55" s="599"/>
      <c r="C55" s="599"/>
      <c r="D55" s="599"/>
      <c r="E55" s="600">
        <f t="shared" si="4"/>
        <v>0</v>
      </c>
    </row>
    <row r="56" spans="1:5" ht="13.5" thickBot="1" x14ac:dyDescent="0.25">
      <c r="A56" s="601"/>
      <c r="B56" s="602"/>
      <c r="C56" s="602"/>
      <c r="D56" s="602"/>
      <c r="E56" s="600">
        <f t="shared" si="4"/>
        <v>0</v>
      </c>
    </row>
    <row r="57" spans="1:5" ht="13.5" thickBot="1" x14ac:dyDescent="0.25">
      <c r="A57" s="603" t="s">
        <v>923</v>
      </c>
      <c r="B57" s="604">
        <f>B50+SUM(B52:B56)</f>
        <v>224250000</v>
      </c>
      <c r="C57" s="604">
        <f>C50+SUM(C52:C56)</f>
        <v>10695536</v>
      </c>
      <c r="D57" s="604">
        <f>D50+SUM(D52:D56)</f>
        <v>0</v>
      </c>
      <c r="E57" s="605">
        <f>E50+SUM(E52:E56)</f>
        <v>234945536</v>
      </c>
    </row>
    <row r="58" spans="1:5" ht="13.5" thickBot="1" x14ac:dyDescent="0.25">
      <c r="A58" s="45"/>
      <c r="B58" s="45"/>
      <c r="C58" s="45"/>
      <c r="D58" s="45"/>
      <c r="E58" s="45"/>
    </row>
    <row r="59" spans="1:5" ht="13.5" thickBot="1" x14ac:dyDescent="0.25">
      <c r="A59" s="589" t="s">
        <v>924</v>
      </c>
      <c r="B59" s="590" t="s">
        <v>914</v>
      </c>
      <c r="C59" s="590" t="s">
        <v>915</v>
      </c>
      <c r="D59" s="590" t="s">
        <v>916</v>
      </c>
      <c r="E59" s="591" t="s">
        <v>50</v>
      </c>
    </row>
    <row r="60" spans="1:5" x14ac:dyDescent="0.2">
      <c r="A60" s="592" t="s">
        <v>925</v>
      </c>
      <c r="B60" s="593"/>
      <c r="C60" s="593"/>
      <c r="D60" s="593"/>
      <c r="E60" s="594">
        <f t="shared" ref="E60:E66" si="5">SUM(B60:D60)</f>
        <v>0</v>
      </c>
    </row>
    <row r="61" spans="1:5" x14ac:dyDescent="0.2">
      <c r="A61" s="606" t="s">
        <v>926</v>
      </c>
      <c r="B61" s="599">
        <v>4038600</v>
      </c>
      <c r="C61" s="599">
        <v>229644813</v>
      </c>
      <c r="D61" s="599">
        <v>1262123</v>
      </c>
      <c r="E61" s="600">
        <f t="shared" si="5"/>
        <v>234945536</v>
      </c>
    </row>
    <row r="62" spans="1:5" x14ac:dyDescent="0.2">
      <c r="A62" s="598" t="s">
        <v>927</v>
      </c>
      <c r="B62" s="599"/>
      <c r="C62" s="599"/>
      <c r="D62" s="599"/>
      <c r="E62" s="600">
        <f t="shared" si="5"/>
        <v>0</v>
      </c>
    </row>
    <row r="63" spans="1:5" x14ac:dyDescent="0.2">
      <c r="A63" s="598" t="s">
        <v>928</v>
      </c>
      <c r="B63" s="599"/>
      <c r="C63" s="599"/>
      <c r="D63" s="599"/>
      <c r="E63" s="600">
        <f t="shared" si="5"/>
        <v>0</v>
      </c>
    </row>
    <row r="64" spans="1:5" x14ac:dyDescent="0.2">
      <c r="A64" s="607"/>
      <c r="B64" s="599"/>
      <c r="C64" s="599"/>
      <c r="D64" s="599"/>
      <c r="E64" s="600">
        <f t="shared" si="5"/>
        <v>0</v>
      </c>
    </row>
    <row r="65" spans="1:5" x14ac:dyDescent="0.2">
      <c r="A65" s="607"/>
      <c r="B65" s="599"/>
      <c r="C65" s="599"/>
      <c r="D65" s="599"/>
      <c r="E65" s="600">
        <f t="shared" si="5"/>
        <v>0</v>
      </c>
    </row>
    <row r="66" spans="1:5" ht="13.5" thickBot="1" x14ac:dyDescent="0.25">
      <c r="A66" s="601"/>
      <c r="B66" s="602"/>
      <c r="C66" s="602"/>
      <c r="D66" s="602"/>
      <c r="E66" s="600">
        <f t="shared" si="5"/>
        <v>0</v>
      </c>
    </row>
    <row r="67" spans="1:5" ht="13.5" thickBot="1" x14ac:dyDescent="0.25">
      <c r="A67" s="603" t="s">
        <v>52</v>
      </c>
      <c r="B67" s="604">
        <f>SUM(B60:B66)</f>
        <v>4038600</v>
      </c>
      <c r="C67" s="604">
        <f>SUM(C60:C66)</f>
        <v>229644813</v>
      </c>
      <c r="D67" s="604">
        <f>SUM(D60:D66)</f>
        <v>1262123</v>
      </c>
      <c r="E67" s="605">
        <f>SUM(E60:E66)</f>
        <v>234945536</v>
      </c>
    </row>
    <row r="74" spans="1:5" ht="15.75" x14ac:dyDescent="0.25">
      <c r="A74" s="907" t="s">
        <v>988</v>
      </c>
      <c r="B74" s="906"/>
      <c r="C74" s="906"/>
      <c r="D74" s="906"/>
      <c r="E74" s="906"/>
    </row>
    <row r="75" spans="1:5" ht="14.25" thickBot="1" x14ac:dyDescent="0.3">
      <c r="A75" s="146"/>
      <c r="B75" s="146"/>
      <c r="C75" s="146"/>
      <c r="D75" s="904" t="s">
        <v>522</v>
      </c>
      <c r="E75" s="904"/>
    </row>
    <row r="76" spans="1:5" ht="13.5" thickBot="1" x14ac:dyDescent="0.25">
      <c r="A76" s="589" t="s">
        <v>913</v>
      </c>
      <c r="B76" s="590" t="s">
        <v>914</v>
      </c>
      <c r="C76" s="590" t="s">
        <v>915</v>
      </c>
      <c r="D76" s="590" t="s">
        <v>916</v>
      </c>
      <c r="E76" s="591" t="s">
        <v>50</v>
      </c>
    </row>
    <row r="77" spans="1:5" x14ac:dyDescent="0.2">
      <c r="A77" s="592" t="s">
        <v>917</v>
      </c>
      <c r="B77" s="593"/>
      <c r="C77" s="593">
        <v>609600</v>
      </c>
      <c r="D77" s="593">
        <v>18747404</v>
      </c>
      <c r="E77" s="594">
        <f t="shared" ref="E77:E83" si="6">SUM(B77:D77)</f>
        <v>19357004</v>
      </c>
    </row>
    <row r="78" spans="1:5" x14ac:dyDescent="0.2">
      <c r="A78" s="595" t="s">
        <v>986</v>
      </c>
      <c r="B78" s="596"/>
      <c r="C78" s="596"/>
      <c r="D78" s="596">
        <v>18747404</v>
      </c>
      <c r="E78" s="597">
        <f t="shared" si="6"/>
        <v>18747404</v>
      </c>
    </row>
    <row r="79" spans="1:5" x14ac:dyDescent="0.2">
      <c r="A79" s="598" t="s">
        <v>919</v>
      </c>
      <c r="B79" s="599">
        <v>58500000</v>
      </c>
      <c r="C79" s="599"/>
      <c r="D79" s="599"/>
      <c r="E79" s="600">
        <f t="shared" si="6"/>
        <v>58500000</v>
      </c>
    </row>
    <row r="80" spans="1:5" x14ac:dyDescent="0.2">
      <c r="A80" s="598" t="s">
        <v>920</v>
      </c>
      <c r="B80" s="599"/>
      <c r="C80" s="599"/>
      <c r="D80" s="599"/>
      <c r="E80" s="600">
        <f t="shared" si="6"/>
        <v>0</v>
      </c>
    </row>
    <row r="81" spans="1:5" x14ac:dyDescent="0.2">
      <c r="A81" s="598" t="s">
        <v>921</v>
      </c>
      <c r="B81" s="599"/>
      <c r="C81" s="599"/>
      <c r="D81" s="599"/>
      <c r="E81" s="600">
        <f t="shared" si="6"/>
        <v>0</v>
      </c>
    </row>
    <row r="82" spans="1:5" x14ac:dyDescent="0.2">
      <c r="A82" s="598" t="s">
        <v>922</v>
      </c>
      <c r="B82" s="599"/>
      <c r="C82" s="599"/>
      <c r="D82" s="599"/>
      <c r="E82" s="600">
        <f t="shared" si="6"/>
        <v>0</v>
      </c>
    </row>
    <row r="83" spans="1:5" ht="13.5" thickBot="1" x14ac:dyDescent="0.25">
      <c r="A83" s="601"/>
      <c r="B83" s="602"/>
      <c r="C83" s="602"/>
      <c r="D83" s="602"/>
      <c r="E83" s="600">
        <f t="shared" si="6"/>
        <v>0</v>
      </c>
    </row>
    <row r="84" spans="1:5" ht="13.5" thickBot="1" x14ac:dyDescent="0.25">
      <c r="A84" s="603" t="s">
        <v>923</v>
      </c>
      <c r="B84" s="604">
        <f>B77+SUM(B79:B83)</f>
        <v>58500000</v>
      </c>
      <c r="C84" s="604">
        <f>C77+SUM(C79:C83)</f>
        <v>609600</v>
      </c>
      <c r="D84" s="604">
        <f>D77+SUM(D79:D83)</f>
        <v>18747404</v>
      </c>
      <c r="E84" s="605">
        <f>E77+SUM(E79:E83)</f>
        <v>77857004</v>
      </c>
    </row>
    <row r="85" spans="1:5" ht="13.5" thickBot="1" x14ac:dyDescent="0.25">
      <c r="A85" s="45"/>
      <c r="B85" s="45"/>
      <c r="C85" s="45"/>
      <c r="D85" s="45"/>
      <c r="E85" s="45"/>
    </row>
    <row r="86" spans="1:5" ht="13.5" thickBot="1" x14ac:dyDescent="0.25">
      <c r="A86" s="589" t="s">
        <v>924</v>
      </c>
      <c r="B86" s="590" t="s">
        <v>914</v>
      </c>
      <c r="C86" s="590" t="s">
        <v>915</v>
      </c>
      <c r="D86" s="590" t="s">
        <v>916</v>
      </c>
      <c r="E86" s="591" t="s">
        <v>50</v>
      </c>
    </row>
    <row r="87" spans="1:5" x14ac:dyDescent="0.2">
      <c r="A87" s="592" t="s">
        <v>925</v>
      </c>
      <c r="B87" s="593"/>
      <c r="C87" s="593"/>
      <c r="D87" s="593"/>
      <c r="E87" s="594">
        <f t="shared" ref="E87:E93" si="7">SUM(B87:D87)</f>
        <v>0</v>
      </c>
    </row>
    <row r="88" spans="1:5" x14ac:dyDescent="0.2">
      <c r="A88" s="606" t="s">
        <v>926</v>
      </c>
      <c r="B88" s="599">
        <v>749300</v>
      </c>
      <c r="C88" s="599">
        <v>57177300</v>
      </c>
      <c r="D88" s="599">
        <v>18747404</v>
      </c>
      <c r="E88" s="600">
        <f t="shared" si="7"/>
        <v>76674004</v>
      </c>
    </row>
    <row r="89" spans="1:5" x14ac:dyDescent="0.2">
      <c r="A89" s="598" t="s">
        <v>927</v>
      </c>
      <c r="B89" s="599">
        <v>1143000</v>
      </c>
      <c r="C89" s="599"/>
      <c r="D89" s="599"/>
      <c r="E89" s="600">
        <f t="shared" si="7"/>
        <v>1143000</v>
      </c>
    </row>
    <row r="90" spans="1:5" x14ac:dyDescent="0.2">
      <c r="A90" s="598" t="s">
        <v>928</v>
      </c>
      <c r="B90" s="599"/>
      <c r="C90" s="599">
        <v>40000</v>
      </c>
      <c r="D90" s="599"/>
      <c r="E90" s="600">
        <f t="shared" si="7"/>
        <v>40000</v>
      </c>
    </row>
    <row r="91" spans="1:5" x14ac:dyDescent="0.2">
      <c r="A91" s="607"/>
      <c r="B91" s="599"/>
      <c r="C91" s="599"/>
      <c r="D91" s="599"/>
      <c r="E91" s="600">
        <f t="shared" si="7"/>
        <v>0</v>
      </c>
    </row>
    <row r="92" spans="1:5" x14ac:dyDescent="0.2">
      <c r="A92" s="607"/>
      <c r="B92" s="599"/>
      <c r="C92" s="599"/>
      <c r="D92" s="599"/>
      <c r="E92" s="600">
        <f t="shared" si="7"/>
        <v>0</v>
      </c>
    </row>
    <row r="93" spans="1:5" ht="13.5" thickBot="1" x14ac:dyDescent="0.25">
      <c r="A93" s="601"/>
      <c r="B93" s="602"/>
      <c r="C93" s="602"/>
      <c r="D93" s="602"/>
      <c r="E93" s="600">
        <f t="shared" si="7"/>
        <v>0</v>
      </c>
    </row>
    <row r="94" spans="1:5" ht="13.5" thickBot="1" x14ac:dyDescent="0.25">
      <c r="A94" s="603" t="s">
        <v>52</v>
      </c>
      <c r="B94" s="604">
        <f>SUM(B87:B93)</f>
        <v>1892300</v>
      </c>
      <c r="C94" s="604">
        <f>SUM(C87:C93)</f>
        <v>57217300</v>
      </c>
      <c r="D94" s="604">
        <f>SUM(D87:D93)</f>
        <v>18747404</v>
      </c>
      <c r="E94" s="605">
        <f>SUM(E87:E93)</f>
        <v>77857004</v>
      </c>
    </row>
    <row r="97" spans="1:5" ht="15.75" x14ac:dyDescent="0.25">
      <c r="A97" s="907" t="s">
        <v>989</v>
      </c>
      <c r="B97" s="906"/>
      <c r="C97" s="906"/>
      <c r="D97" s="906"/>
      <c r="E97" s="906"/>
    </row>
    <row r="98" spans="1:5" ht="14.25" thickBot="1" x14ac:dyDescent="0.3">
      <c r="A98" s="146"/>
      <c r="B98" s="146"/>
      <c r="C98" s="146"/>
      <c r="D98" s="904" t="s">
        <v>522</v>
      </c>
      <c r="E98" s="904"/>
    </row>
    <row r="99" spans="1:5" ht="13.5" thickBot="1" x14ac:dyDescent="0.25">
      <c r="A99" s="589" t="s">
        <v>913</v>
      </c>
      <c r="B99" s="590" t="s">
        <v>914</v>
      </c>
      <c r="C99" s="590" t="s">
        <v>915</v>
      </c>
      <c r="D99" s="590" t="s">
        <v>916</v>
      </c>
      <c r="E99" s="591" t="s">
        <v>50</v>
      </c>
    </row>
    <row r="100" spans="1:5" x14ac:dyDescent="0.2">
      <c r="A100" s="592" t="s">
        <v>917</v>
      </c>
      <c r="B100" s="593"/>
      <c r="C100" s="593">
        <v>3103339</v>
      </c>
      <c r="D100" s="593"/>
      <c r="E100" s="594">
        <f t="shared" ref="E100:E106" si="8">SUM(B100:D100)</f>
        <v>3103339</v>
      </c>
    </row>
    <row r="101" spans="1:5" x14ac:dyDescent="0.2">
      <c r="A101" s="595" t="s">
        <v>918</v>
      </c>
      <c r="B101" s="596"/>
      <c r="C101" s="596"/>
      <c r="D101" s="596"/>
      <c r="E101" s="597">
        <f t="shared" si="8"/>
        <v>0</v>
      </c>
    </row>
    <row r="102" spans="1:5" x14ac:dyDescent="0.2">
      <c r="A102" s="598" t="s">
        <v>919</v>
      </c>
      <c r="B102" s="599">
        <v>78000000</v>
      </c>
      <c r="C102" s="599"/>
      <c r="D102" s="599"/>
      <c r="E102" s="600">
        <f t="shared" si="8"/>
        <v>78000000</v>
      </c>
    </row>
    <row r="103" spans="1:5" x14ac:dyDescent="0.2">
      <c r="A103" s="598" t="s">
        <v>920</v>
      </c>
      <c r="B103" s="599"/>
      <c r="C103" s="599"/>
      <c r="D103" s="599"/>
      <c r="E103" s="600">
        <f t="shared" si="8"/>
        <v>0</v>
      </c>
    </row>
    <row r="104" spans="1:5" x14ac:dyDescent="0.2">
      <c r="A104" s="598" t="s">
        <v>921</v>
      </c>
      <c r="B104" s="599"/>
      <c r="C104" s="599"/>
      <c r="D104" s="599"/>
      <c r="E104" s="600">
        <f t="shared" si="8"/>
        <v>0</v>
      </c>
    </row>
    <row r="105" spans="1:5" x14ac:dyDescent="0.2">
      <c r="A105" s="598" t="s">
        <v>922</v>
      </c>
      <c r="B105" s="599"/>
      <c r="C105" s="599"/>
      <c r="D105" s="599"/>
      <c r="E105" s="600">
        <f t="shared" si="8"/>
        <v>0</v>
      </c>
    </row>
    <row r="106" spans="1:5" ht="13.5" thickBot="1" x14ac:dyDescent="0.25">
      <c r="A106" s="601"/>
      <c r="B106" s="602"/>
      <c r="C106" s="602"/>
      <c r="D106" s="602"/>
      <c r="E106" s="600">
        <f t="shared" si="8"/>
        <v>0</v>
      </c>
    </row>
    <row r="107" spans="1:5" ht="13.5" thickBot="1" x14ac:dyDescent="0.25">
      <c r="A107" s="603" t="s">
        <v>923</v>
      </c>
      <c r="B107" s="604">
        <f>B100+SUM(B102:B106)</f>
        <v>78000000</v>
      </c>
      <c r="C107" s="604">
        <f>C100+SUM(C102:C106)</f>
        <v>3103339</v>
      </c>
      <c r="D107" s="604">
        <f>D100+SUM(D102:D106)</f>
        <v>0</v>
      </c>
      <c r="E107" s="605">
        <f>E100+SUM(E102:E106)</f>
        <v>81103339</v>
      </c>
    </row>
    <row r="108" spans="1:5" ht="13.5" thickBot="1" x14ac:dyDescent="0.25">
      <c r="A108" s="45"/>
      <c r="B108" s="45"/>
      <c r="C108" s="45"/>
      <c r="D108" s="45"/>
      <c r="E108" s="45"/>
    </row>
    <row r="109" spans="1:5" ht="13.5" thickBot="1" x14ac:dyDescent="0.25">
      <c r="A109" s="589" t="s">
        <v>924</v>
      </c>
      <c r="B109" s="590" t="s">
        <v>914</v>
      </c>
      <c r="C109" s="590" t="s">
        <v>915</v>
      </c>
      <c r="D109" s="590" t="s">
        <v>916</v>
      </c>
      <c r="E109" s="591" t="s">
        <v>50</v>
      </c>
    </row>
    <row r="110" spans="1:5" x14ac:dyDescent="0.2">
      <c r="A110" s="592" t="s">
        <v>925</v>
      </c>
      <c r="B110" s="593"/>
      <c r="C110" s="593"/>
      <c r="D110" s="593"/>
      <c r="E110" s="594">
        <f t="shared" ref="E110:E116" si="9">SUM(B110:D110)</f>
        <v>0</v>
      </c>
    </row>
    <row r="111" spans="1:5" x14ac:dyDescent="0.2">
      <c r="A111" s="606" t="s">
        <v>926</v>
      </c>
      <c r="B111" s="599">
        <v>2800000</v>
      </c>
      <c r="C111" s="599">
        <v>75894208</v>
      </c>
      <c r="D111" s="599">
        <v>289143</v>
      </c>
      <c r="E111" s="600">
        <f t="shared" si="9"/>
        <v>78983351</v>
      </c>
    </row>
    <row r="112" spans="1:5" x14ac:dyDescent="0.2">
      <c r="A112" s="598" t="s">
        <v>927</v>
      </c>
      <c r="B112" s="599">
        <v>1200000</v>
      </c>
      <c r="C112" s="599">
        <v>719988</v>
      </c>
      <c r="D112" s="599"/>
      <c r="E112" s="600">
        <f t="shared" si="9"/>
        <v>1919988</v>
      </c>
    </row>
    <row r="113" spans="1:5" x14ac:dyDescent="0.2">
      <c r="A113" s="598" t="s">
        <v>928</v>
      </c>
      <c r="B113" s="599"/>
      <c r="C113" s="599">
        <v>200000</v>
      </c>
      <c r="D113" s="599"/>
      <c r="E113" s="600">
        <f t="shared" si="9"/>
        <v>200000</v>
      </c>
    </row>
    <row r="114" spans="1:5" x14ac:dyDescent="0.2">
      <c r="A114" s="607"/>
      <c r="B114" s="599"/>
      <c r="C114" s="599"/>
      <c r="D114" s="599"/>
      <c r="E114" s="600">
        <f t="shared" si="9"/>
        <v>0</v>
      </c>
    </row>
    <row r="115" spans="1:5" x14ac:dyDescent="0.2">
      <c r="A115" s="607"/>
      <c r="B115" s="599"/>
      <c r="C115" s="599"/>
      <c r="D115" s="599"/>
      <c r="E115" s="600">
        <f t="shared" si="9"/>
        <v>0</v>
      </c>
    </row>
    <row r="116" spans="1:5" ht="13.5" thickBot="1" x14ac:dyDescent="0.25">
      <c r="A116" s="601"/>
      <c r="B116" s="602"/>
      <c r="C116" s="602"/>
      <c r="D116" s="602"/>
      <c r="E116" s="600">
        <f t="shared" si="9"/>
        <v>0</v>
      </c>
    </row>
    <row r="117" spans="1:5" ht="13.5" thickBot="1" x14ac:dyDescent="0.25">
      <c r="A117" s="603" t="s">
        <v>52</v>
      </c>
      <c r="B117" s="604">
        <f>SUM(B110:B116)</f>
        <v>4000000</v>
      </c>
      <c r="C117" s="604">
        <f>SUM(C110:C116)</f>
        <v>76814196</v>
      </c>
      <c r="D117" s="604">
        <f>SUM(D110:D116)</f>
        <v>289143</v>
      </c>
      <c r="E117" s="605">
        <f>SUM(E110:E116)</f>
        <v>81103339</v>
      </c>
    </row>
    <row r="120" spans="1:5" ht="15.75" x14ac:dyDescent="0.25">
      <c r="A120" s="632" t="s">
        <v>912</v>
      </c>
      <c r="B120" s="908"/>
      <c r="C120" s="908"/>
      <c r="D120" s="908"/>
      <c r="E120" s="908"/>
    </row>
    <row r="121" spans="1:5" ht="14.25" thickBot="1" x14ac:dyDescent="0.3">
      <c r="A121" s="146"/>
      <c r="B121" s="146"/>
      <c r="C121" s="146"/>
      <c r="D121" s="904" t="s">
        <v>522</v>
      </c>
      <c r="E121" s="904"/>
    </row>
    <row r="122" spans="1:5" ht="13.5" thickBot="1" x14ac:dyDescent="0.25">
      <c r="A122" s="589" t="s">
        <v>913</v>
      </c>
      <c r="B122" s="590" t="s">
        <v>914</v>
      </c>
      <c r="C122" s="590" t="s">
        <v>915</v>
      </c>
      <c r="D122" s="590" t="s">
        <v>916</v>
      </c>
      <c r="E122" s="591" t="s">
        <v>50</v>
      </c>
    </row>
    <row r="123" spans="1:5" x14ac:dyDescent="0.2">
      <c r="A123" s="592" t="s">
        <v>917</v>
      </c>
      <c r="B123" s="593"/>
      <c r="C123" s="593"/>
      <c r="D123" s="593"/>
      <c r="E123" s="594">
        <f t="shared" ref="E123:E129" si="10">SUM(B123:D123)</f>
        <v>0</v>
      </c>
    </row>
    <row r="124" spans="1:5" x14ac:dyDescent="0.2">
      <c r="A124" s="595" t="s">
        <v>918</v>
      </c>
      <c r="B124" s="596"/>
      <c r="C124" s="596"/>
      <c r="D124" s="596"/>
      <c r="E124" s="597">
        <f t="shared" si="10"/>
        <v>0</v>
      </c>
    </row>
    <row r="125" spans="1:5" x14ac:dyDescent="0.2">
      <c r="A125" s="598" t="s">
        <v>919</v>
      </c>
      <c r="B125" s="599"/>
      <c r="C125" s="599"/>
      <c r="D125" s="599"/>
      <c r="E125" s="600">
        <f t="shared" si="10"/>
        <v>0</v>
      </c>
    </row>
    <row r="126" spans="1:5" x14ac:dyDescent="0.2">
      <c r="A126" s="598" t="s">
        <v>920</v>
      </c>
      <c r="B126" s="599"/>
      <c r="C126" s="599"/>
      <c r="D126" s="599"/>
      <c r="E126" s="600">
        <f t="shared" si="10"/>
        <v>0</v>
      </c>
    </row>
    <row r="127" spans="1:5" x14ac:dyDescent="0.2">
      <c r="A127" s="598" t="s">
        <v>921</v>
      </c>
      <c r="B127" s="599"/>
      <c r="C127" s="599"/>
      <c r="D127" s="599"/>
      <c r="E127" s="600">
        <f t="shared" si="10"/>
        <v>0</v>
      </c>
    </row>
    <row r="128" spans="1:5" x14ac:dyDescent="0.2">
      <c r="A128" s="598" t="s">
        <v>922</v>
      </c>
      <c r="B128" s="599"/>
      <c r="C128" s="599"/>
      <c r="D128" s="599"/>
      <c r="E128" s="600">
        <f t="shared" si="10"/>
        <v>0</v>
      </c>
    </row>
    <row r="129" spans="1:5" ht="13.5" thickBot="1" x14ac:dyDescent="0.25">
      <c r="A129" s="601"/>
      <c r="B129" s="602"/>
      <c r="C129" s="602"/>
      <c r="D129" s="602"/>
      <c r="E129" s="600">
        <f t="shared" si="10"/>
        <v>0</v>
      </c>
    </row>
    <row r="130" spans="1:5" ht="13.5" thickBot="1" x14ac:dyDescent="0.25">
      <c r="A130" s="603" t="s">
        <v>923</v>
      </c>
      <c r="B130" s="604">
        <f>B123+SUM(B125:B129)</f>
        <v>0</v>
      </c>
      <c r="C130" s="604">
        <f>C123+SUM(C125:C129)</f>
        <v>0</v>
      </c>
      <c r="D130" s="604">
        <f>D123+SUM(D125:D129)</f>
        <v>0</v>
      </c>
      <c r="E130" s="605">
        <f>E123+SUM(E125:E129)</f>
        <v>0</v>
      </c>
    </row>
    <row r="131" spans="1:5" ht="13.5" thickBot="1" x14ac:dyDescent="0.25">
      <c r="A131" s="45"/>
      <c r="B131" s="45"/>
      <c r="C131" s="45"/>
      <c r="D131" s="45"/>
      <c r="E131" s="45"/>
    </row>
    <row r="132" spans="1:5" ht="13.5" thickBot="1" x14ac:dyDescent="0.25">
      <c r="A132" s="589" t="s">
        <v>924</v>
      </c>
      <c r="B132" s="590" t="s">
        <v>914</v>
      </c>
      <c r="C132" s="590" t="s">
        <v>915</v>
      </c>
      <c r="D132" s="590" t="s">
        <v>916</v>
      </c>
      <c r="E132" s="591" t="s">
        <v>50</v>
      </c>
    </row>
    <row r="133" spans="1:5" x14ac:dyDescent="0.2">
      <c r="A133" s="592" t="s">
        <v>925</v>
      </c>
      <c r="B133" s="593"/>
      <c r="C133" s="593"/>
      <c r="D133" s="593"/>
      <c r="E133" s="594">
        <f t="shared" ref="E133:E139" si="11">SUM(B133:D133)</f>
        <v>0</v>
      </c>
    </row>
    <row r="134" spans="1:5" x14ac:dyDescent="0.2">
      <c r="A134" s="606" t="s">
        <v>926</v>
      </c>
      <c r="B134" s="599"/>
      <c r="C134" s="599"/>
      <c r="D134" s="599"/>
      <c r="E134" s="600">
        <f t="shared" si="11"/>
        <v>0</v>
      </c>
    </row>
    <row r="135" spans="1:5" x14ac:dyDescent="0.2">
      <c r="A135" s="598" t="s">
        <v>927</v>
      </c>
      <c r="B135" s="599"/>
      <c r="C135" s="599"/>
      <c r="D135" s="599"/>
      <c r="E135" s="600">
        <f t="shared" si="11"/>
        <v>0</v>
      </c>
    </row>
    <row r="136" spans="1:5" x14ac:dyDescent="0.2">
      <c r="A136" s="598" t="s">
        <v>928</v>
      </c>
      <c r="B136" s="599"/>
      <c r="C136" s="599"/>
      <c r="D136" s="599"/>
      <c r="E136" s="600">
        <f t="shared" si="11"/>
        <v>0</v>
      </c>
    </row>
    <row r="137" spans="1:5" x14ac:dyDescent="0.2">
      <c r="A137" s="607"/>
      <c r="B137" s="599"/>
      <c r="C137" s="599"/>
      <c r="D137" s="599"/>
      <c r="E137" s="600">
        <f t="shared" si="11"/>
        <v>0</v>
      </c>
    </row>
    <row r="138" spans="1:5" x14ac:dyDescent="0.2">
      <c r="A138" s="607"/>
      <c r="B138" s="599"/>
      <c r="C138" s="599"/>
      <c r="D138" s="599"/>
      <c r="E138" s="600">
        <f t="shared" si="11"/>
        <v>0</v>
      </c>
    </row>
    <row r="139" spans="1:5" ht="13.5" thickBot="1" x14ac:dyDescent="0.25">
      <c r="A139" s="601"/>
      <c r="B139" s="602"/>
      <c r="C139" s="602"/>
      <c r="D139" s="602"/>
      <c r="E139" s="600">
        <f t="shared" si="11"/>
        <v>0</v>
      </c>
    </row>
    <row r="140" spans="1:5" ht="13.5" thickBot="1" x14ac:dyDescent="0.25">
      <c r="A140" s="603" t="s">
        <v>52</v>
      </c>
      <c r="B140" s="604">
        <f>SUM(B133:B139)</f>
        <v>0</v>
      </c>
      <c r="C140" s="604">
        <f>SUM(C133:C139)</f>
        <v>0</v>
      </c>
      <c r="D140" s="604">
        <f>SUM(D133:D139)</f>
        <v>0</v>
      </c>
      <c r="E140" s="605">
        <f>SUM(E133:E139)</f>
        <v>0</v>
      </c>
    </row>
  </sheetData>
  <mergeCells count="13">
    <mergeCell ref="D75:E75"/>
    <mergeCell ref="D98:E98"/>
    <mergeCell ref="B120:E120"/>
    <mergeCell ref="D121:E121"/>
    <mergeCell ref="A74:E74"/>
    <mergeCell ref="A97:E97"/>
    <mergeCell ref="A1:E1"/>
    <mergeCell ref="D48:E48"/>
    <mergeCell ref="D3:E3"/>
    <mergeCell ref="D26:E26"/>
    <mergeCell ref="A2:E2"/>
    <mergeCell ref="A25:E25"/>
    <mergeCell ref="A47:E47"/>
  </mergeCells>
  <conditionalFormatting sqref="E5:E12 B12:D12 B22:E22 E15:E21 E28:E35 B35:D35 E38:E46 B45:D46 D53:E53 E50:E57 B57:D57 E60:E67 B67:D67">
    <cfRule type="cellIs" dxfId="3" priority="4" stopIfTrue="1" operator="equal">
      <formula>0</formula>
    </cfRule>
  </conditionalFormatting>
  <conditionalFormatting sqref="D80:E80 E77:E79 E81:E84 B84:D84 E87:E94 B94:D94">
    <cfRule type="cellIs" dxfId="2" priority="3" stopIfTrue="1" operator="equal">
      <formula>0</formula>
    </cfRule>
  </conditionalFormatting>
  <conditionalFormatting sqref="D103:E103 E100:E102 E104:E107 B107:D107 E110:E117 B117:D117">
    <cfRule type="cellIs" dxfId="1" priority="2" stopIfTrue="1" operator="equal">
      <formula>0</formula>
    </cfRule>
  </conditionalFormatting>
  <conditionalFormatting sqref="D126:E126 E123:E125 E127:E130 B130:D130 E133:E140 B140:D14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4294967293" r:id="rId1"/>
  <headerFooter scaleWithDoc="0">
    <oddHeader xml:space="preserve">&amp;C8. sz. melléklet a ..../..... (.) sz. önkormányzati rendelethez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view="pageBreakPreview" zoomScale="60" zoomScaleNormal="100" workbookViewId="0">
      <selection activeCell="J31" sqref="J31"/>
    </sheetView>
  </sheetViews>
  <sheetFormatPr defaultRowHeight="12.75" x14ac:dyDescent="0.2"/>
  <cols>
    <col min="1" max="1" width="5.6640625" bestFit="1" customWidth="1"/>
    <col min="2" max="2" width="43.1640625" bestFit="1" customWidth="1"/>
    <col min="3" max="3" width="13.5" customWidth="1"/>
    <col min="4" max="4" width="13.83203125" customWidth="1"/>
    <col min="5" max="5" width="12.5" customWidth="1"/>
    <col min="6" max="6" width="12.83203125" customWidth="1"/>
    <col min="7" max="7" width="12.33203125" customWidth="1"/>
    <col min="8" max="8" width="15.1640625" customWidth="1"/>
    <col min="9" max="9" width="13.6640625" bestFit="1" customWidth="1"/>
    <col min="10" max="10" width="10.1640625" bestFit="1" customWidth="1"/>
  </cols>
  <sheetData>
    <row r="1" spans="1:9" ht="15.75" x14ac:dyDescent="0.2">
      <c r="A1" s="912" t="s">
        <v>2</v>
      </c>
      <c r="B1" s="913"/>
      <c r="C1" s="913"/>
      <c r="D1" s="913"/>
      <c r="E1" s="913"/>
      <c r="F1" s="913"/>
      <c r="G1" s="913"/>
      <c r="H1" s="913"/>
      <c r="I1" s="914"/>
    </row>
    <row r="2" spans="1:9" ht="13.5" customHeight="1" thickBot="1" x14ac:dyDescent="0.3">
      <c r="A2" s="909" t="s">
        <v>937</v>
      </c>
      <c r="B2" s="910"/>
      <c r="C2" s="910"/>
      <c r="D2" s="910"/>
      <c r="E2" s="910"/>
      <c r="F2" s="910"/>
      <c r="G2" s="910"/>
      <c r="H2" s="910"/>
      <c r="I2" s="911"/>
    </row>
    <row r="3" spans="1:9" ht="12.75" customHeight="1" x14ac:dyDescent="0.2">
      <c r="A3" s="887" t="s">
        <v>63</v>
      </c>
      <c r="B3" s="882" t="s">
        <v>79</v>
      </c>
      <c r="C3" s="887" t="s">
        <v>80</v>
      </c>
      <c r="D3" s="887" t="s">
        <v>946</v>
      </c>
      <c r="E3" s="884" t="s">
        <v>62</v>
      </c>
      <c r="F3" s="885"/>
      <c r="G3" s="885"/>
      <c r="H3" s="886"/>
      <c r="I3" s="882" t="s">
        <v>50</v>
      </c>
    </row>
    <row r="4" spans="1:9" ht="12.75" customHeight="1" thickBot="1" x14ac:dyDescent="0.25">
      <c r="A4" s="888"/>
      <c r="B4" s="883"/>
      <c r="C4" s="883"/>
      <c r="D4" s="888"/>
      <c r="E4" s="177" t="s">
        <v>916</v>
      </c>
      <c r="F4" s="177" t="s">
        <v>943</v>
      </c>
      <c r="G4" s="177" t="s">
        <v>944</v>
      </c>
      <c r="H4" s="721" t="s">
        <v>945</v>
      </c>
      <c r="I4" s="883"/>
    </row>
    <row r="5" spans="1:9" ht="12.75" customHeight="1" thickBot="1" x14ac:dyDescent="0.25">
      <c r="A5" s="179">
        <v>1</v>
      </c>
      <c r="B5" s="180">
        <v>2</v>
      </c>
      <c r="C5" s="181">
        <v>3</v>
      </c>
      <c r="D5" s="180">
        <v>4</v>
      </c>
      <c r="E5" s="179">
        <v>5</v>
      </c>
      <c r="F5" s="181">
        <v>6</v>
      </c>
      <c r="G5" s="181">
        <v>7</v>
      </c>
      <c r="H5" s="182">
        <v>8</v>
      </c>
      <c r="I5" s="183" t="s">
        <v>929</v>
      </c>
    </row>
    <row r="6" spans="1:9" ht="21.75" thickBot="1" x14ac:dyDescent="0.25">
      <c r="A6" s="184" t="s">
        <v>17</v>
      </c>
      <c r="B6" s="185" t="s">
        <v>3</v>
      </c>
      <c r="C6" s="608"/>
      <c r="D6" s="49"/>
      <c r="E6" s="609"/>
      <c r="F6" s="610"/>
      <c r="G6" s="610">
        <f>+G7+G8</f>
        <v>0</v>
      </c>
      <c r="H6" s="611">
        <f>+H7+H8</f>
        <v>0</v>
      </c>
      <c r="I6" s="49">
        <f t="shared" ref="I6:I18" si="0">SUM(D6:H6)</f>
        <v>0</v>
      </c>
    </row>
    <row r="7" spans="1:9" ht="22.15" customHeight="1" thickBot="1" x14ac:dyDescent="0.25">
      <c r="A7" s="186" t="s">
        <v>18</v>
      </c>
      <c r="B7" s="185" t="s">
        <v>4</v>
      </c>
      <c r="C7" s="612"/>
      <c r="D7" s="613"/>
      <c r="E7" s="614"/>
      <c r="F7" s="573"/>
      <c r="G7" s="573"/>
      <c r="H7" s="615"/>
      <c r="I7" s="187">
        <f t="shared" si="0"/>
        <v>0</v>
      </c>
    </row>
    <row r="8" spans="1:9" ht="12.75" customHeight="1" thickBot="1" x14ac:dyDescent="0.25">
      <c r="A8" s="186" t="s">
        <v>19</v>
      </c>
      <c r="B8" s="185" t="s">
        <v>177</v>
      </c>
      <c r="C8" s="612"/>
      <c r="D8" s="613">
        <f>D9+D11+D12</f>
        <v>608614117</v>
      </c>
      <c r="E8" s="614">
        <f>E9+E11+E12+E10</f>
        <v>1013721809</v>
      </c>
      <c r="F8" s="573">
        <f>F9+F11</f>
        <v>550184684</v>
      </c>
      <c r="G8" s="573"/>
      <c r="H8" s="615"/>
      <c r="I8" s="187">
        <f t="shared" si="0"/>
        <v>2172520610</v>
      </c>
    </row>
    <row r="9" spans="1:9" ht="17.25" customHeight="1" thickBot="1" x14ac:dyDescent="0.25">
      <c r="A9" s="184" t="s">
        <v>20</v>
      </c>
      <c r="B9" s="813" t="s">
        <v>972</v>
      </c>
      <c r="C9" s="616" t="s">
        <v>1006</v>
      </c>
      <c r="D9" s="49">
        <v>92970500</v>
      </c>
      <c r="E9" s="609">
        <v>547754052</v>
      </c>
      <c r="F9" s="610"/>
      <c r="G9" s="610">
        <f>+G11+G12</f>
        <v>0</v>
      </c>
      <c r="H9" s="611">
        <f>+H11+H12</f>
        <v>0</v>
      </c>
      <c r="I9" s="49">
        <f t="shared" si="0"/>
        <v>640724552</v>
      </c>
    </row>
    <row r="10" spans="1:9" ht="25.5" customHeight="1" x14ac:dyDescent="0.2">
      <c r="A10" s="191"/>
      <c r="B10" s="827" t="s">
        <v>1046</v>
      </c>
      <c r="C10" s="828"/>
      <c r="D10" s="192"/>
      <c r="E10" s="829">
        <v>36395603</v>
      </c>
      <c r="F10" s="830"/>
      <c r="G10" s="830"/>
      <c r="H10" s="831"/>
      <c r="I10" s="192">
        <f>E10</f>
        <v>36395603</v>
      </c>
    </row>
    <row r="11" spans="1:9" ht="12.75" customHeight="1" x14ac:dyDescent="0.2">
      <c r="A11" s="186" t="s">
        <v>21</v>
      </c>
      <c r="B11" s="50" t="s">
        <v>1007</v>
      </c>
      <c r="C11" s="612" t="s">
        <v>1006</v>
      </c>
      <c r="D11" s="613">
        <v>444461186</v>
      </c>
      <c r="E11" s="614">
        <v>429283011</v>
      </c>
      <c r="F11" s="573">
        <v>550184684</v>
      </c>
      <c r="G11" s="573"/>
      <c r="H11" s="615"/>
      <c r="I11" s="187">
        <f t="shared" si="0"/>
        <v>1423928881</v>
      </c>
    </row>
    <row r="12" spans="1:9" ht="12.75" customHeight="1" thickBot="1" x14ac:dyDescent="0.25">
      <c r="A12" s="186" t="s">
        <v>22</v>
      </c>
      <c r="B12" s="50" t="s">
        <v>1008</v>
      </c>
      <c r="C12" s="612" t="s">
        <v>1009</v>
      </c>
      <c r="D12" s="613">
        <v>71182431</v>
      </c>
      <c r="E12" s="614">
        <v>289143</v>
      </c>
      <c r="F12" s="573"/>
      <c r="G12" s="573"/>
      <c r="H12" s="615"/>
      <c r="I12" s="187">
        <f t="shared" si="0"/>
        <v>71471574</v>
      </c>
    </row>
    <row r="13" spans="1:9" ht="13.5" thickBot="1" x14ac:dyDescent="0.25">
      <c r="A13" s="184" t="s">
        <v>23</v>
      </c>
      <c r="B13" s="185"/>
      <c r="C13" s="616"/>
      <c r="D13" s="49">
        <f>+D14</f>
        <v>0</v>
      </c>
      <c r="E13" s="609"/>
      <c r="F13" s="610">
        <f>+F14</f>
        <v>0</v>
      </c>
      <c r="G13" s="610">
        <f>+G14</f>
        <v>0</v>
      </c>
      <c r="H13" s="611">
        <f>+H14</f>
        <v>0</v>
      </c>
      <c r="I13" s="49">
        <f t="shared" si="0"/>
        <v>0</v>
      </c>
    </row>
    <row r="14" spans="1:9" ht="12.75" customHeight="1" thickBot="1" x14ac:dyDescent="0.25">
      <c r="A14" s="186" t="s">
        <v>24</v>
      </c>
      <c r="B14" s="50"/>
      <c r="C14" s="612"/>
      <c r="D14" s="613"/>
      <c r="E14" s="614"/>
      <c r="F14" s="573"/>
      <c r="G14" s="573"/>
      <c r="H14" s="615"/>
      <c r="I14" s="187">
        <f t="shared" si="0"/>
        <v>0</v>
      </c>
    </row>
    <row r="15" spans="1:9" ht="13.5" thickBot="1" x14ac:dyDescent="0.25">
      <c r="A15" s="184" t="s">
        <v>25</v>
      </c>
      <c r="B15" s="185" t="s">
        <v>178</v>
      </c>
      <c r="C15" s="616"/>
      <c r="D15" s="49">
        <f>+D16</f>
        <v>7746388</v>
      </c>
      <c r="E15" s="609">
        <f>E16</f>
        <v>31652210</v>
      </c>
      <c r="F15" s="610">
        <f>+F16</f>
        <v>0</v>
      </c>
      <c r="G15" s="610">
        <f>+G16</f>
        <v>0</v>
      </c>
      <c r="H15" s="611">
        <f>+H16</f>
        <v>0</v>
      </c>
      <c r="I15" s="49">
        <f t="shared" si="0"/>
        <v>39398598</v>
      </c>
    </row>
    <row r="16" spans="1:9" ht="12.75" customHeight="1" thickBot="1" x14ac:dyDescent="0.25">
      <c r="A16" s="188" t="s">
        <v>26</v>
      </c>
      <c r="B16" s="51" t="s">
        <v>981</v>
      </c>
      <c r="C16" s="617" t="s">
        <v>1009</v>
      </c>
      <c r="D16" s="618">
        <v>7746388</v>
      </c>
      <c r="E16" s="619">
        <v>31652210</v>
      </c>
      <c r="F16" s="576"/>
      <c r="G16" s="576"/>
      <c r="H16" s="620"/>
      <c r="I16" s="189">
        <f t="shared" si="0"/>
        <v>39398598</v>
      </c>
    </row>
    <row r="17" spans="1:9" ht="13.5" thickBot="1" x14ac:dyDescent="0.25">
      <c r="A17" s="184" t="s">
        <v>27</v>
      </c>
      <c r="B17" s="190" t="s">
        <v>179</v>
      </c>
      <c r="C17" s="616"/>
      <c r="D17" s="49">
        <f>+D18</f>
        <v>0</v>
      </c>
      <c r="E17" s="609">
        <f>+E18</f>
        <v>0</v>
      </c>
      <c r="F17" s="610">
        <f>+F18</f>
        <v>0</v>
      </c>
      <c r="G17" s="610">
        <f>+G18</f>
        <v>0</v>
      </c>
      <c r="H17" s="611">
        <f>+H18</f>
        <v>0</v>
      </c>
      <c r="I17" s="49">
        <f t="shared" si="0"/>
        <v>0</v>
      </c>
    </row>
    <row r="18" spans="1:9" ht="13.5" thickBot="1" x14ac:dyDescent="0.25">
      <c r="A18" s="191" t="s">
        <v>28</v>
      </c>
      <c r="B18" s="52" t="s">
        <v>64</v>
      </c>
      <c r="C18" s="621"/>
      <c r="D18" s="622"/>
      <c r="E18" s="623"/>
      <c r="F18" s="624"/>
      <c r="G18" s="624"/>
      <c r="H18" s="625"/>
      <c r="I18" s="192">
        <f t="shared" si="0"/>
        <v>0</v>
      </c>
    </row>
    <row r="19" spans="1:9" ht="13.5" thickBot="1" x14ac:dyDescent="0.25">
      <c r="A19" s="880" t="s">
        <v>126</v>
      </c>
      <c r="B19" s="881"/>
      <c r="C19" s="626"/>
      <c r="D19" s="833">
        <f>D8+D15</f>
        <v>616360505</v>
      </c>
      <c r="E19" s="834">
        <f>E8+E15</f>
        <v>1045374019</v>
      </c>
      <c r="F19" s="835">
        <f>F8</f>
        <v>550184684</v>
      </c>
      <c r="G19" s="835">
        <f t="shared" ref="G19:H19" si="1">+G6+G9+G13+G15+G17</f>
        <v>0</v>
      </c>
      <c r="H19" s="836">
        <f t="shared" si="1"/>
        <v>0</v>
      </c>
      <c r="I19" s="833">
        <f>I8+I15</f>
        <v>2211919208</v>
      </c>
    </row>
  </sheetData>
  <mergeCells count="9">
    <mergeCell ref="A19:B19"/>
    <mergeCell ref="A2:I2"/>
    <mergeCell ref="A1:I1"/>
    <mergeCell ref="A3:A4"/>
    <mergeCell ref="B3:B4"/>
    <mergeCell ref="C3:C4"/>
    <mergeCell ref="D3:D4"/>
    <mergeCell ref="E3:H3"/>
    <mergeCell ref="I3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&amp;C9. sz. melléklet a ..../..... (.) sz.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7"/>
  <sheetViews>
    <sheetView view="pageBreakPreview" zoomScale="60" zoomScaleNormal="100" workbookViewId="0">
      <selection activeCell="M14" sqref="M14"/>
    </sheetView>
  </sheetViews>
  <sheetFormatPr defaultRowHeight="12.75" x14ac:dyDescent="0.2"/>
  <cols>
    <col min="1" max="1" width="15.33203125" customWidth="1"/>
    <col min="2" max="2" width="33.33203125" customWidth="1"/>
    <col min="3" max="3" width="12.6640625" customWidth="1"/>
    <col min="4" max="4" width="13.1640625" customWidth="1"/>
    <col min="5" max="5" width="14.83203125" customWidth="1"/>
    <col min="6" max="6" width="16" customWidth="1"/>
    <col min="7" max="7" width="15.5" customWidth="1"/>
  </cols>
  <sheetData>
    <row r="1" spans="1:7" ht="45" customHeight="1" x14ac:dyDescent="0.25">
      <c r="A1" s="917" t="s">
        <v>1</v>
      </c>
      <c r="B1" s="917"/>
      <c r="C1" s="917"/>
      <c r="D1" s="917"/>
      <c r="E1" s="917"/>
      <c r="F1" s="917"/>
      <c r="G1" s="917"/>
    </row>
    <row r="2" spans="1:7" x14ac:dyDescent="0.2">
      <c r="A2" s="41"/>
      <c r="B2" s="41"/>
      <c r="C2" s="41"/>
      <c r="D2" s="41"/>
      <c r="E2" s="41"/>
      <c r="F2" s="41"/>
      <c r="G2" s="41"/>
    </row>
    <row r="3" spans="1:7" ht="13.5" x14ac:dyDescent="0.25">
      <c r="A3" s="921" t="s">
        <v>180</v>
      </c>
      <c r="B3" s="921"/>
      <c r="C3" s="918" t="s">
        <v>938</v>
      </c>
      <c r="D3" s="918"/>
      <c r="E3" s="918"/>
      <c r="F3" s="918"/>
      <c r="G3" s="918"/>
    </row>
    <row r="4" spans="1:7" x14ac:dyDescent="0.2">
      <c r="A4" s="650"/>
      <c r="B4" s="650"/>
      <c r="C4" s="633"/>
      <c r="D4" s="633"/>
      <c r="E4" s="633"/>
      <c r="F4" s="633"/>
      <c r="G4" s="633"/>
    </row>
    <row r="5" spans="1:7" ht="13.5" x14ac:dyDescent="0.25">
      <c r="A5" s="921" t="s">
        <v>181</v>
      </c>
      <c r="B5" s="921"/>
      <c r="C5" s="919"/>
      <c r="D5" s="919"/>
      <c r="E5" s="919"/>
      <c r="F5" s="919"/>
      <c r="G5" s="633"/>
    </row>
    <row r="6" spans="1:7" x14ac:dyDescent="0.2">
      <c r="A6" s="633"/>
      <c r="B6" s="633"/>
      <c r="C6" s="633"/>
      <c r="D6" s="633"/>
      <c r="E6" s="633"/>
      <c r="F6" s="633"/>
      <c r="G6" s="633"/>
    </row>
    <row r="7" spans="1:7" ht="15" customHeight="1" x14ac:dyDescent="0.2">
      <c r="A7" s="920" t="s">
        <v>966</v>
      </c>
      <c r="B7" s="920"/>
      <c r="C7" s="920"/>
      <c r="D7" s="920"/>
      <c r="E7" s="920"/>
      <c r="F7" s="920"/>
      <c r="G7" s="920"/>
    </row>
    <row r="8" spans="1:7" ht="20.25" customHeight="1" thickBot="1" x14ac:dyDescent="0.25">
      <c r="A8" s="634" t="s">
        <v>940</v>
      </c>
      <c r="B8" s="633"/>
      <c r="C8" s="915">
        <f>SUM(D16:F16)</f>
        <v>0</v>
      </c>
      <c r="D8" s="916"/>
      <c r="E8" s="916"/>
      <c r="F8" s="916"/>
      <c r="G8" s="651" t="s">
        <v>941</v>
      </c>
    </row>
    <row r="9" spans="1:7" ht="39" thickBot="1" x14ac:dyDescent="0.25">
      <c r="A9" s="535" t="s">
        <v>15</v>
      </c>
      <c r="B9" s="635" t="s">
        <v>182</v>
      </c>
      <c r="C9" s="635" t="s">
        <v>183</v>
      </c>
      <c r="D9" s="635" t="s">
        <v>184</v>
      </c>
      <c r="E9" s="635" t="s">
        <v>185</v>
      </c>
      <c r="F9" s="635" t="s">
        <v>939</v>
      </c>
      <c r="G9" s="536" t="s">
        <v>52</v>
      </c>
    </row>
    <row r="10" spans="1:7" x14ac:dyDescent="0.2">
      <c r="A10" s="636" t="s">
        <v>17</v>
      </c>
      <c r="B10" s="637" t="s">
        <v>186</v>
      </c>
      <c r="C10" s="638"/>
      <c r="D10" s="638"/>
      <c r="E10" s="638"/>
      <c r="F10" s="638"/>
      <c r="G10" s="639">
        <f t="shared" ref="G10:G15" si="0">SUM(C10:F10)</f>
        <v>0</v>
      </c>
    </row>
    <row r="11" spans="1:7" ht="25.5" x14ac:dyDescent="0.2">
      <c r="A11" s="640" t="s">
        <v>18</v>
      </c>
      <c r="B11" s="641" t="s">
        <v>187</v>
      </c>
      <c r="C11" s="642">
        <v>13150534</v>
      </c>
      <c r="D11" s="642"/>
      <c r="E11" s="642"/>
      <c r="F11" s="642"/>
      <c r="G11" s="639">
        <f t="shared" si="0"/>
        <v>13150534</v>
      </c>
    </row>
    <row r="12" spans="1:7" ht="25.5" x14ac:dyDescent="0.2">
      <c r="A12" s="640" t="s">
        <v>19</v>
      </c>
      <c r="B12" s="641" t="s">
        <v>188</v>
      </c>
      <c r="C12" s="642"/>
      <c r="D12" s="642"/>
      <c r="E12" s="642"/>
      <c r="F12" s="642"/>
      <c r="G12" s="639">
        <f t="shared" si="0"/>
        <v>0</v>
      </c>
    </row>
    <row r="13" spans="1:7" x14ac:dyDescent="0.2">
      <c r="A13" s="640" t="s">
        <v>20</v>
      </c>
      <c r="B13" s="641" t="s">
        <v>189</v>
      </c>
      <c r="C13" s="642"/>
      <c r="D13" s="642"/>
      <c r="E13" s="642"/>
      <c r="F13" s="642"/>
      <c r="G13" s="639">
        <f t="shared" si="0"/>
        <v>0</v>
      </c>
    </row>
    <row r="14" spans="1:7" ht="25.5" x14ac:dyDescent="0.2">
      <c r="A14" s="640" t="s">
        <v>21</v>
      </c>
      <c r="B14" s="641" t="s">
        <v>190</v>
      </c>
      <c r="C14" s="642"/>
      <c r="D14" s="642"/>
      <c r="E14" s="642"/>
      <c r="F14" s="642"/>
      <c r="G14" s="639">
        <f t="shared" si="0"/>
        <v>0</v>
      </c>
    </row>
    <row r="15" spans="1:7" ht="13.5" thickBot="1" x14ac:dyDescent="0.25">
      <c r="A15" s="643" t="s">
        <v>22</v>
      </c>
      <c r="B15" s="644" t="s">
        <v>191</v>
      </c>
      <c r="C15" s="645"/>
      <c r="D15" s="645"/>
      <c r="E15" s="645"/>
      <c r="F15" s="645"/>
      <c r="G15" s="639">
        <f t="shared" si="0"/>
        <v>0</v>
      </c>
    </row>
    <row r="16" spans="1:7" ht="13.5" thickBot="1" x14ac:dyDescent="0.25">
      <c r="A16" s="646" t="s">
        <v>23</v>
      </c>
      <c r="B16" s="647" t="s">
        <v>52</v>
      </c>
      <c r="C16" s="648">
        <f>SUM(C10:C15)</f>
        <v>13150534</v>
      </c>
      <c r="D16" s="648">
        <f>SUM(D10:D15)</f>
        <v>0</v>
      </c>
      <c r="E16" s="648">
        <f>SUM(E10:E15)</f>
        <v>0</v>
      </c>
      <c r="F16" s="648">
        <f>SUM(F10:F15)</f>
        <v>0</v>
      </c>
      <c r="G16" s="648">
        <f>SUM(G10:G15)</f>
        <v>13150534</v>
      </c>
    </row>
    <row r="17" spans="1:7" x14ac:dyDescent="0.2">
      <c r="A17" s="649"/>
      <c r="B17" s="649"/>
      <c r="C17" s="649"/>
      <c r="D17" s="649"/>
      <c r="E17" s="649"/>
      <c r="F17" s="649"/>
      <c r="G17" s="649"/>
    </row>
  </sheetData>
  <mergeCells count="7">
    <mergeCell ref="C8:F8"/>
    <mergeCell ref="A1:G1"/>
    <mergeCell ref="C3:G3"/>
    <mergeCell ref="C5:F5"/>
    <mergeCell ref="A7:G7"/>
    <mergeCell ref="A3:B3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Header xml:space="preserve">&amp;C10. sz. melléklet a ..../..... (.) sz. önkormányzati rendelethez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5"/>
  <sheetViews>
    <sheetView view="pageBreakPreview" zoomScale="60" zoomScaleNormal="100" workbookViewId="0">
      <selection activeCell="D17" sqref="D17"/>
    </sheetView>
  </sheetViews>
  <sheetFormatPr defaultRowHeight="12.75" customHeight="1" x14ac:dyDescent="0.2"/>
  <cols>
    <col min="1" max="1" width="5.6640625" bestFit="1" customWidth="1"/>
    <col min="2" max="2" width="63.83203125" customWidth="1"/>
    <col min="3" max="3" width="26.5" customWidth="1"/>
    <col min="4" max="4" width="17.1640625" bestFit="1" customWidth="1"/>
  </cols>
  <sheetData>
    <row r="1" spans="1:4" ht="15.75" x14ac:dyDescent="0.25">
      <c r="A1" s="922" t="s">
        <v>5</v>
      </c>
      <c r="B1" s="922"/>
      <c r="C1" s="922"/>
      <c r="D1" s="923"/>
    </row>
    <row r="2" spans="1:4" ht="14.25" thickBot="1" x14ac:dyDescent="0.25">
      <c r="A2" s="924" t="s">
        <v>937</v>
      </c>
      <c r="B2" s="924"/>
      <c r="C2" s="924"/>
      <c r="D2" s="925"/>
    </row>
    <row r="3" spans="1:4" ht="27" customHeight="1" thickBot="1" x14ac:dyDescent="0.25">
      <c r="A3" s="55" t="s">
        <v>15</v>
      </c>
      <c r="B3" s="129" t="s">
        <v>16</v>
      </c>
      <c r="C3" s="129" t="s">
        <v>65</v>
      </c>
      <c r="D3" s="130" t="s">
        <v>66</v>
      </c>
    </row>
    <row r="4" spans="1:4" ht="12.75" customHeight="1" thickBot="1" x14ac:dyDescent="0.25">
      <c r="A4" s="33">
        <v>1</v>
      </c>
      <c r="B4" s="132">
        <v>2</v>
      </c>
      <c r="C4" s="132">
        <v>3</v>
      </c>
      <c r="D4" s="133">
        <v>4</v>
      </c>
    </row>
    <row r="5" spans="1:4" ht="12.75" customHeight="1" x14ac:dyDescent="0.2">
      <c r="A5" s="101" t="s">
        <v>17</v>
      </c>
      <c r="B5" s="134" t="s">
        <v>144</v>
      </c>
      <c r="C5" s="99"/>
      <c r="D5" s="57"/>
    </row>
    <row r="6" spans="1:4" ht="12.75" customHeight="1" x14ac:dyDescent="0.2">
      <c r="A6" s="58" t="s">
        <v>18</v>
      </c>
      <c r="B6" s="135" t="s">
        <v>145</v>
      </c>
      <c r="C6" s="100"/>
      <c r="D6" s="60"/>
    </row>
    <row r="7" spans="1:4" ht="12.75" customHeight="1" x14ac:dyDescent="0.2">
      <c r="A7" s="58" t="s">
        <v>19</v>
      </c>
      <c r="B7" s="135" t="s">
        <v>114</v>
      </c>
      <c r="C7" s="100"/>
      <c r="D7" s="60"/>
    </row>
    <row r="8" spans="1:4" ht="12.75" customHeight="1" x14ac:dyDescent="0.2">
      <c r="A8" s="58" t="s">
        <v>20</v>
      </c>
      <c r="B8" s="135" t="s">
        <v>115</v>
      </c>
      <c r="C8" s="100"/>
      <c r="D8" s="60"/>
    </row>
    <row r="9" spans="1:4" ht="12.75" customHeight="1" x14ac:dyDescent="0.2">
      <c r="A9" s="58" t="s">
        <v>21</v>
      </c>
      <c r="B9" s="135" t="s">
        <v>137</v>
      </c>
      <c r="C9" s="100"/>
      <c r="D9" s="60"/>
    </row>
    <row r="10" spans="1:4" ht="12.75" customHeight="1" x14ac:dyDescent="0.2">
      <c r="A10" s="58" t="s">
        <v>22</v>
      </c>
      <c r="B10" s="135" t="s">
        <v>138</v>
      </c>
      <c r="C10" s="100"/>
      <c r="D10" s="60"/>
    </row>
    <row r="11" spans="1:4" ht="12.75" customHeight="1" x14ac:dyDescent="0.2">
      <c r="A11" s="58" t="s">
        <v>23</v>
      </c>
      <c r="B11" s="136" t="s">
        <v>139</v>
      </c>
      <c r="C11" s="100"/>
      <c r="D11" s="60"/>
    </row>
    <row r="12" spans="1:4" ht="12.75" customHeight="1" x14ac:dyDescent="0.2">
      <c r="A12" s="58" t="s">
        <v>25</v>
      </c>
      <c r="B12" s="136" t="s">
        <v>140</v>
      </c>
      <c r="C12" s="100"/>
      <c r="D12" s="60"/>
    </row>
    <row r="13" spans="1:4" ht="12.75" customHeight="1" x14ac:dyDescent="0.2">
      <c r="A13" s="58" t="s">
        <v>26</v>
      </c>
      <c r="B13" s="136" t="s">
        <v>141</v>
      </c>
      <c r="C13" s="100"/>
      <c r="D13" s="60"/>
    </row>
    <row r="14" spans="1:4" ht="12.75" customHeight="1" x14ac:dyDescent="0.2">
      <c r="A14" s="58" t="s">
        <v>27</v>
      </c>
      <c r="B14" s="136" t="s">
        <v>142</v>
      </c>
      <c r="C14" s="100"/>
      <c r="D14" s="60"/>
    </row>
    <row r="15" spans="1:4" ht="12.75" customHeight="1" x14ac:dyDescent="0.2">
      <c r="A15" s="58" t="s">
        <v>28</v>
      </c>
      <c r="B15" s="136" t="s">
        <v>143</v>
      </c>
      <c r="C15" s="100"/>
      <c r="D15" s="60"/>
    </row>
    <row r="16" spans="1:4" ht="12.75" customHeight="1" x14ac:dyDescent="0.2">
      <c r="A16" s="58" t="s">
        <v>29</v>
      </c>
      <c r="B16" s="135" t="s">
        <v>116</v>
      </c>
      <c r="C16" s="100">
        <v>2518410</v>
      </c>
      <c r="D16" s="60">
        <v>2044159</v>
      </c>
    </row>
    <row r="17" spans="1:4" ht="12.75" customHeight="1" x14ac:dyDescent="0.2">
      <c r="A17" s="58" t="s">
        <v>30</v>
      </c>
      <c r="B17" s="135" t="s">
        <v>7</v>
      </c>
      <c r="C17" s="100"/>
      <c r="D17" s="60"/>
    </row>
    <row r="18" spans="1:4" ht="12.75" customHeight="1" x14ac:dyDescent="0.2">
      <c r="A18" s="58" t="s">
        <v>31</v>
      </c>
      <c r="B18" s="135" t="s">
        <v>6</v>
      </c>
      <c r="C18" s="100"/>
      <c r="D18" s="60"/>
    </row>
    <row r="19" spans="1:4" ht="12.75" customHeight="1" x14ac:dyDescent="0.2">
      <c r="A19" s="58" t="s">
        <v>32</v>
      </c>
      <c r="B19" s="135" t="s">
        <v>117</v>
      </c>
      <c r="C19" s="100"/>
      <c r="D19" s="60"/>
    </row>
    <row r="20" spans="1:4" ht="12.75" customHeight="1" x14ac:dyDescent="0.2">
      <c r="A20" s="58" t="s">
        <v>33</v>
      </c>
      <c r="B20" s="135" t="s">
        <v>118</v>
      </c>
      <c r="C20" s="100"/>
      <c r="D20" s="60"/>
    </row>
    <row r="21" spans="1:4" ht="12.75" customHeight="1" x14ac:dyDescent="0.2">
      <c r="A21" s="58" t="s">
        <v>34</v>
      </c>
      <c r="B21" s="92" t="s">
        <v>518</v>
      </c>
      <c r="C21" s="59"/>
      <c r="D21" s="60"/>
    </row>
    <row r="22" spans="1:4" ht="12.75" customHeight="1" x14ac:dyDescent="0.2">
      <c r="A22" s="58" t="s">
        <v>35</v>
      </c>
      <c r="B22" s="61" t="s">
        <v>930</v>
      </c>
      <c r="C22" s="59"/>
      <c r="D22" s="60"/>
    </row>
    <row r="23" spans="1:4" ht="12.75" customHeight="1" x14ac:dyDescent="0.2">
      <c r="A23" s="58" t="s">
        <v>36</v>
      </c>
      <c r="B23" s="61"/>
      <c r="C23" s="59"/>
      <c r="D23" s="60"/>
    </row>
    <row r="24" spans="1:4" ht="12.75" customHeight="1" x14ac:dyDescent="0.2">
      <c r="A24" s="58" t="s">
        <v>37</v>
      </c>
      <c r="B24" s="61"/>
      <c r="C24" s="59"/>
      <c r="D24" s="60"/>
    </row>
    <row r="25" spans="1:4" ht="12.75" customHeight="1" thickBot="1" x14ac:dyDescent="0.25">
      <c r="A25" s="629" t="s">
        <v>42</v>
      </c>
      <c r="B25" s="62"/>
      <c r="C25" s="63"/>
      <c r="D25" s="64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&amp;C11. sz. melléklet a .../.. (.) sz.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4"/>
  <sheetViews>
    <sheetView view="pageBreakPreview" zoomScale="60" zoomScaleNormal="100" workbookViewId="0">
      <selection activeCell="A9" sqref="A9"/>
    </sheetView>
  </sheetViews>
  <sheetFormatPr defaultRowHeight="12.75" customHeight="1" x14ac:dyDescent="0.2"/>
  <cols>
    <col min="1" max="1" width="90.1640625" customWidth="1"/>
    <col min="2" max="2" width="26.83203125" bestFit="1" customWidth="1"/>
  </cols>
  <sheetData>
    <row r="1" spans="1:2" ht="12.75" customHeight="1" thickBot="1" x14ac:dyDescent="0.25">
      <c r="A1" s="926" t="s">
        <v>936</v>
      </c>
      <c r="B1" s="926"/>
    </row>
    <row r="2" spans="1:2" ht="12.75" customHeight="1" thickBot="1" x14ac:dyDescent="0.25">
      <c r="A2" s="627"/>
      <c r="B2" s="628" t="s">
        <v>12</v>
      </c>
    </row>
    <row r="3" spans="1:2" ht="12.75" customHeight="1" thickBot="1" x14ac:dyDescent="0.25">
      <c r="A3" s="198" t="s">
        <v>51</v>
      </c>
      <c r="B3" s="248" t="s">
        <v>935</v>
      </c>
    </row>
    <row r="4" spans="1:2" ht="12.75" customHeight="1" thickBot="1" x14ac:dyDescent="0.25">
      <c r="A4" s="124">
        <v>1</v>
      </c>
      <c r="B4" s="125">
        <v>2</v>
      </c>
    </row>
    <row r="5" spans="1:2" ht="12.75" customHeight="1" x14ac:dyDescent="0.2">
      <c r="A5" s="88" t="s">
        <v>215</v>
      </c>
      <c r="B5" s="271">
        <f>SUM((('1.mell.'!D7)+'1.mell.'!E7))</f>
        <v>156203350</v>
      </c>
    </row>
    <row r="6" spans="1:2" ht="12.75" customHeight="1" x14ac:dyDescent="0.2">
      <c r="A6" s="89" t="s">
        <v>931</v>
      </c>
      <c r="B6" s="271">
        <f>SUM((('1.mell.'!D8)+'1.mell.'!E8))</f>
        <v>85109716</v>
      </c>
    </row>
    <row r="7" spans="1:2" ht="12.75" customHeight="1" x14ac:dyDescent="0.2">
      <c r="A7" s="89" t="s">
        <v>932</v>
      </c>
      <c r="B7" s="271">
        <f>SUM((('1.mell.'!D9)+'1.mell.'!E9))</f>
        <v>112572227</v>
      </c>
    </row>
    <row r="8" spans="1:2" ht="12.75" customHeight="1" x14ac:dyDescent="0.2">
      <c r="A8" s="89" t="s">
        <v>933</v>
      </c>
      <c r="B8" s="271">
        <f>SUM((('1.mell.'!D10)+'1.mell.'!E10))</f>
        <v>6336770</v>
      </c>
    </row>
    <row r="9" spans="1:2" ht="12.75" customHeight="1" x14ac:dyDescent="0.2">
      <c r="A9" s="89" t="s">
        <v>934</v>
      </c>
      <c r="B9" s="271">
        <f>SUM((('1.mell.'!D11)+'1.mell.'!E11))</f>
        <v>19440000</v>
      </c>
    </row>
    <row r="10" spans="1:2" ht="12.75" customHeight="1" x14ac:dyDescent="0.2">
      <c r="A10" s="89"/>
      <c r="B10" s="271"/>
    </row>
    <row r="11" spans="1:2" ht="12.75" customHeight="1" x14ac:dyDescent="0.2">
      <c r="A11" s="89"/>
      <c r="B11" s="271"/>
    </row>
    <row r="12" spans="1:2" ht="12.75" customHeight="1" x14ac:dyDescent="0.2">
      <c r="A12" s="89"/>
      <c r="B12" s="271"/>
    </row>
    <row r="13" spans="1:2" ht="12.75" customHeight="1" thickBot="1" x14ac:dyDescent="0.25">
      <c r="A13" s="90"/>
      <c r="B13" s="271"/>
    </row>
    <row r="14" spans="1:2" ht="12.75" customHeight="1" thickBot="1" x14ac:dyDescent="0.25">
      <c r="A14" s="32" t="s">
        <v>52</v>
      </c>
      <c r="B14" s="44">
        <f>SUM(B5:B13)</f>
        <v>379662063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&amp;C12. sz. melléklet a ..../..... (.) sz. önkormányzati rendelethez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3"/>
  <sheetViews>
    <sheetView tabSelected="1" view="pageBreakPreview" zoomScale="60" zoomScaleNormal="100" workbookViewId="0">
      <selection activeCell="A26" sqref="A26"/>
    </sheetView>
  </sheetViews>
  <sheetFormatPr defaultRowHeight="12.75" x14ac:dyDescent="0.2"/>
  <cols>
    <col min="1" max="1" width="56.33203125" customWidth="1"/>
    <col min="2" max="2" width="19.5" customWidth="1"/>
  </cols>
  <sheetData>
    <row r="1" spans="1:2" ht="19.5" customHeight="1" x14ac:dyDescent="0.25">
      <c r="A1" s="927" t="s">
        <v>947</v>
      </c>
      <c r="B1" s="928"/>
    </row>
    <row r="2" spans="1:2" ht="12.75" customHeight="1" x14ac:dyDescent="0.2">
      <c r="A2" s="929" t="s">
        <v>950</v>
      </c>
      <c r="B2" s="930"/>
    </row>
    <row r="3" spans="1:2" ht="12.75" customHeight="1" x14ac:dyDescent="0.2">
      <c r="A3" s="666" t="s">
        <v>60</v>
      </c>
      <c r="B3" s="667" t="s">
        <v>942</v>
      </c>
    </row>
    <row r="4" spans="1:2" ht="12.75" customHeight="1" x14ac:dyDescent="0.25">
      <c r="A4" s="665" t="s">
        <v>948</v>
      </c>
      <c r="B4" s="716">
        <f>B5+B6+B7+B8+B9+B10+B11+B12+B13+B14+B15+B16+B17+B18+B19+B20+B21+B22+B23+B24</f>
        <v>25849322</v>
      </c>
    </row>
    <row r="5" spans="1:2" ht="12.75" customHeight="1" x14ac:dyDescent="0.2">
      <c r="A5" s="822" t="s">
        <v>964</v>
      </c>
      <c r="B5" s="717">
        <v>121553787</v>
      </c>
    </row>
    <row r="6" spans="1:2" ht="12.75" customHeight="1" x14ac:dyDescent="0.2">
      <c r="A6" s="661" t="s">
        <v>1015</v>
      </c>
      <c r="B6" s="717">
        <v>-74025603</v>
      </c>
    </row>
    <row r="7" spans="1:2" ht="12.75" customHeight="1" x14ac:dyDescent="0.2">
      <c r="A7" s="661" t="s">
        <v>1030</v>
      </c>
      <c r="B7" s="717">
        <v>-1000000</v>
      </c>
    </row>
    <row r="8" spans="1:2" ht="12.75" customHeight="1" x14ac:dyDescent="0.2">
      <c r="A8" s="661" t="s">
        <v>1016</v>
      </c>
      <c r="B8" s="717">
        <v>-1235487</v>
      </c>
    </row>
    <row r="9" spans="1:2" ht="12.75" customHeight="1" x14ac:dyDescent="0.2">
      <c r="A9" s="661" t="s">
        <v>1017</v>
      </c>
      <c r="B9" s="717">
        <v>-1000000</v>
      </c>
    </row>
    <row r="10" spans="1:2" ht="26.25" customHeight="1" x14ac:dyDescent="0.2">
      <c r="A10" s="821" t="s">
        <v>1018</v>
      </c>
      <c r="B10" s="717">
        <v>8744000</v>
      </c>
    </row>
    <row r="11" spans="1:2" ht="26.25" customHeight="1" x14ac:dyDescent="0.2">
      <c r="A11" s="821" t="s">
        <v>1025</v>
      </c>
      <c r="B11" s="717">
        <v>-8744000</v>
      </c>
    </row>
    <row r="12" spans="1:2" ht="12.75" customHeight="1" x14ac:dyDescent="0.2">
      <c r="A12" s="661" t="s">
        <v>1019</v>
      </c>
      <c r="B12" s="717">
        <v>-901446</v>
      </c>
    </row>
    <row r="13" spans="1:2" ht="12.75" customHeight="1" x14ac:dyDescent="0.2">
      <c r="A13" s="661" t="s">
        <v>1020</v>
      </c>
      <c r="B13" s="717">
        <v>-374269</v>
      </c>
    </row>
    <row r="14" spans="1:2" ht="12.75" customHeight="1" x14ac:dyDescent="0.2">
      <c r="A14" s="661" t="s">
        <v>1021</v>
      </c>
      <c r="B14" s="717">
        <v>-603628</v>
      </c>
    </row>
    <row r="15" spans="1:2" ht="12.75" customHeight="1" x14ac:dyDescent="0.2">
      <c r="A15" s="661" t="s">
        <v>1022</v>
      </c>
      <c r="B15" s="717">
        <v>-9110</v>
      </c>
    </row>
    <row r="16" spans="1:2" ht="12.75" customHeight="1" x14ac:dyDescent="0.2">
      <c r="A16" s="661" t="s">
        <v>1023</v>
      </c>
      <c r="B16" s="717">
        <v>-808836</v>
      </c>
    </row>
    <row r="17" spans="1:2" ht="12.75" customHeight="1" x14ac:dyDescent="0.2">
      <c r="A17" s="661" t="s">
        <v>1024</v>
      </c>
      <c r="B17" s="717">
        <v>-8258289</v>
      </c>
    </row>
    <row r="18" spans="1:2" ht="24" customHeight="1" x14ac:dyDescent="0.2">
      <c r="A18" s="821" t="s">
        <v>1031</v>
      </c>
      <c r="B18" s="717">
        <v>-127000</v>
      </c>
    </row>
    <row r="19" spans="1:2" ht="24.75" customHeight="1" x14ac:dyDescent="0.2">
      <c r="A19" s="821" t="s">
        <v>1026</v>
      </c>
      <c r="B19" s="717">
        <v>-101600</v>
      </c>
    </row>
    <row r="20" spans="1:2" ht="15.75" customHeight="1" x14ac:dyDescent="0.2">
      <c r="A20" s="821" t="s">
        <v>1027</v>
      </c>
      <c r="B20" s="717">
        <v>-4119673</v>
      </c>
    </row>
    <row r="21" spans="1:2" ht="15" customHeight="1" x14ac:dyDescent="0.2">
      <c r="A21" s="821" t="s">
        <v>1028</v>
      </c>
      <c r="B21" s="717">
        <v>-600000</v>
      </c>
    </row>
    <row r="22" spans="1:2" ht="12.75" customHeight="1" x14ac:dyDescent="0.2">
      <c r="A22" s="661" t="s">
        <v>1029</v>
      </c>
      <c r="B22" s="717">
        <v>-2539524</v>
      </c>
    </row>
    <row r="23" spans="1:2" ht="12.75" customHeight="1" x14ac:dyDescent="0.2">
      <c r="A23" s="661"/>
      <c r="B23" s="717"/>
    </row>
    <row r="24" spans="1:2" ht="12.75" customHeight="1" x14ac:dyDescent="0.2">
      <c r="A24" s="661"/>
      <c r="B24" s="717"/>
    </row>
    <row r="25" spans="1:2" ht="12.75" customHeight="1" x14ac:dyDescent="0.25">
      <c r="A25" s="665" t="s">
        <v>949</v>
      </c>
      <c r="B25" s="716">
        <f>SUM(B26:B31)</f>
        <v>40004841</v>
      </c>
    </row>
    <row r="26" spans="1:2" ht="12.75" customHeight="1" x14ac:dyDescent="0.2">
      <c r="A26" s="823" t="s">
        <v>965</v>
      </c>
      <c r="B26" s="718">
        <v>62391388</v>
      </c>
    </row>
    <row r="27" spans="1:2" ht="12.75" customHeight="1" x14ac:dyDescent="0.2">
      <c r="A27" s="662" t="s">
        <v>1010</v>
      </c>
      <c r="B27" s="718">
        <v>131625000</v>
      </c>
    </row>
    <row r="28" spans="1:2" ht="12.75" customHeight="1" x14ac:dyDescent="0.2">
      <c r="A28" s="662" t="s">
        <v>1012</v>
      </c>
      <c r="B28" s="718">
        <v>-131625000</v>
      </c>
    </row>
    <row r="29" spans="1:2" ht="24.75" customHeight="1" x14ac:dyDescent="0.2">
      <c r="A29" s="820" t="s">
        <v>1013</v>
      </c>
      <c r="B29" s="718">
        <v>-230000</v>
      </c>
    </row>
    <row r="30" spans="1:2" ht="24" customHeight="1" x14ac:dyDescent="0.2">
      <c r="A30" s="820" t="s">
        <v>1014</v>
      </c>
      <c r="B30" s="718">
        <v>-22156547</v>
      </c>
    </row>
    <row r="31" spans="1:2" ht="12.75" customHeight="1" x14ac:dyDescent="0.2">
      <c r="A31" s="662"/>
      <c r="B31" s="718"/>
    </row>
    <row r="32" spans="1:2" ht="12.75" customHeight="1" thickBot="1" x14ac:dyDescent="0.25">
      <c r="A32" s="664" t="s">
        <v>52</v>
      </c>
      <c r="B32" s="719">
        <f>SUM(B4,B25)</f>
        <v>65854163</v>
      </c>
    </row>
    <row r="33" spans="1:2" ht="12.75" customHeight="1" x14ac:dyDescent="0.2">
      <c r="A33" s="663"/>
      <c r="B33" s="66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headerFooter>
    <oddHeader xml:space="preserve">&amp;C13. sz. melléklet a ..../..... (.) sz. önkormányzati rendelethez
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4" sqref="C4"/>
    </sheetView>
  </sheetViews>
  <sheetFormatPr defaultRowHeight="12.75" x14ac:dyDescent="0.2"/>
  <cols>
    <col min="1" max="1" width="12.5" bestFit="1" customWidth="1"/>
    <col min="2" max="2" width="17.5" bestFit="1" customWidth="1"/>
    <col min="3" max="3" width="17.6640625" bestFit="1" customWidth="1"/>
    <col min="4" max="4" width="14.5" style="386" bestFit="1" customWidth="1"/>
  </cols>
  <sheetData>
    <row r="1" spans="1:4" x14ac:dyDescent="0.2">
      <c r="A1" s="668" t="s">
        <v>60</v>
      </c>
      <c r="B1" s="668" t="s">
        <v>951</v>
      </c>
      <c r="C1" s="668" t="s">
        <v>952</v>
      </c>
      <c r="D1" s="668" t="s">
        <v>953</v>
      </c>
    </row>
    <row r="2" spans="1:4" x14ac:dyDescent="0.2">
      <c r="A2" s="389" t="s">
        <v>195</v>
      </c>
      <c r="B2" s="720">
        <f>SUM('1.mell.'!D119:E119)</f>
        <v>1568584906</v>
      </c>
      <c r="C2" s="720">
        <f>SUM('6.sz. melléklet'!G25)</f>
        <v>1568584906</v>
      </c>
      <c r="D2" s="728">
        <f>(B2-C2)</f>
        <v>0</v>
      </c>
    </row>
    <row r="3" spans="1:4" x14ac:dyDescent="0.2">
      <c r="A3" s="389" t="s">
        <v>164</v>
      </c>
      <c r="B3" s="720">
        <f>SUM('1.mell.'!D121:E121)</f>
        <v>90056518</v>
      </c>
      <c r="C3" s="720">
        <f>SUM('7.sz.melléklet'!G21)</f>
        <v>90056518</v>
      </c>
      <c r="D3" s="728">
        <f t="shared" ref="D3:D12" si="0">(B3-C3)</f>
        <v>0</v>
      </c>
    </row>
    <row r="4" spans="1:4" x14ac:dyDescent="0.2">
      <c r="A4" s="389" t="s">
        <v>49</v>
      </c>
      <c r="B4" s="720">
        <f>SUM('1.mell.'!D115:E115)</f>
        <v>65854163</v>
      </c>
      <c r="C4" s="720">
        <f>SUM('13.sz. melléklet'!B32)</f>
        <v>65854163</v>
      </c>
      <c r="D4" s="728">
        <f t="shared" si="0"/>
        <v>0</v>
      </c>
    </row>
    <row r="5" spans="1:4" x14ac:dyDescent="0.2">
      <c r="A5" s="389"/>
      <c r="B5" s="720"/>
      <c r="C5" s="720"/>
      <c r="D5" s="728">
        <f t="shared" si="0"/>
        <v>0</v>
      </c>
    </row>
    <row r="6" spans="1:4" x14ac:dyDescent="0.2">
      <c r="A6" s="389"/>
      <c r="B6" s="720"/>
      <c r="C6" s="720"/>
      <c r="D6" s="668">
        <f t="shared" si="0"/>
        <v>0</v>
      </c>
    </row>
    <row r="7" spans="1:4" x14ac:dyDescent="0.2">
      <c r="A7" s="389"/>
      <c r="B7" s="720"/>
      <c r="C7" s="720"/>
      <c r="D7" s="668">
        <f t="shared" si="0"/>
        <v>0</v>
      </c>
    </row>
    <row r="8" spans="1:4" x14ac:dyDescent="0.2">
      <c r="A8" s="389"/>
      <c r="B8" s="720"/>
      <c r="C8" s="720"/>
      <c r="D8" s="668">
        <f t="shared" si="0"/>
        <v>0</v>
      </c>
    </row>
    <row r="9" spans="1:4" x14ac:dyDescent="0.2">
      <c r="A9" s="389"/>
      <c r="B9" s="720"/>
      <c r="C9" s="720"/>
      <c r="D9" s="668">
        <f t="shared" si="0"/>
        <v>0</v>
      </c>
    </row>
    <row r="10" spans="1:4" x14ac:dyDescent="0.2">
      <c r="A10" s="389"/>
      <c r="B10" s="720"/>
      <c r="C10" s="720"/>
      <c r="D10" s="668">
        <f t="shared" si="0"/>
        <v>0</v>
      </c>
    </row>
    <row r="11" spans="1:4" x14ac:dyDescent="0.2">
      <c r="A11" s="389"/>
      <c r="B11" s="720"/>
      <c r="C11" s="720"/>
      <c r="D11" s="668">
        <f t="shared" si="0"/>
        <v>0</v>
      </c>
    </row>
    <row r="12" spans="1:4" x14ac:dyDescent="0.2">
      <c r="A12" s="389"/>
      <c r="B12" s="720"/>
      <c r="C12" s="720"/>
      <c r="D12" s="668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A22" zoomScale="130" zoomScaleNormal="130" zoomScaleSheetLayoutView="100" workbookViewId="0">
      <selection activeCell="C3" sqref="C3"/>
    </sheetView>
  </sheetViews>
  <sheetFormatPr defaultRowHeight="15.75" x14ac:dyDescent="0.25"/>
  <cols>
    <col min="1" max="1" width="9.5" style="255" customWidth="1"/>
    <col min="2" max="2" width="91.6640625" style="255" customWidth="1"/>
    <col min="3" max="3" width="21.6640625" style="256" customWidth="1"/>
    <col min="4" max="4" width="9" style="278" customWidth="1"/>
    <col min="5" max="16384" width="9.33203125" style="278"/>
  </cols>
  <sheetData>
    <row r="1" spans="1:3" ht="15.95" customHeight="1" x14ac:dyDescent="0.25">
      <c r="A1" s="838" t="s">
        <v>14</v>
      </c>
      <c r="B1" s="838"/>
      <c r="C1" s="838"/>
    </row>
    <row r="2" spans="1:3" ht="15.95" customHeight="1" thickBot="1" x14ac:dyDescent="0.3">
      <c r="A2" s="841" t="s">
        <v>131</v>
      </c>
      <c r="B2" s="841"/>
      <c r="C2" s="214" t="e">
        <f>'1.2.sz.mell.'!C2</f>
        <v>#REF!</v>
      </c>
    </row>
    <row r="3" spans="1:3" ht="38.1" customHeight="1" thickBot="1" x14ac:dyDescent="0.3">
      <c r="A3" s="22" t="s">
        <v>63</v>
      </c>
      <c r="B3" s="23" t="s">
        <v>16</v>
      </c>
      <c r="C3" s="37" t="str">
        <f>+CONCATENATE(LEFT(ÖSSZEFÜGGÉSEK!A5,4),". évi előirányzat")</f>
        <v>2018. évi előirányzat</v>
      </c>
    </row>
    <row r="4" spans="1:3" s="279" customFormat="1" ht="12" customHeight="1" thickBot="1" x14ac:dyDescent="0.25">
      <c r="A4" s="274"/>
      <c r="B4" s="275" t="s">
        <v>456</v>
      </c>
      <c r="C4" s="276" t="s">
        <v>457</v>
      </c>
    </row>
    <row r="5" spans="1:3" s="280" customFormat="1" ht="12" customHeight="1" thickBot="1" x14ac:dyDescent="0.25">
      <c r="A5" s="19" t="s">
        <v>17</v>
      </c>
      <c r="B5" s="20" t="s">
        <v>214</v>
      </c>
      <c r="C5" s="204">
        <f>+C6+C7+C8+C9+C10+C11</f>
        <v>0</v>
      </c>
    </row>
    <row r="6" spans="1:3" s="280" customFormat="1" ht="12" customHeight="1" x14ac:dyDescent="0.2">
      <c r="A6" s="14" t="s">
        <v>92</v>
      </c>
      <c r="B6" s="281" t="s">
        <v>215</v>
      </c>
      <c r="C6" s="207"/>
    </row>
    <row r="7" spans="1:3" s="280" customFormat="1" ht="12" customHeight="1" x14ac:dyDescent="0.2">
      <c r="A7" s="13" t="s">
        <v>93</v>
      </c>
      <c r="B7" s="282" t="s">
        <v>216</v>
      </c>
      <c r="C7" s="206"/>
    </row>
    <row r="8" spans="1:3" s="280" customFormat="1" ht="12" customHeight="1" x14ac:dyDescent="0.2">
      <c r="A8" s="13" t="s">
        <v>94</v>
      </c>
      <c r="B8" s="282" t="s">
        <v>510</v>
      </c>
      <c r="C8" s="206"/>
    </row>
    <row r="9" spans="1:3" s="280" customFormat="1" ht="12" customHeight="1" x14ac:dyDescent="0.2">
      <c r="A9" s="13" t="s">
        <v>95</v>
      </c>
      <c r="B9" s="282" t="s">
        <v>217</v>
      </c>
      <c r="C9" s="206"/>
    </row>
    <row r="10" spans="1:3" s="280" customFormat="1" ht="12" customHeight="1" x14ac:dyDescent="0.2">
      <c r="A10" s="13" t="s">
        <v>127</v>
      </c>
      <c r="B10" s="200" t="s">
        <v>395</v>
      </c>
      <c r="C10" s="206"/>
    </row>
    <row r="11" spans="1:3" s="280" customFormat="1" ht="12" customHeight="1" thickBot="1" x14ac:dyDescent="0.25">
      <c r="A11" s="15" t="s">
        <v>96</v>
      </c>
      <c r="B11" s="201" t="s">
        <v>396</v>
      </c>
      <c r="C11" s="206"/>
    </row>
    <row r="12" spans="1:3" s="280" customFormat="1" ht="12" customHeight="1" thickBot="1" x14ac:dyDescent="0.25">
      <c r="A12" s="19" t="s">
        <v>18</v>
      </c>
      <c r="B12" s="199" t="s">
        <v>218</v>
      </c>
      <c r="C12" s="204">
        <f>+C13+C14+C15+C16+C17</f>
        <v>0</v>
      </c>
    </row>
    <row r="13" spans="1:3" s="280" customFormat="1" ht="12" customHeight="1" x14ac:dyDescent="0.2">
      <c r="A13" s="14" t="s">
        <v>98</v>
      </c>
      <c r="B13" s="281" t="s">
        <v>219</v>
      </c>
      <c r="C13" s="207"/>
    </row>
    <row r="14" spans="1:3" s="280" customFormat="1" ht="12" customHeight="1" x14ac:dyDescent="0.2">
      <c r="A14" s="13" t="s">
        <v>99</v>
      </c>
      <c r="B14" s="282" t="s">
        <v>220</v>
      </c>
      <c r="C14" s="206"/>
    </row>
    <row r="15" spans="1:3" s="280" customFormat="1" ht="12" customHeight="1" x14ac:dyDescent="0.2">
      <c r="A15" s="13" t="s">
        <v>100</v>
      </c>
      <c r="B15" s="282" t="s">
        <v>387</v>
      </c>
      <c r="C15" s="206"/>
    </row>
    <row r="16" spans="1:3" s="280" customFormat="1" ht="12" customHeight="1" x14ac:dyDescent="0.2">
      <c r="A16" s="13" t="s">
        <v>101</v>
      </c>
      <c r="B16" s="282" t="s">
        <v>388</v>
      </c>
      <c r="C16" s="206"/>
    </row>
    <row r="17" spans="1:3" s="280" customFormat="1" ht="12" customHeight="1" x14ac:dyDescent="0.2">
      <c r="A17" s="13" t="s">
        <v>102</v>
      </c>
      <c r="B17" s="282" t="s">
        <v>221</v>
      </c>
      <c r="C17" s="206"/>
    </row>
    <row r="18" spans="1:3" s="280" customFormat="1" ht="12" customHeight="1" thickBot="1" x14ac:dyDescent="0.25">
      <c r="A18" s="15" t="s">
        <v>111</v>
      </c>
      <c r="B18" s="201" t="s">
        <v>222</v>
      </c>
      <c r="C18" s="208"/>
    </row>
    <row r="19" spans="1:3" s="280" customFormat="1" ht="12" customHeight="1" thickBot="1" x14ac:dyDescent="0.25">
      <c r="A19" s="19" t="s">
        <v>19</v>
      </c>
      <c r="B19" s="20" t="s">
        <v>223</v>
      </c>
      <c r="C19" s="204">
        <f>+C20+C21+C22+C23+C24</f>
        <v>0</v>
      </c>
    </row>
    <row r="20" spans="1:3" s="280" customFormat="1" ht="12" customHeight="1" x14ac:dyDescent="0.2">
      <c r="A20" s="14" t="s">
        <v>81</v>
      </c>
      <c r="B20" s="281" t="s">
        <v>224</v>
      </c>
      <c r="C20" s="207"/>
    </row>
    <row r="21" spans="1:3" s="280" customFormat="1" ht="12" customHeight="1" x14ac:dyDescent="0.2">
      <c r="A21" s="13" t="s">
        <v>82</v>
      </c>
      <c r="B21" s="282" t="s">
        <v>225</v>
      </c>
      <c r="C21" s="206"/>
    </row>
    <row r="22" spans="1:3" s="280" customFormat="1" ht="12" customHeight="1" x14ac:dyDescent="0.2">
      <c r="A22" s="13" t="s">
        <v>83</v>
      </c>
      <c r="B22" s="282" t="s">
        <v>389</v>
      </c>
      <c r="C22" s="206"/>
    </row>
    <row r="23" spans="1:3" s="280" customFormat="1" ht="12" customHeight="1" x14ac:dyDescent="0.2">
      <c r="A23" s="13" t="s">
        <v>84</v>
      </c>
      <c r="B23" s="282" t="s">
        <v>390</v>
      </c>
      <c r="C23" s="206"/>
    </row>
    <row r="24" spans="1:3" s="280" customFormat="1" ht="12" customHeight="1" x14ac:dyDescent="0.2">
      <c r="A24" s="13" t="s">
        <v>148</v>
      </c>
      <c r="B24" s="282" t="s">
        <v>226</v>
      </c>
      <c r="C24" s="206"/>
    </row>
    <row r="25" spans="1:3" s="280" customFormat="1" ht="12" customHeight="1" thickBot="1" x14ac:dyDescent="0.25">
      <c r="A25" s="15" t="s">
        <v>149</v>
      </c>
      <c r="B25" s="283" t="s">
        <v>227</v>
      </c>
      <c r="C25" s="208"/>
    </row>
    <row r="26" spans="1:3" s="280" customFormat="1" ht="12" customHeight="1" thickBot="1" x14ac:dyDescent="0.25">
      <c r="A26" s="19" t="s">
        <v>150</v>
      </c>
      <c r="B26" s="20" t="s">
        <v>511</v>
      </c>
      <c r="C26" s="210">
        <f>SUM(C27:C33)</f>
        <v>0</v>
      </c>
    </row>
    <row r="27" spans="1:3" s="280" customFormat="1" ht="12" customHeight="1" x14ac:dyDescent="0.2">
      <c r="A27" s="14" t="s">
        <v>229</v>
      </c>
      <c r="B27" s="281" t="s">
        <v>515</v>
      </c>
      <c r="C27" s="207"/>
    </row>
    <row r="28" spans="1:3" s="280" customFormat="1" ht="12" customHeight="1" x14ac:dyDescent="0.2">
      <c r="A28" s="13" t="s">
        <v>230</v>
      </c>
      <c r="B28" s="282" t="s">
        <v>516</v>
      </c>
      <c r="C28" s="206"/>
    </row>
    <row r="29" spans="1:3" s="280" customFormat="1" ht="12" customHeight="1" x14ac:dyDescent="0.2">
      <c r="A29" s="13" t="s">
        <v>231</v>
      </c>
      <c r="B29" s="282" t="s">
        <v>517</v>
      </c>
      <c r="C29" s="206"/>
    </row>
    <row r="30" spans="1:3" s="280" customFormat="1" ht="12" customHeight="1" x14ac:dyDescent="0.2">
      <c r="A30" s="13" t="s">
        <v>232</v>
      </c>
      <c r="B30" s="282" t="s">
        <v>518</v>
      </c>
      <c r="C30" s="206"/>
    </row>
    <row r="31" spans="1:3" s="280" customFormat="1" ht="12" customHeight="1" x14ac:dyDescent="0.2">
      <c r="A31" s="13" t="s">
        <v>512</v>
      </c>
      <c r="B31" s="282" t="s">
        <v>233</v>
      </c>
      <c r="C31" s="206"/>
    </row>
    <row r="32" spans="1:3" s="280" customFormat="1" ht="12" customHeight="1" x14ac:dyDescent="0.2">
      <c r="A32" s="13" t="s">
        <v>513</v>
      </c>
      <c r="B32" s="282" t="s">
        <v>234</v>
      </c>
      <c r="C32" s="206"/>
    </row>
    <row r="33" spans="1:3" s="280" customFormat="1" ht="12" customHeight="1" thickBot="1" x14ac:dyDescent="0.25">
      <c r="A33" s="15" t="s">
        <v>514</v>
      </c>
      <c r="B33" s="352" t="s">
        <v>235</v>
      </c>
      <c r="C33" s="208"/>
    </row>
    <row r="34" spans="1:3" s="280" customFormat="1" ht="12" customHeight="1" thickBot="1" x14ac:dyDescent="0.25">
      <c r="A34" s="19" t="s">
        <v>21</v>
      </c>
      <c r="B34" s="20" t="s">
        <v>397</v>
      </c>
      <c r="C34" s="204">
        <f>SUM(C35:C45)</f>
        <v>0</v>
      </c>
    </row>
    <row r="35" spans="1:3" s="280" customFormat="1" ht="12" customHeight="1" x14ac:dyDescent="0.2">
      <c r="A35" s="14" t="s">
        <v>85</v>
      </c>
      <c r="B35" s="281" t="s">
        <v>238</v>
      </c>
      <c r="C35" s="207"/>
    </row>
    <row r="36" spans="1:3" s="280" customFormat="1" ht="12" customHeight="1" x14ac:dyDescent="0.2">
      <c r="A36" s="13" t="s">
        <v>86</v>
      </c>
      <c r="B36" s="282" t="s">
        <v>239</v>
      </c>
      <c r="C36" s="206"/>
    </row>
    <row r="37" spans="1:3" s="280" customFormat="1" ht="12" customHeight="1" x14ac:dyDescent="0.2">
      <c r="A37" s="13" t="s">
        <v>87</v>
      </c>
      <c r="B37" s="282" t="s">
        <v>240</v>
      </c>
      <c r="C37" s="206"/>
    </row>
    <row r="38" spans="1:3" s="280" customFormat="1" ht="12" customHeight="1" x14ac:dyDescent="0.2">
      <c r="A38" s="13" t="s">
        <v>152</v>
      </c>
      <c r="B38" s="282" t="s">
        <v>241</v>
      </c>
      <c r="C38" s="206"/>
    </row>
    <row r="39" spans="1:3" s="280" customFormat="1" ht="12" customHeight="1" x14ac:dyDescent="0.2">
      <c r="A39" s="13" t="s">
        <v>153</v>
      </c>
      <c r="B39" s="282" t="s">
        <v>242</v>
      </c>
      <c r="C39" s="206"/>
    </row>
    <row r="40" spans="1:3" s="280" customFormat="1" ht="12" customHeight="1" x14ac:dyDescent="0.2">
      <c r="A40" s="13" t="s">
        <v>154</v>
      </c>
      <c r="B40" s="282" t="s">
        <v>243</v>
      </c>
      <c r="C40" s="206"/>
    </row>
    <row r="41" spans="1:3" s="280" customFormat="1" ht="12" customHeight="1" x14ac:dyDescent="0.2">
      <c r="A41" s="13" t="s">
        <v>155</v>
      </c>
      <c r="B41" s="282" t="s">
        <v>244</v>
      </c>
      <c r="C41" s="206"/>
    </row>
    <row r="42" spans="1:3" s="280" customFormat="1" ht="12" customHeight="1" x14ac:dyDescent="0.2">
      <c r="A42" s="13" t="s">
        <v>156</v>
      </c>
      <c r="B42" s="282" t="s">
        <v>519</v>
      </c>
      <c r="C42" s="206"/>
    </row>
    <row r="43" spans="1:3" s="280" customFormat="1" ht="12" customHeight="1" x14ac:dyDescent="0.2">
      <c r="A43" s="13" t="s">
        <v>236</v>
      </c>
      <c r="B43" s="282" t="s">
        <v>246</v>
      </c>
      <c r="C43" s="209"/>
    </row>
    <row r="44" spans="1:3" s="280" customFormat="1" ht="12" customHeight="1" x14ac:dyDescent="0.2">
      <c r="A44" s="15" t="s">
        <v>237</v>
      </c>
      <c r="B44" s="283" t="s">
        <v>399</v>
      </c>
      <c r="C44" s="268"/>
    </row>
    <row r="45" spans="1:3" s="280" customFormat="1" ht="12" customHeight="1" thickBot="1" x14ac:dyDescent="0.25">
      <c r="A45" s="15" t="s">
        <v>398</v>
      </c>
      <c r="B45" s="201" t="s">
        <v>247</v>
      </c>
      <c r="C45" s="268"/>
    </row>
    <row r="46" spans="1:3" s="280" customFormat="1" ht="12" customHeight="1" thickBot="1" x14ac:dyDescent="0.25">
      <c r="A46" s="19" t="s">
        <v>22</v>
      </c>
      <c r="B46" s="20" t="s">
        <v>248</v>
      </c>
      <c r="C46" s="204">
        <f>SUM(C47:C51)</f>
        <v>0</v>
      </c>
    </row>
    <row r="47" spans="1:3" s="280" customFormat="1" ht="12" customHeight="1" x14ac:dyDescent="0.2">
      <c r="A47" s="14" t="s">
        <v>88</v>
      </c>
      <c r="B47" s="281" t="s">
        <v>252</v>
      </c>
      <c r="C47" s="319"/>
    </row>
    <row r="48" spans="1:3" s="280" customFormat="1" ht="12" customHeight="1" x14ac:dyDescent="0.2">
      <c r="A48" s="13" t="s">
        <v>89</v>
      </c>
      <c r="B48" s="282" t="s">
        <v>253</v>
      </c>
      <c r="C48" s="209"/>
    </row>
    <row r="49" spans="1:3" s="280" customFormat="1" ht="12" customHeight="1" x14ac:dyDescent="0.2">
      <c r="A49" s="13" t="s">
        <v>249</v>
      </c>
      <c r="B49" s="282" t="s">
        <v>254</v>
      </c>
      <c r="C49" s="209"/>
    </row>
    <row r="50" spans="1:3" s="280" customFormat="1" ht="12" customHeight="1" x14ac:dyDescent="0.2">
      <c r="A50" s="13" t="s">
        <v>250</v>
      </c>
      <c r="B50" s="282" t="s">
        <v>255</v>
      </c>
      <c r="C50" s="209"/>
    </row>
    <row r="51" spans="1:3" s="280" customFormat="1" ht="12" customHeight="1" thickBot="1" x14ac:dyDescent="0.25">
      <c r="A51" s="15" t="s">
        <v>251</v>
      </c>
      <c r="B51" s="201" t="s">
        <v>256</v>
      </c>
      <c r="C51" s="268"/>
    </row>
    <row r="52" spans="1:3" s="280" customFormat="1" ht="12" customHeight="1" thickBot="1" x14ac:dyDescent="0.25">
      <c r="A52" s="19" t="s">
        <v>157</v>
      </c>
      <c r="B52" s="20" t="s">
        <v>257</v>
      </c>
      <c r="C52" s="204">
        <f>SUM(C53:C55)</f>
        <v>0</v>
      </c>
    </row>
    <row r="53" spans="1:3" s="280" customFormat="1" ht="12" customHeight="1" x14ac:dyDescent="0.2">
      <c r="A53" s="14" t="s">
        <v>90</v>
      </c>
      <c r="B53" s="281" t="s">
        <v>258</v>
      </c>
      <c r="C53" s="207"/>
    </row>
    <row r="54" spans="1:3" s="280" customFormat="1" ht="12" customHeight="1" x14ac:dyDescent="0.2">
      <c r="A54" s="13" t="s">
        <v>91</v>
      </c>
      <c r="B54" s="282" t="s">
        <v>391</v>
      </c>
      <c r="C54" s="206"/>
    </row>
    <row r="55" spans="1:3" s="280" customFormat="1" ht="12" customHeight="1" x14ac:dyDescent="0.2">
      <c r="A55" s="13" t="s">
        <v>261</v>
      </c>
      <c r="B55" s="282" t="s">
        <v>259</v>
      </c>
      <c r="C55" s="206"/>
    </row>
    <row r="56" spans="1:3" s="280" customFormat="1" ht="12" customHeight="1" thickBot="1" x14ac:dyDescent="0.25">
      <c r="A56" s="15" t="s">
        <v>262</v>
      </c>
      <c r="B56" s="201" t="s">
        <v>260</v>
      </c>
      <c r="C56" s="208"/>
    </row>
    <row r="57" spans="1:3" s="280" customFormat="1" ht="12" customHeight="1" thickBot="1" x14ac:dyDescent="0.25">
      <c r="A57" s="19" t="s">
        <v>24</v>
      </c>
      <c r="B57" s="199" t="s">
        <v>263</v>
      </c>
      <c r="C57" s="204">
        <f>SUM(C58:C60)</f>
        <v>0</v>
      </c>
    </row>
    <row r="58" spans="1:3" s="280" customFormat="1" ht="12" customHeight="1" x14ac:dyDescent="0.2">
      <c r="A58" s="14" t="s">
        <v>158</v>
      </c>
      <c r="B58" s="281" t="s">
        <v>265</v>
      </c>
      <c r="C58" s="209"/>
    </row>
    <row r="59" spans="1:3" s="280" customFormat="1" ht="12" customHeight="1" x14ac:dyDescent="0.2">
      <c r="A59" s="13" t="s">
        <v>159</v>
      </c>
      <c r="B59" s="282" t="s">
        <v>392</v>
      </c>
      <c r="C59" s="209"/>
    </row>
    <row r="60" spans="1:3" s="280" customFormat="1" ht="12" customHeight="1" x14ac:dyDescent="0.2">
      <c r="A60" s="13" t="s">
        <v>196</v>
      </c>
      <c r="B60" s="282" t="s">
        <v>266</v>
      </c>
      <c r="C60" s="209"/>
    </row>
    <row r="61" spans="1:3" s="280" customFormat="1" ht="12" customHeight="1" thickBot="1" x14ac:dyDescent="0.25">
      <c r="A61" s="15" t="s">
        <v>264</v>
      </c>
      <c r="B61" s="201" t="s">
        <v>267</v>
      </c>
      <c r="C61" s="209"/>
    </row>
    <row r="62" spans="1:3" s="280" customFormat="1" ht="12" customHeight="1" thickBot="1" x14ac:dyDescent="0.25">
      <c r="A62" s="336" t="s">
        <v>439</v>
      </c>
      <c r="B62" s="20" t="s">
        <v>268</v>
      </c>
      <c r="C62" s="210">
        <f>+C5+C12+C19+C26+C34+C46+C52+C57</f>
        <v>0</v>
      </c>
    </row>
    <row r="63" spans="1:3" s="280" customFormat="1" ht="12" customHeight="1" thickBot="1" x14ac:dyDescent="0.25">
      <c r="A63" s="321" t="s">
        <v>269</v>
      </c>
      <c r="B63" s="199" t="s">
        <v>270</v>
      </c>
      <c r="C63" s="204">
        <f>SUM(C64:C66)</f>
        <v>0</v>
      </c>
    </row>
    <row r="64" spans="1:3" s="280" customFormat="1" ht="12" customHeight="1" x14ac:dyDescent="0.2">
      <c r="A64" s="14" t="s">
        <v>301</v>
      </c>
      <c r="B64" s="281" t="s">
        <v>271</v>
      </c>
      <c r="C64" s="209"/>
    </row>
    <row r="65" spans="1:3" s="280" customFormat="1" ht="12" customHeight="1" x14ac:dyDescent="0.2">
      <c r="A65" s="13" t="s">
        <v>310</v>
      </c>
      <c r="B65" s="282" t="s">
        <v>272</v>
      </c>
      <c r="C65" s="209"/>
    </row>
    <row r="66" spans="1:3" s="280" customFormat="1" ht="12" customHeight="1" thickBot="1" x14ac:dyDescent="0.25">
      <c r="A66" s="15" t="s">
        <v>311</v>
      </c>
      <c r="B66" s="330" t="s">
        <v>424</v>
      </c>
      <c r="C66" s="209"/>
    </row>
    <row r="67" spans="1:3" s="280" customFormat="1" ht="12" customHeight="1" thickBot="1" x14ac:dyDescent="0.25">
      <c r="A67" s="321" t="s">
        <v>274</v>
      </c>
      <c r="B67" s="199" t="s">
        <v>275</v>
      </c>
      <c r="C67" s="204">
        <f>SUM(C68:C71)</f>
        <v>0</v>
      </c>
    </row>
    <row r="68" spans="1:3" s="280" customFormat="1" ht="12" customHeight="1" x14ac:dyDescent="0.2">
      <c r="A68" s="14" t="s">
        <v>128</v>
      </c>
      <c r="B68" s="281" t="s">
        <v>276</v>
      </c>
      <c r="C68" s="209"/>
    </row>
    <row r="69" spans="1:3" s="280" customFormat="1" ht="12" customHeight="1" x14ac:dyDescent="0.2">
      <c r="A69" s="13" t="s">
        <v>129</v>
      </c>
      <c r="B69" s="282" t="s">
        <v>277</v>
      </c>
      <c r="C69" s="209"/>
    </row>
    <row r="70" spans="1:3" s="280" customFormat="1" ht="12" customHeight="1" x14ac:dyDescent="0.2">
      <c r="A70" s="13" t="s">
        <v>302</v>
      </c>
      <c r="B70" s="282" t="s">
        <v>278</v>
      </c>
      <c r="C70" s="209"/>
    </row>
    <row r="71" spans="1:3" s="280" customFormat="1" ht="12" customHeight="1" thickBot="1" x14ac:dyDescent="0.25">
      <c r="A71" s="15" t="s">
        <v>303</v>
      </c>
      <c r="B71" s="201" t="s">
        <v>279</v>
      </c>
      <c r="C71" s="209"/>
    </row>
    <row r="72" spans="1:3" s="280" customFormat="1" ht="12" customHeight="1" thickBot="1" x14ac:dyDescent="0.25">
      <c r="A72" s="321" t="s">
        <v>280</v>
      </c>
      <c r="B72" s="199" t="s">
        <v>281</v>
      </c>
      <c r="C72" s="204">
        <f>SUM(C73:C74)</f>
        <v>0</v>
      </c>
    </row>
    <row r="73" spans="1:3" s="280" customFormat="1" ht="12" customHeight="1" x14ac:dyDescent="0.2">
      <c r="A73" s="14" t="s">
        <v>304</v>
      </c>
      <c r="B73" s="281" t="s">
        <v>282</v>
      </c>
      <c r="C73" s="209"/>
    </row>
    <row r="74" spans="1:3" s="280" customFormat="1" ht="12" customHeight="1" thickBot="1" x14ac:dyDescent="0.25">
      <c r="A74" s="15" t="s">
        <v>305</v>
      </c>
      <c r="B74" s="201" t="s">
        <v>283</v>
      </c>
      <c r="C74" s="209"/>
    </row>
    <row r="75" spans="1:3" s="280" customFormat="1" ht="12" customHeight="1" thickBot="1" x14ac:dyDescent="0.25">
      <c r="A75" s="321" t="s">
        <v>284</v>
      </c>
      <c r="B75" s="199" t="s">
        <v>285</v>
      </c>
      <c r="C75" s="204">
        <f>SUM(C76:C78)</f>
        <v>0</v>
      </c>
    </row>
    <row r="76" spans="1:3" s="280" customFormat="1" ht="12" customHeight="1" x14ac:dyDescent="0.2">
      <c r="A76" s="14" t="s">
        <v>306</v>
      </c>
      <c r="B76" s="281" t="s">
        <v>286</v>
      </c>
      <c r="C76" s="209"/>
    </row>
    <row r="77" spans="1:3" s="280" customFormat="1" ht="12" customHeight="1" x14ac:dyDescent="0.2">
      <c r="A77" s="13" t="s">
        <v>307</v>
      </c>
      <c r="B77" s="282" t="s">
        <v>287</v>
      </c>
      <c r="C77" s="209"/>
    </row>
    <row r="78" spans="1:3" s="280" customFormat="1" ht="12" customHeight="1" thickBot="1" x14ac:dyDescent="0.25">
      <c r="A78" s="15" t="s">
        <v>308</v>
      </c>
      <c r="B78" s="201" t="s">
        <v>288</v>
      </c>
      <c r="C78" s="209"/>
    </row>
    <row r="79" spans="1:3" s="280" customFormat="1" ht="12" customHeight="1" thickBot="1" x14ac:dyDescent="0.25">
      <c r="A79" s="321" t="s">
        <v>289</v>
      </c>
      <c r="B79" s="199" t="s">
        <v>309</v>
      </c>
      <c r="C79" s="204">
        <f>SUM(C80:C83)</f>
        <v>0</v>
      </c>
    </row>
    <row r="80" spans="1:3" s="280" customFormat="1" ht="12" customHeight="1" x14ac:dyDescent="0.2">
      <c r="A80" s="284" t="s">
        <v>290</v>
      </c>
      <c r="B80" s="281" t="s">
        <v>291</v>
      </c>
      <c r="C80" s="209"/>
    </row>
    <row r="81" spans="1:3" s="280" customFormat="1" ht="12" customHeight="1" x14ac:dyDescent="0.2">
      <c r="A81" s="285" t="s">
        <v>292</v>
      </c>
      <c r="B81" s="282" t="s">
        <v>293</v>
      </c>
      <c r="C81" s="209"/>
    </row>
    <row r="82" spans="1:3" s="280" customFormat="1" ht="12" customHeight="1" x14ac:dyDescent="0.2">
      <c r="A82" s="285" t="s">
        <v>294</v>
      </c>
      <c r="B82" s="282" t="s">
        <v>295</v>
      </c>
      <c r="C82" s="209"/>
    </row>
    <row r="83" spans="1:3" s="280" customFormat="1" ht="12" customHeight="1" thickBot="1" x14ac:dyDescent="0.25">
      <c r="A83" s="286" t="s">
        <v>296</v>
      </c>
      <c r="B83" s="201" t="s">
        <v>297</v>
      </c>
      <c r="C83" s="209"/>
    </row>
    <row r="84" spans="1:3" s="280" customFormat="1" ht="12" customHeight="1" thickBot="1" x14ac:dyDescent="0.25">
      <c r="A84" s="321" t="s">
        <v>298</v>
      </c>
      <c r="B84" s="199" t="s">
        <v>438</v>
      </c>
      <c r="C84" s="320"/>
    </row>
    <row r="85" spans="1:3" s="280" customFormat="1" ht="13.5" customHeight="1" thickBot="1" x14ac:dyDescent="0.25">
      <c r="A85" s="321" t="s">
        <v>300</v>
      </c>
      <c r="B85" s="199" t="s">
        <v>299</v>
      </c>
      <c r="C85" s="320"/>
    </row>
    <row r="86" spans="1:3" s="280" customFormat="1" ht="15.75" customHeight="1" thickBot="1" x14ac:dyDescent="0.25">
      <c r="A86" s="321" t="s">
        <v>312</v>
      </c>
      <c r="B86" s="287" t="s">
        <v>441</v>
      </c>
      <c r="C86" s="210">
        <f>+C63+C67+C72+C75+C79+C85+C84</f>
        <v>0</v>
      </c>
    </row>
    <row r="87" spans="1:3" s="280" customFormat="1" ht="16.5" customHeight="1" thickBot="1" x14ac:dyDescent="0.25">
      <c r="A87" s="322" t="s">
        <v>440</v>
      </c>
      <c r="B87" s="288" t="s">
        <v>442</v>
      </c>
      <c r="C87" s="210">
        <f>+C62+C86</f>
        <v>0</v>
      </c>
    </row>
    <row r="88" spans="1:3" s="280" customFormat="1" ht="83.25" customHeight="1" x14ac:dyDescent="0.2">
      <c r="A88" s="4"/>
      <c r="B88" s="5"/>
      <c r="C88" s="211"/>
    </row>
    <row r="89" spans="1:3" ht="16.5" customHeight="1" x14ac:dyDescent="0.25">
      <c r="A89" s="838" t="s">
        <v>46</v>
      </c>
      <c r="B89" s="838"/>
      <c r="C89" s="838"/>
    </row>
    <row r="90" spans="1:3" s="289" customFormat="1" ht="16.5" customHeight="1" thickBot="1" x14ac:dyDescent="0.3">
      <c r="A90" s="842" t="s">
        <v>132</v>
      </c>
      <c r="B90" s="842"/>
      <c r="C90" s="107" t="e">
        <f>C2</f>
        <v>#REF!</v>
      </c>
    </row>
    <row r="91" spans="1:3" ht="38.1" customHeight="1" thickBot="1" x14ac:dyDescent="0.3">
      <c r="A91" s="22" t="s">
        <v>63</v>
      </c>
      <c r="B91" s="23" t="s">
        <v>47</v>
      </c>
      <c r="C91" s="37" t="str">
        <f>+C3</f>
        <v>2018. évi előirányzat</v>
      </c>
    </row>
    <row r="92" spans="1:3" s="279" customFormat="1" ht="12" customHeight="1" thickBot="1" x14ac:dyDescent="0.25">
      <c r="A92" s="29"/>
      <c r="B92" s="30" t="s">
        <v>456</v>
      </c>
      <c r="C92" s="31" t="s">
        <v>457</v>
      </c>
    </row>
    <row r="93" spans="1:3" ht="12" customHeight="1" thickBot="1" x14ac:dyDescent="0.3">
      <c r="A93" s="21" t="s">
        <v>17</v>
      </c>
      <c r="B93" s="25" t="s">
        <v>400</v>
      </c>
      <c r="C93" s="203">
        <f>C94+C95+C96+C97+C98+C111</f>
        <v>0</v>
      </c>
    </row>
    <row r="94" spans="1:3" ht="12" customHeight="1" x14ac:dyDescent="0.25">
      <c r="A94" s="16" t="s">
        <v>92</v>
      </c>
      <c r="B94" s="9" t="s">
        <v>48</v>
      </c>
      <c r="C94" s="205"/>
    </row>
    <row r="95" spans="1:3" ht="12" customHeight="1" x14ac:dyDescent="0.25">
      <c r="A95" s="13" t="s">
        <v>93</v>
      </c>
      <c r="B95" s="7" t="s">
        <v>160</v>
      </c>
      <c r="C95" s="206"/>
    </row>
    <row r="96" spans="1:3" ht="12" customHeight="1" x14ac:dyDescent="0.25">
      <c r="A96" s="13" t="s">
        <v>94</v>
      </c>
      <c r="B96" s="7" t="s">
        <v>125</v>
      </c>
      <c r="C96" s="208"/>
    </row>
    <row r="97" spans="1:3" ht="12" customHeight="1" x14ac:dyDescent="0.25">
      <c r="A97" s="13" t="s">
        <v>95</v>
      </c>
      <c r="B97" s="10" t="s">
        <v>161</v>
      </c>
      <c r="C97" s="208"/>
    </row>
    <row r="98" spans="1:3" ht="12" customHeight="1" x14ac:dyDescent="0.25">
      <c r="A98" s="13" t="s">
        <v>106</v>
      </c>
      <c r="B98" s="18" t="s">
        <v>162</v>
      </c>
      <c r="C98" s="208"/>
    </row>
    <row r="99" spans="1:3" ht="12" customHeight="1" x14ac:dyDescent="0.25">
      <c r="A99" s="13" t="s">
        <v>96</v>
      </c>
      <c r="B99" s="7" t="s">
        <v>405</v>
      </c>
      <c r="C99" s="208"/>
    </row>
    <row r="100" spans="1:3" ht="12" customHeight="1" x14ac:dyDescent="0.25">
      <c r="A100" s="13" t="s">
        <v>97</v>
      </c>
      <c r="B100" s="112" t="s">
        <v>404</v>
      </c>
      <c r="C100" s="208"/>
    </row>
    <row r="101" spans="1:3" ht="12" customHeight="1" x14ac:dyDescent="0.25">
      <c r="A101" s="13" t="s">
        <v>107</v>
      </c>
      <c r="B101" s="112" t="s">
        <v>403</v>
      </c>
      <c r="C101" s="208"/>
    </row>
    <row r="102" spans="1:3" ht="12" customHeight="1" x14ac:dyDescent="0.25">
      <c r="A102" s="13" t="s">
        <v>108</v>
      </c>
      <c r="B102" s="110" t="s">
        <v>315</v>
      </c>
      <c r="C102" s="208"/>
    </row>
    <row r="103" spans="1:3" ht="12" customHeight="1" x14ac:dyDescent="0.25">
      <c r="A103" s="13" t="s">
        <v>109</v>
      </c>
      <c r="B103" s="111" t="s">
        <v>316</v>
      </c>
      <c r="C103" s="208"/>
    </row>
    <row r="104" spans="1:3" ht="12" customHeight="1" x14ac:dyDescent="0.25">
      <c r="A104" s="13" t="s">
        <v>110</v>
      </c>
      <c r="B104" s="111" t="s">
        <v>317</v>
      </c>
      <c r="C104" s="208"/>
    </row>
    <row r="105" spans="1:3" ht="12" customHeight="1" x14ac:dyDescent="0.25">
      <c r="A105" s="13" t="s">
        <v>112</v>
      </c>
      <c r="B105" s="110" t="s">
        <v>318</v>
      </c>
      <c r="C105" s="208"/>
    </row>
    <row r="106" spans="1:3" ht="12" customHeight="1" x14ac:dyDescent="0.25">
      <c r="A106" s="13" t="s">
        <v>163</v>
      </c>
      <c r="B106" s="110" t="s">
        <v>319</v>
      </c>
      <c r="C106" s="208"/>
    </row>
    <row r="107" spans="1:3" ht="12" customHeight="1" x14ac:dyDescent="0.25">
      <c r="A107" s="13" t="s">
        <v>313</v>
      </c>
      <c r="B107" s="111" t="s">
        <v>320</v>
      </c>
      <c r="C107" s="208"/>
    </row>
    <row r="108" spans="1:3" ht="12" customHeight="1" x14ac:dyDescent="0.25">
      <c r="A108" s="12" t="s">
        <v>314</v>
      </c>
      <c r="B108" s="112" t="s">
        <v>321</v>
      </c>
      <c r="C108" s="208"/>
    </row>
    <row r="109" spans="1:3" ht="12" customHeight="1" x14ac:dyDescent="0.25">
      <c r="A109" s="13" t="s">
        <v>401</v>
      </c>
      <c r="B109" s="112" t="s">
        <v>322</v>
      </c>
      <c r="C109" s="208"/>
    </row>
    <row r="110" spans="1:3" ht="12" customHeight="1" x14ac:dyDescent="0.25">
      <c r="A110" s="15" t="s">
        <v>402</v>
      </c>
      <c r="B110" s="112" t="s">
        <v>323</v>
      </c>
      <c r="C110" s="208"/>
    </row>
    <row r="111" spans="1:3" ht="12" customHeight="1" x14ac:dyDescent="0.25">
      <c r="A111" s="13" t="s">
        <v>406</v>
      </c>
      <c r="B111" s="10" t="s">
        <v>49</v>
      </c>
      <c r="C111" s="206"/>
    </row>
    <row r="112" spans="1:3" ht="12" customHeight="1" x14ac:dyDescent="0.25">
      <c r="A112" s="13" t="s">
        <v>407</v>
      </c>
      <c r="B112" s="7" t="s">
        <v>409</v>
      </c>
      <c r="C112" s="206"/>
    </row>
    <row r="113" spans="1:3" ht="12" customHeight="1" thickBot="1" x14ac:dyDescent="0.3">
      <c r="A113" s="17" t="s">
        <v>408</v>
      </c>
      <c r="B113" s="334" t="s">
        <v>410</v>
      </c>
      <c r="C113" s="212"/>
    </row>
    <row r="114" spans="1:3" ht="12" customHeight="1" thickBot="1" x14ac:dyDescent="0.3">
      <c r="A114" s="331" t="s">
        <v>18</v>
      </c>
      <c r="B114" s="332" t="s">
        <v>324</v>
      </c>
      <c r="C114" s="333">
        <f>+C115+C117+C119</f>
        <v>0</v>
      </c>
    </row>
    <row r="115" spans="1:3" ht="12" customHeight="1" x14ac:dyDescent="0.25">
      <c r="A115" s="14" t="s">
        <v>98</v>
      </c>
      <c r="B115" s="7" t="s">
        <v>195</v>
      </c>
      <c r="C115" s="207"/>
    </row>
    <row r="116" spans="1:3" ht="12" customHeight="1" x14ac:dyDescent="0.25">
      <c r="A116" s="14" t="s">
        <v>99</v>
      </c>
      <c r="B116" s="11" t="s">
        <v>328</v>
      </c>
      <c r="C116" s="207"/>
    </row>
    <row r="117" spans="1:3" ht="12" customHeight="1" x14ac:dyDescent="0.25">
      <c r="A117" s="14" t="s">
        <v>100</v>
      </c>
      <c r="B117" s="11" t="s">
        <v>164</v>
      </c>
      <c r="C117" s="206"/>
    </row>
    <row r="118" spans="1:3" ht="12" customHeight="1" x14ac:dyDescent="0.25">
      <c r="A118" s="14" t="s">
        <v>101</v>
      </c>
      <c r="B118" s="11" t="s">
        <v>329</v>
      </c>
      <c r="C118" s="174"/>
    </row>
    <row r="119" spans="1:3" ht="12" customHeight="1" x14ac:dyDescent="0.25">
      <c r="A119" s="14" t="s">
        <v>102</v>
      </c>
      <c r="B119" s="201" t="s">
        <v>197</v>
      </c>
      <c r="C119" s="174"/>
    </row>
    <row r="120" spans="1:3" ht="12" customHeight="1" x14ac:dyDescent="0.25">
      <c r="A120" s="14" t="s">
        <v>111</v>
      </c>
      <c r="B120" s="200" t="s">
        <v>393</v>
      </c>
      <c r="C120" s="174"/>
    </row>
    <row r="121" spans="1:3" ht="12" customHeight="1" x14ac:dyDescent="0.25">
      <c r="A121" s="14" t="s">
        <v>113</v>
      </c>
      <c r="B121" s="277" t="s">
        <v>334</v>
      </c>
      <c r="C121" s="174"/>
    </row>
    <row r="122" spans="1:3" x14ac:dyDescent="0.25">
      <c r="A122" s="14" t="s">
        <v>165</v>
      </c>
      <c r="B122" s="111" t="s">
        <v>317</v>
      </c>
      <c r="C122" s="174"/>
    </row>
    <row r="123" spans="1:3" ht="12" customHeight="1" x14ac:dyDescent="0.25">
      <c r="A123" s="14" t="s">
        <v>166</v>
      </c>
      <c r="B123" s="111" t="s">
        <v>333</v>
      </c>
      <c r="C123" s="174"/>
    </row>
    <row r="124" spans="1:3" ht="12" customHeight="1" x14ac:dyDescent="0.25">
      <c r="A124" s="14" t="s">
        <v>167</v>
      </c>
      <c r="B124" s="111" t="s">
        <v>332</v>
      </c>
      <c r="C124" s="174"/>
    </row>
    <row r="125" spans="1:3" ht="12" customHeight="1" x14ac:dyDescent="0.25">
      <c r="A125" s="14" t="s">
        <v>325</v>
      </c>
      <c r="B125" s="111" t="s">
        <v>320</v>
      </c>
      <c r="C125" s="174"/>
    </row>
    <row r="126" spans="1:3" ht="12" customHeight="1" x14ac:dyDescent="0.25">
      <c r="A126" s="14" t="s">
        <v>326</v>
      </c>
      <c r="B126" s="111" t="s">
        <v>331</v>
      </c>
      <c r="C126" s="174"/>
    </row>
    <row r="127" spans="1:3" ht="16.5" thickBot="1" x14ac:dyDescent="0.3">
      <c r="A127" s="12" t="s">
        <v>327</v>
      </c>
      <c r="B127" s="111" t="s">
        <v>330</v>
      </c>
      <c r="C127" s="176"/>
    </row>
    <row r="128" spans="1:3" ht="12" customHeight="1" thickBot="1" x14ac:dyDescent="0.3">
      <c r="A128" s="19" t="s">
        <v>19</v>
      </c>
      <c r="B128" s="93" t="s">
        <v>411</v>
      </c>
      <c r="C128" s="204">
        <f>+C93+C114</f>
        <v>0</v>
      </c>
    </row>
    <row r="129" spans="1:3" ht="12" customHeight="1" thickBot="1" x14ac:dyDescent="0.3">
      <c r="A129" s="19" t="s">
        <v>20</v>
      </c>
      <c r="B129" s="93" t="s">
        <v>412</v>
      </c>
      <c r="C129" s="204">
        <f>+C130+C131+C132</f>
        <v>0</v>
      </c>
    </row>
    <row r="130" spans="1:3" ht="12" customHeight="1" x14ac:dyDescent="0.25">
      <c r="A130" s="14" t="s">
        <v>229</v>
      </c>
      <c r="B130" s="11" t="s">
        <v>419</v>
      </c>
      <c r="C130" s="174"/>
    </row>
    <row r="131" spans="1:3" ht="12" customHeight="1" x14ac:dyDescent="0.25">
      <c r="A131" s="14" t="s">
        <v>230</v>
      </c>
      <c r="B131" s="11" t="s">
        <v>420</v>
      </c>
      <c r="C131" s="174"/>
    </row>
    <row r="132" spans="1:3" ht="12" customHeight="1" thickBot="1" x14ac:dyDescent="0.3">
      <c r="A132" s="12" t="s">
        <v>231</v>
      </c>
      <c r="B132" s="11" t="s">
        <v>421</v>
      </c>
      <c r="C132" s="174"/>
    </row>
    <row r="133" spans="1:3" ht="12" customHeight="1" thickBot="1" x14ac:dyDescent="0.3">
      <c r="A133" s="19" t="s">
        <v>21</v>
      </c>
      <c r="B133" s="93" t="s">
        <v>413</v>
      </c>
      <c r="C133" s="204">
        <f>SUM(C134:C139)</f>
        <v>0</v>
      </c>
    </row>
    <row r="134" spans="1:3" ht="12" customHeight="1" x14ac:dyDescent="0.25">
      <c r="A134" s="14" t="s">
        <v>85</v>
      </c>
      <c r="B134" s="8" t="s">
        <v>422</v>
      </c>
      <c r="C134" s="174"/>
    </row>
    <row r="135" spans="1:3" ht="12" customHeight="1" x14ac:dyDescent="0.25">
      <c r="A135" s="14" t="s">
        <v>86</v>
      </c>
      <c r="B135" s="8" t="s">
        <v>414</v>
      </c>
      <c r="C135" s="174"/>
    </row>
    <row r="136" spans="1:3" ht="12" customHeight="1" x14ac:dyDescent="0.25">
      <c r="A136" s="14" t="s">
        <v>87</v>
      </c>
      <c r="B136" s="8" t="s">
        <v>415</v>
      </c>
      <c r="C136" s="174"/>
    </row>
    <row r="137" spans="1:3" ht="12" customHeight="1" x14ac:dyDescent="0.25">
      <c r="A137" s="14" t="s">
        <v>152</v>
      </c>
      <c r="B137" s="8" t="s">
        <v>416</v>
      </c>
      <c r="C137" s="174"/>
    </row>
    <row r="138" spans="1:3" ht="12" customHeight="1" x14ac:dyDescent="0.25">
      <c r="A138" s="14" t="s">
        <v>153</v>
      </c>
      <c r="B138" s="8" t="s">
        <v>417</v>
      </c>
      <c r="C138" s="174"/>
    </row>
    <row r="139" spans="1:3" ht="12" customHeight="1" thickBot="1" x14ac:dyDescent="0.3">
      <c r="A139" s="12" t="s">
        <v>154</v>
      </c>
      <c r="B139" s="8" t="s">
        <v>418</v>
      </c>
      <c r="C139" s="174"/>
    </row>
    <row r="140" spans="1:3" ht="12" customHeight="1" thickBot="1" x14ac:dyDescent="0.3">
      <c r="A140" s="19" t="s">
        <v>22</v>
      </c>
      <c r="B140" s="93" t="s">
        <v>426</v>
      </c>
      <c r="C140" s="210">
        <f>+C141+C142+C143+C144</f>
        <v>0</v>
      </c>
    </row>
    <row r="141" spans="1:3" ht="12" customHeight="1" x14ac:dyDescent="0.25">
      <c r="A141" s="14" t="s">
        <v>88</v>
      </c>
      <c r="B141" s="8" t="s">
        <v>335</v>
      </c>
      <c r="C141" s="174"/>
    </row>
    <row r="142" spans="1:3" ht="12" customHeight="1" x14ac:dyDescent="0.25">
      <c r="A142" s="14" t="s">
        <v>89</v>
      </c>
      <c r="B142" s="8" t="s">
        <v>336</v>
      </c>
      <c r="C142" s="174"/>
    </row>
    <row r="143" spans="1:3" ht="12" customHeight="1" x14ac:dyDescent="0.25">
      <c r="A143" s="14" t="s">
        <v>249</v>
      </c>
      <c r="B143" s="8" t="s">
        <v>427</v>
      </c>
      <c r="C143" s="174"/>
    </row>
    <row r="144" spans="1:3" ht="12" customHeight="1" thickBot="1" x14ac:dyDescent="0.3">
      <c r="A144" s="12" t="s">
        <v>250</v>
      </c>
      <c r="B144" s="6" t="s">
        <v>355</v>
      </c>
      <c r="C144" s="174"/>
    </row>
    <row r="145" spans="1:9" ht="12" customHeight="1" thickBot="1" x14ac:dyDescent="0.3">
      <c r="A145" s="19" t="s">
        <v>23</v>
      </c>
      <c r="B145" s="93" t="s">
        <v>428</v>
      </c>
      <c r="C145" s="213">
        <f>SUM(C146:C150)</f>
        <v>0</v>
      </c>
    </row>
    <row r="146" spans="1:9" ht="12" customHeight="1" x14ac:dyDescent="0.25">
      <c r="A146" s="14" t="s">
        <v>90</v>
      </c>
      <c r="B146" s="8" t="s">
        <v>423</v>
      </c>
      <c r="C146" s="174"/>
    </row>
    <row r="147" spans="1:9" ht="12" customHeight="1" x14ac:dyDescent="0.25">
      <c r="A147" s="14" t="s">
        <v>91</v>
      </c>
      <c r="B147" s="8" t="s">
        <v>430</v>
      </c>
      <c r="C147" s="174"/>
    </row>
    <row r="148" spans="1:9" ht="12" customHeight="1" x14ac:dyDescent="0.25">
      <c r="A148" s="14" t="s">
        <v>261</v>
      </c>
      <c r="B148" s="8" t="s">
        <v>425</v>
      </c>
      <c r="C148" s="174"/>
    </row>
    <row r="149" spans="1:9" ht="12" customHeight="1" x14ac:dyDescent="0.25">
      <c r="A149" s="14" t="s">
        <v>262</v>
      </c>
      <c r="B149" s="8" t="s">
        <v>431</v>
      </c>
      <c r="C149" s="174"/>
    </row>
    <row r="150" spans="1:9" ht="12" customHeight="1" thickBot="1" x14ac:dyDescent="0.3">
      <c r="A150" s="14" t="s">
        <v>429</v>
      </c>
      <c r="B150" s="8" t="s">
        <v>432</v>
      </c>
      <c r="C150" s="174"/>
    </row>
    <row r="151" spans="1:9" ht="12" customHeight="1" thickBot="1" x14ac:dyDescent="0.3">
      <c r="A151" s="19" t="s">
        <v>24</v>
      </c>
      <c r="B151" s="93" t="s">
        <v>433</v>
      </c>
      <c r="C151" s="335"/>
    </row>
    <row r="152" spans="1:9" ht="12" customHeight="1" thickBot="1" x14ac:dyDescent="0.3">
      <c r="A152" s="19" t="s">
        <v>25</v>
      </c>
      <c r="B152" s="93" t="s">
        <v>434</v>
      </c>
      <c r="C152" s="335"/>
    </row>
    <row r="153" spans="1:9" ht="15" customHeight="1" thickBot="1" x14ac:dyDescent="0.3">
      <c r="A153" s="19" t="s">
        <v>26</v>
      </c>
      <c r="B153" s="93" t="s">
        <v>436</v>
      </c>
      <c r="C153" s="290">
        <f>+C129+C133+C140+C145+C151+C152</f>
        <v>0</v>
      </c>
      <c r="F153" s="291"/>
      <c r="G153" s="292"/>
      <c r="H153" s="292"/>
      <c r="I153" s="292"/>
    </row>
    <row r="154" spans="1:9" s="280" customFormat="1" ht="12.95" customHeight="1" thickBot="1" x14ac:dyDescent="0.25">
      <c r="A154" s="202" t="s">
        <v>27</v>
      </c>
      <c r="B154" s="254" t="s">
        <v>435</v>
      </c>
      <c r="C154" s="290">
        <f>+C128+C153</f>
        <v>0</v>
      </c>
    </row>
    <row r="155" spans="1:9" ht="7.5" customHeight="1" x14ac:dyDescent="0.25"/>
    <row r="156" spans="1:9" x14ac:dyDescent="0.25">
      <c r="A156" s="843" t="s">
        <v>337</v>
      </c>
      <c r="B156" s="843"/>
      <c r="C156" s="843"/>
    </row>
    <row r="157" spans="1:9" ht="15" customHeight="1" thickBot="1" x14ac:dyDescent="0.3">
      <c r="A157" s="841" t="s">
        <v>133</v>
      </c>
      <c r="B157" s="841"/>
      <c r="C157" s="214" t="e">
        <f>C90</f>
        <v>#REF!</v>
      </c>
    </row>
    <row r="158" spans="1:9" ht="13.5" customHeight="1" thickBot="1" x14ac:dyDescent="0.3">
      <c r="A158" s="19">
        <v>1</v>
      </c>
      <c r="B158" s="24" t="s">
        <v>437</v>
      </c>
      <c r="C158" s="204">
        <f>+C62-C128</f>
        <v>0</v>
      </c>
      <c r="D158" s="293"/>
    </row>
    <row r="159" spans="1:9" ht="27.75" customHeight="1" thickBot="1" x14ac:dyDescent="0.3">
      <c r="A159" s="19" t="s">
        <v>18</v>
      </c>
      <c r="B159" s="24" t="s">
        <v>443</v>
      </c>
      <c r="C159" s="204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255" customWidth="1"/>
    <col min="2" max="2" width="91.6640625" style="255" customWidth="1"/>
    <col min="3" max="3" width="21.6640625" style="256" customWidth="1"/>
    <col min="4" max="4" width="9" style="278" customWidth="1"/>
    <col min="5" max="16384" width="9.33203125" style="278"/>
  </cols>
  <sheetData>
    <row r="1" spans="1:3" ht="15.95" customHeight="1" x14ac:dyDescent="0.25">
      <c r="A1" s="838" t="s">
        <v>14</v>
      </c>
      <c r="B1" s="838"/>
      <c r="C1" s="838"/>
    </row>
    <row r="2" spans="1:3" ht="15.95" customHeight="1" thickBot="1" x14ac:dyDescent="0.3">
      <c r="A2" s="841" t="s">
        <v>131</v>
      </c>
      <c r="B2" s="841"/>
      <c r="C2" s="214" t="e">
        <f>'1.3.sz.mell.'!C2</f>
        <v>#REF!</v>
      </c>
    </row>
    <row r="3" spans="1:3" ht="38.1" customHeight="1" thickBot="1" x14ac:dyDescent="0.3">
      <c r="A3" s="22" t="s">
        <v>63</v>
      </c>
      <c r="B3" s="23" t="s">
        <v>16</v>
      </c>
      <c r="C3" s="37" t="str">
        <f>+CONCATENATE(LEFT(ÖSSZEFÜGGÉSEK!A5,4),". évi előirányzat")</f>
        <v>2018. évi előirányzat</v>
      </c>
    </row>
    <row r="4" spans="1:3" s="279" customFormat="1" ht="12" customHeight="1" thickBot="1" x14ac:dyDescent="0.25">
      <c r="A4" s="274"/>
      <c r="B4" s="275" t="s">
        <v>456</v>
      </c>
      <c r="C4" s="276" t="s">
        <v>457</v>
      </c>
    </row>
    <row r="5" spans="1:3" s="280" customFormat="1" ht="12" customHeight="1" thickBot="1" x14ac:dyDescent="0.25">
      <c r="A5" s="19" t="s">
        <v>17</v>
      </c>
      <c r="B5" s="20" t="s">
        <v>214</v>
      </c>
      <c r="C5" s="204">
        <f>+C6+C7+C8+C9+C10+C11</f>
        <v>0</v>
      </c>
    </row>
    <row r="6" spans="1:3" s="280" customFormat="1" ht="12" customHeight="1" x14ac:dyDescent="0.2">
      <c r="A6" s="14" t="s">
        <v>92</v>
      </c>
      <c r="B6" s="281" t="s">
        <v>215</v>
      </c>
      <c r="C6" s="207"/>
    </row>
    <row r="7" spans="1:3" s="280" customFormat="1" ht="12" customHeight="1" x14ac:dyDescent="0.2">
      <c r="A7" s="13" t="s">
        <v>93</v>
      </c>
      <c r="B7" s="282" t="s">
        <v>216</v>
      </c>
      <c r="C7" s="206"/>
    </row>
    <row r="8" spans="1:3" s="280" customFormat="1" ht="12" customHeight="1" x14ac:dyDescent="0.2">
      <c r="A8" s="13" t="s">
        <v>94</v>
      </c>
      <c r="B8" s="282" t="s">
        <v>510</v>
      </c>
      <c r="C8" s="206"/>
    </row>
    <row r="9" spans="1:3" s="280" customFormat="1" ht="12" customHeight="1" x14ac:dyDescent="0.2">
      <c r="A9" s="13" t="s">
        <v>95</v>
      </c>
      <c r="B9" s="282" t="s">
        <v>217</v>
      </c>
      <c r="C9" s="206"/>
    </row>
    <row r="10" spans="1:3" s="280" customFormat="1" ht="12" customHeight="1" x14ac:dyDescent="0.2">
      <c r="A10" s="13" t="s">
        <v>127</v>
      </c>
      <c r="B10" s="200" t="s">
        <v>395</v>
      </c>
      <c r="C10" s="206"/>
    </row>
    <row r="11" spans="1:3" s="280" customFormat="1" ht="12" customHeight="1" thickBot="1" x14ac:dyDescent="0.25">
      <c r="A11" s="15" t="s">
        <v>96</v>
      </c>
      <c r="B11" s="201" t="s">
        <v>396</v>
      </c>
      <c r="C11" s="206"/>
    </row>
    <row r="12" spans="1:3" s="280" customFormat="1" ht="12" customHeight="1" thickBot="1" x14ac:dyDescent="0.25">
      <c r="A12" s="19" t="s">
        <v>18</v>
      </c>
      <c r="B12" s="199" t="s">
        <v>218</v>
      </c>
      <c r="C12" s="204">
        <f>+C13+C14+C15+C16+C17</f>
        <v>0</v>
      </c>
    </row>
    <row r="13" spans="1:3" s="280" customFormat="1" ht="12" customHeight="1" x14ac:dyDescent="0.2">
      <c r="A13" s="14" t="s">
        <v>98</v>
      </c>
      <c r="B13" s="281" t="s">
        <v>219</v>
      </c>
      <c r="C13" s="207"/>
    </row>
    <row r="14" spans="1:3" s="280" customFormat="1" ht="12" customHeight="1" x14ac:dyDescent="0.2">
      <c r="A14" s="13" t="s">
        <v>99</v>
      </c>
      <c r="B14" s="282" t="s">
        <v>220</v>
      </c>
      <c r="C14" s="206"/>
    </row>
    <row r="15" spans="1:3" s="280" customFormat="1" ht="12" customHeight="1" x14ac:dyDescent="0.2">
      <c r="A15" s="13" t="s">
        <v>100</v>
      </c>
      <c r="B15" s="282" t="s">
        <v>387</v>
      </c>
      <c r="C15" s="206"/>
    </row>
    <row r="16" spans="1:3" s="280" customFormat="1" ht="12" customHeight="1" x14ac:dyDescent="0.2">
      <c r="A16" s="13" t="s">
        <v>101</v>
      </c>
      <c r="B16" s="282" t="s">
        <v>388</v>
      </c>
      <c r="C16" s="206"/>
    </row>
    <row r="17" spans="1:3" s="280" customFormat="1" ht="12" customHeight="1" x14ac:dyDescent="0.2">
      <c r="A17" s="13" t="s">
        <v>102</v>
      </c>
      <c r="B17" s="282" t="s">
        <v>221</v>
      </c>
      <c r="C17" s="206"/>
    </row>
    <row r="18" spans="1:3" s="280" customFormat="1" ht="12" customHeight="1" thickBot="1" x14ac:dyDescent="0.25">
      <c r="A18" s="15" t="s">
        <v>111</v>
      </c>
      <c r="B18" s="201" t="s">
        <v>222</v>
      </c>
      <c r="C18" s="208"/>
    </row>
    <row r="19" spans="1:3" s="280" customFormat="1" ht="12" customHeight="1" thickBot="1" x14ac:dyDescent="0.25">
      <c r="A19" s="19" t="s">
        <v>19</v>
      </c>
      <c r="B19" s="20" t="s">
        <v>223</v>
      </c>
      <c r="C19" s="204">
        <f>+C20+C21+C22+C23+C24</f>
        <v>0</v>
      </c>
    </row>
    <row r="20" spans="1:3" s="280" customFormat="1" ht="12" customHeight="1" x14ac:dyDescent="0.2">
      <c r="A20" s="14" t="s">
        <v>81</v>
      </c>
      <c r="B20" s="281" t="s">
        <v>224</v>
      </c>
      <c r="C20" s="207"/>
    </row>
    <row r="21" spans="1:3" s="280" customFormat="1" ht="12" customHeight="1" x14ac:dyDescent="0.2">
      <c r="A21" s="13" t="s">
        <v>82</v>
      </c>
      <c r="B21" s="282" t="s">
        <v>225</v>
      </c>
      <c r="C21" s="206"/>
    </row>
    <row r="22" spans="1:3" s="280" customFormat="1" ht="12" customHeight="1" x14ac:dyDescent="0.2">
      <c r="A22" s="13" t="s">
        <v>83</v>
      </c>
      <c r="B22" s="282" t="s">
        <v>389</v>
      </c>
      <c r="C22" s="206"/>
    </row>
    <row r="23" spans="1:3" s="280" customFormat="1" ht="12" customHeight="1" x14ac:dyDescent="0.2">
      <c r="A23" s="13" t="s">
        <v>84</v>
      </c>
      <c r="B23" s="282" t="s">
        <v>390</v>
      </c>
      <c r="C23" s="206"/>
    </row>
    <row r="24" spans="1:3" s="280" customFormat="1" ht="12" customHeight="1" x14ac:dyDescent="0.2">
      <c r="A24" s="13" t="s">
        <v>148</v>
      </c>
      <c r="B24" s="282" t="s">
        <v>226</v>
      </c>
      <c r="C24" s="206"/>
    </row>
    <row r="25" spans="1:3" s="280" customFormat="1" ht="12" customHeight="1" thickBot="1" x14ac:dyDescent="0.25">
      <c r="A25" s="15" t="s">
        <v>149</v>
      </c>
      <c r="B25" s="283" t="s">
        <v>227</v>
      </c>
      <c r="C25" s="208"/>
    </row>
    <row r="26" spans="1:3" s="280" customFormat="1" ht="12" customHeight="1" thickBot="1" x14ac:dyDescent="0.25">
      <c r="A26" s="19" t="s">
        <v>150</v>
      </c>
      <c r="B26" s="20" t="s">
        <v>520</v>
      </c>
      <c r="C26" s="210">
        <f>SUM(C27:C33)</f>
        <v>0</v>
      </c>
    </row>
    <row r="27" spans="1:3" s="280" customFormat="1" ht="12" customHeight="1" x14ac:dyDescent="0.2">
      <c r="A27" s="14" t="s">
        <v>229</v>
      </c>
      <c r="B27" s="281" t="s">
        <v>515</v>
      </c>
      <c r="C27" s="207"/>
    </row>
    <row r="28" spans="1:3" s="280" customFormat="1" ht="12" customHeight="1" x14ac:dyDescent="0.2">
      <c r="A28" s="13" t="s">
        <v>230</v>
      </c>
      <c r="B28" s="282" t="s">
        <v>516</v>
      </c>
      <c r="C28" s="206"/>
    </row>
    <row r="29" spans="1:3" s="280" customFormat="1" ht="12" customHeight="1" x14ac:dyDescent="0.2">
      <c r="A29" s="13" t="s">
        <v>231</v>
      </c>
      <c r="B29" s="282" t="s">
        <v>517</v>
      </c>
      <c r="C29" s="206"/>
    </row>
    <row r="30" spans="1:3" s="280" customFormat="1" ht="12" customHeight="1" x14ac:dyDescent="0.2">
      <c r="A30" s="13" t="s">
        <v>232</v>
      </c>
      <c r="B30" s="282" t="s">
        <v>518</v>
      </c>
      <c r="C30" s="206"/>
    </row>
    <row r="31" spans="1:3" s="280" customFormat="1" ht="12" customHeight="1" x14ac:dyDescent="0.2">
      <c r="A31" s="13" t="s">
        <v>512</v>
      </c>
      <c r="B31" s="282" t="s">
        <v>233</v>
      </c>
      <c r="C31" s="206"/>
    </row>
    <row r="32" spans="1:3" s="280" customFormat="1" ht="12" customHeight="1" x14ac:dyDescent="0.2">
      <c r="A32" s="13" t="s">
        <v>513</v>
      </c>
      <c r="B32" s="282" t="s">
        <v>234</v>
      </c>
      <c r="C32" s="206"/>
    </row>
    <row r="33" spans="1:3" s="280" customFormat="1" ht="12" customHeight="1" thickBot="1" x14ac:dyDescent="0.25">
      <c r="A33" s="15" t="s">
        <v>514</v>
      </c>
      <c r="B33" s="352" t="s">
        <v>235</v>
      </c>
      <c r="C33" s="208"/>
    </row>
    <row r="34" spans="1:3" s="280" customFormat="1" ht="12" customHeight="1" thickBot="1" x14ac:dyDescent="0.25">
      <c r="A34" s="19" t="s">
        <v>21</v>
      </c>
      <c r="B34" s="20" t="s">
        <v>397</v>
      </c>
      <c r="C34" s="204">
        <f>SUM(C35:C45)</f>
        <v>0</v>
      </c>
    </row>
    <row r="35" spans="1:3" s="280" customFormat="1" ht="12" customHeight="1" x14ac:dyDescent="0.2">
      <c r="A35" s="14" t="s">
        <v>85</v>
      </c>
      <c r="B35" s="281" t="s">
        <v>238</v>
      </c>
      <c r="C35" s="207"/>
    </row>
    <row r="36" spans="1:3" s="280" customFormat="1" ht="12" customHeight="1" x14ac:dyDescent="0.2">
      <c r="A36" s="13" t="s">
        <v>86</v>
      </c>
      <c r="B36" s="282" t="s">
        <v>239</v>
      </c>
      <c r="C36" s="206"/>
    </row>
    <row r="37" spans="1:3" s="280" customFormat="1" ht="12" customHeight="1" x14ac:dyDescent="0.2">
      <c r="A37" s="13" t="s">
        <v>87</v>
      </c>
      <c r="B37" s="282" t="s">
        <v>240</v>
      </c>
      <c r="C37" s="206"/>
    </row>
    <row r="38" spans="1:3" s="280" customFormat="1" ht="12" customHeight="1" x14ac:dyDescent="0.2">
      <c r="A38" s="13" t="s">
        <v>152</v>
      </c>
      <c r="B38" s="282" t="s">
        <v>241</v>
      </c>
      <c r="C38" s="206"/>
    </row>
    <row r="39" spans="1:3" s="280" customFormat="1" ht="12" customHeight="1" x14ac:dyDescent="0.2">
      <c r="A39" s="13" t="s">
        <v>153</v>
      </c>
      <c r="B39" s="282" t="s">
        <v>242</v>
      </c>
      <c r="C39" s="206"/>
    </row>
    <row r="40" spans="1:3" s="280" customFormat="1" ht="12" customHeight="1" x14ac:dyDescent="0.2">
      <c r="A40" s="13" t="s">
        <v>154</v>
      </c>
      <c r="B40" s="282" t="s">
        <v>243</v>
      </c>
      <c r="C40" s="206"/>
    </row>
    <row r="41" spans="1:3" s="280" customFormat="1" ht="12" customHeight="1" x14ac:dyDescent="0.2">
      <c r="A41" s="13" t="s">
        <v>155</v>
      </c>
      <c r="B41" s="282" t="s">
        <v>244</v>
      </c>
      <c r="C41" s="206"/>
    </row>
    <row r="42" spans="1:3" s="280" customFormat="1" ht="12" customHeight="1" x14ac:dyDescent="0.2">
      <c r="A42" s="13" t="s">
        <v>156</v>
      </c>
      <c r="B42" s="282" t="s">
        <v>519</v>
      </c>
      <c r="C42" s="206"/>
    </row>
    <row r="43" spans="1:3" s="280" customFormat="1" ht="12" customHeight="1" x14ac:dyDescent="0.2">
      <c r="A43" s="13" t="s">
        <v>236</v>
      </c>
      <c r="B43" s="282" t="s">
        <v>246</v>
      </c>
      <c r="C43" s="209"/>
    </row>
    <row r="44" spans="1:3" s="280" customFormat="1" ht="12" customHeight="1" x14ac:dyDescent="0.2">
      <c r="A44" s="15" t="s">
        <v>237</v>
      </c>
      <c r="B44" s="283" t="s">
        <v>399</v>
      </c>
      <c r="C44" s="268"/>
    </row>
    <row r="45" spans="1:3" s="280" customFormat="1" ht="12" customHeight="1" thickBot="1" x14ac:dyDescent="0.25">
      <c r="A45" s="15" t="s">
        <v>398</v>
      </c>
      <c r="B45" s="201" t="s">
        <v>247</v>
      </c>
      <c r="C45" s="268"/>
    </row>
    <row r="46" spans="1:3" s="280" customFormat="1" ht="12" customHeight="1" thickBot="1" x14ac:dyDescent="0.25">
      <c r="A46" s="19" t="s">
        <v>22</v>
      </c>
      <c r="B46" s="20" t="s">
        <v>248</v>
      </c>
      <c r="C46" s="204">
        <f>SUM(C47:C51)</f>
        <v>0</v>
      </c>
    </row>
    <row r="47" spans="1:3" s="280" customFormat="1" ht="12" customHeight="1" x14ac:dyDescent="0.2">
      <c r="A47" s="14" t="s">
        <v>88</v>
      </c>
      <c r="B47" s="281" t="s">
        <v>252</v>
      </c>
      <c r="C47" s="319"/>
    </row>
    <row r="48" spans="1:3" s="280" customFormat="1" ht="12" customHeight="1" x14ac:dyDescent="0.2">
      <c r="A48" s="13" t="s">
        <v>89</v>
      </c>
      <c r="B48" s="282" t="s">
        <v>253</v>
      </c>
      <c r="C48" s="209"/>
    </row>
    <row r="49" spans="1:3" s="280" customFormat="1" ht="12" customHeight="1" x14ac:dyDescent="0.2">
      <c r="A49" s="13" t="s">
        <v>249</v>
      </c>
      <c r="B49" s="282" t="s">
        <v>254</v>
      </c>
      <c r="C49" s="209"/>
    </row>
    <row r="50" spans="1:3" s="280" customFormat="1" ht="12" customHeight="1" x14ac:dyDescent="0.2">
      <c r="A50" s="13" t="s">
        <v>250</v>
      </c>
      <c r="B50" s="282" t="s">
        <v>255</v>
      </c>
      <c r="C50" s="209"/>
    </row>
    <row r="51" spans="1:3" s="280" customFormat="1" ht="12" customHeight="1" thickBot="1" x14ac:dyDescent="0.25">
      <c r="A51" s="15" t="s">
        <v>251</v>
      </c>
      <c r="B51" s="201" t="s">
        <v>256</v>
      </c>
      <c r="C51" s="268"/>
    </row>
    <row r="52" spans="1:3" s="280" customFormat="1" ht="12" customHeight="1" thickBot="1" x14ac:dyDescent="0.25">
      <c r="A52" s="19" t="s">
        <v>157</v>
      </c>
      <c r="B52" s="20" t="s">
        <v>257</v>
      </c>
      <c r="C52" s="204">
        <f>SUM(C53:C55)</f>
        <v>0</v>
      </c>
    </row>
    <row r="53" spans="1:3" s="280" customFormat="1" ht="12" customHeight="1" x14ac:dyDescent="0.2">
      <c r="A53" s="14" t="s">
        <v>90</v>
      </c>
      <c r="B53" s="281" t="s">
        <v>258</v>
      </c>
      <c r="C53" s="207"/>
    </row>
    <row r="54" spans="1:3" s="280" customFormat="1" ht="12" customHeight="1" x14ac:dyDescent="0.2">
      <c r="A54" s="13" t="s">
        <v>91</v>
      </c>
      <c r="B54" s="282" t="s">
        <v>391</v>
      </c>
      <c r="C54" s="206"/>
    </row>
    <row r="55" spans="1:3" s="280" customFormat="1" ht="12" customHeight="1" x14ac:dyDescent="0.2">
      <c r="A55" s="13" t="s">
        <v>261</v>
      </c>
      <c r="B55" s="282" t="s">
        <v>259</v>
      </c>
      <c r="C55" s="206"/>
    </row>
    <row r="56" spans="1:3" s="280" customFormat="1" ht="12" customHeight="1" thickBot="1" x14ac:dyDescent="0.25">
      <c r="A56" s="15" t="s">
        <v>262</v>
      </c>
      <c r="B56" s="201" t="s">
        <v>260</v>
      </c>
      <c r="C56" s="208"/>
    </row>
    <row r="57" spans="1:3" s="280" customFormat="1" ht="12" customHeight="1" thickBot="1" x14ac:dyDescent="0.25">
      <c r="A57" s="19" t="s">
        <v>24</v>
      </c>
      <c r="B57" s="199" t="s">
        <v>263</v>
      </c>
      <c r="C57" s="204">
        <f>SUM(C58:C60)</f>
        <v>0</v>
      </c>
    </row>
    <row r="58" spans="1:3" s="280" customFormat="1" ht="12" customHeight="1" x14ac:dyDescent="0.2">
      <c r="A58" s="14" t="s">
        <v>158</v>
      </c>
      <c r="B58" s="281" t="s">
        <v>265</v>
      </c>
      <c r="C58" s="209"/>
    </row>
    <row r="59" spans="1:3" s="280" customFormat="1" ht="12" customHeight="1" x14ac:dyDescent="0.2">
      <c r="A59" s="13" t="s">
        <v>159</v>
      </c>
      <c r="B59" s="282" t="s">
        <v>392</v>
      </c>
      <c r="C59" s="209"/>
    </row>
    <row r="60" spans="1:3" s="280" customFormat="1" ht="12" customHeight="1" x14ac:dyDescent="0.2">
      <c r="A60" s="13" t="s">
        <v>196</v>
      </c>
      <c r="B60" s="282" t="s">
        <v>266</v>
      </c>
      <c r="C60" s="209"/>
    </row>
    <row r="61" spans="1:3" s="280" customFormat="1" ht="12" customHeight="1" thickBot="1" x14ac:dyDescent="0.25">
      <c r="A61" s="15" t="s">
        <v>264</v>
      </c>
      <c r="B61" s="201" t="s">
        <v>267</v>
      </c>
      <c r="C61" s="209"/>
    </row>
    <row r="62" spans="1:3" s="280" customFormat="1" ht="12" customHeight="1" thickBot="1" x14ac:dyDescent="0.25">
      <c r="A62" s="336" t="s">
        <v>439</v>
      </c>
      <c r="B62" s="20" t="s">
        <v>268</v>
      </c>
      <c r="C62" s="210">
        <f>+C5+C12+C19+C26+C34+C46+C52+C57</f>
        <v>0</v>
      </c>
    </row>
    <row r="63" spans="1:3" s="280" customFormat="1" ht="12" customHeight="1" thickBot="1" x14ac:dyDescent="0.25">
      <c r="A63" s="321" t="s">
        <v>269</v>
      </c>
      <c r="B63" s="199" t="s">
        <v>270</v>
      </c>
      <c r="C63" s="204">
        <f>SUM(C64:C66)</f>
        <v>0</v>
      </c>
    </row>
    <row r="64" spans="1:3" s="280" customFormat="1" ht="12" customHeight="1" x14ac:dyDescent="0.2">
      <c r="A64" s="14" t="s">
        <v>301</v>
      </c>
      <c r="B64" s="281" t="s">
        <v>271</v>
      </c>
      <c r="C64" s="209"/>
    </row>
    <row r="65" spans="1:3" s="280" customFormat="1" ht="12" customHeight="1" x14ac:dyDescent="0.2">
      <c r="A65" s="13" t="s">
        <v>310</v>
      </c>
      <c r="B65" s="282" t="s">
        <v>272</v>
      </c>
      <c r="C65" s="209"/>
    </row>
    <row r="66" spans="1:3" s="280" customFormat="1" ht="12" customHeight="1" thickBot="1" x14ac:dyDescent="0.25">
      <c r="A66" s="15" t="s">
        <v>311</v>
      </c>
      <c r="B66" s="330" t="s">
        <v>424</v>
      </c>
      <c r="C66" s="209"/>
    </row>
    <row r="67" spans="1:3" s="280" customFormat="1" ht="12" customHeight="1" thickBot="1" x14ac:dyDescent="0.25">
      <c r="A67" s="321" t="s">
        <v>274</v>
      </c>
      <c r="B67" s="199" t="s">
        <v>275</v>
      </c>
      <c r="C67" s="204">
        <f>SUM(C68:C71)</f>
        <v>0</v>
      </c>
    </row>
    <row r="68" spans="1:3" s="280" customFormat="1" ht="12" customHeight="1" x14ac:dyDescent="0.2">
      <c r="A68" s="14" t="s">
        <v>128</v>
      </c>
      <c r="B68" s="281" t="s">
        <v>276</v>
      </c>
      <c r="C68" s="209"/>
    </row>
    <row r="69" spans="1:3" s="280" customFormat="1" ht="12" customHeight="1" x14ac:dyDescent="0.2">
      <c r="A69" s="13" t="s">
        <v>129</v>
      </c>
      <c r="B69" s="282" t="s">
        <v>277</v>
      </c>
      <c r="C69" s="209"/>
    </row>
    <row r="70" spans="1:3" s="280" customFormat="1" ht="12" customHeight="1" x14ac:dyDescent="0.2">
      <c r="A70" s="13" t="s">
        <v>302</v>
      </c>
      <c r="B70" s="282" t="s">
        <v>278</v>
      </c>
      <c r="C70" s="209"/>
    </row>
    <row r="71" spans="1:3" s="280" customFormat="1" ht="12" customHeight="1" thickBot="1" x14ac:dyDescent="0.25">
      <c r="A71" s="15" t="s">
        <v>303</v>
      </c>
      <c r="B71" s="201" t="s">
        <v>279</v>
      </c>
      <c r="C71" s="209"/>
    </row>
    <row r="72" spans="1:3" s="280" customFormat="1" ht="12" customHeight="1" thickBot="1" x14ac:dyDescent="0.25">
      <c r="A72" s="321" t="s">
        <v>280</v>
      </c>
      <c r="B72" s="199" t="s">
        <v>281</v>
      </c>
      <c r="C72" s="204">
        <f>SUM(C73:C74)</f>
        <v>0</v>
      </c>
    </row>
    <row r="73" spans="1:3" s="280" customFormat="1" ht="12" customHeight="1" x14ac:dyDescent="0.2">
      <c r="A73" s="14" t="s">
        <v>304</v>
      </c>
      <c r="B73" s="281" t="s">
        <v>282</v>
      </c>
      <c r="C73" s="209"/>
    </row>
    <row r="74" spans="1:3" s="280" customFormat="1" ht="12" customHeight="1" thickBot="1" x14ac:dyDescent="0.25">
      <c r="A74" s="15" t="s">
        <v>305</v>
      </c>
      <c r="B74" s="201" t="s">
        <v>283</v>
      </c>
      <c r="C74" s="209"/>
    </row>
    <row r="75" spans="1:3" s="280" customFormat="1" ht="12" customHeight="1" thickBot="1" x14ac:dyDescent="0.25">
      <c r="A75" s="321" t="s">
        <v>284</v>
      </c>
      <c r="B75" s="199" t="s">
        <v>285</v>
      </c>
      <c r="C75" s="204">
        <f>SUM(C76:C78)</f>
        <v>0</v>
      </c>
    </row>
    <row r="76" spans="1:3" s="280" customFormat="1" ht="12" customHeight="1" x14ac:dyDescent="0.2">
      <c r="A76" s="14" t="s">
        <v>306</v>
      </c>
      <c r="B76" s="281" t="s">
        <v>286</v>
      </c>
      <c r="C76" s="209"/>
    </row>
    <row r="77" spans="1:3" s="280" customFormat="1" ht="12" customHeight="1" x14ac:dyDescent="0.2">
      <c r="A77" s="13" t="s">
        <v>307</v>
      </c>
      <c r="B77" s="282" t="s">
        <v>287</v>
      </c>
      <c r="C77" s="209"/>
    </row>
    <row r="78" spans="1:3" s="280" customFormat="1" ht="12" customHeight="1" thickBot="1" x14ac:dyDescent="0.25">
      <c r="A78" s="15" t="s">
        <v>308</v>
      </c>
      <c r="B78" s="201" t="s">
        <v>288</v>
      </c>
      <c r="C78" s="209"/>
    </row>
    <row r="79" spans="1:3" s="280" customFormat="1" ht="12" customHeight="1" thickBot="1" x14ac:dyDescent="0.25">
      <c r="A79" s="321" t="s">
        <v>289</v>
      </c>
      <c r="B79" s="199" t="s">
        <v>309</v>
      </c>
      <c r="C79" s="204">
        <f>SUM(C80:C83)</f>
        <v>0</v>
      </c>
    </row>
    <row r="80" spans="1:3" s="280" customFormat="1" ht="12" customHeight="1" x14ac:dyDescent="0.2">
      <c r="A80" s="284" t="s">
        <v>290</v>
      </c>
      <c r="B80" s="281" t="s">
        <v>291</v>
      </c>
      <c r="C80" s="209"/>
    </row>
    <row r="81" spans="1:3" s="280" customFormat="1" ht="12" customHeight="1" x14ac:dyDescent="0.2">
      <c r="A81" s="285" t="s">
        <v>292</v>
      </c>
      <c r="B81" s="282" t="s">
        <v>293</v>
      </c>
      <c r="C81" s="209"/>
    </row>
    <row r="82" spans="1:3" s="280" customFormat="1" ht="12" customHeight="1" x14ac:dyDescent="0.2">
      <c r="A82" s="285" t="s">
        <v>294</v>
      </c>
      <c r="B82" s="282" t="s">
        <v>295</v>
      </c>
      <c r="C82" s="209"/>
    </row>
    <row r="83" spans="1:3" s="280" customFormat="1" ht="12" customHeight="1" thickBot="1" x14ac:dyDescent="0.25">
      <c r="A83" s="286" t="s">
        <v>296</v>
      </c>
      <c r="B83" s="201" t="s">
        <v>297</v>
      </c>
      <c r="C83" s="209"/>
    </row>
    <row r="84" spans="1:3" s="280" customFormat="1" ht="12" customHeight="1" thickBot="1" x14ac:dyDescent="0.25">
      <c r="A84" s="321" t="s">
        <v>298</v>
      </c>
      <c r="B84" s="199" t="s">
        <v>438</v>
      </c>
      <c r="C84" s="320"/>
    </row>
    <row r="85" spans="1:3" s="280" customFormat="1" ht="13.5" customHeight="1" thickBot="1" x14ac:dyDescent="0.25">
      <c r="A85" s="321" t="s">
        <v>300</v>
      </c>
      <c r="B85" s="199" t="s">
        <v>299</v>
      </c>
      <c r="C85" s="320"/>
    </row>
    <row r="86" spans="1:3" s="280" customFormat="1" ht="15.75" customHeight="1" thickBot="1" x14ac:dyDescent="0.25">
      <c r="A86" s="321" t="s">
        <v>312</v>
      </c>
      <c r="B86" s="287" t="s">
        <v>441</v>
      </c>
      <c r="C86" s="210">
        <f>+C63+C67+C72+C75+C79+C85+C84</f>
        <v>0</v>
      </c>
    </row>
    <row r="87" spans="1:3" s="280" customFormat="1" ht="16.5" customHeight="1" thickBot="1" x14ac:dyDescent="0.25">
      <c r="A87" s="322" t="s">
        <v>440</v>
      </c>
      <c r="B87" s="288" t="s">
        <v>442</v>
      </c>
      <c r="C87" s="210">
        <f>+C62+C86</f>
        <v>0</v>
      </c>
    </row>
    <row r="88" spans="1:3" s="280" customFormat="1" ht="83.25" customHeight="1" x14ac:dyDescent="0.2">
      <c r="A88" s="4"/>
      <c r="B88" s="5"/>
      <c r="C88" s="211"/>
    </row>
    <row r="89" spans="1:3" ht="16.5" customHeight="1" x14ac:dyDescent="0.25">
      <c r="A89" s="838" t="s">
        <v>46</v>
      </c>
      <c r="B89" s="838"/>
      <c r="C89" s="838"/>
    </row>
    <row r="90" spans="1:3" s="289" customFormat="1" ht="16.5" customHeight="1" thickBot="1" x14ac:dyDescent="0.3">
      <c r="A90" s="842" t="s">
        <v>132</v>
      </c>
      <c r="B90" s="842"/>
      <c r="C90" s="107" t="e">
        <f>C2</f>
        <v>#REF!</v>
      </c>
    </row>
    <row r="91" spans="1:3" ht="38.1" customHeight="1" thickBot="1" x14ac:dyDescent="0.3">
      <c r="A91" s="22" t="s">
        <v>63</v>
      </c>
      <c r="B91" s="23" t="s">
        <v>47</v>
      </c>
      <c r="C91" s="37" t="str">
        <f>+C3</f>
        <v>2018. évi előirányzat</v>
      </c>
    </row>
    <row r="92" spans="1:3" s="279" customFormat="1" ht="12" customHeight="1" thickBot="1" x14ac:dyDescent="0.25">
      <c r="A92" s="29"/>
      <c r="B92" s="30" t="s">
        <v>456</v>
      </c>
      <c r="C92" s="31" t="s">
        <v>457</v>
      </c>
    </row>
    <row r="93" spans="1:3" ht="12" customHeight="1" thickBot="1" x14ac:dyDescent="0.3">
      <c r="A93" s="21" t="s">
        <v>17</v>
      </c>
      <c r="B93" s="25" t="s">
        <v>400</v>
      </c>
      <c r="C93" s="203">
        <f>C94+C95+C96+C97+C98+C111</f>
        <v>0</v>
      </c>
    </row>
    <row r="94" spans="1:3" ht="12" customHeight="1" x14ac:dyDescent="0.25">
      <c r="A94" s="16" t="s">
        <v>92</v>
      </c>
      <c r="B94" s="9" t="s">
        <v>48</v>
      </c>
      <c r="C94" s="205"/>
    </row>
    <row r="95" spans="1:3" ht="12" customHeight="1" x14ac:dyDescent="0.25">
      <c r="A95" s="13" t="s">
        <v>93</v>
      </c>
      <c r="B95" s="7" t="s">
        <v>160</v>
      </c>
      <c r="C95" s="206"/>
    </row>
    <row r="96" spans="1:3" ht="12" customHeight="1" x14ac:dyDescent="0.25">
      <c r="A96" s="13" t="s">
        <v>94</v>
      </c>
      <c r="B96" s="7" t="s">
        <v>125</v>
      </c>
      <c r="C96" s="208"/>
    </row>
    <row r="97" spans="1:3" ht="12" customHeight="1" x14ac:dyDescent="0.25">
      <c r="A97" s="13" t="s">
        <v>95</v>
      </c>
      <c r="B97" s="10" t="s">
        <v>161</v>
      </c>
      <c r="C97" s="208"/>
    </row>
    <row r="98" spans="1:3" ht="12" customHeight="1" x14ac:dyDescent="0.25">
      <c r="A98" s="13" t="s">
        <v>106</v>
      </c>
      <c r="B98" s="18" t="s">
        <v>162</v>
      </c>
      <c r="C98" s="208"/>
    </row>
    <row r="99" spans="1:3" ht="12" customHeight="1" x14ac:dyDescent="0.25">
      <c r="A99" s="13" t="s">
        <v>96</v>
      </c>
      <c r="B99" s="7" t="s">
        <v>405</v>
      </c>
      <c r="C99" s="208"/>
    </row>
    <row r="100" spans="1:3" ht="12" customHeight="1" x14ac:dyDescent="0.25">
      <c r="A100" s="13" t="s">
        <v>97</v>
      </c>
      <c r="B100" s="112" t="s">
        <v>404</v>
      </c>
      <c r="C100" s="208"/>
    </row>
    <row r="101" spans="1:3" ht="12" customHeight="1" x14ac:dyDescent="0.25">
      <c r="A101" s="13" t="s">
        <v>107</v>
      </c>
      <c r="B101" s="112" t="s">
        <v>403</v>
      </c>
      <c r="C101" s="208"/>
    </row>
    <row r="102" spans="1:3" ht="12" customHeight="1" x14ac:dyDescent="0.25">
      <c r="A102" s="13" t="s">
        <v>108</v>
      </c>
      <c r="B102" s="110" t="s">
        <v>315</v>
      </c>
      <c r="C102" s="208"/>
    </row>
    <row r="103" spans="1:3" ht="12" customHeight="1" x14ac:dyDescent="0.25">
      <c r="A103" s="13" t="s">
        <v>109</v>
      </c>
      <c r="B103" s="111" t="s">
        <v>316</v>
      </c>
      <c r="C103" s="208"/>
    </row>
    <row r="104" spans="1:3" ht="12" customHeight="1" x14ac:dyDescent="0.25">
      <c r="A104" s="13" t="s">
        <v>110</v>
      </c>
      <c r="B104" s="111" t="s">
        <v>317</v>
      </c>
      <c r="C104" s="208"/>
    </row>
    <row r="105" spans="1:3" ht="12" customHeight="1" x14ac:dyDescent="0.25">
      <c r="A105" s="13" t="s">
        <v>112</v>
      </c>
      <c r="B105" s="110" t="s">
        <v>318</v>
      </c>
      <c r="C105" s="208"/>
    </row>
    <row r="106" spans="1:3" ht="12" customHeight="1" x14ac:dyDescent="0.25">
      <c r="A106" s="13" t="s">
        <v>163</v>
      </c>
      <c r="B106" s="110" t="s">
        <v>319</v>
      </c>
      <c r="C106" s="208"/>
    </row>
    <row r="107" spans="1:3" ht="12" customHeight="1" x14ac:dyDescent="0.25">
      <c r="A107" s="13" t="s">
        <v>313</v>
      </c>
      <c r="B107" s="111" t="s">
        <v>320</v>
      </c>
      <c r="C107" s="208"/>
    </row>
    <row r="108" spans="1:3" ht="12" customHeight="1" x14ac:dyDescent="0.25">
      <c r="A108" s="12" t="s">
        <v>314</v>
      </c>
      <c r="B108" s="112" t="s">
        <v>321</v>
      </c>
      <c r="C108" s="208"/>
    </row>
    <row r="109" spans="1:3" ht="12" customHeight="1" x14ac:dyDescent="0.25">
      <c r="A109" s="13" t="s">
        <v>401</v>
      </c>
      <c r="B109" s="112" t="s">
        <v>322</v>
      </c>
      <c r="C109" s="208"/>
    </row>
    <row r="110" spans="1:3" ht="12" customHeight="1" x14ac:dyDescent="0.25">
      <c r="A110" s="15" t="s">
        <v>402</v>
      </c>
      <c r="B110" s="112" t="s">
        <v>323</v>
      </c>
      <c r="C110" s="208"/>
    </row>
    <row r="111" spans="1:3" ht="12" customHeight="1" x14ac:dyDescent="0.25">
      <c r="A111" s="13" t="s">
        <v>406</v>
      </c>
      <c r="B111" s="10" t="s">
        <v>49</v>
      </c>
      <c r="C111" s="206"/>
    </row>
    <row r="112" spans="1:3" ht="12" customHeight="1" x14ac:dyDescent="0.25">
      <c r="A112" s="13" t="s">
        <v>407</v>
      </c>
      <c r="B112" s="7" t="s">
        <v>409</v>
      </c>
      <c r="C112" s="206"/>
    </row>
    <row r="113" spans="1:3" ht="12" customHeight="1" thickBot="1" x14ac:dyDescent="0.3">
      <c r="A113" s="17" t="s">
        <v>408</v>
      </c>
      <c r="B113" s="334" t="s">
        <v>410</v>
      </c>
      <c r="C113" s="212"/>
    </row>
    <row r="114" spans="1:3" ht="12" customHeight="1" thickBot="1" x14ac:dyDescent="0.3">
      <c r="A114" s="331" t="s">
        <v>18</v>
      </c>
      <c r="B114" s="332" t="s">
        <v>324</v>
      </c>
      <c r="C114" s="333">
        <f>+C115+C117+C119</f>
        <v>0</v>
      </c>
    </row>
    <row r="115" spans="1:3" ht="12" customHeight="1" x14ac:dyDescent="0.25">
      <c r="A115" s="14" t="s">
        <v>98</v>
      </c>
      <c r="B115" s="7" t="s">
        <v>195</v>
      </c>
      <c r="C115" s="207"/>
    </row>
    <row r="116" spans="1:3" ht="12" customHeight="1" x14ac:dyDescent="0.25">
      <c r="A116" s="14" t="s">
        <v>99</v>
      </c>
      <c r="B116" s="11" t="s">
        <v>328</v>
      </c>
      <c r="C116" s="207"/>
    </row>
    <row r="117" spans="1:3" ht="12" customHeight="1" x14ac:dyDescent="0.25">
      <c r="A117" s="14" t="s">
        <v>100</v>
      </c>
      <c r="B117" s="11" t="s">
        <v>164</v>
      </c>
      <c r="C117" s="206"/>
    </row>
    <row r="118" spans="1:3" ht="12" customHeight="1" x14ac:dyDescent="0.25">
      <c r="A118" s="14" t="s">
        <v>101</v>
      </c>
      <c r="B118" s="11" t="s">
        <v>329</v>
      </c>
      <c r="C118" s="174"/>
    </row>
    <row r="119" spans="1:3" ht="12" customHeight="1" x14ac:dyDescent="0.25">
      <c r="A119" s="14" t="s">
        <v>102</v>
      </c>
      <c r="B119" s="201" t="s">
        <v>197</v>
      </c>
      <c r="C119" s="174"/>
    </row>
    <row r="120" spans="1:3" ht="12" customHeight="1" x14ac:dyDescent="0.25">
      <c r="A120" s="14" t="s">
        <v>111</v>
      </c>
      <c r="B120" s="200" t="s">
        <v>393</v>
      </c>
      <c r="C120" s="174"/>
    </row>
    <row r="121" spans="1:3" ht="12" customHeight="1" x14ac:dyDescent="0.25">
      <c r="A121" s="14" t="s">
        <v>113</v>
      </c>
      <c r="B121" s="277" t="s">
        <v>334</v>
      </c>
      <c r="C121" s="174"/>
    </row>
    <row r="122" spans="1:3" x14ac:dyDescent="0.25">
      <c r="A122" s="14" t="s">
        <v>165</v>
      </c>
      <c r="B122" s="111" t="s">
        <v>317</v>
      </c>
      <c r="C122" s="174"/>
    </row>
    <row r="123" spans="1:3" ht="12" customHeight="1" x14ac:dyDescent="0.25">
      <c r="A123" s="14" t="s">
        <v>166</v>
      </c>
      <c r="B123" s="111" t="s">
        <v>333</v>
      </c>
      <c r="C123" s="174"/>
    </row>
    <row r="124" spans="1:3" ht="12" customHeight="1" x14ac:dyDescent="0.25">
      <c r="A124" s="14" t="s">
        <v>167</v>
      </c>
      <c r="B124" s="111" t="s">
        <v>332</v>
      </c>
      <c r="C124" s="174"/>
    </row>
    <row r="125" spans="1:3" ht="12" customHeight="1" x14ac:dyDescent="0.25">
      <c r="A125" s="14" t="s">
        <v>325</v>
      </c>
      <c r="B125" s="111" t="s">
        <v>320</v>
      </c>
      <c r="C125" s="174"/>
    </row>
    <row r="126" spans="1:3" ht="12" customHeight="1" x14ac:dyDescent="0.25">
      <c r="A126" s="14" t="s">
        <v>326</v>
      </c>
      <c r="B126" s="111" t="s">
        <v>331</v>
      </c>
      <c r="C126" s="174"/>
    </row>
    <row r="127" spans="1:3" ht="16.5" thickBot="1" x14ac:dyDescent="0.3">
      <c r="A127" s="12" t="s">
        <v>327</v>
      </c>
      <c r="B127" s="111" t="s">
        <v>330</v>
      </c>
      <c r="C127" s="176"/>
    </row>
    <row r="128" spans="1:3" ht="12" customHeight="1" thickBot="1" x14ac:dyDescent="0.3">
      <c r="A128" s="19" t="s">
        <v>19</v>
      </c>
      <c r="B128" s="93" t="s">
        <v>411</v>
      </c>
      <c r="C128" s="204">
        <f>+C93+C114</f>
        <v>0</v>
      </c>
    </row>
    <row r="129" spans="1:3" ht="12" customHeight="1" thickBot="1" x14ac:dyDescent="0.3">
      <c r="A129" s="19" t="s">
        <v>20</v>
      </c>
      <c r="B129" s="93" t="s">
        <v>412</v>
      </c>
      <c r="C129" s="204">
        <f>+C130+C131+C132</f>
        <v>0</v>
      </c>
    </row>
    <row r="130" spans="1:3" ht="12" customHeight="1" x14ac:dyDescent="0.25">
      <c r="A130" s="14" t="s">
        <v>229</v>
      </c>
      <c r="B130" s="11" t="s">
        <v>419</v>
      </c>
      <c r="C130" s="174"/>
    </row>
    <row r="131" spans="1:3" ht="12" customHeight="1" x14ac:dyDescent="0.25">
      <c r="A131" s="14" t="s">
        <v>230</v>
      </c>
      <c r="B131" s="11" t="s">
        <v>420</v>
      </c>
      <c r="C131" s="174"/>
    </row>
    <row r="132" spans="1:3" ht="12" customHeight="1" thickBot="1" x14ac:dyDescent="0.3">
      <c r="A132" s="12" t="s">
        <v>231</v>
      </c>
      <c r="B132" s="11" t="s">
        <v>421</v>
      </c>
      <c r="C132" s="174"/>
    </row>
    <row r="133" spans="1:3" ht="12" customHeight="1" thickBot="1" x14ac:dyDescent="0.3">
      <c r="A133" s="19" t="s">
        <v>21</v>
      </c>
      <c r="B133" s="93" t="s">
        <v>413</v>
      </c>
      <c r="C133" s="204">
        <f>SUM(C134:C139)</f>
        <v>0</v>
      </c>
    </row>
    <row r="134" spans="1:3" ht="12" customHeight="1" x14ac:dyDescent="0.25">
      <c r="A134" s="14" t="s">
        <v>85</v>
      </c>
      <c r="B134" s="8" t="s">
        <v>422</v>
      </c>
      <c r="C134" s="174"/>
    </row>
    <row r="135" spans="1:3" ht="12" customHeight="1" x14ac:dyDescent="0.25">
      <c r="A135" s="14" t="s">
        <v>86</v>
      </c>
      <c r="B135" s="8" t="s">
        <v>414</v>
      </c>
      <c r="C135" s="174"/>
    </row>
    <row r="136" spans="1:3" ht="12" customHeight="1" x14ac:dyDescent="0.25">
      <c r="A136" s="14" t="s">
        <v>87</v>
      </c>
      <c r="B136" s="8" t="s">
        <v>415</v>
      </c>
      <c r="C136" s="174"/>
    </row>
    <row r="137" spans="1:3" ht="12" customHeight="1" x14ac:dyDescent="0.25">
      <c r="A137" s="14" t="s">
        <v>152</v>
      </c>
      <c r="B137" s="8" t="s">
        <v>416</v>
      </c>
      <c r="C137" s="174"/>
    </row>
    <row r="138" spans="1:3" ht="12" customHeight="1" x14ac:dyDescent="0.25">
      <c r="A138" s="14" t="s">
        <v>153</v>
      </c>
      <c r="B138" s="8" t="s">
        <v>417</v>
      </c>
      <c r="C138" s="174"/>
    </row>
    <row r="139" spans="1:3" ht="12" customHeight="1" thickBot="1" x14ac:dyDescent="0.3">
      <c r="A139" s="12" t="s">
        <v>154</v>
      </c>
      <c r="B139" s="8" t="s">
        <v>418</v>
      </c>
      <c r="C139" s="174"/>
    </row>
    <row r="140" spans="1:3" ht="12" customHeight="1" thickBot="1" x14ac:dyDescent="0.3">
      <c r="A140" s="19" t="s">
        <v>22</v>
      </c>
      <c r="B140" s="93" t="s">
        <v>426</v>
      </c>
      <c r="C140" s="210">
        <f>+C141+C142+C143+C144</f>
        <v>0</v>
      </c>
    </row>
    <row r="141" spans="1:3" ht="12" customHeight="1" x14ac:dyDescent="0.25">
      <c r="A141" s="14" t="s">
        <v>88</v>
      </c>
      <c r="B141" s="8" t="s">
        <v>335</v>
      </c>
      <c r="C141" s="174"/>
    </row>
    <row r="142" spans="1:3" ht="12" customHeight="1" x14ac:dyDescent="0.25">
      <c r="A142" s="14" t="s">
        <v>89</v>
      </c>
      <c r="B142" s="8" t="s">
        <v>336</v>
      </c>
      <c r="C142" s="174"/>
    </row>
    <row r="143" spans="1:3" ht="12" customHeight="1" x14ac:dyDescent="0.25">
      <c r="A143" s="14" t="s">
        <v>249</v>
      </c>
      <c r="B143" s="8" t="s">
        <v>427</v>
      </c>
      <c r="C143" s="174"/>
    </row>
    <row r="144" spans="1:3" ht="12" customHeight="1" thickBot="1" x14ac:dyDescent="0.3">
      <c r="A144" s="12" t="s">
        <v>250</v>
      </c>
      <c r="B144" s="6" t="s">
        <v>355</v>
      </c>
      <c r="C144" s="174"/>
    </row>
    <row r="145" spans="1:9" ht="12" customHeight="1" thickBot="1" x14ac:dyDescent="0.3">
      <c r="A145" s="19" t="s">
        <v>23</v>
      </c>
      <c r="B145" s="93" t="s">
        <v>428</v>
      </c>
      <c r="C145" s="213">
        <f>SUM(C146:C150)</f>
        <v>0</v>
      </c>
    </row>
    <row r="146" spans="1:9" ht="12" customHeight="1" x14ac:dyDescent="0.25">
      <c r="A146" s="14" t="s">
        <v>90</v>
      </c>
      <c r="B146" s="8" t="s">
        <v>423</v>
      </c>
      <c r="C146" s="174"/>
    </row>
    <row r="147" spans="1:9" ht="12" customHeight="1" x14ac:dyDescent="0.25">
      <c r="A147" s="14" t="s">
        <v>91</v>
      </c>
      <c r="B147" s="8" t="s">
        <v>430</v>
      </c>
      <c r="C147" s="174"/>
    </row>
    <row r="148" spans="1:9" ht="12" customHeight="1" x14ac:dyDescent="0.25">
      <c r="A148" s="14" t="s">
        <v>261</v>
      </c>
      <c r="B148" s="8" t="s">
        <v>425</v>
      </c>
      <c r="C148" s="174"/>
    </row>
    <row r="149" spans="1:9" ht="12" customHeight="1" x14ac:dyDescent="0.25">
      <c r="A149" s="14" t="s">
        <v>262</v>
      </c>
      <c r="B149" s="8" t="s">
        <v>431</v>
      </c>
      <c r="C149" s="174"/>
    </row>
    <row r="150" spans="1:9" ht="12" customHeight="1" thickBot="1" x14ac:dyDescent="0.3">
      <c r="A150" s="14" t="s">
        <v>429</v>
      </c>
      <c r="B150" s="8" t="s">
        <v>432</v>
      </c>
      <c r="C150" s="174"/>
    </row>
    <row r="151" spans="1:9" ht="12" customHeight="1" thickBot="1" x14ac:dyDescent="0.3">
      <c r="A151" s="19" t="s">
        <v>24</v>
      </c>
      <c r="B151" s="93" t="s">
        <v>433</v>
      </c>
      <c r="C151" s="335"/>
    </row>
    <row r="152" spans="1:9" ht="12" customHeight="1" thickBot="1" x14ac:dyDescent="0.3">
      <c r="A152" s="19" t="s">
        <v>25</v>
      </c>
      <c r="B152" s="93" t="s">
        <v>434</v>
      </c>
      <c r="C152" s="335"/>
    </row>
    <row r="153" spans="1:9" ht="15" customHeight="1" thickBot="1" x14ac:dyDescent="0.3">
      <c r="A153" s="19" t="s">
        <v>26</v>
      </c>
      <c r="B153" s="93" t="s">
        <v>436</v>
      </c>
      <c r="C153" s="290">
        <f>+C129+C133+C140+C145+C151+C152</f>
        <v>0</v>
      </c>
      <c r="F153" s="291"/>
      <c r="G153" s="292"/>
      <c r="H153" s="292"/>
      <c r="I153" s="292"/>
    </row>
    <row r="154" spans="1:9" s="280" customFormat="1" ht="12.95" customHeight="1" thickBot="1" x14ac:dyDescent="0.25">
      <c r="A154" s="202" t="s">
        <v>27</v>
      </c>
      <c r="B154" s="254" t="s">
        <v>435</v>
      </c>
      <c r="C154" s="290">
        <f>+C128+C153</f>
        <v>0</v>
      </c>
    </row>
    <row r="155" spans="1:9" ht="7.5" customHeight="1" x14ac:dyDescent="0.25"/>
    <row r="156" spans="1:9" x14ac:dyDescent="0.25">
      <c r="A156" s="843" t="s">
        <v>337</v>
      </c>
      <c r="B156" s="843"/>
      <c r="C156" s="843"/>
    </row>
    <row r="157" spans="1:9" ht="15" customHeight="1" thickBot="1" x14ac:dyDescent="0.3">
      <c r="A157" s="841" t="s">
        <v>133</v>
      </c>
      <c r="B157" s="841"/>
      <c r="C157" s="214" t="e">
        <f>C90</f>
        <v>#REF!</v>
      </c>
    </row>
    <row r="158" spans="1:9" ht="13.5" customHeight="1" thickBot="1" x14ac:dyDescent="0.3">
      <c r="A158" s="19">
        <v>1</v>
      </c>
      <c r="B158" s="24" t="s">
        <v>437</v>
      </c>
      <c r="C158" s="204">
        <f>+C62-C128</f>
        <v>0</v>
      </c>
      <c r="D158" s="293"/>
    </row>
    <row r="159" spans="1:9" ht="27.75" customHeight="1" thickBot="1" x14ac:dyDescent="0.3">
      <c r="A159" s="19" t="s">
        <v>18</v>
      </c>
      <c r="B159" s="24" t="s">
        <v>443</v>
      </c>
      <c r="C159" s="204">
        <f>+C86-C153</f>
        <v>0</v>
      </c>
    </row>
  </sheetData>
  <customSheetViews>
    <customSheetView guid="{97FEE8B0-D789-49A2-9B6A-B24783AB39CA}" scale="130">
      <selection activeCell="C158" sqref="C158"/>
      <rowBreaks count="1" manualBreakCount="1">
        <brk id="8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    </headerFooter>
    </customSheetView>
  </customSheetViews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4"/>
  <sheetViews>
    <sheetView view="pageBreakPreview" zoomScaleNormal="100" zoomScaleSheetLayoutView="100" workbookViewId="0">
      <selection activeCell="D23" sqref="D23"/>
    </sheetView>
  </sheetViews>
  <sheetFormatPr defaultRowHeight="12.75" x14ac:dyDescent="0.2"/>
  <cols>
    <col min="1" max="1" width="3.1640625" style="794" bestFit="1" customWidth="1"/>
    <col min="2" max="2" width="6.83203125" style="47" customWidth="1"/>
    <col min="3" max="3" width="39.6640625" style="126" customWidth="1"/>
    <col min="4" max="4" width="16.33203125" style="47" customWidth="1"/>
    <col min="5" max="5" width="18" style="47" customWidth="1"/>
    <col min="6" max="6" width="39.33203125" style="47" customWidth="1"/>
    <col min="7" max="7" width="17.33203125" style="47" customWidth="1"/>
    <col min="8" max="8" width="16.33203125" style="47" customWidth="1"/>
    <col min="9" max="9" width="4.83203125" style="47" customWidth="1"/>
    <col min="10" max="16384" width="9.33203125" style="47"/>
  </cols>
  <sheetData>
    <row r="1" spans="1:9" ht="39.75" customHeight="1" x14ac:dyDescent="0.2">
      <c r="A1" s="848" t="s">
        <v>999</v>
      </c>
      <c r="B1" s="848"/>
      <c r="C1" s="848"/>
      <c r="D1" s="848"/>
      <c r="E1" s="848"/>
      <c r="F1" s="848"/>
      <c r="G1" s="848"/>
      <c r="H1" s="848"/>
      <c r="I1" s="845"/>
    </row>
    <row r="2" spans="1:9" ht="13.5" customHeight="1" x14ac:dyDescent="0.2">
      <c r="A2" s="795"/>
      <c r="B2" s="797" t="s">
        <v>456</v>
      </c>
      <c r="C2" s="797" t="s">
        <v>457</v>
      </c>
      <c r="D2" s="797" t="s">
        <v>458</v>
      </c>
      <c r="E2" s="797" t="s">
        <v>460</v>
      </c>
      <c r="F2" s="797" t="s">
        <v>459</v>
      </c>
      <c r="G2" s="797" t="s">
        <v>461</v>
      </c>
      <c r="H2" s="797" t="s">
        <v>462</v>
      </c>
      <c r="I2" s="845"/>
    </row>
    <row r="3" spans="1:9" ht="12.75" customHeight="1" x14ac:dyDescent="0.2">
      <c r="A3" s="795">
        <v>1</v>
      </c>
      <c r="B3" s="844" t="s">
        <v>63</v>
      </c>
      <c r="C3" s="782" t="s">
        <v>55</v>
      </c>
      <c r="D3" s="782"/>
      <c r="E3" s="782"/>
      <c r="F3" s="847" t="s">
        <v>56</v>
      </c>
      <c r="G3" s="847"/>
      <c r="H3" s="847"/>
      <c r="I3" s="845"/>
    </row>
    <row r="4" spans="1:9" s="221" customFormat="1" ht="36" x14ac:dyDescent="0.2">
      <c r="A4" s="795">
        <v>2</v>
      </c>
      <c r="B4" s="844"/>
      <c r="C4" s="783" t="s">
        <v>60</v>
      </c>
      <c r="D4" s="783" t="str">
        <f>+'1.mell.'!D4</f>
        <v>2019. évi eredeti előirányzat</v>
      </c>
      <c r="E4" s="783" t="s">
        <v>614</v>
      </c>
      <c r="F4" s="783" t="s">
        <v>60</v>
      </c>
      <c r="G4" s="783" t="str">
        <f>+D4</f>
        <v>2019. évi eredeti előirányzat</v>
      </c>
      <c r="H4" s="783" t="str">
        <f>+E4</f>
        <v>2019. évi módosított előirányzat</v>
      </c>
      <c r="I4" s="845"/>
    </row>
    <row r="5" spans="1:9" s="800" customFormat="1" ht="12.75" customHeight="1" x14ac:dyDescent="0.2">
      <c r="A5" s="798">
        <v>3</v>
      </c>
      <c r="B5" s="799"/>
      <c r="C5" s="799" t="s">
        <v>456</v>
      </c>
      <c r="D5" s="799" t="s">
        <v>457</v>
      </c>
      <c r="E5" s="799" t="s">
        <v>458</v>
      </c>
      <c r="F5" s="799" t="s">
        <v>460</v>
      </c>
      <c r="G5" s="799" t="s">
        <v>459</v>
      </c>
      <c r="H5" s="799" t="s">
        <v>461</v>
      </c>
      <c r="I5" s="845"/>
    </row>
    <row r="6" spans="1:9" ht="12.75" customHeight="1" x14ac:dyDescent="0.2">
      <c r="A6" s="795">
        <v>4</v>
      </c>
      <c r="B6" s="784" t="s">
        <v>17</v>
      </c>
      <c r="C6" s="785" t="s">
        <v>338</v>
      </c>
      <c r="D6" s="215">
        <f>SUM('1.mell.'!D6)</f>
        <v>357424552</v>
      </c>
      <c r="E6" s="215">
        <f>SUM('1.mell.'!F6)</f>
        <v>379662063</v>
      </c>
      <c r="F6" s="785" t="s">
        <v>61</v>
      </c>
      <c r="G6" s="215">
        <f>SUM('1.mell.'!D98)</f>
        <v>272898689</v>
      </c>
      <c r="H6" s="215">
        <f>SUM('1.mell.'!F98)</f>
        <v>290750523</v>
      </c>
      <c r="I6" s="845"/>
    </row>
    <row r="7" spans="1:9" ht="18" customHeight="1" x14ac:dyDescent="0.2">
      <c r="A7" s="795">
        <v>5</v>
      </c>
      <c r="B7" s="784" t="s">
        <v>18</v>
      </c>
      <c r="C7" s="785" t="s">
        <v>339</v>
      </c>
      <c r="D7" s="215">
        <f>SUM('1.mell.'!D13)</f>
        <v>16591040</v>
      </c>
      <c r="E7" s="215">
        <f>SUM('1.mell.'!F13)</f>
        <v>18998271</v>
      </c>
      <c r="F7" s="785" t="s">
        <v>160</v>
      </c>
      <c r="G7" s="215">
        <f>SUM('1.mell.'!D99)</f>
        <v>57353065</v>
      </c>
      <c r="H7" s="215">
        <f>SUM('1.mell.'!F99)</f>
        <v>60939188</v>
      </c>
      <c r="I7" s="845"/>
    </row>
    <row r="8" spans="1:9" ht="12.75" customHeight="1" x14ac:dyDescent="0.2">
      <c r="A8" s="572">
        <v>6</v>
      </c>
      <c r="B8" s="784" t="s">
        <v>19</v>
      </c>
      <c r="C8" s="785" t="s">
        <v>360</v>
      </c>
      <c r="D8" s="215">
        <f>SUM('1.mell.'!F19)</f>
        <v>0</v>
      </c>
      <c r="E8" s="215">
        <f>SUM('1.mell.'!E19)</f>
        <v>0</v>
      </c>
      <c r="F8" s="785" t="s">
        <v>200</v>
      </c>
      <c r="G8" s="215">
        <f>SUM('1.mell.'!D100)</f>
        <v>317066028</v>
      </c>
      <c r="H8" s="215">
        <f>SUM('1.mell.'!F100)</f>
        <v>359546526</v>
      </c>
      <c r="I8" s="845"/>
    </row>
    <row r="9" spans="1:9" ht="12.75" customHeight="1" x14ac:dyDescent="0.2">
      <c r="A9" s="795">
        <v>7</v>
      </c>
      <c r="B9" s="784" t="s">
        <v>20</v>
      </c>
      <c r="C9" s="785" t="s">
        <v>151</v>
      </c>
      <c r="D9" s="215">
        <f>SUM('1.mell.'!D27)</f>
        <v>153490000</v>
      </c>
      <c r="E9" s="215">
        <f>SUM('1.mell.'!F27)</f>
        <v>153490000</v>
      </c>
      <c r="F9" s="785" t="s">
        <v>161</v>
      </c>
      <c r="G9" s="215">
        <f>SUM('1.mell.'!D101)</f>
        <v>8000000</v>
      </c>
      <c r="H9" s="215">
        <f>SUM('1.mell.'!F101)</f>
        <v>8000000</v>
      </c>
      <c r="I9" s="845"/>
    </row>
    <row r="10" spans="1:9" ht="12.75" customHeight="1" x14ac:dyDescent="0.2">
      <c r="A10" s="795">
        <v>8</v>
      </c>
      <c r="B10" s="784" t="s">
        <v>21</v>
      </c>
      <c r="C10" s="785" t="s">
        <v>386</v>
      </c>
      <c r="D10" s="215">
        <f>SUM('1.mell.'!D36)</f>
        <v>153144154</v>
      </c>
      <c r="E10" s="215">
        <f>SUM('1.mell.'!F36)</f>
        <v>155321154</v>
      </c>
      <c r="F10" s="785" t="s">
        <v>162</v>
      </c>
      <c r="G10" s="215">
        <f>SUM('1.mell.'!D102)</f>
        <v>410928615</v>
      </c>
      <c r="H10" s="215">
        <f>SUM('1.mell.'!F102)</f>
        <v>166973110</v>
      </c>
      <c r="I10" s="845"/>
    </row>
    <row r="11" spans="1:9" ht="12.75" customHeight="1" x14ac:dyDescent="0.2">
      <c r="A11" s="572">
        <v>9</v>
      </c>
      <c r="B11" s="784" t="s">
        <v>22</v>
      </c>
      <c r="C11" s="785" t="s">
        <v>340</v>
      </c>
      <c r="D11" s="215">
        <f>SUM('1.mell.'!D54)</f>
        <v>8741841</v>
      </c>
      <c r="E11" s="215">
        <f>D11</f>
        <v>8741841</v>
      </c>
      <c r="F11" s="785" t="s">
        <v>49</v>
      </c>
      <c r="G11" s="215">
        <f>SUM('1.mell.'!D115)</f>
        <v>315570175</v>
      </c>
      <c r="H11" s="215">
        <f>SUM('1.mell.'!F115)</f>
        <v>65854163</v>
      </c>
      <c r="I11" s="845"/>
    </row>
    <row r="12" spans="1:9" ht="12.75" customHeight="1" x14ac:dyDescent="0.2">
      <c r="A12" s="795">
        <v>10</v>
      </c>
      <c r="B12" s="784" t="s">
        <v>23</v>
      </c>
      <c r="C12" s="785" t="s">
        <v>444</v>
      </c>
      <c r="D12" s="215">
        <f>SUM('1.mell.'!D58)</f>
        <v>0</v>
      </c>
      <c r="E12" s="215">
        <f>SUM('1.mell.'!F58)</f>
        <v>0</v>
      </c>
      <c r="F12" s="786"/>
      <c r="G12" s="215"/>
      <c r="H12" s="215"/>
      <c r="I12" s="845"/>
    </row>
    <row r="13" spans="1:9" s="805" customFormat="1" ht="12.75" customHeight="1" x14ac:dyDescent="0.2">
      <c r="A13" s="801">
        <v>11</v>
      </c>
      <c r="B13" s="802" t="s">
        <v>24</v>
      </c>
      <c r="C13" s="803"/>
      <c r="D13" s="804"/>
      <c r="E13" s="804"/>
      <c r="F13" s="803"/>
      <c r="G13" s="804"/>
      <c r="H13" s="804"/>
      <c r="I13" s="845"/>
    </row>
    <row r="14" spans="1:9" s="805" customFormat="1" ht="12.75" customHeight="1" x14ac:dyDescent="0.2">
      <c r="A14" s="798">
        <v>12</v>
      </c>
      <c r="B14" s="802" t="s">
        <v>25</v>
      </c>
      <c r="C14" s="806"/>
      <c r="D14" s="804"/>
      <c r="E14" s="804"/>
      <c r="F14" s="803"/>
      <c r="G14" s="804"/>
      <c r="H14" s="804"/>
      <c r="I14" s="845"/>
    </row>
    <row r="15" spans="1:9" s="805" customFormat="1" ht="12.75" customHeight="1" x14ac:dyDescent="0.2">
      <c r="A15" s="801">
        <v>13</v>
      </c>
      <c r="B15" s="802" t="s">
        <v>26</v>
      </c>
      <c r="C15" s="803"/>
      <c r="D15" s="804"/>
      <c r="E15" s="804"/>
      <c r="F15" s="803"/>
      <c r="G15" s="804"/>
      <c r="H15" s="804"/>
      <c r="I15" s="845"/>
    </row>
    <row r="16" spans="1:9" s="805" customFormat="1" ht="12.75" customHeight="1" x14ac:dyDescent="0.2">
      <c r="A16" s="801">
        <v>14</v>
      </c>
      <c r="B16" s="802" t="s">
        <v>27</v>
      </c>
      <c r="C16" s="803"/>
      <c r="D16" s="804"/>
      <c r="E16" s="804"/>
      <c r="F16" s="803"/>
      <c r="G16" s="804"/>
      <c r="H16" s="804"/>
      <c r="I16" s="845"/>
    </row>
    <row r="17" spans="1:9" s="805" customFormat="1" ht="5.25" customHeight="1" x14ac:dyDescent="0.2">
      <c r="A17" s="798">
        <v>15</v>
      </c>
      <c r="B17" s="802" t="s">
        <v>28</v>
      </c>
      <c r="C17" s="803"/>
      <c r="D17" s="804"/>
      <c r="E17" s="804"/>
      <c r="F17" s="803"/>
      <c r="G17" s="804"/>
      <c r="H17" s="804"/>
      <c r="I17" s="845"/>
    </row>
    <row r="18" spans="1:9" ht="18.75" customHeight="1" x14ac:dyDescent="0.2">
      <c r="A18" s="795">
        <v>16</v>
      </c>
      <c r="B18" s="788" t="s">
        <v>29</v>
      </c>
      <c r="C18" s="789" t="s">
        <v>445</v>
      </c>
      <c r="D18" s="790">
        <f>SUM(D6:D17)</f>
        <v>689391587</v>
      </c>
      <c r="E18" s="790">
        <f>SUM(E6:E17)</f>
        <v>716213329</v>
      </c>
      <c r="F18" s="789" t="s">
        <v>346</v>
      </c>
      <c r="G18" s="790">
        <f>SUM(G6:G17)</f>
        <v>1381816572</v>
      </c>
      <c r="H18" s="790">
        <f>SUM(H6:H17)</f>
        <v>952063510</v>
      </c>
      <c r="I18" s="845"/>
    </row>
    <row r="19" spans="1:9" ht="20.25" customHeight="1" x14ac:dyDescent="0.2">
      <c r="A19" s="795">
        <v>17</v>
      </c>
      <c r="B19" s="791" t="s">
        <v>30</v>
      </c>
      <c r="C19" s="792" t="s">
        <v>343</v>
      </c>
      <c r="D19" s="222">
        <f>SUM(D20:D23)</f>
        <v>1932942817</v>
      </c>
      <c r="E19" s="222">
        <f>SUM(E20:E23)</f>
        <v>1821412976</v>
      </c>
      <c r="F19" s="792" t="s">
        <v>168</v>
      </c>
      <c r="G19" s="59">
        <f>SUM('1.mell.'!D137,'1.mell.'!D150:D152)</f>
        <v>0</v>
      </c>
      <c r="H19" s="59">
        <f>SUM('1.mell.'!F137,'1.mell.'!F150:F152)</f>
        <v>0</v>
      </c>
      <c r="I19" s="845"/>
    </row>
    <row r="20" spans="1:9" ht="12.75" customHeight="1" x14ac:dyDescent="0.2">
      <c r="A20" s="572">
        <v>18</v>
      </c>
      <c r="B20" s="791" t="s">
        <v>31</v>
      </c>
      <c r="C20" s="792" t="s">
        <v>193</v>
      </c>
      <c r="D20" s="59">
        <f>SUM('1.mell.'!D75)</f>
        <v>1932942817</v>
      </c>
      <c r="E20" s="59">
        <f>SUM('1.mell.'!F75)</f>
        <v>1821412976</v>
      </c>
      <c r="F20" s="792" t="s">
        <v>345</v>
      </c>
      <c r="G20" s="59">
        <f>SUM('1.mell.'!D135)</f>
        <v>0</v>
      </c>
      <c r="H20" s="59">
        <f>SUM('1.mell.'!F135)</f>
        <v>0</v>
      </c>
      <c r="I20" s="845"/>
    </row>
    <row r="21" spans="1:9" ht="12.75" customHeight="1" x14ac:dyDescent="0.2">
      <c r="A21" s="795">
        <v>19</v>
      </c>
      <c r="B21" s="791" t="s">
        <v>32</v>
      </c>
      <c r="C21" s="792" t="s">
        <v>194</v>
      </c>
      <c r="D21" s="59">
        <f>SUM('1.mell.'!D76)</f>
        <v>0</v>
      </c>
      <c r="E21" s="59">
        <f>SUM('1.mell.'!F76)</f>
        <v>0</v>
      </c>
      <c r="F21" s="792" t="s">
        <v>135</v>
      </c>
      <c r="G21" s="59">
        <f>SUM('1.mell.'!D136)</f>
        <v>0</v>
      </c>
      <c r="H21" s="59">
        <f>SUM('1.mell.'!F136)</f>
        <v>0</v>
      </c>
      <c r="I21" s="845"/>
    </row>
    <row r="22" spans="1:9" ht="12.75" customHeight="1" x14ac:dyDescent="0.2">
      <c r="A22" s="795">
        <v>20</v>
      </c>
      <c r="B22" s="791" t="s">
        <v>33</v>
      </c>
      <c r="C22" s="792" t="s">
        <v>198</v>
      </c>
      <c r="D22" s="59">
        <f>SUM('1.mell.'!D80)</f>
        <v>0</v>
      </c>
      <c r="E22" s="59">
        <f>SUM('1.mell.'!F80)</f>
        <v>0</v>
      </c>
      <c r="F22" s="792" t="s">
        <v>136</v>
      </c>
      <c r="G22" s="59">
        <f>SUM('1.mell.'!F134)</f>
        <v>0</v>
      </c>
      <c r="H22" s="59">
        <f>SUM('1.mell.'!E134)</f>
        <v>0</v>
      </c>
      <c r="I22" s="845"/>
    </row>
    <row r="23" spans="1:9" ht="12.75" customHeight="1" x14ac:dyDescent="0.2">
      <c r="A23" s="572">
        <v>21</v>
      </c>
      <c r="B23" s="791" t="s">
        <v>34</v>
      </c>
      <c r="C23" s="792" t="s">
        <v>199</v>
      </c>
      <c r="D23" s="59">
        <f>SUM('1.mell.'!F78)</f>
        <v>0</v>
      </c>
      <c r="E23" s="59">
        <f>SUM('1.mell.'!E78)</f>
        <v>0</v>
      </c>
      <c r="F23" s="792" t="s">
        <v>963</v>
      </c>
      <c r="G23" s="59">
        <f>SUM('1.mell.'!D145:D146,'1.mell.'!D153)</f>
        <v>13150534</v>
      </c>
      <c r="H23" s="59">
        <f>SUM('1.mell.'!F145:F146,'1.mell.'!F153)</f>
        <v>13150534</v>
      </c>
      <c r="I23" s="845"/>
    </row>
    <row r="24" spans="1:9" ht="21" customHeight="1" x14ac:dyDescent="0.2">
      <c r="A24" s="795">
        <v>22</v>
      </c>
      <c r="B24" s="791" t="s">
        <v>35</v>
      </c>
      <c r="C24" s="792" t="s">
        <v>344</v>
      </c>
      <c r="D24" s="222">
        <f>+D25+D26</f>
        <v>0</v>
      </c>
      <c r="E24" s="222">
        <f>+E25+E26</f>
        <v>0</v>
      </c>
      <c r="F24" s="785" t="s">
        <v>427</v>
      </c>
      <c r="G24" s="59">
        <f>SUM('1.mell.'!F147)</f>
        <v>0</v>
      </c>
      <c r="H24" s="59">
        <f>SUM('1.mell.'!E147)</f>
        <v>0</v>
      </c>
      <c r="I24" s="845"/>
    </row>
    <row r="25" spans="1:9" ht="12.75" customHeight="1" x14ac:dyDescent="0.2">
      <c r="A25" s="795">
        <v>23</v>
      </c>
      <c r="B25" s="791" t="s">
        <v>36</v>
      </c>
      <c r="C25" s="792" t="s">
        <v>341</v>
      </c>
      <c r="D25" s="59">
        <f>SUM('1.mell.'!D67)</f>
        <v>0</v>
      </c>
      <c r="E25" s="59">
        <f>SUM('1.mell.'!F67)</f>
        <v>0</v>
      </c>
      <c r="F25" s="785" t="s">
        <v>433</v>
      </c>
      <c r="G25" s="59">
        <f>SUM('1.mell.'!D155)</f>
        <v>0</v>
      </c>
      <c r="H25" s="59">
        <f>SUM('1.mell.'!F155)</f>
        <v>0</v>
      </c>
      <c r="I25" s="845"/>
    </row>
    <row r="26" spans="1:9" ht="12.75" customHeight="1" x14ac:dyDescent="0.2">
      <c r="A26" s="572">
        <v>24</v>
      </c>
      <c r="B26" s="791" t="s">
        <v>37</v>
      </c>
      <c r="C26" s="792" t="s">
        <v>342</v>
      </c>
      <c r="D26" s="59">
        <f>SUM('1.mell.'!D69,'1.mell.'!D82:D84)</f>
        <v>0</v>
      </c>
      <c r="E26" s="59">
        <f>SUM('1.mell.'!F69,'1.mell.'!F82:F84)</f>
        <v>0</v>
      </c>
      <c r="F26" s="785" t="s">
        <v>434</v>
      </c>
      <c r="G26" s="59">
        <f>SUM('1.mell.'!D156)</f>
        <v>0</v>
      </c>
      <c r="H26" s="59">
        <f>SUM('1.mell.'!F156)</f>
        <v>0</v>
      </c>
      <c r="I26" s="845"/>
    </row>
    <row r="27" spans="1:9" ht="12.75" customHeight="1" x14ac:dyDescent="0.2">
      <c r="A27" s="795">
        <v>25</v>
      </c>
      <c r="B27" s="784" t="s">
        <v>38</v>
      </c>
      <c r="C27" s="792" t="s">
        <v>438</v>
      </c>
      <c r="D27" s="59">
        <f>SUM('1.mell.'!D86)</f>
        <v>0</v>
      </c>
      <c r="E27" s="59">
        <f>SUM('1.mell.'!F86)</f>
        <v>0</v>
      </c>
      <c r="F27" s="785"/>
      <c r="G27" s="59"/>
      <c r="H27" s="59">
        <f>SUM('1.mell.'!F150)</f>
        <v>0</v>
      </c>
      <c r="I27" s="845"/>
    </row>
    <row r="28" spans="1:9" ht="18" customHeight="1" x14ac:dyDescent="0.2">
      <c r="A28" s="795">
        <v>26</v>
      </c>
      <c r="B28" s="784" t="s">
        <v>39</v>
      </c>
      <c r="C28" s="792" t="s">
        <v>299</v>
      </c>
      <c r="D28" s="59">
        <f>SUM('1.mell.'!D87)</f>
        <v>0</v>
      </c>
      <c r="E28" s="59">
        <f>SUM('1.mell.'!F87)</f>
        <v>0</v>
      </c>
      <c r="F28" s="786"/>
      <c r="G28" s="59"/>
      <c r="H28" s="59">
        <f>SUM('1.mell.'!F151)</f>
        <v>0</v>
      </c>
      <c r="I28" s="845"/>
    </row>
    <row r="29" spans="1:9" ht="21" customHeight="1" x14ac:dyDescent="0.2">
      <c r="A29" s="572">
        <v>27</v>
      </c>
      <c r="B29" s="788" t="s">
        <v>40</v>
      </c>
      <c r="C29" s="789" t="s">
        <v>446</v>
      </c>
      <c r="D29" s="790">
        <f>+D19+D24+D27+D28</f>
        <v>1932942817</v>
      </c>
      <c r="E29" s="790">
        <f>+E19+E24+E27+E28</f>
        <v>1821412976</v>
      </c>
      <c r="F29" s="789" t="s">
        <v>448</v>
      </c>
      <c r="G29" s="790">
        <f>SUM(G19:G28)</f>
        <v>13150534</v>
      </c>
      <c r="H29" s="790">
        <f>SUM(H19:H28)</f>
        <v>13150534</v>
      </c>
      <c r="I29" s="845"/>
    </row>
    <row r="30" spans="1:9" ht="12.75" customHeight="1" x14ac:dyDescent="0.2">
      <c r="A30" s="795">
        <v>28</v>
      </c>
      <c r="B30" s="788" t="s">
        <v>41</v>
      </c>
      <c r="C30" s="788" t="s">
        <v>447</v>
      </c>
      <c r="D30" s="793">
        <f>+D18+D29</f>
        <v>2622334404</v>
      </c>
      <c r="E30" s="793">
        <f>+E18+E29</f>
        <v>2537626305</v>
      </c>
      <c r="F30" s="788" t="s">
        <v>449</v>
      </c>
      <c r="G30" s="793">
        <f>+G18+G29</f>
        <v>1394967106</v>
      </c>
      <c r="H30" s="793">
        <f>+H18+H29</f>
        <v>965214044</v>
      </c>
      <c r="I30" s="845"/>
    </row>
    <row r="31" spans="1:9" ht="12.75" customHeight="1" x14ac:dyDescent="0.2">
      <c r="A31" s="795">
        <v>29</v>
      </c>
      <c r="B31" s="788" t="s">
        <v>42</v>
      </c>
      <c r="C31" s="788" t="s">
        <v>146</v>
      </c>
      <c r="D31" s="793"/>
      <c r="E31" s="793" t="str">
        <f>IF(E18-I18&lt;0,I18-E18,"-")</f>
        <v>-</v>
      </c>
      <c r="F31" s="788" t="s">
        <v>147</v>
      </c>
      <c r="G31" s="793">
        <f>G32</f>
        <v>1227367298</v>
      </c>
      <c r="H31" s="793">
        <f>H32</f>
        <v>1572412261</v>
      </c>
      <c r="I31" s="845"/>
    </row>
    <row r="32" spans="1:9" ht="12.75" customHeight="1" x14ac:dyDescent="0.2">
      <c r="A32" s="572">
        <v>30</v>
      </c>
      <c r="B32" s="788" t="s">
        <v>43</v>
      </c>
      <c r="C32" s="788" t="s">
        <v>523</v>
      </c>
      <c r="D32" s="793" t="str">
        <f>IF(D30-G30&lt;0,G30-D30,"-")</f>
        <v>-</v>
      </c>
      <c r="E32" s="793" t="str">
        <f>IF(E30-I30&lt;0,I30-E30,"-")</f>
        <v>-</v>
      </c>
      <c r="F32" s="788" t="s">
        <v>524</v>
      </c>
      <c r="G32" s="793">
        <f>IF(D30-G30&gt;0,D30-G30,"-")</f>
        <v>1227367298</v>
      </c>
      <c r="H32" s="793">
        <f>IF(E30-H30&gt;0,E30-H30,"-")</f>
        <v>1572412261</v>
      </c>
      <c r="I32" s="845"/>
    </row>
    <row r="33" spans="2:6" ht="18.75" x14ac:dyDescent="0.2">
      <c r="C33" s="846"/>
      <c r="D33" s="846"/>
      <c r="E33" s="846"/>
      <c r="F33" s="846"/>
    </row>
    <row r="44" spans="2:6" x14ac:dyDescent="0.2">
      <c r="B44" s="780"/>
      <c r="C44" s="781"/>
      <c r="D44" s="781"/>
      <c r="E44" s="780"/>
    </row>
  </sheetData>
  <customSheetViews>
    <customSheetView guid="{97FEE8B0-D789-49A2-9B6A-B24783AB39CA}" scale="145" topLeftCell="A9">
      <selection activeCell="C29" sqref="C29"/>
      <pageMargins left="0.33" right="0.48" top="0.9055118110236221" bottom="0.5" header="0.6692913385826772" footer="0.28000000000000003"/>
      <printOptions horizontalCentered="1"/>
      <pageSetup paperSize="9" orientation="landscape" verticalDpi="300" r:id="rId1"/>
      <headerFooter alignWithMargins="0">
        <oddHeader xml:space="preserve">&amp;R&amp;"Times New Roman CE,Félkövér dőlt"&amp;11 </oddHeader>
      </headerFooter>
    </customSheetView>
  </customSheetViews>
  <mergeCells count="5">
    <mergeCell ref="B3:B4"/>
    <mergeCell ref="I1:I32"/>
    <mergeCell ref="C33:F33"/>
    <mergeCell ref="F3:H3"/>
    <mergeCell ref="A1:H1"/>
  </mergeCells>
  <phoneticPr fontId="0" type="noConversion"/>
  <printOptions horizontalCentered="1"/>
  <pageMargins left="0.33" right="0.48" top="1.17" bottom="0.5" header="0.6692913385826772" footer="0.28000000000000003"/>
  <pageSetup paperSize="9" scale="90" orientation="landscape" r:id="rId2"/>
  <headerFooter scaleWithDoc="0" alignWithMargins="0">
    <oddHeader>&amp;R&amp;11 2. melléklet
a ..../..... (.... 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view="pageBreakPreview" zoomScale="115" zoomScaleNormal="100" zoomScaleSheetLayoutView="115" workbookViewId="0">
      <selection activeCell="F13" sqref="F13"/>
    </sheetView>
  </sheetViews>
  <sheetFormatPr defaultRowHeight="12.75" x14ac:dyDescent="0.2"/>
  <cols>
    <col min="1" max="1" width="3.1640625" style="794" bestFit="1" customWidth="1"/>
    <col min="2" max="2" width="6.83203125" style="47" customWidth="1"/>
    <col min="3" max="3" width="42.83203125" style="126" customWidth="1"/>
    <col min="4" max="4" width="16.33203125" style="47" customWidth="1"/>
    <col min="5" max="5" width="16.83203125" style="47" customWidth="1"/>
    <col min="6" max="6" width="42.83203125" style="47" customWidth="1"/>
    <col min="7" max="7" width="16.83203125" style="47" customWidth="1"/>
    <col min="8" max="8" width="17.5" style="47" customWidth="1"/>
    <col min="9" max="9" width="4.83203125" style="47" customWidth="1"/>
    <col min="10" max="16384" width="9.33203125" style="47"/>
  </cols>
  <sheetData>
    <row r="1" spans="1:9" ht="15.75" x14ac:dyDescent="0.2">
      <c r="A1" s="852" t="s">
        <v>1000</v>
      </c>
      <c r="B1" s="852"/>
      <c r="C1" s="852"/>
      <c r="D1" s="852"/>
      <c r="E1" s="852"/>
      <c r="F1" s="852"/>
      <c r="G1" s="852"/>
      <c r="H1" s="852"/>
    </row>
    <row r="2" spans="1:9" x14ac:dyDescent="0.2">
      <c r="B2" s="851"/>
      <c r="C2" s="851"/>
      <c r="D2" s="851"/>
      <c r="E2" s="851"/>
      <c r="F2" s="851"/>
      <c r="G2" s="851"/>
      <c r="H2" s="851"/>
    </row>
    <row r="3" spans="1:9" x14ac:dyDescent="0.2">
      <c r="A3" s="795"/>
      <c r="B3" s="796" t="s">
        <v>456</v>
      </c>
      <c r="C3" s="796" t="s">
        <v>457</v>
      </c>
      <c r="D3" s="796" t="s">
        <v>458</v>
      </c>
      <c r="E3" s="796" t="s">
        <v>460</v>
      </c>
      <c r="F3" s="796" t="s">
        <v>459</v>
      </c>
      <c r="G3" s="796" t="s">
        <v>461</v>
      </c>
      <c r="H3" s="796" t="s">
        <v>462</v>
      </c>
    </row>
    <row r="4" spans="1:9" ht="12.75" customHeight="1" x14ac:dyDescent="0.2">
      <c r="A4" s="795">
        <v>1</v>
      </c>
      <c r="B4" s="849" t="s">
        <v>63</v>
      </c>
      <c r="C4" s="782" t="s">
        <v>55</v>
      </c>
      <c r="D4" s="782"/>
      <c r="E4" s="782"/>
      <c r="F4" s="782" t="s">
        <v>56</v>
      </c>
      <c r="G4" s="782"/>
      <c r="H4" s="782"/>
      <c r="I4" s="845"/>
    </row>
    <row r="5" spans="1:9" s="221" customFormat="1" ht="36" x14ac:dyDescent="0.2">
      <c r="A5" s="795">
        <v>2</v>
      </c>
      <c r="B5" s="850"/>
      <c r="C5" s="783" t="s">
        <v>60</v>
      </c>
      <c r="D5" s="783" t="str">
        <f>+'2.1.mell  '!D4</f>
        <v>2019. évi eredeti előirányzat</v>
      </c>
      <c r="E5" s="783" t="s">
        <v>614</v>
      </c>
      <c r="F5" s="783" t="s">
        <v>60</v>
      </c>
      <c r="G5" s="783" t="str">
        <f>+'2.1.mell  '!D4</f>
        <v>2019. évi eredeti előirányzat</v>
      </c>
      <c r="H5" s="783" t="s">
        <v>614</v>
      </c>
      <c r="I5" s="845"/>
    </row>
    <row r="6" spans="1:9" s="808" customFormat="1" x14ac:dyDescent="0.2">
      <c r="A6" s="801">
        <v>3</v>
      </c>
      <c r="B6" s="799"/>
      <c r="C6" s="799" t="s">
        <v>456</v>
      </c>
      <c r="D6" s="799" t="s">
        <v>457</v>
      </c>
      <c r="E6" s="799" t="s">
        <v>458</v>
      </c>
      <c r="F6" s="799" t="s">
        <v>460</v>
      </c>
      <c r="G6" s="799" t="s">
        <v>459</v>
      </c>
      <c r="H6" s="799" t="s">
        <v>461</v>
      </c>
      <c r="I6" s="845"/>
    </row>
    <row r="7" spans="1:9" ht="21" customHeight="1" x14ac:dyDescent="0.2">
      <c r="A7" s="795">
        <v>4</v>
      </c>
      <c r="B7" s="784" t="s">
        <v>17</v>
      </c>
      <c r="C7" s="785" t="s">
        <v>347</v>
      </c>
      <c r="D7" s="215">
        <f>SUM('1.mell.'!D20)</f>
        <v>0</v>
      </c>
      <c r="E7" s="215">
        <f>SUM('1.mell.'!F20)</f>
        <v>152000000</v>
      </c>
      <c r="F7" s="785" t="s">
        <v>195</v>
      </c>
      <c r="G7" s="215">
        <f>SUM('1.mell.'!D119)</f>
        <v>1487439584</v>
      </c>
      <c r="H7" s="215">
        <f>SUM('1.mell.'!F119)</f>
        <v>1568584906</v>
      </c>
      <c r="I7" s="845"/>
    </row>
    <row r="8" spans="1:9" x14ac:dyDescent="0.2">
      <c r="A8" s="795">
        <v>5</v>
      </c>
      <c r="B8" s="784" t="s">
        <v>18</v>
      </c>
      <c r="C8" s="785" t="s">
        <v>348</v>
      </c>
      <c r="D8" s="215">
        <f>SUM('1.mell.'!D26)</f>
        <v>0</v>
      </c>
      <c r="E8" s="215">
        <f>SUM('1.mell.'!F26)</f>
        <v>0</v>
      </c>
      <c r="F8" s="785" t="s">
        <v>353</v>
      </c>
      <c r="G8" s="215">
        <f>SUM('1.mell.'!D120)</f>
        <v>0</v>
      </c>
      <c r="H8" s="215">
        <f>SUM('1.mell.'!F120)</f>
        <v>0</v>
      </c>
      <c r="I8" s="845"/>
    </row>
    <row r="9" spans="1:9" ht="12.95" customHeight="1" x14ac:dyDescent="0.2">
      <c r="A9" s="795">
        <v>6</v>
      </c>
      <c r="B9" s="784" t="s">
        <v>19</v>
      </c>
      <c r="C9" s="785" t="s">
        <v>8</v>
      </c>
      <c r="D9" s="215">
        <f>SUM('1.mell.'!D48)</f>
        <v>0</v>
      </c>
      <c r="E9" s="215">
        <f>SUM('1.mell.'!F48)</f>
        <v>0</v>
      </c>
      <c r="F9" s="785" t="s">
        <v>164</v>
      </c>
      <c r="G9" s="215">
        <f>SUM('1.mell.'!D121)</f>
        <v>55497889</v>
      </c>
      <c r="H9" s="215">
        <f>SUM('1.mell.'!F121)</f>
        <v>90056518</v>
      </c>
      <c r="I9" s="845"/>
    </row>
    <row r="10" spans="1:9" ht="12.95" customHeight="1" x14ac:dyDescent="0.2">
      <c r="A10" s="795">
        <v>7</v>
      </c>
      <c r="B10" s="784" t="s">
        <v>20</v>
      </c>
      <c r="C10" s="785" t="s">
        <v>349</v>
      </c>
      <c r="D10" s="215">
        <f>SUM('1.mell.'!D60:D61)</f>
        <v>0</v>
      </c>
      <c r="E10" s="215">
        <f>SUM('1.mell.'!F60:F61)</f>
        <v>0</v>
      </c>
      <c r="F10" s="785" t="s">
        <v>354</v>
      </c>
      <c r="G10" s="215">
        <f>SUM('1.mell.'!D122)</f>
        <v>0</v>
      </c>
      <c r="H10" s="215">
        <f>SUM('1.mell.'!F122)</f>
        <v>0</v>
      </c>
      <c r="I10" s="845"/>
    </row>
    <row r="11" spans="1:9" ht="12.75" customHeight="1" x14ac:dyDescent="0.2">
      <c r="A11" s="795">
        <v>8</v>
      </c>
      <c r="B11" s="784" t="s">
        <v>21</v>
      </c>
      <c r="C11" s="785" t="s">
        <v>351</v>
      </c>
      <c r="D11" s="215">
        <f>SUM('1.mell.'!D62)</f>
        <v>0</v>
      </c>
      <c r="E11" s="215">
        <f>SUM('1.mell.'!F62)</f>
        <v>0</v>
      </c>
      <c r="F11" s="785" t="s">
        <v>197</v>
      </c>
      <c r="G11" s="215">
        <f>SUM('1.mell.'!D123)</f>
        <v>0</v>
      </c>
      <c r="H11" s="215">
        <f>SUM('1.mell.'!F123)</f>
        <v>131625000</v>
      </c>
      <c r="I11" s="845"/>
    </row>
    <row r="12" spans="1:9" ht="12.95" customHeight="1" x14ac:dyDescent="0.2">
      <c r="A12" s="795">
        <v>9</v>
      </c>
      <c r="B12" s="784" t="s">
        <v>22</v>
      </c>
      <c r="C12" s="785" t="s">
        <v>350</v>
      </c>
      <c r="D12" s="215">
        <f>SUM('1.mell.'!D63)</f>
        <v>0</v>
      </c>
      <c r="E12" s="215">
        <f>SUM('1.mell.'!F63)</f>
        <v>0</v>
      </c>
      <c r="F12" s="832" t="s">
        <v>1047</v>
      </c>
      <c r="G12" s="215"/>
      <c r="H12" s="215"/>
      <c r="I12" s="845"/>
    </row>
    <row r="13" spans="1:9" s="805" customFormat="1" ht="12.95" customHeight="1" x14ac:dyDescent="0.2">
      <c r="A13" s="801">
        <v>10</v>
      </c>
      <c r="B13" s="802" t="s">
        <v>23</v>
      </c>
      <c r="C13" s="809"/>
      <c r="D13" s="804"/>
      <c r="E13" s="804"/>
      <c r="F13" s="810"/>
      <c r="G13" s="804"/>
      <c r="H13" s="804"/>
      <c r="I13" s="845"/>
    </row>
    <row r="14" spans="1:9" s="805" customFormat="1" ht="12.95" customHeight="1" x14ac:dyDescent="0.2">
      <c r="A14" s="801">
        <v>11</v>
      </c>
      <c r="B14" s="802" t="s">
        <v>24</v>
      </c>
      <c r="C14" s="803"/>
      <c r="D14" s="804"/>
      <c r="E14" s="804"/>
      <c r="F14" s="811"/>
      <c r="G14" s="804"/>
      <c r="H14" s="804"/>
      <c r="I14" s="845"/>
    </row>
    <row r="15" spans="1:9" s="805" customFormat="1" ht="12.95" customHeight="1" x14ac:dyDescent="0.2">
      <c r="A15" s="801">
        <v>12</v>
      </c>
      <c r="B15" s="802" t="s">
        <v>25</v>
      </c>
      <c r="C15" s="812"/>
      <c r="D15" s="804"/>
      <c r="E15" s="804"/>
      <c r="F15" s="810"/>
      <c r="G15" s="804"/>
      <c r="H15" s="804"/>
      <c r="I15" s="845"/>
    </row>
    <row r="16" spans="1:9" s="805" customFormat="1" x14ac:dyDescent="0.2">
      <c r="A16" s="801">
        <v>13</v>
      </c>
      <c r="B16" s="802" t="s">
        <v>26</v>
      </c>
      <c r="C16" s="803"/>
      <c r="D16" s="804"/>
      <c r="E16" s="804"/>
      <c r="F16" s="810"/>
      <c r="G16" s="804"/>
      <c r="H16" s="804"/>
      <c r="I16" s="845"/>
    </row>
    <row r="17" spans="1:9" s="805" customFormat="1" ht="12.95" customHeight="1" x14ac:dyDescent="0.2">
      <c r="A17" s="801">
        <v>14</v>
      </c>
      <c r="B17" s="802" t="s">
        <v>27</v>
      </c>
      <c r="C17" s="803"/>
      <c r="D17" s="804"/>
      <c r="E17" s="804"/>
      <c r="F17" s="809"/>
      <c r="G17" s="804"/>
      <c r="H17" s="804"/>
      <c r="I17" s="845"/>
    </row>
    <row r="18" spans="1:9" ht="21" x14ac:dyDescent="0.2">
      <c r="A18" s="795">
        <v>15</v>
      </c>
      <c r="B18" s="788" t="s">
        <v>28</v>
      </c>
      <c r="C18" s="789" t="s">
        <v>361</v>
      </c>
      <c r="D18" s="790">
        <f>+D7+D9+D10+D12+D13+D14+D15+D16+D17</f>
        <v>0</v>
      </c>
      <c r="E18" s="790">
        <f>+E7+E9+E10+E12+E13+E14+E15+E16+E17</f>
        <v>152000000</v>
      </c>
      <c r="F18" s="789" t="s">
        <v>362</v>
      </c>
      <c r="G18" s="790">
        <f>+G7+G9+G11+G12+G13+G14+G15+G16+G17</f>
        <v>1542937473</v>
      </c>
      <c r="H18" s="790">
        <f>+H7+H9+H11+H12+H13+H14+H15+H16+H17</f>
        <v>1790266424</v>
      </c>
      <c r="I18" s="845"/>
    </row>
    <row r="19" spans="1:9" ht="12.95" customHeight="1" x14ac:dyDescent="0.2">
      <c r="A19" s="795">
        <v>16</v>
      </c>
      <c r="B19" s="784" t="s">
        <v>29</v>
      </c>
      <c r="C19" s="225" t="s">
        <v>213</v>
      </c>
      <c r="D19" s="222">
        <f>SUM(D20:D24)</f>
        <v>0</v>
      </c>
      <c r="E19" s="222">
        <f>E20</f>
        <v>0</v>
      </c>
      <c r="F19" s="792" t="s">
        <v>135</v>
      </c>
      <c r="G19" s="59">
        <f>SUM('1.mell.'!D136)</f>
        <v>0</v>
      </c>
      <c r="H19" s="59">
        <f>SUM('1.mell.'!F136)</f>
        <v>0</v>
      </c>
      <c r="I19" s="845"/>
    </row>
    <row r="20" spans="1:9" ht="12.95" customHeight="1" x14ac:dyDescent="0.2">
      <c r="A20" s="795">
        <v>17</v>
      </c>
      <c r="B20" s="784" t="s">
        <v>30</v>
      </c>
      <c r="C20" s="224" t="s">
        <v>202</v>
      </c>
      <c r="D20" s="59"/>
      <c r="E20" s="59"/>
      <c r="F20" s="792" t="s">
        <v>136</v>
      </c>
      <c r="G20" s="59">
        <f>SUM('1.mell.'!F134)</f>
        <v>0</v>
      </c>
      <c r="H20" s="59">
        <f>SUM('1.mell.'!G134)</f>
        <v>0</v>
      </c>
      <c r="I20" s="845"/>
    </row>
    <row r="21" spans="1:9" ht="12.95" customHeight="1" x14ac:dyDescent="0.2">
      <c r="A21" s="795">
        <v>18</v>
      </c>
      <c r="B21" s="784" t="s">
        <v>31</v>
      </c>
      <c r="C21" s="224" t="s">
        <v>203</v>
      </c>
      <c r="D21" s="59">
        <f>SUM('1.mell.'!D76)</f>
        <v>0</v>
      </c>
      <c r="E21" s="59">
        <f>SUM('1.mell.'!F76)</f>
        <v>0</v>
      </c>
      <c r="F21" s="792" t="s">
        <v>201</v>
      </c>
      <c r="G21" s="59"/>
      <c r="H21" s="59"/>
      <c r="I21" s="845"/>
    </row>
    <row r="22" spans="1:9" ht="12.95" customHeight="1" x14ac:dyDescent="0.2">
      <c r="A22" s="795">
        <v>19</v>
      </c>
      <c r="B22" s="784" t="s">
        <v>32</v>
      </c>
      <c r="C22" s="224" t="s">
        <v>204</v>
      </c>
      <c r="D22" s="59">
        <f>SUM('1.mell.'!D78)</f>
        <v>0</v>
      </c>
      <c r="E22" s="59">
        <f>SUM('1.mell.'!F78)</f>
        <v>0</v>
      </c>
      <c r="F22" s="792" t="s">
        <v>170</v>
      </c>
      <c r="G22" s="59">
        <f>SUM('1.mell.'!D139,'1.mell.'!D151)</f>
        <v>0</v>
      </c>
      <c r="H22" s="59">
        <f>SUM('1.mell.'!F139,'1.mell.'!F151)</f>
        <v>0</v>
      </c>
      <c r="I22" s="845"/>
    </row>
    <row r="23" spans="1:9" ht="12.95" customHeight="1" x14ac:dyDescent="0.2">
      <c r="A23" s="795">
        <v>20</v>
      </c>
      <c r="B23" s="784" t="s">
        <v>33</v>
      </c>
      <c r="C23" s="224" t="s">
        <v>205</v>
      </c>
      <c r="D23" s="59">
        <f>SUM('1.mell.'!D70,'1.mell.'!D72,'1.mell.'!D82,'1.mell.'!D83)</f>
        <v>0</v>
      </c>
      <c r="E23" s="59">
        <f>SUM('1.mell.'!F70,'1.mell.'!F72,'1.mell.'!F82,'1.mell.'!F83)</f>
        <v>0</v>
      </c>
      <c r="F23" s="792" t="s">
        <v>169</v>
      </c>
      <c r="G23" s="59">
        <f>SUM('1.mell.'!D147)</f>
        <v>0</v>
      </c>
      <c r="H23" s="59">
        <f>SUM('1.mell.'!F147)</f>
        <v>0</v>
      </c>
      <c r="I23" s="845"/>
    </row>
    <row r="24" spans="1:9" ht="12.95" customHeight="1" x14ac:dyDescent="0.2">
      <c r="A24" s="795">
        <v>21</v>
      </c>
      <c r="B24" s="784" t="s">
        <v>34</v>
      </c>
      <c r="C24" s="224" t="s">
        <v>206</v>
      </c>
      <c r="D24" s="59">
        <f>SUM('1.mell.'!F77)</f>
        <v>0</v>
      </c>
      <c r="E24" s="59">
        <f>SUM('1.mell.'!E77)</f>
        <v>0</v>
      </c>
      <c r="F24" s="792" t="s">
        <v>355</v>
      </c>
      <c r="G24" s="59">
        <f>SUM('1.mell.'!D148)</f>
        <v>0</v>
      </c>
      <c r="H24" s="59">
        <f>SUM('1.mell.'!F148)</f>
        <v>0</v>
      </c>
      <c r="I24" s="845"/>
    </row>
    <row r="25" spans="1:9" ht="12.95" customHeight="1" x14ac:dyDescent="0.2">
      <c r="A25" s="795">
        <v>22</v>
      </c>
      <c r="B25" s="784" t="s">
        <v>35</v>
      </c>
      <c r="C25" s="225" t="s">
        <v>207</v>
      </c>
      <c r="D25" s="222">
        <f>+D26+D27+D28+D29+D30</f>
        <v>0</v>
      </c>
      <c r="E25" s="222"/>
      <c r="F25" s="792"/>
      <c r="G25" s="59"/>
      <c r="H25" s="59"/>
      <c r="I25" s="845"/>
    </row>
    <row r="26" spans="1:9" ht="12.95" customHeight="1" x14ac:dyDescent="0.2">
      <c r="A26" s="795">
        <v>23</v>
      </c>
      <c r="B26" s="784" t="s">
        <v>36</v>
      </c>
      <c r="C26" s="224" t="s">
        <v>208</v>
      </c>
      <c r="D26" s="59">
        <f>SUM('1.mell.'!D66)</f>
        <v>0</v>
      </c>
      <c r="E26" s="59">
        <f>SUM('1.mell.'!F66)</f>
        <v>0</v>
      </c>
      <c r="F26" s="792"/>
      <c r="G26" s="59"/>
      <c r="H26" s="59"/>
      <c r="I26" s="845"/>
    </row>
    <row r="27" spans="1:9" ht="12.95" customHeight="1" x14ac:dyDescent="0.2">
      <c r="A27" s="795">
        <v>24</v>
      </c>
      <c r="B27" s="784" t="s">
        <v>37</v>
      </c>
      <c r="C27" s="224" t="s">
        <v>209</v>
      </c>
      <c r="D27" s="59">
        <f>SUM('1.mell.'!D67)</f>
        <v>0</v>
      </c>
      <c r="E27" s="59">
        <f>SUM('1.mell.'!F67)</f>
        <v>0</v>
      </c>
      <c r="F27" s="787"/>
      <c r="G27" s="59"/>
      <c r="H27" s="59"/>
      <c r="I27" s="845"/>
    </row>
    <row r="28" spans="1:9" ht="12.95" customHeight="1" x14ac:dyDescent="0.2">
      <c r="A28" s="795">
        <v>25</v>
      </c>
      <c r="B28" s="784" t="s">
        <v>38</v>
      </c>
      <c r="C28" s="224" t="s">
        <v>210</v>
      </c>
      <c r="D28" s="59">
        <f>SUM('1.mell.'!D68)</f>
        <v>0</v>
      </c>
      <c r="E28" s="59">
        <f>SUM('1.mell.'!F68)</f>
        <v>0</v>
      </c>
      <c r="F28" s="786"/>
      <c r="G28" s="59"/>
      <c r="H28" s="59"/>
      <c r="I28" s="845"/>
    </row>
    <row r="29" spans="1:9" ht="12.95" customHeight="1" x14ac:dyDescent="0.2">
      <c r="A29" s="795">
        <v>26</v>
      </c>
      <c r="B29" s="784" t="s">
        <v>39</v>
      </c>
      <c r="C29" s="807" t="s">
        <v>211</v>
      </c>
      <c r="D29" s="59">
        <f>SUM('1.mell.'!D71,'1.mell.'!D73,'1.mell.'!D84)</f>
        <v>0</v>
      </c>
      <c r="E29" s="59">
        <f>SUM('1.mell.'!F71,'1.mell.'!F73,'1.mell.'!F84)</f>
        <v>0</v>
      </c>
      <c r="F29" s="786"/>
      <c r="G29" s="59"/>
      <c r="H29" s="59"/>
      <c r="I29" s="845"/>
    </row>
    <row r="30" spans="1:9" ht="12.95" customHeight="1" x14ac:dyDescent="0.2">
      <c r="A30" s="795">
        <v>27</v>
      </c>
      <c r="B30" s="784" t="s">
        <v>40</v>
      </c>
      <c r="C30" s="807" t="s">
        <v>212</v>
      </c>
      <c r="D30" s="59">
        <f>SUM('1.mell.'!D78:D79,'1.mell.'!D85)</f>
        <v>0</v>
      </c>
      <c r="E30" s="59">
        <f>SUM('1.mell.'!E78:E79,'1.mell.'!E85)</f>
        <v>0</v>
      </c>
      <c r="F30" s="786"/>
      <c r="G30" s="59"/>
      <c r="H30" s="59"/>
      <c r="I30" s="845"/>
    </row>
    <row r="31" spans="1:9" ht="25.5" customHeight="1" x14ac:dyDescent="0.2">
      <c r="A31" s="795">
        <v>28</v>
      </c>
      <c r="B31" s="788" t="s">
        <v>41</v>
      </c>
      <c r="C31" s="789" t="s">
        <v>352</v>
      </c>
      <c r="D31" s="790">
        <f>+D19+D25</f>
        <v>0</v>
      </c>
      <c r="E31" s="790">
        <f>+E19+E25</f>
        <v>0</v>
      </c>
      <c r="F31" s="789" t="s">
        <v>356</v>
      </c>
      <c r="G31" s="790">
        <f>SUM(G19:G30)</f>
        <v>0</v>
      </c>
      <c r="H31" s="790">
        <f>SUM(H19:H30)</f>
        <v>0</v>
      </c>
      <c r="I31" s="845"/>
    </row>
    <row r="32" spans="1:9" x14ac:dyDescent="0.2">
      <c r="A32" s="795">
        <v>29</v>
      </c>
      <c r="B32" s="788" t="s">
        <v>42</v>
      </c>
      <c r="C32" s="788" t="s">
        <v>357</v>
      </c>
      <c r="D32" s="793">
        <f>+D18+D31</f>
        <v>0</v>
      </c>
      <c r="E32" s="793">
        <f>+E18+E31</f>
        <v>152000000</v>
      </c>
      <c r="F32" s="788" t="s">
        <v>358</v>
      </c>
      <c r="G32" s="793">
        <f>+G18+G31</f>
        <v>1542937473</v>
      </c>
      <c r="H32" s="793">
        <f>+H18+H31</f>
        <v>1790266424</v>
      </c>
      <c r="I32" s="845"/>
    </row>
    <row r="33" spans="1:9" x14ac:dyDescent="0.2">
      <c r="A33" s="795">
        <v>30</v>
      </c>
      <c r="B33" s="788" t="s">
        <v>43</v>
      </c>
      <c r="C33" s="788" t="s">
        <v>146</v>
      </c>
      <c r="D33" s="793">
        <f>IF(D18-G18&lt;0,G18-D18,"-")</f>
        <v>1542937473</v>
      </c>
      <c r="E33" s="793">
        <f>IF(E18-H18&lt;0,H18-E18,"-")</f>
        <v>1638266424</v>
      </c>
      <c r="F33" s="788" t="s">
        <v>147</v>
      </c>
      <c r="G33" s="793" t="str">
        <f>IF(D18-G18&gt;0,D18-G18,"-")</f>
        <v>-</v>
      </c>
      <c r="H33" s="793" t="str">
        <f>IF(E18-H18&gt;0,E18-H18,"-")</f>
        <v>-</v>
      </c>
      <c r="I33" s="845"/>
    </row>
    <row r="34" spans="1:9" x14ac:dyDescent="0.2">
      <c r="A34" s="795">
        <v>31</v>
      </c>
      <c r="B34" s="788" t="s">
        <v>44</v>
      </c>
      <c r="C34" s="788" t="s">
        <v>523</v>
      </c>
      <c r="D34" s="793">
        <f>IF(D32-G32&lt;0,G32-D32,"-")</f>
        <v>1542937473</v>
      </c>
      <c r="E34" s="793">
        <f>IF(E32-H32&lt;0,H32-E32,"-")</f>
        <v>1638266424</v>
      </c>
      <c r="F34" s="788" t="s">
        <v>524</v>
      </c>
      <c r="G34" s="793" t="str">
        <f>IF(D32-G32&gt;0,D32-G32,"-")</f>
        <v>-</v>
      </c>
      <c r="H34" s="793" t="str">
        <f>IF(E32-H32&gt;0,E32-H32,"-")</f>
        <v>-</v>
      </c>
      <c r="I34" s="845"/>
    </row>
  </sheetData>
  <customSheetViews>
    <customSheetView guid="{97FEE8B0-D789-49A2-9B6A-B24783AB39CA}" scale="160">
      <selection activeCell="C22" sqref="C22"/>
      <pageMargins left="0.78740157480314965" right="0.78740157480314965" top="0.49" bottom="0.79" header="0.49" footer="0.78740157480314965"/>
      <printOptions horizontalCentered="1"/>
      <pageSetup paperSize="9" scale="93" orientation="landscape" verticalDpi="300" r:id="rId1"/>
      <headerFooter alignWithMargins="0"/>
    </customSheetView>
  </customSheetViews>
  <mergeCells count="4">
    <mergeCell ref="B4:B5"/>
    <mergeCell ref="I4:I34"/>
    <mergeCell ref="B2:H2"/>
    <mergeCell ref="A1:H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5" orientation="landscape" r:id="rId2"/>
  <headerFooter>
    <oddHeader xml:space="preserve">&amp;C
&amp;R2. melléklet a ..../..... (.... ....)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95" t="s">
        <v>130</v>
      </c>
      <c r="E1" s="98" t="s">
        <v>134</v>
      </c>
    </row>
    <row r="3" spans="1:5" x14ac:dyDescent="0.2">
      <c r="A3" s="103"/>
      <c r="B3" s="104"/>
      <c r="C3" s="103"/>
      <c r="D3" s="106"/>
      <c r="E3" s="104"/>
    </row>
    <row r="4" spans="1:5" ht="15.75" x14ac:dyDescent="0.25">
      <c r="A4" s="67" t="str">
        <f>+ÖSSZEFÜGGÉSEK!A5</f>
        <v>2018. évi előirányzat BEVÉTELEK</v>
      </c>
      <c r="B4" s="105"/>
      <c r="C4" s="114"/>
      <c r="D4" s="106"/>
      <c r="E4" s="104"/>
    </row>
    <row r="5" spans="1:5" x14ac:dyDescent="0.2">
      <c r="A5" s="103"/>
      <c r="B5" s="104"/>
      <c r="C5" s="103"/>
      <c r="D5" s="106"/>
      <c r="E5" s="104"/>
    </row>
    <row r="6" spans="1:5" x14ac:dyDescent="0.2">
      <c r="A6" s="103" t="s">
        <v>504</v>
      </c>
      <c r="B6" s="104">
        <f>+'1.mell.'!D64</f>
        <v>689391587</v>
      </c>
      <c r="C6" s="103" t="s">
        <v>450</v>
      </c>
      <c r="D6" s="106">
        <f>+'2.1.mell  '!D18+'2.2.mell  '!D18</f>
        <v>689391587</v>
      </c>
      <c r="E6" s="104">
        <f t="shared" ref="E6:E15" si="0">+B6-D6</f>
        <v>0</v>
      </c>
    </row>
    <row r="7" spans="1:5" x14ac:dyDescent="0.2">
      <c r="A7" s="103" t="s">
        <v>505</v>
      </c>
      <c r="B7" s="104">
        <f>+'1.mell.'!D88</f>
        <v>1932942817</v>
      </c>
      <c r="C7" s="103" t="s">
        <v>451</v>
      </c>
      <c r="D7" s="106">
        <f>+'2.1.mell  '!D29+'2.2.mell  '!D31</f>
        <v>1932942817</v>
      </c>
      <c r="E7" s="104">
        <f t="shared" si="0"/>
        <v>0</v>
      </c>
    </row>
    <row r="8" spans="1:5" x14ac:dyDescent="0.2">
      <c r="A8" s="103" t="s">
        <v>506</v>
      </c>
      <c r="B8" s="104">
        <f>+'1.mell.'!D89</f>
        <v>2622334404</v>
      </c>
      <c r="C8" s="103" t="s">
        <v>452</v>
      </c>
      <c r="D8" s="106">
        <f>+'2.1.mell  '!D30+'2.2.mell  '!D32</f>
        <v>2622334404</v>
      </c>
      <c r="E8" s="104">
        <f t="shared" si="0"/>
        <v>0</v>
      </c>
    </row>
    <row r="9" spans="1:5" x14ac:dyDescent="0.2">
      <c r="A9" s="103"/>
      <c r="B9" s="104"/>
      <c r="C9" s="103"/>
      <c r="D9" s="106"/>
      <c r="E9" s="104"/>
    </row>
    <row r="10" spans="1:5" x14ac:dyDescent="0.2">
      <c r="A10" s="103"/>
      <c r="B10" s="104"/>
      <c r="C10" s="103"/>
      <c r="D10" s="106"/>
      <c r="E10" s="104"/>
    </row>
    <row r="11" spans="1:5" ht="15.75" x14ac:dyDescent="0.25">
      <c r="A11" s="67" t="str">
        <f>+ÖSSZEFÜGGÉSEK!A12</f>
        <v>2018. évi előirányzat KIADÁSOK</v>
      </c>
      <c r="B11" s="105"/>
      <c r="C11" s="114"/>
      <c r="D11" s="106"/>
      <c r="E11" s="104"/>
    </row>
    <row r="12" spans="1:5" x14ac:dyDescent="0.2">
      <c r="A12" s="103"/>
      <c r="B12" s="104"/>
      <c r="C12" s="103"/>
      <c r="D12" s="106"/>
      <c r="E12" s="104"/>
    </row>
    <row r="13" spans="1:5" x14ac:dyDescent="0.2">
      <c r="A13" s="103" t="s">
        <v>507</v>
      </c>
      <c r="B13" s="104">
        <f>+'1.mell.'!D132</f>
        <v>2924754045</v>
      </c>
      <c r="C13" s="103" t="s">
        <v>453</v>
      </c>
      <c r="D13" s="106">
        <f>+'2.1.mell  '!G18+'2.2.mell  '!G18</f>
        <v>2924754045</v>
      </c>
      <c r="E13" s="104">
        <f t="shared" si="0"/>
        <v>0</v>
      </c>
    </row>
    <row r="14" spans="1:5" x14ac:dyDescent="0.2">
      <c r="A14" s="103" t="s">
        <v>508</v>
      </c>
      <c r="B14" s="104">
        <f>+'1.mell.'!D157</f>
        <v>13150534</v>
      </c>
      <c r="C14" s="103" t="s">
        <v>454</v>
      </c>
      <c r="D14" s="106">
        <f>+'2.1.mell  '!G29+'2.2.mell  '!G31</f>
        <v>13150534</v>
      </c>
      <c r="E14" s="104">
        <f t="shared" si="0"/>
        <v>0</v>
      </c>
    </row>
    <row r="15" spans="1:5" x14ac:dyDescent="0.2">
      <c r="A15" s="103" t="s">
        <v>509</v>
      </c>
      <c r="B15" s="104">
        <f>+'1.mell.'!D158</f>
        <v>2937904579</v>
      </c>
      <c r="C15" s="103" t="s">
        <v>455</v>
      </c>
      <c r="D15" s="106">
        <f>+'2.1.mell  '!G30+'2.2.mell  '!G32</f>
        <v>2937904579</v>
      </c>
      <c r="E15" s="104">
        <f t="shared" si="0"/>
        <v>0</v>
      </c>
    </row>
    <row r="16" spans="1:5" x14ac:dyDescent="0.2">
      <c r="A16" s="96"/>
      <c r="B16" s="96"/>
      <c r="C16" s="103"/>
      <c r="D16" s="106"/>
      <c r="E16" s="97"/>
    </row>
    <row r="17" spans="1:5" x14ac:dyDescent="0.2">
      <c r="A17" s="96"/>
      <c r="B17" s="96"/>
      <c r="C17" s="96"/>
      <c r="D17" s="96"/>
      <c r="E17" s="96"/>
    </row>
    <row r="18" spans="1:5" x14ac:dyDescent="0.2">
      <c r="A18" s="96"/>
      <c r="B18" s="96"/>
      <c r="C18" s="96"/>
      <c r="D18" s="96"/>
      <c r="E18" s="96"/>
    </row>
    <row r="19" spans="1:5" x14ac:dyDescent="0.2">
      <c r="A19" s="96"/>
      <c r="B19" s="96"/>
      <c r="C19" s="96"/>
      <c r="D19" s="96"/>
      <c r="E19" s="96"/>
    </row>
  </sheetData>
  <customSheetViews>
    <customSheetView guid="{97FEE8B0-D789-49A2-9B6A-B24783AB39CA}" fitToPage="1">
      <selection activeCell="C32" sqref="C32"/>
      <pageMargins left="0.79" right="0.56999999999999995" top="0.88" bottom="0.66" header="0.5" footer="0.5"/>
      <pageSetup paperSize="9" scale="95" orientation="landscape" r:id="rId1"/>
      <headerFooter alignWithMargins="0"/>
    </customSheetView>
  </customSheetViews>
  <phoneticPr fontId="29" type="noConversion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N215"/>
  <sheetViews>
    <sheetView view="pageBreakPreview" topLeftCell="A165" zoomScale="85" zoomScaleNormal="100" zoomScaleSheetLayoutView="85" workbookViewId="0">
      <selection activeCell="F216" sqref="F216"/>
    </sheetView>
  </sheetViews>
  <sheetFormatPr defaultRowHeight="12.75" x14ac:dyDescent="0.2"/>
  <cols>
    <col min="1" max="1" width="19.5" style="260" customWidth="1"/>
    <col min="2" max="2" width="10.6640625" style="261" customWidth="1"/>
    <col min="3" max="3" width="60.83203125" style="262" customWidth="1"/>
    <col min="4" max="7" width="13.83203125" style="262" customWidth="1"/>
    <col min="8" max="16384" width="9.33203125" style="3"/>
  </cols>
  <sheetData>
    <row r="1" spans="1:7" s="2" customFormat="1" ht="16.5" customHeight="1" thickBot="1" x14ac:dyDescent="0.25">
      <c r="A1" s="856" t="s">
        <v>615</v>
      </c>
      <c r="B1" s="857"/>
      <c r="C1" s="434" t="s">
        <v>613</v>
      </c>
      <c r="D1" s="858" t="s">
        <v>616</v>
      </c>
      <c r="E1" s="859"/>
      <c r="F1" s="860"/>
      <c r="G1" s="380"/>
    </row>
    <row r="2" spans="1:7" s="68" customFormat="1" ht="21" customHeight="1" thickBot="1" x14ac:dyDescent="0.25">
      <c r="A2" s="863" t="s">
        <v>617</v>
      </c>
      <c r="B2" s="864"/>
      <c r="C2" s="435" t="s">
        <v>618</v>
      </c>
      <c r="D2" s="861"/>
      <c r="E2" s="861"/>
      <c r="F2" s="862"/>
      <c r="G2" s="409"/>
    </row>
    <row r="3" spans="1:7" s="68" customFormat="1" ht="16.5" thickBot="1" x14ac:dyDescent="0.3">
      <c r="A3" s="151"/>
      <c r="B3" s="436"/>
      <c r="C3" s="436"/>
      <c r="D3" s="152"/>
      <c r="E3" s="152"/>
      <c r="F3" s="152" t="s">
        <v>522</v>
      </c>
      <c r="G3" s="410"/>
    </row>
    <row r="4" spans="1:7" s="69" customFormat="1" ht="24.75" thickBot="1" x14ac:dyDescent="0.3">
      <c r="A4" s="273" t="s">
        <v>174</v>
      </c>
      <c r="B4" s="273" t="s">
        <v>619</v>
      </c>
      <c r="C4" s="130" t="s">
        <v>620</v>
      </c>
      <c r="D4" s="437" t="s">
        <v>54</v>
      </c>
      <c r="E4" s="130" t="s">
        <v>1041</v>
      </c>
      <c r="F4" s="438" t="s">
        <v>607</v>
      </c>
      <c r="G4" s="152"/>
    </row>
    <row r="5" spans="1:7" ht="13.5" thickBot="1" x14ac:dyDescent="0.25">
      <c r="A5" s="131"/>
      <c r="B5" s="439"/>
      <c r="C5" s="133" t="s">
        <v>456</v>
      </c>
      <c r="D5" s="440" t="s">
        <v>457</v>
      </c>
      <c r="E5" s="133" t="s">
        <v>458</v>
      </c>
      <c r="F5" s="133" t="s">
        <v>459</v>
      </c>
      <c r="G5" s="3"/>
    </row>
    <row r="6" spans="1:7" s="48" customFormat="1" ht="12.95" customHeight="1" thickBot="1" x14ac:dyDescent="0.25">
      <c r="A6" s="865" t="s">
        <v>55</v>
      </c>
      <c r="B6" s="866"/>
      <c r="C6" s="866"/>
      <c r="D6" s="866"/>
      <c r="E6" s="866"/>
      <c r="F6" s="867"/>
    </row>
    <row r="7" spans="1:7" s="48" customFormat="1" ht="15.95" customHeight="1" thickBot="1" x14ac:dyDescent="0.25">
      <c r="A7" s="441" t="s">
        <v>17</v>
      </c>
      <c r="B7" s="442"/>
      <c r="C7" s="443" t="s">
        <v>214</v>
      </c>
      <c r="D7" s="444">
        <f>+D8+D9+D10+D11+D12+D13</f>
        <v>357424552</v>
      </c>
      <c r="E7" s="444">
        <f>+E8+E9+E10+E11+E12+E13</f>
        <v>22237511</v>
      </c>
      <c r="F7" s="444">
        <f>+F8+F9+F10+F11+F12+F13+F19</f>
        <v>389087963</v>
      </c>
    </row>
    <row r="8" spans="1:7" s="48" customFormat="1" ht="12" customHeight="1" x14ac:dyDescent="0.2">
      <c r="A8" s="294" t="s">
        <v>92</v>
      </c>
      <c r="B8" s="445" t="s">
        <v>621</v>
      </c>
      <c r="C8" s="446" t="s">
        <v>215</v>
      </c>
      <c r="D8" s="447">
        <v>156058158</v>
      </c>
      <c r="E8" s="447">
        <v>145192</v>
      </c>
      <c r="F8" s="447">
        <f t="shared" ref="F8:F13" si="0">SUM(D8:E8)</f>
        <v>156203350</v>
      </c>
    </row>
    <row r="9" spans="1:7" s="70" customFormat="1" ht="12" customHeight="1" x14ac:dyDescent="0.2">
      <c r="A9" s="295" t="s">
        <v>93</v>
      </c>
      <c r="B9" s="445" t="s">
        <v>622</v>
      </c>
      <c r="C9" s="431" t="s">
        <v>216</v>
      </c>
      <c r="D9" s="426">
        <v>85109716</v>
      </c>
      <c r="E9" s="426"/>
      <c r="F9" s="426">
        <f t="shared" si="0"/>
        <v>85109716</v>
      </c>
    </row>
    <row r="10" spans="1:7" s="71" customFormat="1" ht="27" customHeight="1" x14ac:dyDescent="0.2">
      <c r="A10" s="295" t="s">
        <v>94</v>
      </c>
      <c r="B10" s="445" t="s">
        <v>623</v>
      </c>
      <c r="C10" s="431" t="s">
        <v>510</v>
      </c>
      <c r="D10" s="426">
        <v>109919908</v>
      </c>
      <c r="E10" s="426">
        <v>2652319</v>
      </c>
      <c r="F10" s="426">
        <f t="shared" si="0"/>
        <v>112572227</v>
      </c>
    </row>
    <row r="11" spans="1:7" s="71" customFormat="1" ht="12" customHeight="1" x14ac:dyDescent="0.2">
      <c r="A11" s="295" t="s">
        <v>95</v>
      </c>
      <c r="B11" s="445" t="s">
        <v>624</v>
      </c>
      <c r="C11" s="431" t="s">
        <v>217</v>
      </c>
      <c r="D11" s="426">
        <v>6336770</v>
      </c>
      <c r="E11" s="426"/>
      <c r="F11" s="426">
        <f t="shared" si="0"/>
        <v>6336770</v>
      </c>
    </row>
    <row r="12" spans="1:7" s="71" customFormat="1" ht="12" customHeight="1" x14ac:dyDescent="0.2">
      <c r="A12" s="295" t="s">
        <v>127</v>
      </c>
      <c r="B12" s="445" t="s">
        <v>625</v>
      </c>
      <c r="C12" s="431" t="s">
        <v>465</v>
      </c>
      <c r="D12" s="426"/>
      <c r="E12" s="426">
        <v>19440000</v>
      </c>
      <c r="F12" s="426">
        <f t="shared" si="0"/>
        <v>19440000</v>
      </c>
    </row>
    <row r="13" spans="1:7" s="71" customFormat="1" ht="12" customHeight="1" thickBot="1" x14ac:dyDescent="0.25">
      <c r="A13" s="296" t="s">
        <v>96</v>
      </c>
      <c r="B13" s="445" t="s">
        <v>626</v>
      </c>
      <c r="C13" s="448" t="s">
        <v>396</v>
      </c>
      <c r="D13" s="428"/>
      <c r="E13" s="428"/>
      <c r="F13" s="428">
        <f t="shared" si="0"/>
        <v>0</v>
      </c>
    </row>
    <row r="14" spans="1:7" s="70" customFormat="1" ht="22.5" customHeight="1" thickBot="1" x14ac:dyDescent="0.25">
      <c r="A14" s="441" t="s">
        <v>18</v>
      </c>
      <c r="B14" s="442"/>
      <c r="C14" s="449" t="s">
        <v>218</v>
      </c>
      <c r="D14" s="444">
        <f>+D15+D16+D17+D18+D19</f>
        <v>9425900</v>
      </c>
      <c r="E14" s="444">
        <f>+E15+E16+E17+E18+E19</f>
        <v>0</v>
      </c>
      <c r="F14" s="444">
        <f>+F15+F16+F17+F18+F19</f>
        <v>9425900</v>
      </c>
    </row>
    <row r="15" spans="1:7" s="70" customFormat="1" ht="12" customHeight="1" x14ac:dyDescent="0.2">
      <c r="A15" s="294" t="s">
        <v>98</v>
      </c>
      <c r="B15" s="445" t="s">
        <v>627</v>
      </c>
      <c r="C15" s="430" t="s">
        <v>219</v>
      </c>
      <c r="D15" s="447"/>
      <c r="E15" s="447"/>
      <c r="F15" s="447">
        <f t="shared" ref="F15:F20" si="1">SUM(D15:E15)</f>
        <v>0</v>
      </c>
    </row>
    <row r="16" spans="1:7" s="70" customFormat="1" ht="12" customHeight="1" x14ac:dyDescent="0.2">
      <c r="A16" s="295" t="s">
        <v>99</v>
      </c>
      <c r="B16" s="445" t="s">
        <v>628</v>
      </c>
      <c r="C16" s="431" t="s">
        <v>220</v>
      </c>
      <c r="D16" s="426"/>
      <c r="E16" s="426"/>
      <c r="F16" s="426">
        <f t="shared" si="1"/>
        <v>0</v>
      </c>
    </row>
    <row r="17" spans="1:6" s="70" customFormat="1" ht="12" customHeight="1" x14ac:dyDescent="0.2">
      <c r="A17" s="295" t="s">
        <v>100</v>
      </c>
      <c r="B17" s="445" t="s">
        <v>629</v>
      </c>
      <c r="C17" s="431" t="s">
        <v>387</v>
      </c>
      <c r="D17" s="426"/>
      <c r="E17" s="426"/>
      <c r="F17" s="426">
        <f t="shared" si="1"/>
        <v>0</v>
      </c>
    </row>
    <row r="18" spans="1:6" s="70" customFormat="1" ht="12" customHeight="1" x14ac:dyDescent="0.2">
      <c r="A18" s="295" t="s">
        <v>101</v>
      </c>
      <c r="B18" s="445" t="s">
        <v>630</v>
      </c>
      <c r="C18" s="431" t="s">
        <v>388</v>
      </c>
      <c r="D18" s="426"/>
      <c r="E18" s="426"/>
      <c r="F18" s="426">
        <f t="shared" si="1"/>
        <v>0</v>
      </c>
    </row>
    <row r="19" spans="1:6" s="70" customFormat="1" ht="12" customHeight="1" x14ac:dyDescent="0.2">
      <c r="A19" s="295" t="s">
        <v>102</v>
      </c>
      <c r="B19" s="445" t="s">
        <v>631</v>
      </c>
      <c r="C19" s="431" t="s">
        <v>221</v>
      </c>
      <c r="D19" s="426">
        <v>9425900</v>
      </c>
      <c r="E19" s="426"/>
      <c r="F19" s="426">
        <f t="shared" si="1"/>
        <v>9425900</v>
      </c>
    </row>
    <row r="20" spans="1:6" s="70" customFormat="1" ht="12" customHeight="1" thickBot="1" x14ac:dyDescent="0.25">
      <c r="A20" s="296" t="s">
        <v>111</v>
      </c>
      <c r="B20" s="445"/>
      <c r="C20" s="432" t="s">
        <v>222</v>
      </c>
      <c r="D20" s="428"/>
      <c r="E20" s="428"/>
      <c r="F20" s="428">
        <f t="shared" si="1"/>
        <v>0</v>
      </c>
    </row>
    <row r="21" spans="1:6" s="71" customFormat="1" ht="18.75" customHeight="1" thickBot="1" x14ac:dyDescent="0.25">
      <c r="A21" s="441" t="s">
        <v>19</v>
      </c>
      <c r="B21" s="442"/>
      <c r="C21" s="443" t="s">
        <v>223</v>
      </c>
      <c r="D21" s="444">
        <f>+D22+D23+D24+D25+D26</f>
        <v>0</v>
      </c>
      <c r="E21" s="444">
        <f>+E22+E23+E24+E25+E26</f>
        <v>152000000</v>
      </c>
      <c r="F21" s="444">
        <f>+F22+F23+F24+F25+F26</f>
        <v>152000000</v>
      </c>
    </row>
    <row r="22" spans="1:6" s="71" customFormat="1" ht="12" customHeight="1" x14ac:dyDescent="0.2">
      <c r="A22" s="294" t="s">
        <v>81</v>
      </c>
      <c r="B22" s="451" t="s">
        <v>632</v>
      </c>
      <c r="C22" s="430" t="s">
        <v>224</v>
      </c>
      <c r="D22" s="447"/>
      <c r="E22" s="447">
        <v>152000000</v>
      </c>
      <c r="F22" s="447">
        <f>E22</f>
        <v>152000000</v>
      </c>
    </row>
    <row r="23" spans="1:6" s="71" customFormat="1" ht="12" customHeight="1" x14ac:dyDescent="0.2">
      <c r="A23" s="295" t="s">
        <v>82</v>
      </c>
      <c r="B23" s="452" t="s">
        <v>633</v>
      </c>
      <c r="C23" s="431" t="s">
        <v>225</v>
      </c>
      <c r="D23" s="426"/>
      <c r="E23" s="426"/>
      <c r="F23" s="426">
        <f>SUM(D23:E23)</f>
        <v>0</v>
      </c>
    </row>
    <row r="24" spans="1:6" s="70" customFormat="1" ht="12" customHeight="1" x14ac:dyDescent="0.2">
      <c r="A24" s="295" t="s">
        <v>83</v>
      </c>
      <c r="B24" s="452" t="s">
        <v>634</v>
      </c>
      <c r="C24" s="431" t="s">
        <v>389</v>
      </c>
      <c r="D24" s="426"/>
      <c r="E24" s="426"/>
      <c r="F24" s="426">
        <f>SUM(D24:E24)</f>
        <v>0</v>
      </c>
    </row>
    <row r="25" spans="1:6" s="71" customFormat="1" ht="12" customHeight="1" x14ac:dyDescent="0.2">
      <c r="A25" s="295" t="s">
        <v>84</v>
      </c>
      <c r="B25" s="452" t="s">
        <v>635</v>
      </c>
      <c r="C25" s="431" t="s">
        <v>390</v>
      </c>
      <c r="D25" s="426"/>
      <c r="E25" s="426"/>
      <c r="F25" s="426">
        <f>SUM(D25:E25)</f>
        <v>0</v>
      </c>
    </row>
    <row r="26" spans="1:6" s="71" customFormat="1" ht="12" customHeight="1" x14ac:dyDescent="0.2">
      <c r="A26" s="295" t="s">
        <v>148</v>
      </c>
      <c r="B26" s="452" t="s">
        <v>636</v>
      </c>
      <c r="C26" s="431" t="s">
        <v>226</v>
      </c>
      <c r="D26" s="426"/>
      <c r="E26" s="426"/>
      <c r="F26" s="426">
        <f>SUM(D26:E26)</f>
        <v>0</v>
      </c>
    </row>
    <row r="27" spans="1:6" s="71" customFormat="1" ht="12" customHeight="1" thickBot="1" x14ac:dyDescent="0.25">
      <c r="A27" s="296" t="s">
        <v>149</v>
      </c>
      <c r="B27" s="453"/>
      <c r="C27" s="432" t="s">
        <v>227</v>
      </c>
      <c r="D27" s="428"/>
      <c r="E27" s="428"/>
      <c r="F27" s="428">
        <f>SUM(D27:E27)</f>
        <v>0</v>
      </c>
    </row>
    <row r="28" spans="1:6" s="71" customFormat="1" ht="12" customHeight="1" thickBot="1" x14ac:dyDescent="0.25">
      <c r="A28" s="441" t="s">
        <v>150</v>
      </c>
      <c r="B28" s="442"/>
      <c r="C28" s="454" t="s">
        <v>958</v>
      </c>
      <c r="D28" s="702">
        <f>SUM(D29,D33,D34,D35,D36,D37)</f>
        <v>153490000</v>
      </c>
      <c r="E28" s="450">
        <f>SUM(E29,E33,E34,E35,E36,E37)</f>
        <v>0</v>
      </c>
      <c r="F28" s="455">
        <f>SUM(F29,F33,F34,F35,F37,F36)</f>
        <v>153490000</v>
      </c>
    </row>
    <row r="29" spans="1:6" s="71" customFormat="1" ht="12" customHeight="1" x14ac:dyDescent="0.2">
      <c r="A29" s="294" t="s">
        <v>229</v>
      </c>
      <c r="B29" s="451" t="s">
        <v>637</v>
      </c>
      <c r="C29" s="456" t="s">
        <v>638</v>
      </c>
      <c r="D29" s="447">
        <f>D30+D31</f>
        <v>41000000</v>
      </c>
      <c r="E29" s="457"/>
      <c r="F29" s="447">
        <f>SUM(F30:F32)</f>
        <v>41000000</v>
      </c>
    </row>
    <row r="30" spans="1:6" s="71" customFormat="1" ht="12" customHeight="1" x14ac:dyDescent="0.2">
      <c r="A30" s="294" t="s">
        <v>639</v>
      </c>
      <c r="B30" s="445"/>
      <c r="C30" s="430" t="s">
        <v>515</v>
      </c>
      <c r="D30" s="426">
        <v>21000000</v>
      </c>
      <c r="E30" s="426"/>
      <c r="F30" s="426">
        <f t="shared" ref="F30:F37" si="2">SUM(D30:E30)</f>
        <v>21000000</v>
      </c>
    </row>
    <row r="31" spans="1:6" s="71" customFormat="1" ht="12" customHeight="1" x14ac:dyDescent="0.2">
      <c r="A31" s="294" t="s">
        <v>640</v>
      </c>
      <c r="B31" s="445"/>
      <c r="C31" s="430" t="s">
        <v>955</v>
      </c>
      <c r="D31" s="426">
        <v>20000000</v>
      </c>
      <c r="E31" s="426"/>
      <c r="F31" s="426">
        <f t="shared" si="2"/>
        <v>20000000</v>
      </c>
    </row>
    <row r="32" spans="1:6" s="71" customFormat="1" ht="12" customHeight="1" x14ac:dyDescent="0.2">
      <c r="A32" s="294" t="s">
        <v>641</v>
      </c>
      <c r="B32" s="445"/>
      <c r="C32" s="430" t="s">
        <v>956</v>
      </c>
      <c r="D32" s="426"/>
      <c r="E32" s="426"/>
      <c r="F32" s="426">
        <f t="shared" si="2"/>
        <v>0</v>
      </c>
    </row>
    <row r="33" spans="1:6" s="71" customFormat="1" ht="12" customHeight="1" x14ac:dyDescent="0.2">
      <c r="A33" s="295" t="s">
        <v>230</v>
      </c>
      <c r="B33" s="458" t="s">
        <v>642</v>
      </c>
      <c r="C33" s="431" t="s">
        <v>517</v>
      </c>
      <c r="D33" s="426">
        <v>95000000</v>
      </c>
      <c r="E33" s="426"/>
      <c r="F33" s="426">
        <f t="shared" si="2"/>
        <v>95000000</v>
      </c>
    </row>
    <row r="34" spans="1:6" s="71" customFormat="1" ht="12" customHeight="1" x14ac:dyDescent="0.2">
      <c r="A34" s="295" t="s">
        <v>231</v>
      </c>
      <c r="B34" s="458" t="s">
        <v>643</v>
      </c>
      <c r="C34" s="431" t="s">
        <v>518</v>
      </c>
      <c r="D34" s="426">
        <v>450000</v>
      </c>
      <c r="E34" s="426"/>
      <c r="F34" s="426">
        <f t="shared" si="2"/>
        <v>450000</v>
      </c>
    </row>
    <row r="35" spans="1:6" s="71" customFormat="1" ht="12" customHeight="1" x14ac:dyDescent="0.2">
      <c r="A35" s="295" t="s">
        <v>232</v>
      </c>
      <c r="B35" s="458" t="s">
        <v>644</v>
      </c>
      <c r="C35" s="431" t="s">
        <v>233</v>
      </c>
      <c r="D35" s="426">
        <v>16000000</v>
      </c>
      <c r="E35" s="426"/>
      <c r="F35" s="426">
        <f t="shared" si="2"/>
        <v>16000000</v>
      </c>
    </row>
    <row r="36" spans="1:6" s="71" customFormat="1" ht="12" customHeight="1" x14ac:dyDescent="0.2">
      <c r="A36" s="295" t="s">
        <v>512</v>
      </c>
      <c r="B36" s="458" t="s">
        <v>643</v>
      </c>
      <c r="C36" s="431" t="s">
        <v>516</v>
      </c>
      <c r="D36" s="426">
        <v>640000</v>
      </c>
      <c r="E36" s="426"/>
      <c r="F36" s="426">
        <f t="shared" si="2"/>
        <v>640000</v>
      </c>
    </row>
    <row r="37" spans="1:6" s="71" customFormat="1" ht="12" customHeight="1" thickBot="1" x14ac:dyDescent="0.25">
      <c r="A37" s="296" t="s">
        <v>513</v>
      </c>
      <c r="B37" s="453" t="s">
        <v>645</v>
      </c>
      <c r="C37" s="433" t="s">
        <v>235</v>
      </c>
      <c r="D37" s="428">
        <v>400000</v>
      </c>
      <c r="E37" s="428"/>
      <c r="F37" s="428">
        <f t="shared" si="2"/>
        <v>400000</v>
      </c>
    </row>
    <row r="38" spans="1:6" s="71" customFormat="1" ht="12" customHeight="1" thickBot="1" x14ac:dyDescent="0.25">
      <c r="A38" s="441" t="s">
        <v>21</v>
      </c>
      <c r="B38" s="442"/>
      <c r="C38" s="443" t="s">
        <v>397</v>
      </c>
      <c r="D38" s="460">
        <f>SUM(D39:D49)</f>
        <v>147703102</v>
      </c>
      <c r="E38" s="460">
        <f>SUM(E39:E49)</f>
        <v>0</v>
      </c>
      <c r="F38" s="460">
        <f>SUM(F39:F49)</f>
        <v>147703102</v>
      </c>
    </row>
    <row r="39" spans="1:6" s="71" customFormat="1" ht="12" customHeight="1" x14ac:dyDescent="0.2">
      <c r="A39" s="294" t="s">
        <v>85</v>
      </c>
      <c r="B39" s="445" t="s">
        <v>646</v>
      </c>
      <c r="C39" s="430" t="s">
        <v>238</v>
      </c>
      <c r="D39" s="447"/>
      <c r="E39" s="447"/>
      <c r="F39" s="447">
        <f>SUM(D39:E39)</f>
        <v>0</v>
      </c>
    </row>
    <row r="40" spans="1:6" s="71" customFormat="1" ht="12" customHeight="1" x14ac:dyDescent="0.2">
      <c r="A40" s="295" t="s">
        <v>86</v>
      </c>
      <c r="B40" s="445" t="s">
        <v>647</v>
      </c>
      <c r="C40" s="431" t="s">
        <v>239</v>
      </c>
      <c r="D40" s="426">
        <v>5840000</v>
      </c>
      <c r="E40" s="426"/>
      <c r="F40" s="426">
        <f t="shared" ref="F40:F49" si="3">SUM(D40:E40)</f>
        <v>5840000</v>
      </c>
    </row>
    <row r="41" spans="1:6" s="71" customFormat="1" ht="12" customHeight="1" x14ac:dyDescent="0.2">
      <c r="A41" s="295" t="s">
        <v>87</v>
      </c>
      <c r="B41" s="445" t="s">
        <v>648</v>
      </c>
      <c r="C41" s="431" t="s">
        <v>240</v>
      </c>
      <c r="D41" s="426">
        <v>19250000</v>
      </c>
      <c r="E41" s="426"/>
      <c r="F41" s="426">
        <f t="shared" si="3"/>
        <v>19250000</v>
      </c>
    </row>
    <row r="42" spans="1:6" s="71" customFormat="1" ht="12" customHeight="1" x14ac:dyDescent="0.2">
      <c r="A42" s="295" t="s">
        <v>152</v>
      </c>
      <c r="B42" s="445" t="s">
        <v>649</v>
      </c>
      <c r="C42" s="431" t="s">
        <v>241</v>
      </c>
      <c r="D42" s="426"/>
      <c r="E42" s="426"/>
      <c r="F42" s="426">
        <f t="shared" si="3"/>
        <v>0</v>
      </c>
    </row>
    <row r="43" spans="1:6" s="71" customFormat="1" ht="12" customHeight="1" x14ac:dyDescent="0.2">
      <c r="A43" s="295" t="s">
        <v>153</v>
      </c>
      <c r="B43" s="445" t="s">
        <v>650</v>
      </c>
      <c r="C43" s="431" t="s">
        <v>242</v>
      </c>
      <c r="D43" s="426">
        <v>18465120</v>
      </c>
      <c r="E43" s="426"/>
      <c r="F43" s="426">
        <f t="shared" si="3"/>
        <v>18465120</v>
      </c>
    </row>
    <row r="44" spans="1:6" s="71" customFormat="1" ht="12" customHeight="1" x14ac:dyDescent="0.2">
      <c r="A44" s="295" t="s">
        <v>154</v>
      </c>
      <c r="B44" s="445" t="s">
        <v>651</v>
      </c>
      <c r="C44" s="431" t="s">
        <v>243</v>
      </c>
      <c r="D44" s="426">
        <v>5882982</v>
      </c>
      <c r="E44" s="426"/>
      <c r="F44" s="426">
        <f t="shared" si="3"/>
        <v>5882982</v>
      </c>
    </row>
    <row r="45" spans="1:6" s="71" customFormat="1" ht="12" customHeight="1" x14ac:dyDescent="0.2">
      <c r="A45" s="295" t="s">
        <v>155</v>
      </c>
      <c r="B45" s="445" t="s">
        <v>652</v>
      </c>
      <c r="C45" s="431" t="s">
        <v>244</v>
      </c>
      <c r="D45" s="426">
        <v>98000000</v>
      </c>
      <c r="E45" s="426"/>
      <c r="F45" s="426">
        <f t="shared" si="3"/>
        <v>98000000</v>
      </c>
    </row>
    <row r="46" spans="1:6" s="71" customFormat="1" ht="12" customHeight="1" x14ac:dyDescent="0.2">
      <c r="A46" s="295" t="s">
        <v>156</v>
      </c>
      <c r="B46" s="445" t="s">
        <v>653</v>
      </c>
      <c r="C46" s="431" t="s">
        <v>519</v>
      </c>
      <c r="D46" s="426"/>
      <c r="E46" s="426"/>
      <c r="F46" s="426">
        <f t="shared" si="3"/>
        <v>0</v>
      </c>
    </row>
    <row r="47" spans="1:6" s="71" customFormat="1" ht="12" customHeight="1" x14ac:dyDescent="0.2">
      <c r="A47" s="295" t="s">
        <v>236</v>
      </c>
      <c r="B47" s="445" t="s">
        <v>654</v>
      </c>
      <c r="C47" s="431" t="s">
        <v>246</v>
      </c>
      <c r="D47" s="426"/>
      <c r="E47" s="461"/>
      <c r="F47" s="426">
        <f t="shared" si="3"/>
        <v>0</v>
      </c>
    </row>
    <row r="48" spans="1:6" s="71" customFormat="1" ht="12" customHeight="1" x14ac:dyDescent="0.2">
      <c r="A48" s="296" t="s">
        <v>237</v>
      </c>
      <c r="B48" s="445" t="s">
        <v>655</v>
      </c>
      <c r="C48" s="432" t="s">
        <v>399</v>
      </c>
      <c r="D48" s="426"/>
      <c r="E48" s="461"/>
      <c r="F48" s="426">
        <f t="shared" si="3"/>
        <v>0</v>
      </c>
    </row>
    <row r="49" spans="1:6" s="71" customFormat="1" ht="12" customHeight="1" thickBot="1" x14ac:dyDescent="0.25">
      <c r="A49" s="296" t="s">
        <v>398</v>
      </c>
      <c r="B49" s="445" t="s">
        <v>656</v>
      </c>
      <c r="C49" s="432" t="s">
        <v>247</v>
      </c>
      <c r="D49" s="428">
        <v>265000</v>
      </c>
      <c r="E49" s="462"/>
      <c r="F49" s="428">
        <f t="shared" si="3"/>
        <v>265000</v>
      </c>
    </row>
    <row r="50" spans="1:6" s="71" customFormat="1" ht="12" customHeight="1" thickBot="1" x14ac:dyDescent="0.25">
      <c r="A50" s="441" t="s">
        <v>22</v>
      </c>
      <c r="B50" s="442"/>
      <c r="C50" s="443" t="s">
        <v>248</v>
      </c>
      <c r="D50" s="459">
        <f>SUM(D51:D55)</f>
        <v>0</v>
      </c>
      <c r="E50" s="459">
        <f>SUM(E51:E55)</f>
        <v>0</v>
      </c>
      <c r="F50" s="459">
        <f>SUM(F51:F55)</f>
        <v>0</v>
      </c>
    </row>
    <row r="51" spans="1:6" s="71" customFormat="1" ht="12" customHeight="1" x14ac:dyDescent="0.2">
      <c r="A51" s="294" t="s">
        <v>88</v>
      </c>
      <c r="B51" s="445" t="s">
        <v>657</v>
      </c>
      <c r="C51" s="430" t="s">
        <v>252</v>
      </c>
      <c r="D51" s="447"/>
      <c r="E51" s="463"/>
      <c r="F51" s="463">
        <f>SUM(D51:E51)</f>
        <v>0</v>
      </c>
    </row>
    <row r="52" spans="1:6" s="71" customFormat="1" ht="12" customHeight="1" x14ac:dyDescent="0.2">
      <c r="A52" s="295" t="s">
        <v>89</v>
      </c>
      <c r="B52" s="445" t="s">
        <v>658</v>
      </c>
      <c r="C52" s="431" t="s">
        <v>253</v>
      </c>
      <c r="D52" s="426"/>
      <c r="E52" s="461"/>
      <c r="F52" s="461">
        <f>SUM(D52:E52)</f>
        <v>0</v>
      </c>
    </row>
    <row r="53" spans="1:6" s="71" customFormat="1" ht="12" customHeight="1" x14ac:dyDescent="0.2">
      <c r="A53" s="295" t="s">
        <v>249</v>
      </c>
      <c r="B53" s="445" t="s">
        <v>659</v>
      </c>
      <c r="C53" s="431" t="s">
        <v>254</v>
      </c>
      <c r="D53" s="426"/>
      <c r="E53" s="461"/>
      <c r="F53" s="461">
        <f>SUM(D53:E53)</f>
        <v>0</v>
      </c>
    </row>
    <row r="54" spans="1:6" s="71" customFormat="1" ht="12" customHeight="1" x14ac:dyDescent="0.2">
      <c r="A54" s="295" t="s">
        <v>250</v>
      </c>
      <c r="B54" s="445" t="s">
        <v>660</v>
      </c>
      <c r="C54" s="431" t="s">
        <v>255</v>
      </c>
      <c r="D54" s="426"/>
      <c r="E54" s="461"/>
      <c r="F54" s="461">
        <f>SUM(D54:E54)</f>
        <v>0</v>
      </c>
    </row>
    <row r="55" spans="1:6" s="71" customFormat="1" ht="12" customHeight="1" thickBot="1" x14ac:dyDescent="0.25">
      <c r="A55" s="296" t="s">
        <v>251</v>
      </c>
      <c r="B55" s="445" t="s">
        <v>661</v>
      </c>
      <c r="C55" s="432" t="s">
        <v>256</v>
      </c>
      <c r="D55" s="428"/>
      <c r="E55" s="462"/>
      <c r="F55" s="462">
        <f>SUM(D55:E55)</f>
        <v>0</v>
      </c>
    </row>
    <row r="56" spans="1:6" s="71" customFormat="1" ht="12" customHeight="1" thickBot="1" x14ac:dyDescent="0.25">
      <c r="A56" s="441" t="s">
        <v>157</v>
      </c>
      <c r="B56" s="442"/>
      <c r="C56" s="443" t="s">
        <v>257</v>
      </c>
      <c r="D56" s="459">
        <f>SUM(D57:D59)</f>
        <v>8741841</v>
      </c>
      <c r="E56" s="459">
        <f>SUM(E57:E59)</f>
        <v>0</v>
      </c>
      <c r="F56" s="459">
        <f>SUM(F57:F59)</f>
        <v>8741841</v>
      </c>
    </row>
    <row r="57" spans="1:6" s="71" customFormat="1" ht="12" customHeight="1" x14ac:dyDescent="0.2">
      <c r="A57" s="294" t="s">
        <v>90</v>
      </c>
      <c r="B57" s="445" t="s">
        <v>662</v>
      </c>
      <c r="C57" s="430" t="s">
        <v>258</v>
      </c>
      <c r="D57" s="447"/>
      <c r="E57" s="447"/>
      <c r="F57" s="447">
        <f t="shared" ref="F57:F90" si="4">SUM(D57:E57)</f>
        <v>0</v>
      </c>
    </row>
    <row r="58" spans="1:6" s="71" customFormat="1" ht="12" customHeight="1" x14ac:dyDescent="0.2">
      <c r="A58" s="295" t="s">
        <v>91</v>
      </c>
      <c r="B58" s="445" t="s">
        <v>663</v>
      </c>
      <c r="C58" s="431" t="s">
        <v>391</v>
      </c>
      <c r="D58" s="426"/>
      <c r="E58" s="426"/>
      <c r="F58" s="426">
        <f t="shared" si="4"/>
        <v>0</v>
      </c>
    </row>
    <row r="59" spans="1:6" s="71" customFormat="1" ht="12" customHeight="1" x14ac:dyDescent="0.2">
      <c r="A59" s="295" t="s">
        <v>261</v>
      </c>
      <c r="B59" s="445" t="s">
        <v>664</v>
      </c>
      <c r="C59" s="431" t="s">
        <v>259</v>
      </c>
      <c r="D59" s="426">
        <v>8741841</v>
      </c>
      <c r="E59" s="426"/>
      <c r="F59" s="426">
        <f t="shared" si="4"/>
        <v>8741841</v>
      </c>
    </row>
    <row r="60" spans="1:6" s="71" customFormat="1" ht="12" customHeight="1" thickBot="1" x14ac:dyDescent="0.25">
      <c r="A60" s="296" t="s">
        <v>262</v>
      </c>
      <c r="B60" s="453"/>
      <c r="C60" s="432" t="s">
        <v>260</v>
      </c>
      <c r="D60" s="428"/>
      <c r="E60" s="428"/>
      <c r="F60" s="428">
        <f t="shared" si="4"/>
        <v>0</v>
      </c>
    </row>
    <row r="61" spans="1:6" s="71" customFormat="1" ht="12" customHeight="1" thickBot="1" x14ac:dyDescent="0.25">
      <c r="A61" s="441" t="s">
        <v>24</v>
      </c>
      <c r="B61" s="442"/>
      <c r="C61" s="449" t="s">
        <v>263</v>
      </c>
      <c r="D61" s="450">
        <f>SUM(D62:D64)</f>
        <v>0</v>
      </c>
      <c r="E61" s="450">
        <f>SUM(E62:E64)</f>
        <v>0</v>
      </c>
      <c r="F61" s="444">
        <f t="shared" si="4"/>
        <v>0</v>
      </c>
    </row>
    <row r="62" spans="1:6" s="71" customFormat="1" ht="12" customHeight="1" thickBot="1" x14ac:dyDescent="0.25">
      <c r="A62" s="294" t="s">
        <v>158</v>
      </c>
      <c r="B62" s="445" t="s">
        <v>665</v>
      </c>
      <c r="C62" s="430" t="s">
        <v>265</v>
      </c>
      <c r="D62" s="447"/>
      <c r="E62" s="463"/>
      <c r="F62" s="463">
        <f t="shared" si="4"/>
        <v>0</v>
      </c>
    </row>
    <row r="63" spans="1:6" s="71" customFormat="1" ht="23.25" thickBot="1" x14ac:dyDescent="0.25">
      <c r="A63" s="295" t="s">
        <v>159</v>
      </c>
      <c r="B63" s="458" t="s">
        <v>666</v>
      </c>
      <c r="C63" s="431" t="s">
        <v>392</v>
      </c>
      <c r="D63" s="426"/>
      <c r="E63" s="461"/>
      <c r="F63" s="463">
        <f t="shared" si="4"/>
        <v>0</v>
      </c>
    </row>
    <row r="64" spans="1:6" s="71" customFormat="1" ht="12" customHeight="1" thickBot="1" x14ac:dyDescent="0.25">
      <c r="A64" s="295" t="s">
        <v>196</v>
      </c>
      <c r="B64" s="458" t="s">
        <v>667</v>
      </c>
      <c r="C64" s="431" t="s">
        <v>266</v>
      </c>
      <c r="D64" s="426"/>
      <c r="E64" s="461"/>
      <c r="F64" s="463">
        <f t="shared" si="4"/>
        <v>0</v>
      </c>
    </row>
    <row r="65" spans="1:6" s="71" customFormat="1" ht="12" customHeight="1" thickBot="1" x14ac:dyDescent="0.25">
      <c r="A65" s="296" t="s">
        <v>264</v>
      </c>
      <c r="B65" s="453"/>
      <c r="C65" s="432" t="s">
        <v>267</v>
      </c>
      <c r="D65" s="428"/>
      <c r="E65" s="462"/>
      <c r="F65" s="463">
        <f t="shared" si="4"/>
        <v>0</v>
      </c>
    </row>
    <row r="66" spans="1:6" s="71" customFormat="1" ht="12" customHeight="1" thickBot="1" x14ac:dyDescent="0.25">
      <c r="A66" s="464" t="s">
        <v>25</v>
      </c>
      <c r="B66" s="465"/>
      <c r="C66" s="466" t="s">
        <v>268</v>
      </c>
      <c r="D66" s="697">
        <f>SUM(D61,D56,D50,D38,D28,D21,D14,D7)</f>
        <v>676785395</v>
      </c>
      <c r="E66" s="467">
        <f>SUM(E61,E56,E50,E38,E28,E21,E14,E7)</f>
        <v>174237511</v>
      </c>
      <c r="F66" s="468">
        <f t="shared" si="4"/>
        <v>851022906</v>
      </c>
    </row>
    <row r="67" spans="1:6" s="71" customFormat="1" ht="12" customHeight="1" thickBot="1" x14ac:dyDescent="0.2">
      <c r="A67" s="469" t="s">
        <v>359</v>
      </c>
      <c r="B67" s="470"/>
      <c r="C67" s="449" t="s">
        <v>270</v>
      </c>
      <c r="D67" s="471">
        <f>SUM(D68:D70)</f>
        <v>0</v>
      </c>
      <c r="E67" s="471">
        <f>SUM(E68:E70)</f>
        <v>0</v>
      </c>
      <c r="F67" s="444">
        <f t="shared" si="4"/>
        <v>0</v>
      </c>
    </row>
    <row r="68" spans="1:6" s="71" customFormat="1" ht="12" customHeight="1" thickBot="1" x14ac:dyDescent="0.25">
      <c r="A68" s="294" t="s">
        <v>301</v>
      </c>
      <c r="B68" s="445" t="s">
        <v>668</v>
      </c>
      <c r="C68" s="430" t="s">
        <v>271</v>
      </c>
      <c r="D68" s="447"/>
      <c r="E68" s="463"/>
      <c r="F68" s="463">
        <f t="shared" si="4"/>
        <v>0</v>
      </c>
    </row>
    <row r="69" spans="1:6" s="71" customFormat="1" ht="12" customHeight="1" thickBot="1" x14ac:dyDescent="0.25">
      <c r="A69" s="295" t="s">
        <v>310</v>
      </c>
      <c r="B69" s="445" t="s">
        <v>669</v>
      </c>
      <c r="C69" s="431" t="s">
        <v>272</v>
      </c>
      <c r="D69" s="426"/>
      <c r="E69" s="461"/>
      <c r="F69" s="463">
        <f t="shared" si="4"/>
        <v>0</v>
      </c>
    </row>
    <row r="70" spans="1:6" s="71" customFormat="1" ht="12" customHeight="1" thickBot="1" x14ac:dyDescent="0.25">
      <c r="A70" s="296" t="s">
        <v>311</v>
      </c>
      <c r="B70" s="453" t="s">
        <v>960</v>
      </c>
      <c r="C70" s="472" t="s">
        <v>273</v>
      </c>
      <c r="D70" s="428"/>
      <c r="E70" s="462"/>
      <c r="F70" s="463">
        <f t="shared" si="4"/>
        <v>0</v>
      </c>
    </row>
    <row r="71" spans="1:6" s="71" customFormat="1" ht="12" customHeight="1" thickBot="1" x14ac:dyDescent="0.2">
      <c r="A71" s="469" t="s">
        <v>274</v>
      </c>
      <c r="B71" s="470"/>
      <c r="C71" s="449" t="s">
        <v>275</v>
      </c>
      <c r="D71" s="471">
        <f>SUM(D72:D75)</f>
        <v>0</v>
      </c>
      <c r="E71" s="471">
        <f>SUM(E72:E75)</f>
        <v>0</v>
      </c>
      <c r="F71" s="444">
        <f t="shared" si="4"/>
        <v>0</v>
      </c>
    </row>
    <row r="72" spans="1:6" s="71" customFormat="1" ht="12" customHeight="1" thickBot="1" x14ac:dyDescent="0.25">
      <c r="A72" s="294" t="s">
        <v>128</v>
      </c>
      <c r="B72" s="445" t="s">
        <v>670</v>
      </c>
      <c r="C72" s="430" t="s">
        <v>276</v>
      </c>
      <c r="D72" s="447"/>
      <c r="E72" s="463"/>
      <c r="F72" s="463">
        <f t="shared" si="4"/>
        <v>0</v>
      </c>
    </row>
    <row r="73" spans="1:6" s="71" customFormat="1" ht="12" customHeight="1" thickBot="1" x14ac:dyDescent="0.25">
      <c r="A73" s="295" t="s">
        <v>129</v>
      </c>
      <c r="B73" s="458" t="s">
        <v>671</v>
      </c>
      <c r="C73" s="431" t="s">
        <v>277</v>
      </c>
      <c r="D73" s="426"/>
      <c r="E73" s="461"/>
      <c r="F73" s="463">
        <f t="shared" si="4"/>
        <v>0</v>
      </c>
    </row>
    <row r="74" spans="1:6" s="71" customFormat="1" ht="12" customHeight="1" thickBot="1" x14ac:dyDescent="0.25">
      <c r="A74" s="295" t="s">
        <v>302</v>
      </c>
      <c r="B74" s="458" t="s">
        <v>672</v>
      </c>
      <c r="C74" s="431" t="s">
        <v>278</v>
      </c>
      <c r="D74" s="426"/>
      <c r="E74" s="461"/>
      <c r="F74" s="463">
        <f t="shared" si="4"/>
        <v>0</v>
      </c>
    </row>
    <row r="75" spans="1:6" s="71" customFormat="1" ht="12" customHeight="1" thickBot="1" x14ac:dyDescent="0.25">
      <c r="A75" s="296" t="s">
        <v>303</v>
      </c>
      <c r="B75" s="453" t="s">
        <v>673</v>
      </c>
      <c r="C75" s="432" t="s">
        <v>279</v>
      </c>
      <c r="D75" s="428"/>
      <c r="E75" s="462"/>
      <c r="F75" s="463">
        <f t="shared" si="4"/>
        <v>0</v>
      </c>
    </row>
    <row r="76" spans="1:6" s="71" customFormat="1" ht="12" customHeight="1" thickBot="1" x14ac:dyDescent="0.2">
      <c r="A76" s="469" t="s">
        <v>280</v>
      </c>
      <c r="B76" s="470"/>
      <c r="C76" s="449" t="s">
        <v>281</v>
      </c>
      <c r="D76" s="703">
        <f>SUM(D77:D78)</f>
        <v>1929606619</v>
      </c>
      <c r="E76" s="471">
        <f>SUM(E77:E78)</f>
        <v>-111399924</v>
      </c>
      <c r="F76" s="444">
        <f t="shared" si="4"/>
        <v>1818206695</v>
      </c>
    </row>
    <row r="77" spans="1:6" s="71" customFormat="1" ht="12" customHeight="1" thickBot="1" x14ac:dyDescent="0.25">
      <c r="A77" s="294" t="s">
        <v>304</v>
      </c>
      <c r="B77" s="445" t="s">
        <v>674</v>
      </c>
      <c r="C77" s="430" t="s">
        <v>282</v>
      </c>
      <c r="D77" s="447">
        <v>1929606619</v>
      </c>
      <c r="E77" s="463">
        <v>-111399924</v>
      </c>
      <c r="F77" s="463">
        <f t="shared" si="4"/>
        <v>1818206695</v>
      </c>
    </row>
    <row r="78" spans="1:6" s="70" customFormat="1" ht="12" customHeight="1" thickBot="1" x14ac:dyDescent="0.25">
      <c r="A78" s="296" t="s">
        <v>305</v>
      </c>
      <c r="B78" s="453" t="s">
        <v>675</v>
      </c>
      <c r="C78" s="432" t="s">
        <v>283</v>
      </c>
      <c r="D78" s="428"/>
      <c r="E78" s="462"/>
      <c r="F78" s="463">
        <f t="shared" si="4"/>
        <v>0</v>
      </c>
    </row>
    <row r="79" spans="1:6" s="71" customFormat="1" ht="12" customHeight="1" thickBot="1" x14ac:dyDescent="0.2">
      <c r="A79" s="469" t="s">
        <v>284</v>
      </c>
      <c r="B79" s="470"/>
      <c r="C79" s="449" t="s">
        <v>285</v>
      </c>
      <c r="D79" s="471">
        <f>SUM(D80:D83)</f>
        <v>0</v>
      </c>
      <c r="E79" s="471">
        <f>SUM(E80:E83)</f>
        <v>0</v>
      </c>
      <c r="F79" s="444">
        <f t="shared" si="4"/>
        <v>0</v>
      </c>
    </row>
    <row r="80" spans="1:6" s="71" customFormat="1" ht="12" customHeight="1" thickBot="1" x14ac:dyDescent="0.25">
      <c r="A80" s="294" t="s">
        <v>306</v>
      </c>
      <c r="B80" s="445" t="s">
        <v>676</v>
      </c>
      <c r="C80" s="430" t="s">
        <v>286</v>
      </c>
      <c r="D80" s="447"/>
      <c r="E80" s="463"/>
      <c r="F80" s="463">
        <f t="shared" si="4"/>
        <v>0</v>
      </c>
    </row>
    <row r="81" spans="1:7" s="71" customFormat="1" ht="12" customHeight="1" thickBot="1" x14ac:dyDescent="0.25">
      <c r="A81" s="295" t="s">
        <v>307</v>
      </c>
      <c r="B81" s="458" t="s">
        <v>677</v>
      </c>
      <c r="C81" s="431" t="s">
        <v>287</v>
      </c>
      <c r="D81" s="426"/>
      <c r="E81" s="461"/>
      <c r="F81" s="463">
        <f t="shared" si="4"/>
        <v>0</v>
      </c>
    </row>
    <row r="82" spans="1:7" s="71" customFormat="1" ht="12" customHeight="1" thickBot="1" x14ac:dyDescent="0.25">
      <c r="A82" s="296" t="s">
        <v>308</v>
      </c>
      <c r="B82" s="453" t="s">
        <v>678</v>
      </c>
      <c r="C82" s="432" t="s">
        <v>679</v>
      </c>
      <c r="D82" s="426"/>
      <c r="E82" s="461"/>
      <c r="F82" s="463">
        <f t="shared" si="4"/>
        <v>0</v>
      </c>
    </row>
    <row r="83" spans="1:7" s="71" customFormat="1" ht="12" customHeight="1" thickBot="1" x14ac:dyDescent="0.25">
      <c r="A83" s="296" t="s">
        <v>680</v>
      </c>
      <c r="B83" s="453" t="s">
        <v>681</v>
      </c>
      <c r="C83" s="432" t="s">
        <v>288</v>
      </c>
      <c r="D83" s="428"/>
      <c r="E83" s="462"/>
      <c r="F83" s="463">
        <f t="shared" si="4"/>
        <v>0</v>
      </c>
    </row>
    <row r="84" spans="1:7" s="71" customFormat="1" ht="12" customHeight="1" thickBot="1" x14ac:dyDescent="0.2">
      <c r="A84" s="469" t="s">
        <v>289</v>
      </c>
      <c r="B84" s="470"/>
      <c r="C84" s="449" t="s">
        <v>309</v>
      </c>
      <c r="D84" s="471">
        <f>SUM(D85:D88)</f>
        <v>0</v>
      </c>
      <c r="E84" s="471">
        <f>SUM(E85:E88)</f>
        <v>0</v>
      </c>
      <c r="F84" s="444">
        <f t="shared" si="4"/>
        <v>0</v>
      </c>
    </row>
    <row r="85" spans="1:7" s="71" customFormat="1" ht="12" customHeight="1" x14ac:dyDescent="0.2">
      <c r="A85" s="298" t="s">
        <v>290</v>
      </c>
      <c r="B85" s="473" t="s">
        <v>682</v>
      </c>
      <c r="C85" s="430" t="s">
        <v>291</v>
      </c>
      <c r="D85" s="447"/>
      <c r="E85" s="463"/>
      <c r="F85" s="461">
        <f t="shared" si="4"/>
        <v>0</v>
      </c>
    </row>
    <row r="86" spans="1:7" s="70" customFormat="1" ht="12" customHeight="1" x14ac:dyDescent="0.2">
      <c r="A86" s="299" t="s">
        <v>292</v>
      </c>
      <c r="B86" s="474" t="s">
        <v>683</v>
      </c>
      <c r="C86" s="431" t="s">
        <v>293</v>
      </c>
      <c r="D86" s="426"/>
      <c r="E86" s="461"/>
      <c r="F86" s="461">
        <f t="shared" si="4"/>
        <v>0</v>
      </c>
    </row>
    <row r="87" spans="1:7" s="70" customFormat="1" ht="12" customHeight="1" x14ac:dyDescent="0.2">
      <c r="A87" s="299" t="s">
        <v>294</v>
      </c>
      <c r="B87" s="474" t="s">
        <v>684</v>
      </c>
      <c r="C87" s="431" t="s">
        <v>295</v>
      </c>
      <c r="D87" s="426"/>
      <c r="E87" s="461"/>
      <c r="F87" s="461">
        <f t="shared" si="4"/>
        <v>0</v>
      </c>
    </row>
    <row r="88" spans="1:7" s="70" customFormat="1" ht="12" customHeight="1" thickBot="1" x14ac:dyDescent="0.25">
      <c r="A88" s="300" t="s">
        <v>296</v>
      </c>
      <c r="B88" s="475" t="s">
        <v>685</v>
      </c>
      <c r="C88" s="432" t="s">
        <v>297</v>
      </c>
      <c r="D88" s="428"/>
      <c r="E88" s="462"/>
      <c r="F88" s="462">
        <f t="shared" si="4"/>
        <v>0</v>
      </c>
    </row>
    <row r="89" spans="1:7" s="70" customFormat="1" ht="12" customHeight="1" thickBot="1" x14ac:dyDescent="0.2">
      <c r="A89" s="469" t="s">
        <v>298</v>
      </c>
      <c r="B89" s="470" t="s">
        <v>686</v>
      </c>
      <c r="C89" s="449" t="s">
        <v>438</v>
      </c>
      <c r="D89" s="471"/>
      <c r="E89" s="476"/>
      <c r="F89" s="476">
        <f t="shared" si="4"/>
        <v>0</v>
      </c>
    </row>
    <row r="90" spans="1:7" s="70" customFormat="1" ht="12" customHeight="1" thickBot="1" x14ac:dyDescent="0.2">
      <c r="A90" s="469" t="s">
        <v>466</v>
      </c>
      <c r="B90" s="470" t="s">
        <v>687</v>
      </c>
      <c r="C90" s="449" t="s">
        <v>299</v>
      </c>
      <c r="D90" s="471"/>
      <c r="E90" s="476"/>
      <c r="F90" s="476">
        <f t="shared" si="4"/>
        <v>0</v>
      </c>
    </row>
    <row r="91" spans="1:7" s="71" customFormat="1" ht="15" customHeight="1" thickBot="1" x14ac:dyDescent="0.2">
      <c r="A91" s="477" t="s">
        <v>467</v>
      </c>
      <c r="B91" s="478"/>
      <c r="C91" s="479" t="s">
        <v>441</v>
      </c>
      <c r="D91" s="697">
        <f>SUM(D67,D71,D76,D79,D84,D89,D90)</f>
        <v>1929606619</v>
      </c>
      <c r="E91" s="467">
        <f>SUM(E67,E71,E76,E79,E84,E89,E90)</f>
        <v>-111399924</v>
      </c>
      <c r="F91" s="468">
        <f>+F67+F71+F76+F79+F84+F90+F89</f>
        <v>1818206695</v>
      </c>
    </row>
    <row r="92" spans="1:7" s="48" customFormat="1" ht="16.5" customHeight="1" thickBot="1" x14ac:dyDescent="0.2">
      <c r="A92" s="480" t="s">
        <v>468</v>
      </c>
      <c r="B92" s="481"/>
      <c r="C92" s="482" t="s">
        <v>469</v>
      </c>
      <c r="D92" s="698">
        <f>SUM(D66,D91)</f>
        <v>2606392014</v>
      </c>
      <c r="E92" s="698">
        <f>SUM(E66,E91)</f>
        <v>62837587</v>
      </c>
      <c r="F92" s="483">
        <f>+F66+F91</f>
        <v>2669229601</v>
      </c>
    </row>
    <row r="93" spans="1:7" s="72" customFormat="1" ht="12" customHeight="1" thickBot="1" x14ac:dyDescent="0.25">
      <c r="A93" s="161"/>
      <c r="B93" s="161"/>
      <c r="C93" s="162"/>
      <c r="D93" s="484"/>
      <c r="E93" s="235"/>
      <c r="F93" s="235"/>
    </row>
    <row r="94" spans="1:7" ht="12" customHeight="1" thickBot="1" x14ac:dyDescent="0.25">
      <c r="A94" s="865" t="s">
        <v>56</v>
      </c>
      <c r="B94" s="866"/>
      <c r="C94" s="866"/>
      <c r="D94" s="866"/>
      <c r="E94" s="866"/>
      <c r="F94" s="867"/>
      <c r="G94" s="3"/>
    </row>
    <row r="95" spans="1:7" ht="12" customHeight="1" thickBot="1" x14ac:dyDescent="0.25">
      <c r="A95" s="485" t="s">
        <v>17</v>
      </c>
      <c r="B95" s="486"/>
      <c r="C95" s="487" t="s">
        <v>473</v>
      </c>
      <c r="D95" s="444">
        <f>+D96+D113+D120+D140+D144</f>
        <v>755994701</v>
      </c>
      <c r="E95" s="444">
        <f>+E96+E113+E120+E140+E144</f>
        <v>-205047718</v>
      </c>
      <c r="F95" s="444">
        <f>SUM(D95:E95)</f>
        <v>550946983</v>
      </c>
      <c r="G95" s="3"/>
    </row>
    <row r="96" spans="1:7" ht="12" customHeight="1" x14ac:dyDescent="0.2">
      <c r="A96" s="669" t="s">
        <v>92</v>
      </c>
      <c r="B96" s="489"/>
      <c r="C96" s="670" t="s">
        <v>48</v>
      </c>
      <c r="D96" s="672">
        <f>SUM(D97:D112)</f>
        <v>61933259</v>
      </c>
      <c r="E96" s="672">
        <f>SUM(E97:E112)</f>
        <v>24855</v>
      </c>
      <c r="F96" s="673">
        <f>SUM(D96:E96)</f>
        <v>61958114</v>
      </c>
      <c r="G96" s="3"/>
    </row>
    <row r="97" spans="1:7" ht="12" customHeight="1" x14ac:dyDescent="0.2">
      <c r="A97" s="294" t="s">
        <v>688</v>
      </c>
      <c r="B97" s="445" t="s">
        <v>689</v>
      </c>
      <c r="C97" s="490" t="s">
        <v>690</v>
      </c>
      <c r="D97" s="426">
        <v>35134800</v>
      </c>
      <c r="E97" s="429"/>
      <c r="F97" s="426">
        <f t="shared" ref="F97:F139" si="5">SUM(D97:E97)</f>
        <v>35134800</v>
      </c>
      <c r="G97" s="3"/>
    </row>
    <row r="98" spans="1:7" ht="12" customHeight="1" x14ac:dyDescent="0.2">
      <c r="A98" s="294" t="s">
        <v>691</v>
      </c>
      <c r="B98" s="445" t="s">
        <v>692</v>
      </c>
      <c r="C98" s="490" t="s">
        <v>693</v>
      </c>
      <c r="D98" s="426">
        <v>1566450</v>
      </c>
      <c r="E98" s="429"/>
      <c r="F98" s="426">
        <f t="shared" si="5"/>
        <v>1566450</v>
      </c>
      <c r="G98" s="3"/>
    </row>
    <row r="99" spans="1:7" ht="12" customHeight="1" x14ac:dyDescent="0.2">
      <c r="A99" s="294" t="s">
        <v>694</v>
      </c>
      <c r="B99" s="445" t="s">
        <v>695</v>
      </c>
      <c r="C99" s="490" t="s">
        <v>696</v>
      </c>
      <c r="D99" s="426"/>
      <c r="E99" s="429"/>
      <c r="F99" s="426">
        <f t="shared" si="5"/>
        <v>0</v>
      </c>
      <c r="G99" s="3"/>
    </row>
    <row r="100" spans="1:7" ht="12" customHeight="1" x14ac:dyDescent="0.2">
      <c r="A100" s="294" t="s">
        <v>697</v>
      </c>
      <c r="B100" s="445" t="s">
        <v>698</v>
      </c>
      <c r="C100" s="490" t="s">
        <v>699</v>
      </c>
      <c r="D100" s="426"/>
      <c r="E100" s="429"/>
      <c r="F100" s="426">
        <f t="shared" si="5"/>
        <v>0</v>
      </c>
      <c r="G100" s="3"/>
    </row>
    <row r="101" spans="1:7" ht="12" customHeight="1" x14ac:dyDescent="0.2">
      <c r="A101" s="294" t="s">
        <v>700</v>
      </c>
      <c r="B101" s="445" t="s">
        <v>701</v>
      </c>
      <c r="C101" s="490" t="s">
        <v>702</v>
      </c>
      <c r="D101" s="426"/>
      <c r="E101" s="429"/>
      <c r="F101" s="426">
        <f t="shared" si="5"/>
        <v>0</v>
      </c>
      <c r="G101" s="3"/>
    </row>
    <row r="102" spans="1:7" ht="12" customHeight="1" x14ac:dyDescent="0.2">
      <c r="A102" s="294" t="s">
        <v>703</v>
      </c>
      <c r="B102" s="445" t="s">
        <v>704</v>
      </c>
      <c r="C102" s="490" t="s">
        <v>705</v>
      </c>
      <c r="D102" s="426"/>
      <c r="E102" s="429"/>
      <c r="F102" s="426">
        <f t="shared" si="5"/>
        <v>0</v>
      </c>
      <c r="G102" s="3"/>
    </row>
    <row r="103" spans="1:7" ht="12" customHeight="1" x14ac:dyDescent="0.2">
      <c r="A103" s="294" t="s">
        <v>706</v>
      </c>
      <c r="B103" s="445" t="s">
        <v>707</v>
      </c>
      <c r="C103" s="490" t="s">
        <v>708</v>
      </c>
      <c r="D103" s="426"/>
      <c r="E103" s="429"/>
      <c r="F103" s="426">
        <f t="shared" si="5"/>
        <v>0</v>
      </c>
      <c r="G103" s="3"/>
    </row>
    <row r="104" spans="1:7" ht="12" customHeight="1" x14ac:dyDescent="0.2">
      <c r="A104" s="294" t="s">
        <v>709</v>
      </c>
      <c r="B104" s="445" t="s">
        <v>710</v>
      </c>
      <c r="C104" s="490" t="s">
        <v>711</v>
      </c>
      <c r="D104" s="426"/>
      <c r="E104" s="429"/>
      <c r="F104" s="426">
        <f t="shared" si="5"/>
        <v>0</v>
      </c>
      <c r="G104" s="3"/>
    </row>
    <row r="105" spans="1:7" ht="12" customHeight="1" x14ac:dyDescent="0.2">
      <c r="A105" s="294" t="s">
        <v>712</v>
      </c>
      <c r="B105" s="445" t="s">
        <v>713</v>
      </c>
      <c r="C105" s="490" t="s">
        <v>714</v>
      </c>
      <c r="D105" s="426">
        <v>80000</v>
      </c>
      <c r="E105" s="429"/>
      <c r="F105" s="426">
        <f t="shared" si="5"/>
        <v>80000</v>
      </c>
      <c r="G105" s="3"/>
    </row>
    <row r="106" spans="1:7" ht="12" customHeight="1" x14ac:dyDescent="0.2">
      <c r="A106" s="294" t="s">
        <v>715</v>
      </c>
      <c r="B106" s="445" t="s">
        <v>716</v>
      </c>
      <c r="C106" s="490" t="s">
        <v>717</v>
      </c>
      <c r="D106" s="426"/>
      <c r="E106" s="429"/>
      <c r="F106" s="426">
        <f t="shared" si="5"/>
        <v>0</v>
      </c>
      <c r="G106" s="3"/>
    </row>
    <row r="107" spans="1:7" ht="12" customHeight="1" x14ac:dyDescent="0.2">
      <c r="A107" s="294" t="s">
        <v>718</v>
      </c>
      <c r="B107" s="445" t="s">
        <v>719</v>
      </c>
      <c r="C107" s="490" t="s">
        <v>720</v>
      </c>
      <c r="D107" s="426"/>
      <c r="E107" s="429"/>
      <c r="F107" s="426">
        <f t="shared" si="5"/>
        <v>0</v>
      </c>
      <c r="G107" s="3"/>
    </row>
    <row r="108" spans="1:7" ht="12" customHeight="1" x14ac:dyDescent="0.2">
      <c r="A108" s="294" t="s">
        <v>721</v>
      </c>
      <c r="B108" s="445" t="s">
        <v>722</v>
      </c>
      <c r="C108" s="490" t="s">
        <v>723</v>
      </c>
      <c r="D108" s="426"/>
      <c r="E108" s="429"/>
      <c r="F108" s="426">
        <f t="shared" si="5"/>
        <v>0</v>
      </c>
      <c r="G108" s="3"/>
    </row>
    <row r="109" spans="1:7" ht="12" customHeight="1" x14ac:dyDescent="0.2">
      <c r="A109" s="294" t="s">
        <v>724</v>
      </c>
      <c r="B109" s="445" t="s">
        <v>725</v>
      </c>
      <c r="C109" s="490" t="s">
        <v>726</v>
      </c>
      <c r="D109" s="426"/>
      <c r="E109" s="429">
        <v>624855</v>
      </c>
      <c r="F109" s="426">
        <f t="shared" si="5"/>
        <v>624855</v>
      </c>
      <c r="G109" s="3"/>
    </row>
    <row r="110" spans="1:7" ht="12" customHeight="1" x14ac:dyDescent="0.2">
      <c r="A110" s="294" t="s">
        <v>727</v>
      </c>
      <c r="B110" s="445" t="s">
        <v>728</v>
      </c>
      <c r="C110" s="490" t="s">
        <v>729</v>
      </c>
      <c r="D110" s="426">
        <v>14847009</v>
      </c>
      <c r="E110" s="429"/>
      <c r="F110" s="426">
        <f t="shared" si="5"/>
        <v>14847009</v>
      </c>
      <c r="G110" s="3"/>
    </row>
    <row r="111" spans="1:7" ht="12" customHeight="1" x14ac:dyDescent="0.2">
      <c r="A111" s="294" t="s">
        <v>730</v>
      </c>
      <c r="B111" s="445" t="s">
        <v>731</v>
      </c>
      <c r="C111" s="490" t="s">
        <v>732</v>
      </c>
      <c r="D111" s="426">
        <v>8205000</v>
      </c>
      <c r="E111" s="429">
        <v>-600000</v>
      </c>
      <c r="F111" s="426">
        <f t="shared" si="5"/>
        <v>7605000</v>
      </c>
      <c r="G111" s="3"/>
    </row>
    <row r="112" spans="1:7" ht="12" customHeight="1" x14ac:dyDescent="0.2">
      <c r="A112" s="294" t="s">
        <v>733</v>
      </c>
      <c r="B112" s="445" t="s">
        <v>734</v>
      </c>
      <c r="C112" s="490" t="s">
        <v>735</v>
      </c>
      <c r="D112" s="426">
        <v>2100000</v>
      </c>
      <c r="E112" s="429"/>
      <c r="F112" s="426">
        <f t="shared" si="5"/>
        <v>2100000</v>
      </c>
      <c r="G112" s="3"/>
    </row>
    <row r="113" spans="1:7" ht="12" customHeight="1" x14ac:dyDescent="0.2">
      <c r="A113" s="674" t="s">
        <v>93</v>
      </c>
      <c r="B113" s="491" t="s">
        <v>736</v>
      </c>
      <c r="C113" s="675" t="s">
        <v>160</v>
      </c>
      <c r="D113" s="673">
        <f>SUM(D114:D119)</f>
        <v>12591058</v>
      </c>
      <c r="E113" s="673">
        <f>SUM(E114:E119)</f>
        <v>0</v>
      </c>
      <c r="F113" s="673">
        <f t="shared" si="5"/>
        <v>12591058</v>
      </c>
      <c r="G113" s="3"/>
    </row>
    <row r="114" spans="1:7" ht="12" customHeight="1" x14ac:dyDescent="0.2">
      <c r="A114" s="295" t="s">
        <v>737</v>
      </c>
      <c r="B114" s="458" t="s">
        <v>736</v>
      </c>
      <c r="C114" s="492" t="s">
        <v>738</v>
      </c>
      <c r="D114" s="426">
        <v>12530606</v>
      </c>
      <c r="E114" s="426"/>
      <c r="F114" s="426">
        <f t="shared" si="5"/>
        <v>12530606</v>
      </c>
      <c r="G114" s="3"/>
    </row>
    <row r="115" spans="1:7" ht="12" customHeight="1" x14ac:dyDescent="0.2">
      <c r="A115" s="295" t="s">
        <v>739</v>
      </c>
      <c r="B115" s="458" t="s">
        <v>736</v>
      </c>
      <c r="C115" s="492" t="s">
        <v>740</v>
      </c>
      <c r="D115" s="426"/>
      <c r="E115" s="426"/>
      <c r="F115" s="426">
        <f t="shared" si="5"/>
        <v>0</v>
      </c>
      <c r="G115" s="3"/>
    </row>
    <row r="116" spans="1:7" ht="12" customHeight="1" x14ac:dyDescent="0.2">
      <c r="A116" s="295" t="s">
        <v>741</v>
      </c>
      <c r="B116" s="458" t="s">
        <v>736</v>
      </c>
      <c r="C116" s="492" t="s">
        <v>742</v>
      </c>
      <c r="D116" s="426"/>
      <c r="E116" s="426"/>
      <c r="F116" s="426">
        <f t="shared" si="5"/>
        <v>0</v>
      </c>
      <c r="G116" s="3"/>
    </row>
    <row r="117" spans="1:7" ht="12" customHeight="1" x14ac:dyDescent="0.2">
      <c r="A117" s="295" t="s">
        <v>743</v>
      </c>
      <c r="B117" s="458" t="s">
        <v>736</v>
      </c>
      <c r="C117" s="492" t="s">
        <v>744</v>
      </c>
      <c r="D117" s="426"/>
      <c r="E117" s="426"/>
      <c r="F117" s="426">
        <f t="shared" si="5"/>
        <v>0</v>
      </c>
      <c r="G117" s="3"/>
    </row>
    <row r="118" spans="1:7" ht="12" customHeight="1" x14ac:dyDescent="0.2">
      <c r="A118" s="295" t="s">
        <v>745</v>
      </c>
      <c r="B118" s="452" t="s">
        <v>736</v>
      </c>
      <c r="C118" s="493" t="s">
        <v>746</v>
      </c>
      <c r="D118" s="426"/>
      <c r="E118" s="426"/>
      <c r="F118" s="426">
        <f t="shared" si="5"/>
        <v>0</v>
      </c>
      <c r="G118" s="3"/>
    </row>
    <row r="119" spans="1:7" ht="12" customHeight="1" x14ac:dyDescent="0.2">
      <c r="A119" s="295" t="s">
        <v>747</v>
      </c>
      <c r="B119" s="458" t="s">
        <v>736</v>
      </c>
      <c r="C119" s="492" t="s">
        <v>748</v>
      </c>
      <c r="D119" s="426">
        <v>60452</v>
      </c>
      <c r="E119" s="426"/>
      <c r="F119" s="426">
        <f>D119</f>
        <v>60452</v>
      </c>
      <c r="G119" s="3"/>
    </row>
    <row r="120" spans="1:7" ht="12" customHeight="1" x14ac:dyDescent="0.2">
      <c r="A120" s="674" t="s">
        <v>94</v>
      </c>
      <c r="B120" s="491"/>
      <c r="C120" s="675" t="s">
        <v>125</v>
      </c>
      <c r="D120" s="676">
        <f>SUM(D121:D139)</f>
        <v>262541769</v>
      </c>
      <c r="E120" s="676">
        <f>SUM(E121:E139)</f>
        <v>38901468</v>
      </c>
      <c r="F120" s="673">
        <f t="shared" si="5"/>
        <v>301443237</v>
      </c>
      <c r="G120" s="3"/>
    </row>
    <row r="121" spans="1:7" ht="12" customHeight="1" x14ac:dyDescent="0.2">
      <c r="A121" s="295" t="s">
        <v>749</v>
      </c>
      <c r="B121" s="494" t="s">
        <v>750</v>
      </c>
      <c r="C121" s="492" t="s">
        <v>751</v>
      </c>
      <c r="D121" s="426">
        <v>78000</v>
      </c>
      <c r="E121" s="426"/>
      <c r="F121" s="426">
        <f t="shared" si="5"/>
        <v>78000</v>
      </c>
      <c r="G121" s="3"/>
    </row>
    <row r="122" spans="1:7" ht="12" customHeight="1" x14ac:dyDescent="0.2">
      <c r="A122" s="295" t="s">
        <v>752</v>
      </c>
      <c r="B122" s="494" t="s">
        <v>753</v>
      </c>
      <c r="C122" s="492" t="s">
        <v>754</v>
      </c>
      <c r="D122" s="426">
        <v>9535000</v>
      </c>
      <c r="E122" s="426"/>
      <c r="F122" s="426">
        <f t="shared" si="5"/>
        <v>9535000</v>
      </c>
      <c r="G122" s="3"/>
    </row>
    <row r="123" spans="1:7" ht="12" customHeight="1" x14ac:dyDescent="0.2">
      <c r="A123" s="295" t="s">
        <v>755</v>
      </c>
      <c r="B123" s="494" t="s">
        <v>756</v>
      </c>
      <c r="C123" s="492" t="s">
        <v>757</v>
      </c>
      <c r="D123" s="426"/>
      <c r="E123" s="426"/>
      <c r="F123" s="426">
        <f t="shared" si="5"/>
        <v>0</v>
      </c>
      <c r="G123" s="3"/>
    </row>
    <row r="124" spans="1:7" ht="12" customHeight="1" x14ac:dyDescent="0.2">
      <c r="A124" s="295" t="s">
        <v>758</v>
      </c>
      <c r="B124" s="494" t="s">
        <v>759</v>
      </c>
      <c r="C124" s="492" t="s">
        <v>760</v>
      </c>
      <c r="D124" s="426">
        <v>362000</v>
      </c>
      <c r="E124" s="426"/>
      <c r="F124" s="426">
        <f t="shared" si="5"/>
        <v>362000</v>
      </c>
      <c r="G124" s="3"/>
    </row>
    <row r="125" spans="1:7" ht="12" customHeight="1" x14ac:dyDescent="0.2">
      <c r="A125" s="295" t="s">
        <v>761</v>
      </c>
      <c r="B125" s="494" t="s">
        <v>762</v>
      </c>
      <c r="C125" s="492" t="s">
        <v>763</v>
      </c>
      <c r="D125" s="426">
        <v>411000</v>
      </c>
      <c r="E125" s="426"/>
      <c r="F125" s="426">
        <f t="shared" si="5"/>
        <v>411000</v>
      </c>
      <c r="G125" s="3"/>
    </row>
    <row r="126" spans="1:7" ht="12" customHeight="1" x14ac:dyDescent="0.2">
      <c r="A126" s="295" t="s">
        <v>764</v>
      </c>
      <c r="B126" s="494" t="s">
        <v>765</v>
      </c>
      <c r="C126" s="492" t="s">
        <v>766</v>
      </c>
      <c r="D126" s="426">
        <v>10090000</v>
      </c>
      <c r="E126" s="426"/>
      <c r="F126" s="426">
        <f t="shared" si="5"/>
        <v>10090000</v>
      </c>
      <c r="G126" s="3"/>
    </row>
    <row r="127" spans="1:7" ht="12" customHeight="1" x14ac:dyDescent="0.2">
      <c r="A127" s="295" t="s">
        <v>767</v>
      </c>
      <c r="B127" s="494" t="s">
        <v>768</v>
      </c>
      <c r="C127" s="492" t="s">
        <v>769</v>
      </c>
      <c r="D127" s="426">
        <v>33371590</v>
      </c>
      <c r="E127" s="426"/>
      <c r="F127" s="426">
        <f t="shared" si="5"/>
        <v>33371590</v>
      </c>
      <c r="G127" s="3"/>
    </row>
    <row r="128" spans="1:7" ht="12" customHeight="1" x14ac:dyDescent="0.2">
      <c r="A128" s="295" t="s">
        <v>770</v>
      </c>
      <c r="B128" s="494" t="s">
        <v>771</v>
      </c>
      <c r="C128" s="492" t="s">
        <v>772</v>
      </c>
      <c r="D128" s="426">
        <v>1045000</v>
      </c>
      <c r="E128" s="426">
        <v>972824</v>
      </c>
      <c r="F128" s="426">
        <f t="shared" si="5"/>
        <v>2017824</v>
      </c>
      <c r="G128" s="3"/>
    </row>
    <row r="129" spans="1:14" ht="12" customHeight="1" x14ac:dyDescent="0.2">
      <c r="A129" s="295" t="s">
        <v>773</v>
      </c>
      <c r="B129" s="494" t="s">
        <v>774</v>
      </c>
      <c r="C129" s="492" t="s">
        <v>775</v>
      </c>
      <c r="D129" s="426">
        <v>5868700</v>
      </c>
      <c r="E129" s="426"/>
      <c r="F129" s="426">
        <f t="shared" si="5"/>
        <v>5868700</v>
      </c>
      <c r="G129" s="3"/>
    </row>
    <row r="130" spans="1:14" s="72" customFormat="1" ht="12" customHeight="1" x14ac:dyDescent="0.2">
      <c r="A130" s="295" t="s">
        <v>776</v>
      </c>
      <c r="B130" s="494" t="s">
        <v>777</v>
      </c>
      <c r="C130" s="492" t="s">
        <v>778</v>
      </c>
      <c r="D130" s="426">
        <v>10951000</v>
      </c>
      <c r="E130" s="426">
        <v>-131467</v>
      </c>
      <c r="F130" s="426">
        <f t="shared" si="5"/>
        <v>10819533</v>
      </c>
    </row>
    <row r="131" spans="1:14" ht="12" customHeight="1" x14ac:dyDescent="0.2">
      <c r="A131" s="295" t="s">
        <v>779</v>
      </c>
      <c r="B131" s="494" t="s">
        <v>780</v>
      </c>
      <c r="C131" s="492" t="s">
        <v>781</v>
      </c>
      <c r="D131" s="426">
        <v>8623608</v>
      </c>
      <c r="E131" s="426">
        <v>80000</v>
      </c>
      <c r="F131" s="426">
        <f t="shared" si="5"/>
        <v>8703608</v>
      </c>
      <c r="G131" s="3"/>
    </row>
    <row r="132" spans="1:14" ht="12" customHeight="1" x14ac:dyDescent="0.2">
      <c r="A132" s="295" t="s">
        <v>782</v>
      </c>
      <c r="B132" s="494" t="s">
        <v>783</v>
      </c>
      <c r="C132" s="492" t="s">
        <v>784</v>
      </c>
      <c r="D132" s="426">
        <v>44995153</v>
      </c>
      <c r="E132" s="426">
        <v>79799</v>
      </c>
      <c r="F132" s="426">
        <f t="shared" si="5"/>
        <v>45074952</v>
      </c>
      <c r="G132" s="3"/>
    </row>
    <row r="133" spans="1:14" ht="12" customHeight="1" x14ac:dyDescent="0.2">
      <c r="A133" s="295" t="s">
        <v>785</v>
      </c>
      <c r="B133" s="494" t="s">
        <v>786</v>
      </c>
      <c r="C133" s="492" t="s">
        <v>787</v>
      </c>
      <c r="D133" s="426">
        <v>990000</v>
      </c>
      <c r="E133" s="426"/>
      <c r="F133" s="426">
        <f t="shared" si="5"/>
        <v>990000</v>
      </c>
      <c r="G133" s="3"/>
    </row>
    <row r="134" spans="1:14" ht="12" customHeight="1" x14ac:dyDescent="0.2">
      <c r="A134" s="295" t="s">
        <v>788</v>
      </c>
      <c r="B134" s="494" t="s">
        <v>789</v>
      </c>
      <c r="C134" s="492" t="s">
        <v>790</v>
      </c>
      <c r="D134" s="426"/>
      <c r="E134" s="426"/>
      <c r="F134" s="426">
        <f t="shared" si="5"/>
        <v>0</v>
      </c>
      <c r="G134" s="3"/>
    </row>
    <row r="135" spans="1:14" ht="12" customHeight="1" x14ac:dyDescent="0.2">
      <c r="A135" s="295" t="s">
        <v>791</v>
      </c>
      <c r="B135" s="494" t="s">
        <v>792</v>
      </c>
      <c r="C135" s="492" t="s">
        <v>793</v>
      </c>
      <c r="D135" s="426">
        <v>32646718</v>
      </c>
      <c r="E135" s="426">
        <v>270312</v>
      </c>
      <c r="F135" s="426">
        <f t="shared" si="5"/>
        <v>32917030</v>
      </c>
      <c r="G135" s="3"/>
    </row>
    <row r="136" spans="1:14" ht="12" customHeight="1" x14ac:dyDescent="0.2">
      <c r="A136" s="295" t="s">
        <v>794</v>
      </c>
      <c r="B136" s="494" t="s">
        <v>795</v>
      </c>
      <c r="C136" s="492" t="s">
        <v>796</v>
      </c>
      <c r="D136" s="426">
        <v>100000000</v>
      </c>
      <c r="E136" s="426">
        <v>37630000</v>
      </c>
      <c r="F136" s="426">
        <f t="shared" si="5"/>
        <v>137630000</v>
      </c>
      <c r="G136" s="3"/>
    </row>
    <row r="137" spans="1:14" ht="12" customHeight="1" x14ac:dyDescent="0.2">
      <c r="A137" s="295" t="s">
        <v>797</v>
      </c>
      <c r="B137" s="494" t="s">
        <v>798</v>
      </c>
      <c r="C137" s="492" t="s">
        <v>799</v>
      </c>
      <c r="D137" s="426"/>
      <c r="E137" s="426"/>
      <c r="F137" s="426">
        <f t="shared" si="5"/>
        <v>0</v>
      </c>
      <c r="G137" s="3"/>
    </row>
    <row r="138" spans="1:14" ht="12" customHeight="1" x14ac:dyDescent="0.2">
      <c r="A138" s="295" t="s">
        <v>800</v>
      </c>
      <c r="B138" s="494" t="s">
        <v>801</v>
      </c>
      <c r="C138" s="492" t="s">
        <v>802</v>
      </c>
      <c r="D138" s="426"/>
      <c r="E138" s="426"/>
      <c r="F138" s="426">
        <f t="shared" si="5"/>
        <v>0</v>
      </c>
      <c r="G138" s="3"/>
    </row>
    <row r="139" spans="1:14" s="72" customFormat="1" ht="12" customHeight="1" x14ac:dyDescent="0.2">
      <c r="A139" s="295" t="s">
        <v>803</v>
      </c>
      <c r="B139" s="494" t="s">
        <v>804</v>
      </c>
      <c r="C139" s="492" t="s">
        <v>805</v>
      </c>
      <c r="D139" s="426">
        <v>3574000</v>
      </c>
      <c r="E139" s="426"/>
      <c r="F139" s="426">
        <f t="shared" si="5"/>
        <v>3574000</v>
      </c>
    </row>
    <row r="140" spans="1:14" ht="12" customHeight="1" x14ac:dyDescent="0.2">
      <c r="A140" s="674" t="s">
        <v>95</v>
      </c>
      <c r="B140" s="491"/>
      <c r="C140" s="675" t="s">
        <v>161</v>
      </c>
      <c r="D140" s="673">
        <f>SUM(D141:D143)</f>
        <v>8000000</v>
      </c>
      <c r="E140" s="673">
        <f>SUM(E141:E143)</f>
        <v>0</v>
      </c>
      <c r="F140" s="673">
        <f t="shared" ref="F140:F145" si="6">SUM(D140:E140)</f>
        <v>8000000</v>
      </c>
      <c r="G140" s="3"/>
      <c r="N140" s="172"/>
    </row>
    <row r="141" spans="1:14" x14ac:dyDescent="0.2">
      <c r="A141" s="295" t="s">
        <v>806</v>
      </c>
      <c r="B141" s="458" t="s">
        <v>807</v>
      </c>
      <c r="C141" s="492" t="s">
        <v>808</v>
      </c>
      <c r="D141" s="426"/>
      <c r="E141" s="426"/>
      <c r="F141" s="426">
        <f t="shared" si="6"/>
        <v>0</v>
      </c>
      <c r="G141" s="3"/>
    </row>
    <row r="142" spans="1:14" ht="12" customHeight="1" x14ac:dyDescent="0.2">
      <c r="A142" s="295" t="s">
        <v>809</v>
      </c>
      <c r="B142" s="458" t="s">
        <v>810</v>
      </c>
      <c r="C142" s="492" t="s">
        <v>811</v>
      </c>
      <c r="D142" s="426"/>
      <c r="E142" s="426"/>
      <c r="F142" s="426">
        <f t="shared" si="6"/>
        <v>0</v>
      </c>
      <c r="G142" s="3"/>
    </row>
    <row r="143" spans="1:14" ht="12" customHeight="1" x14ac:dyDescent="0.2">
      <c r="A143" s="295" t="s">
        <v>812</v>
      </c>
      <c r="B143" s="458" t="s">
        <v>813</v>
      </c>
      <c r="C143" s="492" t="s">
        <v>814</v>
      </c>
      <c r="D143" s="426">
        <v>8000000</v>
      </c>
      <c r="E143" s="426"/>
      <c r="F143" s="426">
        <f t="shared" si="6"/>
        <v>8000000</v>
      </c>
      <c r="G143" s="3"/>
    </row>
    <row r="144" spans="1:14" s="72" customFormat="1" ht="12" customHeight="1" x14ac:dyDescent="0.2">
      <c r="A144" s="674" t="s">
        <v>106</v>
      </c>
      <c r="B144" s="495"/>
      <c r="C144" s="675" t="s">
        <v>162</v>
      </c>
      <c r="D144" s="673">
        <f>SUM(D145:D157)</f>
        <v>410928615</v>
      </c>
      <c r="E144" s="673">
        <f>SUM(E145:E157)</f>
        <v>-243974041</v>
      </c>
      <c r="F144" s="673">
        <f>SUM(D145:E157)</f>
        <v>166954574</v>
      </c>
    </row>
    <row r="145" spans="1:7" s="72" customFormat="1" ht="12" customHeight="1" x14ac:dyDescent="0.2">
      <c r="A145" s="295" t="s">
        <v>96</v>
      </c>
      <c r="B145" s="458" t="s">
        <v>815</v>
      </c>
      <c r="C145" s="492" t="s">
        <v>470</v>
      </c>
      <c r="D145" s="426"/>
      <c r="E145" s="426">
        <v>1421574</v>
      </c>
      <c r="F145" s="426">
        <f t="shared" si="6"/>
        <v>1421574</v>
      </c>
    </row>
    <row r="146" spans="1:7" s="72" customFormat="1" ht="12" customHeight="1" x14ac:dyDescent="0.2">
      <c r="A146" s="295" t="s">
        <v>97</v>
      </c>
      <c r="B146" s="458" t="s">
        <v>816</v>
      </c>
      <c r="C146" s="496" t="s">
        <v>404</v>
      </c>
      <c r="D146" s="426"/>
      <c r="E146" s="426"/>
      <c r="F146" s="426">
        <f t="shared" ref="F146:F156" si="7">SUM(D146:E146)</f>
        <v>0</v>
      </c>
    </row>
    <row r="147" spans="1:7" s="72" customFormat="1" ht="12" customHeight="1" x14ac:dyDescent="0.2">
      <c r="A147" s="295" t="s">
        <v>107</v>
      </c>
      <c r="B147" s="458" t="s">
        <v>817</v>
      </c>
      <c r="C147" s="496" t="s">
        <v>403</v>
      </c>
      <c r="D147" s="426"/>
      <c r="E147" s="426"/>
      <c r="F147" s="426">
        <f t="shared" si="7"/>
        <v>0</v>
      </c>
    </row>
    <row r="148" spans="1:7" s="72" customFormat="1" ht="12" customHeight="1" x14ac:dyDescent="0.2">
      <c r="A148" s="295" t="s">
        <v>108</v>
      </c>
      <c r="B148" s="458" t="s">
        <v>818</v>
      </c>
      <c r="C148" s="496" t="s">
        <v>315</v>
      </c>
      <c r="D148" s="426"/>
      <c r="E148" s="426"/>
      <c r="F148" s="426">
        <f t="shared" si="7"/>
        <v>0</v>
      </c>
    </row>
    <row r="149" spans="1:7" s="72" customFormat="1" ht="12" customHeight="1" x14ac:dyDescent="0.2">
      <c r="A149" s="295" t="s">
        <v>109</v>
      </c>
      <c r="B149" s="458" t="s">
        <v>819</v>
      </c>
      <c r="C149" s="497" t="s">
        <v>316</v>
      </c>
      <c r="D149" s="426"/>
      <c r="E149" s="426"/>
      <c r="F149" s="426">
        <f t="shared" si="7"/>
        <v>0</v>
      </c>
    </row>
    <row r="150" spans="1:7" s="72" customFormat="1" ht="12" customHeight="1" x14ac:dyDescent="0.2">
      <c r="A150" s="295" t="s">
        <v>110</v>
      </c>
      <c r="B150" s="458" t="s">
        <v>820</v>
      </c>
      <c r="C150" s="497" t="s">
        <v>317</v>
      </c>
      <c r="D150" s="426"/>
      <c r="E150" s="426"/>
      <c r="F150" s="426">
        <f t="shared" si="7"/>
        <v>0</v>
      </c>
    </row>
    <row r="151" spans="1:7" ht="12.75" customHeight="1" x14ac:dyDescent="0.2">
      <c r="A151" s="295" t="s">
        <v>112</v>
      </c>
      <c r="B151" s="458" t="s">
        <v>821</v>
      </c>
      <c r="C151" s="496" t="s">
        <v>318</v>
      </c>
      <c r="D151" s="426">
        <v>92345170</v>
      </c>
      <c r="E151" s="426">
        <v>2821742</v>
      </c>
      <c r="F151" s="426">
        <f t="shared" si="7"/>
        <v>95166912</v>
      </c>
      <c r="G151" s="3"/>
    </row>
    <row r="152" spans="1:7" ht="12.75" customHeight="1" x14ac:dyDescent="0.2">
      <c r="A152" s="295" t="s">
        <v>163</v>
      </c>
      <c r="B152" s="458" t="s">
        <v>822</v>
      </c>
      <c r="C152" s="496" t="s">
        <v>319</v>
      </c>
      <c r="D152" s="426"/>
      <c r="E152" s="426"/>
      <c r="F152" s="426">
        <f t="shared" si="7"/>
        <v>0</v>
      </c>
      <c r="G152" s="3"/>
    </row>
    <row r="153" spans="1:7" ht="12.75" customHeight="1" x14ac:dyDescent="0.2">
      <c r="A153" s="295" t="s">
        <v>313</v>
      </c>
      <c r="B153" s="458" t="s">
        <v>823</v>
      </c>
      <c r="C153" s="497" t="s">
        <v>320</v>
      </c>
      <c r="D153" s="426"/>
      <c r="E153" s="426"/>
      <c r="F153" s="426">
        <f t="shared" si="7"/>
        <v>0</v>
      </c>
      <c r="G153" s="3"/>
    </row>
    <row r="154" spans="1:7" ht="12" customHeight="1" x14ac:dyDescent="0.2">
      <c r="A154" s="303" t="s">
        <v>314</v>
      </c>
      <c r="B154" s="498" t="s">
        <v>824</v>
      </c>
      <c r="C154" s="499" t="s">
        <v>321</v>
      </c>
      <c r="D154" s="426"/>
      <c r="E154" s="426"/>
      <c r="F154" s="426">
        <f t="shared" si="7"/>
        <v>0</v>
      </c>
      <c r="G154" s="3"/>
    </row>
    <row r="155" spans="1:7" ht="15" customHeight="1" x14ac:dyDescent="0.2">
      <c r="A155" s="295" t="s">
        <v>401</v>
      </c>
      <c r="B155" s="453" t="s">
        <v>825</v>
      </c>
      <c r="C155" s="499" t="s">
        <v>322</v>
      </c>
      <c r="D155" s="426"/>
      <c r="E155" s="426"/>
      <c r="F155" s="426">
        <f t="shared" si="7"/>
        <v>0</v>
      </c>
      <c r="G155" s="3"/>
    </row>
    <row r="156" spans="1:7" x14ac:dyDescent="0.2">
      <c r="A156" s="295" t="s">
        <v>402</v>
      </c>
      <c r="B156" s="458" t="s">
        <v>826</v>
      </c>
      <c r="C156" s="497" t="s">
        <v>323</v>
      </c>
      <c r="D156" s="426">
        <v>3013270</v>
      </c>
      <c r="E156" s="426">
        <v>1498655</v>
      </c>
      <c r="F156" s="426">
        <f t="shared" si="7"/>
        <v>4511925</v>
      </c>
      <c r="G156" s="3"/>
    </row>
    <row r="157" spans="1:7" ht="15" customHeight="1" x14ac:dyDescent="0.2">
      <c r="A157" s="674" t="s">
        <v>406</v>
      </c>
      <c r="B157" s="510" t="s">
        <v>827</v>
      </c>
      <c r="C157" s="677" t="s">
        <v>49</v>
      </c>
      <c r="D157" s="673">
        <f>SUM(D158:D159)</f>
        <v>315570175</v>
      </c>
      <c r="E157" s="673">
        <f>SUM(E158:E159)</f>
        <v>-249716012</v>
      </c>
      <c r="F157" s="673">
        <f>SUM(D157:E157)</f>
        <v>65854163</v>
      </c>
      <c r="G157" s="3"/>
    </row>
    <row r="158" spans="1:7" ht="14.25" customHeight="1" x14ac:dyDescent="0.2">
      <c r="A158" s="296" t="s">
        <v>828</v>
      </c>
      <c r="B158" s="453"/>
      <c r="C158" s="492" t="s">
        <v>471</v>
      </c>
      <c r="D158" s="426">
        <v>121553787</v>
      </c>
      <c r="E158" s="426">
        <v>-95704465</v>
      </c>
      <c r="F158" s="426">
        <f>SUM(D158:E158)</f>
        <v>25849322</v>
      </c>
      <c r="G158" s="3"/>
    </row>
    <row r="159" spans="1:7" ht="13.5" thickBot="1" x14ac:dyDescent="0.25">
      <c r="A159" s="304" t="s">
        <v>829</v>
      </c>
      <c r="B159" s="500"/>
      <c r="C159" s="501" t="s">
        <v>472</v>
      </c>
      <c r="D159" s="428">
        <v>194016388</v>
      </c>
      <c r="E159" s="427">
        <v>-154011547</v>
      </c>
      <c r="F159" s="426">
        <f>SUM(D159:E159)</f>
        <v>40004841</v>
      </c>
    </row>
    <row r="160" spans="1:7" ht="13.5" thickBot="1" x14ac:dyDescent="0.25">
      <c r="A160" s="441" t="s">
        <v>18</v>
      </c>
      <c r="B160" s="442"/>
      <c r="C160" s="502" t="s">
        <v>324</v>
      </c>
      <c r="D160" s="488">
        <f>SUM(D161,D170,D176)</f>
        <v>1538280823</v>
      </c>
      <c r="E160" s="488">
        <f>SUM(E161,E170,E176)</f>
        <v>247465945</v>
      </c>
      <c r="F160" s="444">
        <f>SUM(D160, E160)</f>
        <v>1785746768</v>
      </c>
    </row>
    <row r="161" spans="1:6" x14ac:dyDescent="0.2">
      <c r="A161" s="678" t="s">
        <v>98</v>
      </c>
      <c r="B161" s="503"/>
      <c r="C161" s="675" t="s">
        <v>195</v>
      </c>
      <c r="D161" s="671">
        <f>SUM(D163:D168)</f>
        <v>1482782934</v>
      </c>
      <c r="E161" s="671">
        <f>SUM(E163:E168)</f>
        <v>81282316</v>
      </c>
      <c r="F161" s="673">
        <f>SUM(D161:E161)</f>
        <v>1564065250</v>
      </c>
    </row>
    <row r="162" spans="1:6" x14ac:dyDescent="0.2">
      <c r="A162" s="294" t="s">
        <v>830</v>
      </c>
      <c r="B162" s="504" t="s">
        <v>831</v>
      </c>
      <c r="C162" s="505" t="s">
        <v>832</v>
      </c>
      <c r="D162" s="426"/>
      <c r="E162" s="426"/>
      <c r="F162" s="426">
        <f>SUM(D162:E162)</f>
        <v>0</v>
      </c>
    </row>
    <row r="163" spans="1:6" x14ac:dyDescent="0.2">
      <c r="A163" s="294" t="s">
        <v>833</v>
      </c>
      <c r="B163" s="504" t="s">
        <v>834</v>
      </c>
      <c r="C163" s="505" t="s">
        <v>835</v>
      </c>
      <c r="D163" s="426">
        <v>1393384502</v>
      </c>
      <c r="E163" s="426">
        <v>36943069</v>
      </c>
      <c r="F163" s="426">
        <f t="shared" ref="F163:F169" si="8">SUM(D163:E163)</f>
        <v>1430327571</v>
      </c>
    </row>
    <row r="164" spans="1:6" x14ac:dyDescent="0.2">
      <c r="A164" s="294" t="s">
        <v>836</v>
      </c>
      <c r="B164" s="504" t="s">
        <v>837</v>
      </c>
      <c r="C164" s="505" t="s">
        <v>838</v>
      </c>
      <c r="D164" s="426"/>
      <c r="E164" s="426">
        <v>131467</v>
      </c>
      <c r="F164" s="426">
        <f t="shared" si="8"/>
        <v>131467</v>
      </c>
    </row>
    <row r="165" spans="1:6" x14ac:dyDescent="0.2">
      <c r="A165" s="294" t="s">
        <v>839</v>
      </c>
      <c r="B165" s="504" t="s">
        <v>840</v>
      </c>
      <c r="C165" s="505" t="s">
        <v>841</v>
      </c>
      <c r="D165" s="426">
        <v>4081394</v>
      </c>
      <c r="E165" s="426">
        <v>3243837</v>
      </c>
      <c r="F165" s="426">
        <f t="shared" si="8"/>
        <v>7325231</v>
      </c>
    </row>
    <row r="166" spans="1:6" x14ac:dyDescent="0.2">
      <c r="A166" s="294" t="s">
        <v>842</v>
      </c>
      <c r="B166" s="504" t="s">
        <v>843</v>
      </c>
      <c r="C166" s="505" t="s">
        <v>844</v>
      </c>
      <c r="D166" s="426"/>
      <c r="E166" s="426"/>
      <c r="F166" s="426">
        <f t="shared" si="8"/>
        <v>0</v>
      </c>
    </row>
    <row r="167" spans="1:6" x14ac:dyDescent="0.2">
      <c r="A167" s="294" t="s">
        <v>845</v>
      </c>
      <c r="B167" s="504" t="s">
        <v>846</v>
      </c>
      <c r="C167" s="505" t="s">
        <v>847</v>
      </c>
      <c r="D167" s="426"/>
      <c r="E167" s="426"/>
      <c r="F167" s="426">
        <f t="shared" si="8"/>
        <v>0</v>
      </c>
    </row>
    <row r="168" spans="1:6" x14ac:dyDescent="0.2">
      <c r="A168" s="294" t="s">
        <v>848</v>
      </c>
      <c r="B168" s="504" t="s">
        <v>849</v>
      </c>
      <c r="C168" s="505" t="s">
        <v>850</v>
      </c>
      <c r="D168" s="426">
        <v>85317038</v>
      </c>
      <c r="E168" s="426">
        <v>40963943</v>
      </c>
      <c r="F168" s="426">
        <f t="shared" si="8"/>
        <v>126280981</v>
      </c>
    </row>
    <row r="169" spans="1:6" x14ac:dyDescent="0.2">
      <c r="A169" s="681" t="s">
        <v>99</v>
      </c>
      <c r="B169" s="682"/>
      <c r="C169" s="683" t="s">
        <v>328</v>
      </c>
      <c r="D169" s="684"/>
      <c r="E169" s="684"/>
      <c r="F169" s="684">
        <f t="shared" si="8"/>
        <v>0</v>
      </c>
    </row>
    <row r="170" spans="1:6" x14ac:dyDescent="0.2">
      <c r="A170" s="678" t="s">
        <v>100</v>
      </c>
      <c r="B170" s="510"/>
      <c r="C170" s="679" t="s">
        <v>164</v>
      </c>
      <c r="D170" s="673">
        <f>SUM(D171:D174)</f>
        <v>55497889</v>
      </c>
      <c r="E170" s="673">
        <f>SUM(E171:E174)</f>
        <v>34558629</v>
      </c>
      <c r="F170" s="673">
        <f t="shared" ref="F170:F177" si="9">SUM(D170:E170)</f>
        <v>90056518</v>
      </c>
    </row>
    <row r="171" spans="1:6" x14ac:dyDescent="0.2">
      <c r="A171" s="294" t="s">
        <v>851</v>
      </c>
      <c r="B171" s="452" t="s">
        <v>852</v>
      </c>
      <c r="C171" s="505" t="s">
        <v>853</v>
      </c>
      <c r="D171" s="426">
        <v>43784164</v>
      </c>
      <c r="E171" s="426">
        <v>27260417</v>
      </c>
      <c r="F171" s="426">
        <f t="shared" si="9"/>
        <v>71044581</v>
      </c>
    </row>
    <row r="172" spans="1:6" x14ac:dyDescent="0.2">
      <c r="A172" s="294" t="s">
        <v>854</v>
      </c>
      <c r="B172" s="452" t="s">
        <v>855</v>
      </c>
      <c r="C172" s="505" t="s">
        <v>856</v>
      </c>
      <c r="D172" s="426"/>
      <c r="E172" s="426"/>
      <c r="F172" s="426">
        <f t="shared" si="9"/>
        <v>0</v>
      </c>
    </row>
    <row r="173" spans="1:6" x14ac:dyDescent="0.2">
      <c r="A173" s="294" t="s">
        <v>857</v>
      </c>
      <c r="B173" s="452" t="s">
        <v>858</v>
      </c>
      <c r="C173" s="505" t="s">
        <v>859</v>
      </c>
      <c r="D173" s="426"/>
      <c r="E173" s="426"/>
      <c r="F173" s="426">
        <f t="shared" si="9"/>
        <v>0</v>
      </c>
    </row>
    <row r="174" spans="1:6" x14ac:dyDescent="0.2">
      <c r="A174" s="294" t="s">
        <v>860</v>
      </c>
      <c r="B174" s="452" t="s">
        <v>861</v>
      </c>
      <c r="C174" s="505" t="s">
        <v>862</v>
      </c>
      <c r="D174" s="426">
        <v>11713725</v>
      </c>
      <c r="E174" s="426">
        <v>7298212</v>
      </c>
      <c r="F174" s="426">
        <f t="shared" si="9"/>
        <v>19011937</v>
      </c>
    </row>
    <row r="175" spans="1:6" x14ac:dyDescent="0.2">
      <c r="A175" s="506" t="s">
        <v>101</v>
      </c>
      <c r="B175" s="507"/>
      <c r="C175" s="508" t="s">
        <v>329</v>
      </c>
      <c r="D175" s="509"/>
      <c r="E175" s="509"/>
      <c r="F175" s="426">
        <f t="shared" si="9"/>
        <v>0</v>
      </c>
    </row>
    <row r="176" spans="1:6" x14ac:dyDescent="0.2">
      <c r="A176" s="678" t="s">
        <v>102</v>
      </c>
      <c r="B176" s="510"/>
      <c r="C176" s="680" t="s">
        <v>197</v>
      </c>
      <c r="D176" s="673">
        <f>SUM(D177:D184)</f>
        <v>0</v>
      </c>
      <c r="E176" s="673">
        <f>SUM(E177:E184)</f>
        <v>131625000</v>
      </c>
      <c r="F176" s="673">
        <f t="shared" si="9"/>
        <v>131625000</v>
      </c>
    </row>
    <row r="177" spans="1:6" x14ac:dyDescent="0.2">
      <c r="A177" s="294" t="s">
        <v>111</v>
      </c>
      <c r="B177" s="452" t="s">
        <v>863</v>
      </c>
      <c r="C177" s="511" t="s">
        <v>393</v>
      </c>
      <c r="D177" s="426"/>
      <c r="E177" s="426"/>
      <c r="F177" s="426">
        <f t="shared" si="9"/>
        <v>0</v>
      </c>
    </row>
    <row r="178" spans="1:6" ht="22.5" x14ac:dyDescent="0.2">
      <c r="A178" s="294" t="s">
        <v>113</v>
      </c>
      <c r="B178" s="445" t="s">
        <v>864</v>
      </c>
      <c r="C178" s="512" t="s">
        <v>334</v>
      </c>
      <c r="D178" s="426"/>
      <c r="E178" s="426"/>
      <c r="F178" s="426">
        <f t="shared" ref="F178:F184" si="10">SUM(D178:E178)</f>
        <v>0</v>
      </c>
    </row>
    <row r="179" spans="1:6" ht="22.5" x14ac:dyDescent="0.2">
      <c r="A179" s="294" t="s">
        <v>165</v>
      </c>
      <c r="B179" s="445" t="s">
        <v>865</v>
      </c>
      <c r="C179" s="497" t="s">
        <v>317</v>
      </c>
      <c r="D179" s="426"/>
      <c r="E179" s="426"/>
      <c r="F179" s="426">
        <f t="shared" si="10"/>
        <v>0</v>
      </c>
    </row>
    <row r="180" spans="1:6" x14ac:dyDescent="0.2">
      <c r="A180" s="294" t="s">
        <v>166</v>
      </c>
      <c r="B180" s="445" t="s">
        <v>866</v>
      </c>
      <c r="C180" s="497" t="s">
        <v>333</v>
      </c>
      <c r="D180" s="426"/>
      <c r="E180" s="426">
        <v>131625000</v>
      </c>
      <c r="F180" s="426">
        <f t="shared" si="10"/>
        <v>131625000</v>
      </c>
    </row>
    <row r="181" spans="1:6" x14ac:dyDescent="0.2">
      <c r="A181" s="294" t="s">
        <v>167</v>
      </c>
      <c r="B181" s="445" t="s">
        <v>867</v>
      </c>
      <c r="C181" s="497" t="s">
        <v>332</v>
      </c>
      <c r="D181" s="426"/>
      <c r="E181" s="426"/>
      <c r="F181" s="426">
        <f t="shared" si="10"/>
        <v>0</v>
      </c>
    </row>
    <row r="182" spans="1:6" ht="22.5" x14ac:dyDescent="0.2">
      <c r="A182" s="294" t="s">
        <v>325</v>
      </c>
      <c r="B182" s="445" t="s">
        <v>868</v>
      </c>
      <c r="C182" s="497" t="s">
        <v>320</v>
      </c>
      <c r="D182" s="426"/>
      <c r="E182" s="426"/>
      <c r="F182" s="426">
        <f t="shared" si="10"/>
        <v>0</v>
      </c>
    </row>
    <row r="183" spans="1:6" x14ac:dyDescent="0.2">
      <c r="A183" s="294" t="s">
        <v>326</v>
      </c>
      <c r="B183" s="445" t="s">
        <v>869</v>
      </c>
      <c r="C183" s="497" t="s">
        <v>331</v>
      </c>
      <c r="D183" s="426"/>
      <c r="E183" s="426"/>
      <c r="F183" s="426">
        <f t="shared" si="10"/>
        <v>0</v>
      </c>
    </row>
    <row r="184" spans="1:6" ht="23.25" thickBot="1" x14ac:dyDescent="0.25">
      <c r="A184" s="303" t="s">
        <v>327</v>
      </c>
      <c r="B184" s="498" t="s">
        <v>870</v>
      </c>
      <c r="C184" s="497" t="s">
        <v>330</v>
      </c>
      <c r="D184" s="428"/>
      <c r="E184" s="428"/>
      <c r="F184" s="426">
        <f t="shared" si="10"/>
        <v>0</v>
      </c>
    </row>
    <row r="185" spans="1:6" ht="13.5" thickBot="1" x14ac:dyDescent="0.25">
      <c r="A185" s="464" t="s">
        <v>19</v>
      </c>
      <c r="B185" s="465"/>
      <c r="C185" s="513" t="s">
        <v>411</v>
      </c>
      <c r="D185" s="699">
        <f>SUM(D95,D160)</f>
        <v>2294275524</v>
      </c>
      <c r="E185" s="514">
        <f>SUM(E95,E160)</f>
        <v>42418227</v>
      </c>
      <c r="F185" s="515">
        <f t="shared" ref="F185:F212" si="11">SUM(D185:E185)</f>
        <v>2336693751</v>
      </c>
    </row>
    <row r="186" spans="1:6" ht="21.75" thickBot="1" x14ac:dyDescent="0.25">
      <c r="A186" s="516" t="s">
        <v>20</v>
      </c>
      <c r="B186" s="516"/>
      <c r="C186" s="517" t="s">
        <v>412</v>
      </c>
      <c r="D186" s="488">
        <f>SUM(D187:D189)</f>
        <v>0</v>
      </c>
      <c r="E186" s="471">
        <f>SUM(E187:E189)</f>
        <v>0</v>
      </c>
      <c r="F186" s="444">
        <f t="shared" si="11"/>
        <v>0</v>
      </c>
    </row>
    <row r="187" spans="1:6" x14ac:dyDescent="0.2">
      <c r="A187" s="294" t="s">
        <v>229</v>
      </c>
      <c r="B187" s="445" t="s">
        <v>871</v>
      </c>
      <c r="C187" s="490" t="s">
        <v>476</v>
      </c>
      <c r="D187" s="447"/>
      <c r="E187" s="429"/>
      <c r="F187" s="429">
        <f t="shared" si="11"/>
        <v>0</v>
      </c>
    </row>
    <row r="188" spans="1:6" x14ac:dyDescent="0.2">
      <c r="A188" s="294" t="s">
        <v>230</v>
      </c>
      <c r="B188" s="445" t="s">
        <v>872</v>
      </c>
      <c r="C188" s="490" t="s">
        <v>420</v>
      </c>
      <c r="D188" s="426"/>
      <c r="E188" s="426"/>
      <c r="F188" s="429">
        <f t="shared" si="11"/>
        <v>0</v>
      </c>
    </row>
    <row r="189" spans="1:6" ht="13.5" thickBot="1" x14ac:dyDescent="0.25">
      <c r="A189" s="303" t="s">
        <v>231</v>
      </c>
      <c r="B189" s="498" t="s">
        <v>873</v>
      </c>
      <c r="C189" s="518" t="s">
        <v>475</v>
      </c>
      <c r="D189" s="428"/>
      <c r="E189" s="426"/>
      <c r="F189" s="429">
        <f t="shared" si="11"/>
        <v>0</v>
      </c>
    </row>
    <row r="190" spans="1:6" ht="13.5" thickBot="1" x14ac:dyDescent="0.25">
      <c r="A190" s="441" t="s">
        <v>21</v>
      </c>
      <c r="B190" s="442"/>
      <c r="C190" s="519" t="s">
        <v>413</v>
      </c>
      <c r="D190" s="488">
        <f>SUM(D191:D196)</f>
        <v>0</v>
      </c>
      <c r="E190" s="488">
        <f>SUM(E191:E196)</f>
        <v>0</v>
      </c>
      <c r="F190" s="444">
        <f t="shared" si="11"/>
        <v>0</v>
      </c>
    </row>
    <row r="191" spans="1:6" x14ac:dyDescent="0.2">
      <c r="A191" s="294" t="s">
        <v>85</v>
      </c>
      <c r="B191" s="445" t="s">
        <v>874</v>
      </c>
      <c r="C191" s="490" t="s">
        <v>422</v>
      </c>
      <c r="D191" s="447"/>
      <c r="E191" s="429"/>
      <c r="F191" s="429">
        <f t="shared" si="11"/>
        <v>0</v>
      </c>
    </row>
    <row r="192" spans="1:6" x14ac:dyDescent="0.2">
      <c r="A192" s="294" t="s">
        <v>86</v>
      </c>
      <c r="B192" s="445" t="s">
        <v>875</v>
      </c>
      <c r="C192" s="490" t="s">
        <v>414</v>
      </c>
      <c r="D192" s="426"/>
      <c r="E192" s="426"/>
      <c r="F192" s="429">
        <f t="shared" si="11"/>
        <v>0</v>
      </c>
    </row>
    <row r="193" spans="1:6" x14ac:dyDescent="0.2">
      <c r="A193" s="294" t="s">
        <v>87</v>
      </c>
      <c r="B193" s="445" t="s">
        <v>876</v>
      </c>
      <c r="C193" s="490" t="s">
        <v>415</v>
      </c>
      <c r="D193" s="426"/>
      <c r="E193" s="426"/>
      <c r="F193" s="429">
        <f t="shared" si="11"/>
        <v>0</v>
      </c>
    </row>
    <row r="194" spans="1:6" x14ac:dyDescent="0.2">
      <c r="A194" s="294" t="s">
        <v>152</v>
      </c>
      <c r="B194" s="445" t="s">
        <v>877</v>
      </c>
      <c r="C194" s="490" t="s">
        <v>474</v>
      </c>
      <c r="D194" s="426"/>
      <c r="E194" s="426"/>
      <c r="F194" s="429">
        <f t="shared" si="11"/>
        <v>0</v>
      </c>
    </row>
    <row r="195" spans="1:6" x14ac:dyDescent="0.2">
      <c r="A195" s="294" t="s">
        <v>153</v>
      </c>
      <c r="B195" s="445" t="s">
        <v>878</v>
      </c>
      <c r="C195" s="490" t="s">
        <v>417</v>
      </c>
      <c r="D195" s="426"/>
      <c r="E195" s="426"/>
      <c r="F195" s="429">
        <f t="shared" si="11"/>
        <v>0</v>
      </c>
    </row>
    <row r="196" spans="1:6" ht="13.5" thickBot="1" x14ac:dyDescent="0.25">
      <c r="A196" s="303" t="s">
        <v>154</v>
      </c>
      <c r="B196" s="445" t="s">
        <v>879</v>
      </c>
      <c r="C196" s="518" t="s">
        <v>418</v>
      </c>
      <c r="D196" s="428"/>
      <c r="E196" s="428"/>
      <c r="F196" s="429">
        <f t="shared" si="11"/>
        <v>0</v>
      </c>
    </row>
    <row r="197" spans="1:6" ht="13.5" thickBot="1" x14ac:dyDescent="0.25">
      <c r="A197" s="441" t="s">
        <v>22</v>
      </c>
      <c r="B197" s="442"/>
      <c r="C197" s="519" t="s">
        <v>502</v>
      </c>
      <c r="D197" s="488">
        <f>SUM(D198:D202)</f>
        <v>312116490</v>
      </c>
      <c r="E197" s="488">
        <f>SUM(E198:E202)</f>
        <v>20419360</v>
      </c>
      <c r="F197" s="455">
        <f t="shared" si="11"/>
        <v>332535850</v>
      </c>
    </row>
    <row r="198" spans="1:6" x14ac:dyDescent="0.2">
      <c r="A198" s="294" t="s">
        <v>88</v>
      </c>
      <c r="B198" s="445" t="s">
        <v>880</v>
      </c>
      <c r="C198" s="490" t="s">
        <v>335</v>
      </c>
      <c r="D198" s="447"/>
      <c r="E198" s="429"/>
      <c r="F198" s="429">
        <f t="shared" si="11"/>
        <v>0</v>
      </c>
    </row>
    <row r="199" spans="1:6" x14ac:dyDescent="0.2">
      <c r="A199" s="294" t="s">
        <v>89</v>
      </c>
      <c r="B199" s="445" t="s">
        <v>881</v>
      </c>
      <c r="C199" s="490" t="s">
        <v>336</v>
      </c>
      <c r="D199" s="426">
        <v>13150534</v>
      </c>
      <c r="E199" s="426"/>
      <c r="F199" s="429">
        <f t="shared" si="11"/>
        <v>13150534</v>
      </c>
    </row>
    <row r="200" spans="1:6" x14ac:dyDescent="0.2">
      <c r="A200" s="294" t="s">
        <v>249</v>
      </c>
      <c r="B200" s="445" t="s">
        <v>882</v>
      </c>
      <c r="C200" s="490" t="s">
        <v>501</v>
      </c>
      <c r="D200" s="426">
        <v>298965956</v>
      </c>
      <c r="E200" s="426">
        <v>20419360</v>
      </c>
      <c r="F200" s="429">
        <f t="shared" si="11"/>
        <v>319385316</v>
      </c>
    </row>
    <row r="201" spans="1:6" x14ac:dyDescent="0.2">
      <c r="A201" s="294" t="s">
        <v>250</v>
      </c>
      <c r="B201" s="445" t="s">
        <v>883</v>
      </c>
      <c r="C201" s="490" t="s">
        <v>427</v>
      </c>
      <c r="D201" s="426"/>
      <c r="E201" s="426"/>
      <c r="F201" s="429">
        <f t="shared" si="11"/>
        <v>0</v>
      </c>
    </row>
    <row r="202" spans="1:6" ht="13.5" thickBot="1" x14ac:dyDescent="0.25">
      <c r="A202" s="303" t="s">
        <v>251</v>
      </c>
      <c r="B202" s="445" t="s">
        <v>884</v>
      </c>
      <c r="C202" s="518" t="s">
        <v>355</v>
      </c>
      <c r="D202" s="428"/>
      <c r="E202" s="426"/>
      <c r="F202" s="429">
        <f t="shared" si="11"/>
        <v>0</v>
      </c>
    </row>
    <row r="203" spans="1:6" ht="13.5" thickBot="1" x14ac:dyDescent="0.25">
      <c r="A203" s="441" t="s">
        <v>23</v>
      </c>
      <c r="B203" s="442"/>
      <c r="C203" s="519" t="s">
        <v>428</v>
      </c>
      <c r="D203" s="488">
        <f>SUM(D204:D208)</f>
        <v>0</v>
      </c>
      <c r="E203" s="488">
        <f>SUM(E204:E208)</f>
        <v>0</v>
      </c>
      <c r="F203" s="520">
        <f t="shared" si="11"/>
        <v>0</v>
      </c>
    </row>
    <row r="204" spans="1:6" x14ac:dyDescent="0.2">
      <c r="A204" s="294" t="s">
        <v>90</v>
      </c>
      <c r="B204" s="445" t="s">
        <v>885</v>
      </c>
      <c r="C204" s="490" t="s">
        <v>423</v>
      </c>
      <c r="D204" s="447"/>
      <c r="E204" s="426"/>
      <c r="F204" s="426">
        <f t="shared" si="11"/>
        <v>0</v>
      </c>
    </row>
    <row r="205" spans="1:6" x14ac:dyDescent="0.2">
      <c r="A205" s="294" t="s">
        <v>91</v>
      </c>
      <c r="B205" s="445" t="s">
        <v>886</v>
      </c>
      <c r="C205" s="490" t="s">
        <v>430</v>
      </c>
      <c r="D205" s="426"/>
      <c r="E205" s="426"/>
      <c r="F205" s="426">
        <f t="shared" si="11"/>
        <v>0</v>
      </c>
    </row>
    <row r="206" spans="1:6" x14ac:dyDescent="0.2">
      <c r="A206" s="294" t="s">
        <v>261</v>
      </c>
      <c r="B206" s="445" t="s">
        <v>887</v>
      </c>
      <c r="C206" s="490" t="s">
        <v>425</v>
      </c>
      <c r="D206" s="426"/>
      <c r="E206" s="426"/>
      <c r="F206" s="426">
        <f t="shared" si="11"/>
        <v>0</v>
      </c>
    </row>
    <row r="207" spans="1:6" ht="22.5" x14ac:dyDescent="0.2">
      <c r="A207" s="294" t="s">
        <v>262</v>
      </c>
      <c r="B207" s="445" t="s">
        <v>888</v>
      </c>
      <c r="C207" s="490" t="s">
        <v>477</v>
      </c>
      <c r="D207" s="426"/>
      <c r="E207" s="426"/>
      <c r="F207" s="426">
        <f t="shared" si="11"/>
        <v>0</v>
      </c>
    </row>
    <row r="208" spans="1:6" ht="13.5" thickBot="1" x14ac:dyDescent="0.25">
      <c r="A208" s="303" t="s">
        <v>429</v>
      </c>
      <c r="B208" s="445" t="s">
        <v>889</v>
      </c>
      <c r="C208" s="518" t="s">
        <v>432</v>
      </c>
      <c r="D208" s="428"/>
      <c r="E208" s="427"/>
      <c r="F208" s="426">
        <f t="shared" si="11"/>
        <v>0</v>
      </c>
    </row>
    <row r="209" spans="1:6" ht="13.5" thickBot="1" x14ac:dyDescent="0.25">
      <c r="A209" s="521" t="s">
        <v>24</v>
      </c>
      <c r="B209" s="522" t="s">
        <v>864</v>
      </c>
      <c r="C209" s="519" t="s">
        <v>433</v>
      </c>
      <c r="D209" s="488"/>
      <c r="E209" s="520"/>
      <c r="F209" s="520">
        <f t="shared" si="11"/>
        <v>0</v>
      </c>
    </row>
    <row r="210" spans="1:6" ht="13.5" thickBot="1" x14ac:dyDescent="0.25">
      <c r="A210" s="521" t="s">
        <v>25</v>
      </c>
      <c r="B210" s="522" t="s">
        <v>890</v>
      </c>
      <c r="C210" s="519" t="s">
        <v>434</v>
      </c>
      <c r="D210" s="488"/>
      <c r="E210" s="520"/>
      <c r="F210" s="520">
        <f t="shared" si="11"/>
        <v>0</v>
      </c>
    </row>
    <row r="211" spans="1:6" ht="13.5" thickBot="1" x14ac:dyDescent="0.25">
      <c r="A211" s="464" t="s">
        <v>26</v>
      </c>
      <c r="B211" s="465"/>
      <c r="C211" s="513" t="s">
        <v>436</v>
      </c>
      <c r="D211" s="699">
        <f>SUM(D186,D190,D197,D203,D209,D210)</f>
        <v>312116490</v>
      </c>
      <c r="E211" s="514">
        <f>SUM(E186,E190,E197,E203,E209,E210)</f>
        <v>20419360</v>
      </c>
      <c r="F211" s="523">
        <f t="shared" si="11"/>
        <v>332535850</v>
      </c>
    </row>
    <row r="212" spans="1:6" ht="13.5" thickBot="1" x14ac:dyDescent="0.25">
      <c r="A212" s="524" t="s">
        <v>27</v>
      </c>
      <c r="B212" s="525"/>
      <c r="C212" s="526" t="s">
        <v>435</v>
      </c>
      <c r="D212" s="700">
        <f>SUM(D185,D211)</f>
        <v>2606392014</v>
      </c>
      <c r="E212" s="698">
        <f>SUM(E185,E211)</f>
        <v>62837587</v>
      </c>
      <c r="F212" s="527">
        <f t="shared" si="11"/>
        <v>2669229601</v>
      </c>
    </row>
    <row r="213" spans="1:6" ht="13.5" thickBot="1" x14ac:dyDescent="0.25">
      <c r="B213" s="260"/>
      <c r="C213" s="261"/>
      <c r="D213" s="484"/>
    </row>
    <row r="214" spans="1:6" ht="13.5" thickBot="1" x14ac:dyDescent="0.25">
      <c r="A214" s="853" t="s">
        <v>478</v>
      </c>
      <c r="B214" s="854"/>
      <c r="C214" s="855"/>
      <c r="D214" s="701">
        <v>15</v>
      </c>
      <c r="E214" s="91"/>
      <c r="F214" s="91">
        <f>SUM(D214:E214)</f>
        <v>15</v>
      </c>
    </row>
    <row r="215" spans="1:6" ht="13.5" thickBot="1" x14ac:dyDescent="0.25">
      <c r="A215" s="853" t="s">
        <v>175</v>
      </c>
      <c r="B215" s="854"/>
      <c r="C215" s="855"/>
      <c r="D215" s="704">
        <v>10</v>
      </c>
      <c r="E215" s="91"/>
      <c r="F215" s="91">
        <v>5</v>
      </c>
    </row>
  </sheetData>
  <sheetProtection formatCells="0"/>
  <customSheetViews>
    <customSheetView guid="{97FEE8B0-D789-49A2-9B6A-B24783AB39CA}" scale="130" topLeftCell="A127">
      <selection activeCell="I25" sqref="I25"/>
      <rowBreaks count="1" manualBreakCount="1">
        <brk id="90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7">
    <mergeCell ref="A215:C215"/>
    <mergeCell ref="A1:B1"/>
    <mergeCell ref="D1:F2"/>
    <mergeCell ref="A2:B2"/>
    <mergeCell ref="A6:F6"/>
    <mergeCell ref="A94:F94"/>
    <mergeCell ref="A214:C2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2"/>
  <headerFooter alignWithMargins="0">
    <oddHeader xml:space="preserve">&amp;C3.1. sz. melléklet a ..../..... (.) sz. önkormányzati rendelethez
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14</vt:i4>
      </vt:variant>
    </vt:vector>
  </HeadingPairs>
  <TitlesOfParts>
    <vt:vector size="51" baseType="lpstr">
      <vt:lpstr>ÖSSZEFÜGGÉSEK</vt:lpstr>
      <vt:lpstr>1.mell.</vt:lpstr>
      <vt:lpstr>1.2.sz.mell.</vt:lpstr>
      <vt:lpstr>1.3.sz.mell.</vt:lpstr>
      <vt:lpstr>1.4.sz.mell.</vt:lpstr>
      <vt:lpstr>2.1.mell  </vt:lpstr>
      <vt:lpstr>2.2.mell  </vt:lpstr>
      <vt:lpstr>ELLENŐRZÉS-1.sz.2.a.sz.2.b.sz.</vt:lpstr>
      <vt:lpstr>3.1. sz. mell</vt:lpstr>
      <vt:lpstr>9.1.3. sz. mell</vt:lpstr>
      <vt:lpstr>3.2. sz. mell</vt:lpstr>
      <vt:lpstr>9.2.1. sz. mell</vt:lpstr>
      <vt:lpstr>9.2.2. sz.  mell</vt:lpstr>
      <vt:lpstr>9.2.3. sz. mell</vt:lpstr>
      <vt:lpstr>3.3. sz. mell</vt:lpstr>
      <vt:lpstr>3.4.sz. mell.</vt:lpstr>
      <vt:lpstr>9.3.1. sz. mell</vt:lpstr>
      <vt:lpstr>9.3.2. sz. mell</vt:lpstr>
      <vt:lpstr>9.3.3. sz. mell</vt:lpstr>
      <vt:lpstr> 4. sz. melléklet</vt:lpstr>
      <vt:lpstr>5.sz.melléklet</vt:lpstr>
      <vt:lpstr>6.sz. melléklet</vt:lpstr>
      <vt:lpstr>2. sz tájékoztató t</vt:lpstr>
      <vt:lpstr>3. sz tájékoztató t.</vt:lpstr>
      <vt:lpstr>5.sz tájékoztató t.</vt:lpstr>
      <vt:lpstr>6.sz tájékoztató t.</vt:lpstr>
      <vt:lpstr>7. sz tájékoztató t.</vt:lpstr>
      <vt:lpstr>8. sz tájékoztató</vt:lpstr>
      <vt:lpstr>7.sz.melléklet</vt:lpstr>
      <vt:lpstr>8.sz.melléklet</vt:lpstr>
      <vt:lpstr>9.sz.melléklet</vt:lpstr>
      <vt:lpstr>10.sz.melléklet</vt:lpstr>
      <vt:lpstr>11.sz.melléklet</vt:lpstr>
      <vt:lpstr>12.sz. melléklet</vt:lpstr>
      <vt:lpstr>13.sz. melléklet</vt:lpstr>
      <vt:lpstr>Ellenőrző fül</vt:lpstr>
      <vt:lpstr>Munka1</vt:lpstr>
      <vt:lpstr>'3.1. sz. mell'!Nyomtatási_cím</vt:lpstr>
      <vt:lpstr>'3.2. sz. mell'!Nyomtatási_cím</vt:lpstr>
      <vt:lpstr>'3.3. sz. mell'!Nyomtatási_cím</vt:lpstr>
      <vt:lpstr>'9.1.3. sz. mell'!Nyomtatási_cím</vt:lpstr>
      <vt:lpstr>'9.2.1. sz. mell'!Nyomtatási_cím</vt:lpstr>
      <vt:lpstr>'9.2.2. sz.  mell'!Nyomtatási_cím</vt:lpstr>
      <vt:lpstr>'9.2.3. sz. mell'!Nyomtatási_cím</vt:lpstr>
      <vt:lpstr>'9.3.1. sz. mell'!Nyomtatási_cím</vt:lpstr>
      <vt:lpstr>'9.3.2. sz. mell'!Nyomtatási_cím</vt:lpstr>
      <vt:lpstr>'9.3.3. sz. mell'!Nyomtatási_cím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Magyar Diána</cp:lastModifiedBy>
  <cp:lastPrinted>2019-08-21T12:02:56Z</cp:lastPrinted>
  <dcterms:created xsi:type="dcterms:W3CDTF">1999-10-30T10:30:45Z</dcterms:created>
  <dcterms:modified xsi:type="dcterms:W3CDTF">2019-08-21T12:03:01Z</dcterms:modified>
</cp:coreProperties>
</file>