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32760" windowWidth="12660" windowHeight="12900" tabRatio="973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1.2.kötelező" sheetId="5" r:id="rId5"/>
    <sheet name="1.3.önként" sheetId="6" r:id="rId6"/>
    <sheet name="1.4.államig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8.1.sz.mell. " sheetId="17" r:id="rId17"/>
    <sheet name="KV_8.2.sz.mell. " sheetId="18" r:id="rId18"/>
    <sheet name="KV_8.3.sz.mell.  " sheetId="19" r:id="rId19"/>
    <sheet name="KV_8.4.sz.mell.  " sheetId="20" r:id="rId20"/>
    <sheet name="KV_8.5.sz.mell.   " sheetId="21" r:id="rId21"/>
    <sheet name="9.1.sz.Önk." sheetId="22" r:id="rId22"/>
    <sheet name="9.1.1.kötelező" sheetId="23" r:id="rId23"/>
    <sheet name="9.1.2.önként" sheetId="24" r:id="rId24"/>
    <sheet name="9.2.Hivatal" sheetId="25" r:id="rId25"/>
    <sheet name="9.2.1.kötelező" sheetId="26" r:id="rId26"/>
    <sheet name="9.2.2.államig." sheetId="27" r:id="rId27"/>
    <sheet name="9.3.Közműv." sheetId="28" r:id="rId28"/>
    <sheet name="9.2.3.B.Hiv." sheetId="29" r:id="rId29"/>
    <sheet name="9.2.4 Sz.Hiv." sheetId="30" r:id="rId30"/>
    <sheet name="8.sz.Táj.Óvodák" sheetId="31" r:id="rId31"/>
    <sheet name="8.1.B.ovi" sheetId="32" r:id="rId32"/>
    <sheet name="8.2.Sz.ovi" sheetId="33" r:id="rId33"/>
    <sheet name="KV_1.sz.tájékoztató_t." sheetId="34" r:id="rId34"/>
    <sheet name="KV_2.sz.tájékoztató_t." sheetId="35" r:id="rId35"/>
    <sheet name="KV_3.sz.tájékoztató_t." sheetId="36" r:id="rId36"/>
    <sheet name="KV_4.sz.tájékoztató_t." sheetId="37" r:id="rId37"/>
    <sheet name="KV_5.sz.tájékoztató_t" sheetId="38" r:id="rId38"/>
    <sheet name="KV_6.sz.tájékoztató_t." sheetId="39" r:id="rId39"/>
    <sheet name="KV_7.sz.tájékoztató_t." sheetId="40" r:id="rId40"/>
  </sheets>
  <definedNames>
    <definedName name="_xlfn.IFERROR" hidden="1">#NAME?</definedName>
    <definedName name="_xlnm.Print_Titles" localSheetId="31">'8.1.B.ovi'!$1:$6</definedName>
    <definedName name="_xlnm.Print_Titles" localSheetId="32">'8.2.Sz.ovi'!$1:$6</definedName>
    <definedName name="_xlnm.Print_Titles" localSheetId="30">'8.sz.Táj.Óvodák'!$1:$6</definedName>
    <definedName name="_xlnm.Print_Titles" localSheetId="22">'9.1.1.kötelező'!$1:$6</definedName>
    <definedName name="_xlnm.Print_Titles" localSheetId="23">'9.1.2.önként'!$1:$6</definedName>
    <definedName name="_xlnm.Print_Titles" localSheetId="21">'9.1.sz.Önk.'!$1:$6</definedName>
    <definedName name="_xlnm.Print_Titles" localSheetId="25">'9.2.1.kötelező'!$1:$6</definedName>
    <definedName name="_xlnm.Print_Titles" localSheetId="26">'9.2.2.államig.'!$1:$6</definedName>
    <definedName name="_xlnm.Print_Titles" localSheetId="28">'9.2.3.B.Hiv.'!$1:$6</definedName>
    <definedName name="_xlnm.Print_Titles" localSheetId="29">'9.2.4 Sz.Hiv.'!$1:$6</definedName>
    <definedName name="_xlnm.Print_Titles" localSheetId="24">'9.2.Hivatal'!$1:$6</definedName>
    <definedName name="_xlnm.Print_Titles" localSheetId="27">'9.3.Közműv.'!$1:$6</definedName>
    <definedName name="_xlnm.Print_Area" localSheetId="4">'1.2.kötelező'!$A$1:$C$164</definedName>
    <definedName name="_xlnm.Print_Area" localSheetId="5">'1.3.önként'!$A$1:$C$164</definedName>
    <definedName name="_xlnm.Print_Area" localSheetId="6">'1.4.államig.'!$A$1:$C$164</definedName>
    <definedName name="_xlnm.Print_Area" localSheetId="3">'KV_1.1.sz.mell.'!$A$1:$C$164</definedName>
    <definedName name="_xlnm.Print_Area" localSheetId="33">'KV_1.sz.tájékoztató_t.'!$A$1:$E$157</definedName>
    <definedName name="_xlnm.Print_Area" localSheetId="39">'KV_7.sz.tájékoztató_t.'!$A$1:$E$38</definedName>
  </definedNames>
  <calcPr fullCalcOnLoad="1"/>
</workbook>
</file>

<file path=xl/sharedStrings.xml><?xml version="1.0" encoding="utf-8"?>
<sst xmlns="http://schemas.openxmlformats.org/spreadsheetml/2006/main" count="4390" uniqueCount="749">
  <si>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</si>
  <si>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</si>
  <si>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</si>
  <si>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</si>
  <si>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</si>
  <si>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</si>
  <si>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</si>
  <si>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</si>
  <si>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</si>
  <si>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</si>
  <si>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</si>
  <si>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</si>
  <si>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</si>
  <si>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</si>
  <si>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</si>
  <si>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</si>
  <si>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</si>
  <si>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</si>
  <si>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</si>
  <si>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</si>
  <si>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</si>
  <si>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</si>
  <si>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</si>
  <si>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</si>
  <si>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</si>
  <si>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</si>
  <si>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</si>
  <si>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</si>
  <si>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</si>
  <si>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</si>
  <si>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</si>
  <si>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</si>
  <si>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</si>
  <si>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</si>
  <si>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</si>
  <si>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</si>
  <si>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</si>
  <si>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</si>
  <si>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</si>
  <si>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</si>
  <si>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</si>
  <si>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</si>
  <si>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</si>
  <si>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</si>
  <si>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</si>
  <si>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</si>
  <si>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</si>
  <si>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</si>
  <si>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</si>
  <si>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</si>
  <si>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</si>
  <si>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</si>
  <si>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</si>
  <si>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</si>
  <si>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</si>
  <si>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</si>
  <si>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</si>
  <si>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</si>
  <si>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</si>
  <si>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</si>
  <si>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</si>
  <si>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</si>
  <si>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</si>
  <si>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</si>
  <si>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</si>
  <si>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</si>
  <si>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</si>
  <si>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</si>
  <si>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</si>
  <si>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</si>
  <si>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</si>
  <si>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</si>
  <si>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</si>
  <si>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</si>
  <si>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</si>
  <si>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</si>
  <si>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</si>
  <si>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</si>
  <si>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</si>
  <si>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</si>
  <si>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</si>
  <si>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</si>
  <si>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</si>
  <si>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</si>
  <si>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</si>
  <si>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</si>
  <si>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</si>
  <si>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</si>
  <si>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</si>
  <si>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</si>
  <si>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</si>
  <si>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</si>
  <si>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</si>
  <si>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</si>
  <si>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</si>
  <si>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</si>
  <si>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</si>
  <si>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</si>
  <si>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</si>
  <si>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</si>
  <si>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</si>
  <si>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</si>
  <si>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</si>
  <si>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</si>
  <si>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</si>
  <si>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</si>
  <si>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</si>
  <si>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</si>
  <si>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</si>
  <si>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</si>
  <si>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</si>
  <si>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</si>
  <si>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</si>
  <si>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</si>
  <si>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</si>
  <si>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</si>
  <si>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</si>
  <si>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</si>
  <si>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</si>
  <si>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</si>
  <si>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</si>
  <si>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</si>
  <si>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</si>
  <si>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</si>
  <si>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</si>
  <si>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</si>
  <si>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</si>
  <si>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</si>
  <si>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</si>
  <si>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</si>
  <si>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</si>
  <si>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</si>
  <si>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</si>
  <si>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</si>
  <si>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</si>
  <si>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</si>
  <si>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</si>
  <si>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</si>
  <si>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</si>
  <si>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</si>
  <si>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</si>
  <si>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</si>
  <si>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</si>
  <si>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</si>
  <si>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</si>
  <si>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</si>
  <si>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</si>
  <si>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</si>
  <si>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</si>
  <si>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</si>
  <si>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</si>
  <si>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</si>
  <si>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</si>
  <si>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</si>
  <si>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</si>
  <si>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</si>
  <si>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</si>
  <si>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</si>
  <si>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</si>
  <si>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</si>
  <si>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</si>
  <si>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</si>
  <si>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</si>
  <si>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</si>
  <si>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</si>
  <si>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</si>
  <si>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</si>
  <si>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</si>
  <si>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</si>
  <si>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</si>
  <si>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</si>
  <si>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</si>
  <si>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</si>
  <si>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</si>
  <si>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</si>
  <si>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</si>
  <si>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</si>
  <si>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</si>
  <si>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</si>
  <si>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</si>
  <si>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</si>
  <si>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</si>
  <si>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</si>
  <si>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</si>
  <si>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</si>
  <si>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</si>
  <si>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</si>
  <si>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</si>
  <si>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</si>
  <si>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</si>
  <si>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</si>
  <si>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</si>
  <si>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</si>
  <si>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</si>
  <si>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</si>
  <si>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</si>
  <si>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</si>
  <si>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</si>
  <si>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</si>
  <si>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</si>
  <si>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</si>
  <si>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</si>
  <si>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</si>
  <si>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</si>
  <si>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</si>
  <si>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</si>
  <si>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</si>
  <si>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</si>
  <si>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</si>
  <si>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</si>
  <si>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</si>
  <si>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</si>
  <si>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</si>
  <si>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</si>
  <si>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</si>
  <si>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</si>
  <si>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</si>
  <si>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</si>
  <si>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</si>
  <si>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</si>
  <si>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</si>
  <si>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</si>
  <si>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</si>
  <si>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</si>
  <si>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</si>
  <si>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</si>
  <si>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</si>
  <si>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</si>
  <si>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</si>
  <si>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</si>
  <si>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</si>
  <si>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</si>
  <si>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</si>
  <si>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</si>
  <si>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</si>
  <si>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</si>
  <si>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</si>
  <si>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</si>
  <si>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</si>
  <si>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</si>
  <si>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</si>
  <si>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</si>
  <si>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</si>
  <si>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</si>
  <si>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</si>
  <si>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</si>
  <si>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</si>
  <si>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</si>
  <si>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</si>
  <si>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</si>
  <si>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</si>
  <si>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</si>
  <si>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</si>
  <si>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</si>
  <si>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</si>
  <si>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</si>
  <si>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</si>
  <si>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</si>
  <si>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</si>
  <si>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</si>
  <si>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</si>
  <si>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</si>
  <si>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</si>
  <si>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</si>
  <si>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</si>
  <si>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</si>
  <si>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</si>
  <si>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</si>
  <si>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</si>
  <si>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</si>
  <si>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</si>
  <si>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</si>
  <si>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</si>
  <si>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</si>
  <si>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</si>
  <si>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</si>
  <si>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</si>
  <si>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</si>
  <si>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</si>
  <si>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</si>
  <si>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</si>
  <si>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</si>
  <si>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</si>
  <si>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</si>
  <si>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</si>
  <si>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</si>
  <si>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</si>
  <si>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</si>
  <si>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</si>
  <si>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</si>
  <si>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</si>
  <si>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</si>
  <si>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</si>
  <si>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</si>
  <si>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</si>
  <si>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</si>
  <si>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</si>
  <si>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</si>
  <si>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</si>
  <si>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</si>
  <si>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</si>
  <si>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</si>
  <si>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</si>
  <si>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</si>
  <si>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</si>
  <si>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</si>
  <si>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</si>
  <si>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</si>
  <si>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</si>
  <si>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</si>
  <si>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</si>
  <si>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</si>
  <si>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</si>
  <si>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</si>
  <si>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</si>
  <si>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</si>
  <si>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</si>
  <si>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</si>
  <si>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</si>
  <si>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</si>
  <si>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</si>
  <si>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</si>
  <si>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</si>
  <si>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</si>
  <si>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</si>
  <si>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</si>
  <si>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</si>
  <si>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</si>
  <si>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</si>
  <si>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</si>
  <si>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</si>
  <si>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</si>
  <si>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</si>
  <si>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</si>
  <si>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</si>
  <si>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</si>
  <si>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</si>
  <si>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</si>
  <si>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</si>
  <si>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</si>
  <si>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</si>
  <si>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</si>
  <si>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</si>
  <si>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</si>
  <si>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</si>
  <si>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</si>
  <si>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</si>
  <si>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</si>
  <si>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</si>
  <si>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</si>
  <si>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</si>
  <si>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</si>
  <si>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</si>
  <si>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</si>
  <si>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</si>
  <si>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</si>
  <si>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</si>
  <si>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</si>
  <si>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</si>
  <si>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</si>
  <si>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</si>
  <si>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</si>
  <si>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</si>
  <si>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</si>
  <si>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</si>
  <si>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</si>
  <si>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</si>
  <si>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</si>
  <si>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</si>
  <si>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</si>
  <si>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</si>
  <si>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</si>
  <si>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</si>
  <si>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</si>
  <si>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</si>
  <si>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</si>
  <si>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</si>
  <si>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</si>
  <si>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</si>
  <si>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</si>
  <si>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</si>
  <si>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</si>
  <si>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</si>
  <si>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</si>
  <si>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</si>
  <si>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</si>
  <si>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</si>
  <si>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</si>
  <si>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</si>
  <si>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</si>
  <si>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</si>
  <si>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</si>
  <si>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</si>
  <si>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</si>
  <si>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</si>
  <si>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</si>
  <si>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</si>
  <si>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</si>
  <si>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</si>
  <si>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</si>
  <si>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</si>
  <si>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</si>
  <si>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</si>
  <si>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</si>
  <si>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</si>
  <si>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</si>
  <si>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</si>
  <si>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</si>
  <si>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</si>
  <si>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</si>
  <si>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</si>
  <si>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</si>
  <si>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</si>
  <si>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</si>
  <si>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</si>
  <si>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</si>
  <si>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</si>
  <si>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</si>
  <si>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</si>
  <si>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</si>
  <si>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</si>
  <si>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</si>
  <si>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</si>
  <si>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</si>
  <si>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</si>
  <si>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</si>
  <si>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</si>
  <si>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</si>
  <si>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</si>
  <si>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</si>
  <si>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</si>
  <si>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</si>
  <si>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</si>
  <si>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</si>
  <si>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</si>
  <si>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</si>
  <si>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</si>
  <si>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</si>
  <si>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</si>
  <si>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</si>
  <si>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</si>
  <si>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</si>
  <si>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</si>
  <si>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</si>
  <si>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</si>
  <si>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</si>
  <si>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</si>
  <si>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</si>
  <si>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</si>
  <si>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</si>
  <si>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</si>
  <si>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</si>
  <si>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</si>
  <si>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</si>
  <si>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</si>
  <si>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</si>
  <si>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</si>
  <si>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</si>
  <si>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</si>
  <si>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</si>
  <si>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</si>
  <si>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</si>
  <si>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</si>
  <si>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</si>
  <si>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</si>
  <si>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</si>
  <si>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</si>
  <si>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</si>
  <si>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</si>
  <si>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</si>
  <si>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</si>
  <si>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</si>
  <si>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</si>
  <si>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</si>
  <si>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</si>
  <si>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</si>
  <si>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</si>
  <si>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</si>
  <si>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</si>
  <si>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</si>
  <si>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</si>
  <si>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</si>
  <si>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</si>
  <si>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</si>
  <si>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</si>
  <si>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</si>
  <si>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</si>
  <si>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</si>
  <si>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</si>
  <si>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</si>
  <si>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</si>
  <si>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</si>
  <si>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</si>
  <si>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</si>
  <si>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</si>
  <si>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</si>
  <si>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</si>
  <si>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</si>
  <si>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</si>
  <si>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</si>
  <si>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</si>
  <si>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</si>
  <si>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</si>
  <si>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</si>
  <si>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</si>
  <si>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</si>
  <si>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</si>
  <si>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</si>
  <si>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</si>
  <si>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</si>
  <si>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</si>
  <si>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</si>
  <si>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</si>
  <si>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</si>
  <si>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</si>
  <si>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</si>
  <si>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</si>
  <si>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</si>
  <si>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</si>
  <si>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</si>
  <si>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</si>
  <si>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</si>
  <si>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</si>
  <si>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</si>
  <si>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</si>
  <si>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</si>
  <si>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</si>
  <si>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</si>
  <si>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</si>
  <si>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</si>
  <si>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</si>
  <si>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</si>
  <si>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</si>
  <si>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</si>
  <si>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</si>
  <si>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</si>
  <si>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</si>
  <si>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</si>
  <si>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</si>
  <si>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</si>
  <si>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</si>
  <si>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</si>
  <si>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</si>
  <si>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</si>
  <si>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</si>
  <si>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</si>
  <si>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</si>
  <si>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</si>
  <si>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</si>
  <si>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</si>
  <si>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</si>
  <si>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</si>
  <si>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</si>
  <si>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</si>
  <si>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</si>
  <si>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</si>
  <si>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</si>
  <si>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</si>
  <si>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</si>
  <si>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</si>
  <si>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</si>
  <si>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</si>
  <si>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</si>
  <si>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</si>
  <si>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</si>
  <si>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</si>
  <si>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</si>
  <si>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</si>
  <si>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</si>
  <si>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</si>
  <si>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</si>
  <si>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</si>
  <si>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</si>
  <si>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</si>
  <si>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</si>
  <si>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</si>
  <si>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</si>
  <si>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</si>
  <si>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</si>
  <si>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</si>
  <si>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</si>
  <si>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</si>
  <si>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</si>
  <si>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05</t>
  </si>
  <si>
    <t>06</t>
  </si>
  <si>
    <t>07</t>
  </si>
  <si>
    <t>08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</si>
  <si>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</si>
  <si>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</si>
  <si>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</si>
  <si>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</si>
  <si>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</si>
  <si>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</si>
  <si>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</si>
  <si>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</si>
  <si>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</si>
  <si>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</si>
  <si>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</si>
  <si>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</si>
  <si>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</si>
  <si>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</si>
  <si>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</si>
  <si>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</si>
  <si>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</si>
  <si>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</si>
  <si>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</si>
  <si>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</si>
  <si>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</si>
  <si>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</si>
  <si>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</si>
  <si>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</si>
  <si>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</si>
  <si>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</si>
  <si>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</si>
  <si>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</si>
  <si>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</si>
  <si>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</si>
  <si>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</si>
  <si>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</si>
  <si>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</si>
  <si>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</si>
  <si>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</si>
  <si>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</si>
  <si>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</si>
  <si>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</si>
  <si>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</si>
  <si>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</si>
  <si>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</si>
  <si>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</si>
  <si>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</si>
  <si>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</si>
  <si>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</si>
  <si>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</si>
  <si>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</si>
  <si>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</si>
  <si>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</si>
  <si>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</si>
  <si>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</si>
  <si>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</si>
  <si>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</si>
  <si>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</si>
  <si>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</si>
  <si>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</si>
  <si>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</si>
  <si>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</si>
  <si>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</si>
  <si>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</si>
  <si>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</si>
  <si>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</si>
  <si>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</si>
  <si>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</si>
  <si>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</si>
  <si>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</si>
  <si>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</si>
  <si>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</si>
  <si>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</si>
  <si>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</si>
  <si>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</si>
  <si>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</si>
  <si>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</si>
  <si>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</si>
  <si>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</si>
  <si>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* Magyarország 2019. évi központi költségvetéséról szóló törvény</t>
  </si>
  <si>
    <t>2018. évi L.
törvény 2. sz. melléklete száma*</t>
  </si>
  <si>
    <t>Egyéb</t>
  </si>
  <si>
    <t>BESENYSZÖG VÁROS  ÖNKORMÁNYZATA</t>
  </si>
  <si>
    <t>Besenyszögi Közös Önkormányzati Hivatal</t>
  </si>
  <si>
    <t>Wesniczky Antal Művelődési ház és Könyvtár</t>
  </si>
  <si>
    <t>Besenyszög Város Önkormányzat adósságot keletkeztető ügyletekből és kezességvállalásokból fennálló kötelezettségei</t>
  </si>
  <si>
    <t xml:space="preserve">Fejlesztési hitel </t>
  </si>
  <si>
    <t>Besenyszög Város Önkormányzat saját bevételeinek részletezése az adósságot keletkeztető ügyletből származó tárgyévi fizetési kötelezettség megállapításához</t>
  </si>
  <si>
    <t>TOP-2.1.1-15-JN1-2016-0003 Sport és közösségi Központ</t>
  </si>
  <si>
    <t>TOP-4.2.1-15-JN1-2016-0021 Szociális konyha kialakítása</t>
  </si>
  <si>
    <t>TOP-1.4.1-15-JN1-2016-0044 Besenyszögi Napsugár Bölcsőde</t>
  </si>
  <si>
    <t>TOP-3.1.1-15-JN1-2016-0009 Kerékpárút kiépítése Besenyszögön</t>
  </si>
  <si>
    <t>Besenyszög Város Önkormányzata 2019. évi adósságot keletkeztető fejlesztési céljai</t>
  </si>
  <si>
    <t>TSZ Központ átalakítása</t>
  </si>
  <si>
    <t>Szociális Konyha kialakítása</t>
  </si>
  <si>
    <t>Bölcsőde</t>
  </si>
  <si>
    <t>Sportliget</t>
  </si>
  <si>
    <t>Kerékpárút</t>
  </si>
  <si>
    <t>Energetika I</t>
  </si>
  <si>
    <t>Energetika II</t>
  </si>
  <si>
    <t>Településrendezési tervek</t>
  </si>
  <si>
    <t>Hivatal épülete energetikai fejlesztése</t>
  </si>
  <si>
    <t>Könyvtári könyvek</t>
  </si>
  <si>
    <t>Dózsa György úti járda</t>
  </si>
  <si>
    <t>Útfelújítás-kátyúzás</t>
  </si>
  <si>
    <t>Belvízelvezető árkok felújítása</t>
  </si>
  <si>
    <t>Szociális bérlakás felújítás</t>
  </si>
  <si>
    <t>Önkormányzati Hivatal működtetése</t>
  </si>
  <si>
    <t>Polgármesteri illetmény támogatása</t>
  </si>
  <si>
    <t>Zöldterület gazdálkodás támogatása</t>
  </si>
  <si>
    <t>Közvilágítás támogatása</t>
  </si>
  <si>
    <t>Közutak fenntartása</t>
  </si>
  <si>
    <t>Lakott külterülettel kapcsolatos feladatok támogatása</t>
  </si>
  <si>
    <t>Pénzbeli szociális hozzájárulások támogatása</t>
  </si>
  <si>
    <t>Szünidei gyermekétkeztetés támogatása</t>
  </si>
  <si>
    <t>Gyermekétkeztetés (óvodai-iskolai)</t>
  </si>
  <si>
    <t>II.1-II.5</t>
  </si>
  <si>
    <t>III.2</t>
  </si>
  <si>
    <t>I.1.a</t>
  </si>
  <si>
    <t>I.1.ba</t>
  </si>
  <si>
    <t>I.1.bb</t>
  </si>
  <si>
    <t>I.1.bd</t>
  </si>
  <si>
    <t>I.1.c</t>
  </si>
  <si>
    <t>I.1.d</t>
  </si>
  <si>
    <t>Egyéb önkormányzati feladatok támogatása (9.004.500-3.732.782)</t>
  </si>
  <si>
    <t>I.6</t>
  </si>
  <si>
    <t>III.5. aa, ab</t>
  </si>
  <si>
    <t>III.5. b</t>
  </si>
  <si>
    <t>IV. 1. d</t>
  </si>
  <si>
    <t>Besrenyszögi Hivatal</t>
  </si>
  <si>
    <t>Szászbereki Hivatal</t>
  </si>
  <si>
    <t>Besenyszögi Eszterlánc Óvoda</t>
  </si>
  <si>
    <t>Besenyszögi Óvoda</t>
  </si>
  <si>
    <t>Szászberki Óvoda</t>
  </si>
  <si>
    <t>Köztiszviselői kiegyenlítő bérrendezés támogatása</t>
  </si>
  <si>
    <t>Rendkívüki önkormányzati támogatási igény</t>
  </si>
  <si>
    <t>2016-2019</t>
  </si>
  <si>
    <t>2019</t>
  </si>
  <si>
    <t>2016-2020</t>
  </si>
  <si>
    <t>2019-2020</t>
  </si>
  <si>
    <t>2017-2019</t>
  </si>
  <si>
    <t>TOP-2.1.1-15-JN1-2016-00003 Volt TSZ központ átalakítása</t>
  </si>
  <si>
    <t>TOP-4.2.1-15-JN1-2016-00021 Szociális konyha kialakítása</t>
  </si>
  <si>
    <t>TOP-1.4.1-15-JN1-2016-00044 Napsugár Bölcsőde kialakítása</t>
  </si>
  <si>
    <t>TOP-2.1.2-15-JN1-2016-00020 Sportliget kialakítása</t>
  </si>
  <si>
    <t>TOP-3.1.1-15-JN1-2016-00009 Kerékpárút kiépítése</t>
  </si>
  <si>
    <t>TOP-3.2.1-15-JN1-2016-00027 Önk.ép. Energetikai korsz. I.</t>
  </si>
  <si>
    <t>TOP-3.2.1-16-JN1-2017-00004 Önk.ép. Energetikai korsz. II.</t>
  </si>
  <si>
    <t>TOP-2.1.3-15-JN1-2016-00016 Vízelvezető árok felújítás</t>
  </si>
  <si>
    <t>EFOP-3.3.2-16-JN1-2016-00316 Kalandos barangolás</t>
  </si>
  <si>
    <t>EFOP-1.8.2-17-JN1-2017-00028 Széchenyi praxisközösség</t>
  </si>
  <si>
    <t>TOP-5.3.1-16-JN1-2017-00002 Jó szomszédok közösségfejl.</t>
  </si>
  <si>
    <t>Fejlesztési célú hitel törlesztés</t>
  </si>
  <si>
    <t>Fejlesztési célú hitel kamatok, díjak</t>
  </si>
  <si>
    <t xml:space="preserve">Egyéb kedvezmény </t>
  </si>
  <si>
    <t>Egyéb beruházások</t>
  </si>
  <si>
    <t>Összes bevétel, kiadás (kötelező)</t>
  </si>
  <si>
    <t>működtetés</t>
  </si>
  <si>
    <t>Gondozási központ támogatása</t>
  </si>
  <si>
    <t>Óvodai társulás támogatása</t>
  </si>
  <si>
    <t>BURSA HUNGARICA támogatás</t>
  </si>
  <si>
    <t>Egyéb civil szervezetek támogatása</t>
  </si>
  <si>
    <t>Fogorvosi ügyelet, tagdíj</t>
  </si>
  <si>
    <t>víz,internet,telefon, hulladékszállítás</t>
  </si>
  <si>
    <t>KOSZISZ-nak  iskolai és múzeumi</t>
  </si>
  <si>
    <t>III.29.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</si>
</sst>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7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4">
    <xf numFmtId="0" fontId="0" fillId="0" borderId="0" xfId="0" applyAlignment="1">
      <alignment/>
    </xf>
    <xf numFmtId="0" fontId="0" fillId="0" borderId="0" xfId="59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6" fontId="7" fillId="0" borderId="26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9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7" fillId="0" borderId="31" xfId="0" applyNumberFormat="1" applyFont="1" applyBorder="1" applyAlignment="1">
      <alignment vertical="center" wrapText="1"/>
    </xf>
    <xf numFmtId="166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6" fontId="17" fillId="0" borderId="39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6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6" fontId="17" fillId="0" borderId="35" xfId="60" applyNumberFormat="1" applyFont="1" applyBorder="1" applyAlignment="1">
      <alignment vertical="center"/>
      <protection/>
    </xf>
    <xf numFmtId="166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6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6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6" fontId="16" fillId="0" borderId="42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6" xfId="59" applyFont="1" applyBorder="1" applyAlignment="1">
      <alignment horizontal="left" vertical="center" wrapText="1" indent="6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3" xfId="59" applyFon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8" fontId="15" fillId="0" borderId="26" xfId="40" applyNumberFormat="1" applyFont="1" applyBorder="1" applyAlignment="1">
      <alignment/>
    </xf>
    <xf numFmtId="168" fontId="17" fillId="0" borderId="44" xfId="40" applyNumberFormat="1" applyFont="1" applyBorder="1" applyAlignment="1" applyProtection="1">
      <alignment/>
      <protection locked="0"/>
    </xf>
    <xf numFmtId="168" fontId="17" fillId="0" borderId="29" xfId="40" applyNumberFormat="1" applyFont="1" applyBorder="1" applyAlignment="1" applyProtection="1">
      <alignment/>
      <protection locked="0"/>
    </xf>
    <xf numFmtId="168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7" fillId="0" borderId="28" xfId="0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15" fillId="0" borderId="45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6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166" fontId="17" fillId="0" borderId="5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center" vertical="center" wrapText="1"/>
    </xf>
    <xf numFmtId="166" fontId="15" fillId="0" borderId="50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55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left" vertical="center" wrapText="1" indent="1"/>
    </xf>
    <xf numFmtId="166" fontId="15" fillId="0" borderId="17" xfId="0" applyNumberFormat="1" applyFont="1" applyBorder="1" applyAlignment="1">
      <alignment horizontal="center" vertical="center" wrapText="1"/>
    </xf>
    <xf numFmtId="166" fontId="17" fillId="0" borderId="32" xfId="0" applyNumberFormat="1" applyFont="1" applyBorder="1" applyAlignment="1">
      <alignment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7" fillId="0" borderId="33" xfId="0" applyNumberFormat="1" applyFont="1" applyBorder="1" applyAlignment="1">
      <alignment vertical="center" wrapText="1"/>
    </xf>
    <xf numFmtId="166" fontId="15" fillId="0" borderId="31" xfId="0" applyNumberFormat="1" applyFont="1" applyBorder="1" applyAlignment="1">
      <alignment horizontal="left" vertical="center" wrapText="1" indent="1"/>
    </xf>
    <xf numFmtId="166" fontId="15" fillId="0" borderId="16" xfId="0" applyNumberFormat="1" applyFont="1" applyBorder="1" applyAlignment="1">
      <alignment horizontal="center" vertical="center" wrapText="1"/>
    </xf>
    <xf numFmtId="166" fontId="17" fillId="0" borderId="56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6" fontId="15" fillId="0" borderId="38" xfId="59" applyNumberFormat="1" applyFont="1" applyBorder="1" applyAlignment="1">
      <alignment horizontal="right" vertical="center" wrapText="1" indent="1"/>
      <protection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17" fillId="0" borderId="4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>
      <alignment horizontal="right" vertical="center" wrapText="1" indent="1"/>
    </xf>
    <xf numFmtId="0" fontId="5" fillId="0" borderId="42" xfId="0" applyFont="1" applyBorder="1" applyAlignment="1">
      <alignment horizontal="right" vertical="center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Border="1" applyAlignment="1">
      <alignment horizontal="right" vertical="center" wrapText="1" indent="1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6" xfId="0" applyNumberFormat="1" applyFont="1" applyBorder="1" applyAlignment="1">
      <alignment horizontal="centerContinuous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34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58" xfId="0" applyNumberFormat="1" applyFont="1" applyBorder="1" applyAlignment="1">
      <alignment horizontal="left" vertical="center" wrapText="1" indent="1"/>
    </xf>
    <xf numFmtId="166" fontId="3" fillId="0" borderId="31" xfId="0" applyNumberFormat="1" applyFont="1" applyBorder="1" applyAlignment="1">
      <alignment horizontal="left" vertical="center" wrapText="1" indent="1"/>
    </xf>
    <xf numFmtId="166" fontId="0" fillId="0" borderId="56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22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2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22" fillId="0" borderId="12" xfId="0" applyNumberFormat="1" applyFont="1" applyBorder="1" applyAlignment="1">
      <alignment horizontal="right" vertical="center" wrapText="1" indent="1"/>
    </xf>
    <xf numFmtId="168" fontId="17" fillId="0" borderId="59" xfId="40" applyNumberFormat="1" applyFont="1" applyBorder="1" applyAlignment="1" applyProtection="1">
      <alignment/>
      <protection locked="0"/>
    </xf>
    <xf numFmtId="168" fontId="17" fillId="0" borderId="52" xfId="40" applyNumberFormat="1" applyFont="1" applyBorder="1" applyAlignment="1" applyProtection="1">
      <alignment/>
      <protection locked="0"/>
    </xf>
    <xf numFmtId="168" fontId="17" fillId="0" borderId="48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6" fontId="7" fillId="0" borderId="48" xfId="0" applyNumberFormat="1" applyFont="1" applyBorder="1" applyAlignment="1">
      <alignment horizontal="right" vertical="center" wrapText="1" indent="1"/>
    </xf>
    <xf numFmtId="166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>
      <alignment horizontal="right" vertical="center" wrapText="1" indent="1"/>
    </xf>
    <xf numFmtId="49" fontId="7" fillId="0" borderId="44" xfId="0" applyNumberFormat="1" applyFont="1" applyBorder="1" applyAlignment="1">
      <alignment horizontal="right" vertical="center"/>
    </xf>
    <xf numFmtId="49" fontId="7" fillId="0" borderId="60" xfId="0" applyNumberFormat="1" applyFont="1" applyBorder="1" applyAlignment="1">
      <alignment horizontal="right" vertical="center"/>
    </xf>
    <xf numFmtId="0" fontId="6" fillId="0" borderId="61" xfId="59" applyFont="1" applyBorder="1" applyAlignment="1">
      <alignment horizontal="center" vertical="center" wrapText="1"/>
      <protection/>
    </xf>
    <xf numFmtId="0" fontId="6" fillId="0" borderId="61" xfId="59" applyFont="1" applyBorder="1" applyAlignment="1">
      <alignment vertical="center" wrapText="1"/>
      <protection/>
    </xf>
    <xf numFmtId="166" fontId="6" fillId="0" borderId="61" xfId="59" applyNumberFormat="1" applyFont="1" applyBorder="1" applyAlignment="1">
      <alignment horizontal="right" vertical="center" wrapText="1" indent="1"/>
      <protection/>
    </xf>
    <xf numFmtId="0" fontId="17" fillId="0" borderId="61" xfId="59" applyFont="1" applyBorder="1" applyAlignment="1" applyProtection="1">
      <alignment horizontal="right" vertical="center" wrapText="1" indent="1"/>
      <protection locked="0"/>
    </xf>
    <xf numFmtId="166" fontId="17" fillId="0" borderId="61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6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6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49" xfId="59" applyFont="1" applyBorder="1" applyAlignment="1">
      <alignment horizontal="center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6" fontId="17" fillId="0" borderId="35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6" fontId="19" fillId="0" borderId="26" xfId="0" applyNumberFormat="1" applyFont="1" applyBorder="1" applyAlignment="1" quotePrefix="1">
      <alignment horizontal="right" vertical="center" wrapText="1" indent="1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6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166" fontId="0" fillId="0" borderId="16" xfId="0" applyNumberForma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4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45" xfId="59" applyNumberFormat="1" applyFont="1" applyBorder="1" applyAlignment="1">
      <alignment horizontal="right" vertical="center" wrapText="1" indent="1"/>
      <protection/>
    </xf>
    <xf numFmtId="0" fontId="17" fillId="0" borderId="36" xfId="59" applyFont="1" applyBorder="1" applyAlignment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6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6" fontId="15" fillId="0" borderId="65" xfId="59" applyNumberFormat="1" applyFont="1" applyBorder="1" applyAlignment="1">
      <alignment horizontal="right" vertical="center" wrapText="1" indent="1"/>
      <protection/>
    </xf>
    <xf numFmtId="166" fontId="17" fillId="0" borderId="5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6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60" xfId="59" applyNumberFormat="1" applyFont="1" applyBorder="1" applyAlignment="1">
      <alignment horizontal="right" vertical="center" wrapText="1" indent="1"/>
      <protection/>
    </xf>
    <xf numFmtId="166" fontId="21" fillId="0" borderId="43" xfId="0" applyNumberFormat="1" applyFont="1" applyBorder="1" applyAlignment="1">
      <alignment horizontal="right" vertical="center" wrapText="1" indent="1"/>
    </xf>
    <xf numFmtId="166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3" xfId="0" applyNumberFormat="1" applyFont="1" applyBorder="1" applyAlignment="1" quotePrefix="1">
      <alignment horizontal="right" vertical="center" wrapText="1" indent="1"/>
    </xf>
    <xf numFmtId="166" fontId="17" fillId="0" borderId="1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21" fillId="0" borderId="23" xfId="0" applyNumberFormat="1" applyFont="1" applyBorder="1" applyAlignment="1">
      <alignment horizontal="right" vertical="center" wrapText="1" indent="1"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5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15" fillId="0" borderId="60" xfId="59" applyNumberFormat="1" applyFont="1" applyBorder="1" applyAlignment="1">
      <alignment horizontal="right" vertical="center" wrapText="1" indent="1"/>
      <protection/>
    </xf>
    <xf numFmtId="0" fontId="17" fillId="0" borderId="61" xfId="59" applyFont="1" applyBorder="1" applyAlignment="1">
      <alignment horizontal="right" vertical="center" wrapText="1" indent="1"/>
      <protection/>
    </xf>
    <xf numFmtId="166" fontId="17" fillId="0" borderId="61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166" fontId="15" fillId="0" borderId="45" xfId="0" applyNumberFormat="1" applyFont="1" applyBorder="1" applyAlignment="1">
      <alignment horizontal="center" vertical="center" wrapText="1"/>
    </xf>
    <xf numFmtId="166" fontId="15" fillId="0" borderId="45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 applyProtection="1">
      <alignment horizontal="center" vertical="center" wrapText="1"/>
      <protection locked="0"/>
    </xf>
    <xf numFmtId="166" fontId="28" fillId="0" borderId="31" xfId="0" applyNumberFormat="1" applyFont="1" applyBorder="1" applyAlignment="1">
      <alignment vertical="center" wrapText="1"/>
    </xf>
    <xf numFmtId="166" fontId="28" fillId="0" borderId="22" xfId="0" applyNumberFormat="1" applyFont="1" applyBorder="1" applyAlignment="1">
      <alignment vertical="center" wrapText="1"/>
    </xf>
    <xf numFmtId="166" fontId="28" fillId="0" borderId="23" xfId="0" applyNumberFormat="1" applyFont="1" applyBorder="1" applyAlignment="1">
      <alignment vertical="center" wrapText="1"/>
    </xf>
    <xf numFmtId="166" fontId="28" fillId="0" borderId="26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 applyProtection="1">
      <alignment horizontal="center" vertical="center" wrapText="1"/>
      <protection locked="0"/>
    </xf>
    <xf numFmtId="166" fontId="28" fillId="0" borderId="32" xfId="0" applyNumberFormat="1" applyFont="1" applyBorder="1" applyAlignment="1" applyProtection="1">
      <alignment vertical="center" wrapText="1"/>
      <protection locked="0"/>
    </xf>
    <xf numFmtId="166" fontId="28" fillId="0" borderId="17" xfId="0" applyNumberFormat="1" applyFont="1" applyBorder="1" applyAlignment="1" applyProtection="1">
      <alignment vertical="center" wrapText="1"/>
      <protection locked="0"/>
    </xf>
    <xf numFmtId="166" fontId="28" fillId="0" borderId="11" xfId="0" applyNumberFormat="1" applyFont="1" applyBorder="1" applyAlignment="1" applyProtection="1">
      <alignment vertical="center" wrapText="1"/>
      <protection locked="0"/>
    </xf>
    <xf numFmtId="166" fontId="28" fillId="0" borderId="29" xfId="0" applyNumberFormat="1" applyFont="1" applyBorder="1" applyAlignment="1" applyProtection="1">
      <alignment vertical="center" wrapText="1"/>
      <protection locked="0"/>
    </xf>
    <xf numFmtId="49" fontId="28" fillId="0" borderId="15" xfId="0" applyNumberFormat="1" applyFont="1" applyBorder="1" applyAlignment="1" applyProtection="1">
      <alignment horizontal="center" vertical="center" wrapText="1"/>
      <protection locked="0"/>
    </xf>
    <xf numFmtId="166" fontId="28" fillId="0" borderId="33" xfId="0" applyNumberFormat="1" applyFont="1" applyBorder="1" applyAlignment="1" applyProtection="1">
      <alignment vertical="center" wrapText="1"/>
      <protection locked="0"/>
    </xf>
    <xf numFmtId="166" fontId="28" fillId="0" borderId="19" xfId="0" applyNumberFormat="1" applyFont="1" applyBorder="1" applyAlignment="1" applyProtection="1">
      <alignment vertical="center" wrapText="1"/>
      <protection locked="0"/>
    </xf>
    <xf numFmtId="166" fontId="28" fillId="0" borderId="15" xfId="0" applyNumberFormat="1" applyFont="1" applyBorder="1" applyAlignment="1" applyProtection="1">
      <alignment vertical="center" wrapText="1"/>
      <protection locked="0"/>
    </xf>
    <xf numFmtId="166" fontId="28" fillId="0" borderId="30" xfId="0" applyNumberFormat="1" applyFont="1" applyBorder="1" applyAlignment="1" applyProtection="1">
      <alignment vertical="center" wrapText="1"/>
      <protection locked="0"/>
    </xf>
    <xf numFmtId="49" fontId="28" fillId="0" borderId="62" xfId="0" applyNumberFormat="1" applyFont="1" applyBorder="1" applyAlignment="1" applyProtection="1">
      <alignment horizontal="center" vertical="center" wrapText="1"/>
      <protection locked="0"/>
    </xf>
    <xf numFmtId="166" fontId="28" fillId="0" borderId="56" xfId="0" applyNumberFormat="1" applyFont="1" applyBorder="1" applyAlignment="1" applyProtection="1">
      <alignment vertical="center" wrapText="1"/>
      <protection locked="0"/>
    </xf>
    <xf numFmtId="166" fontId="28" fillId="0" borderId="16" xfId="0" applyNumberFormat="1" applyFont="1" applyBorder="1" applyAlignment="1" applyProtection="1">
      <alignment vertical="center" wrapText="1"/>
      <protection locked="0"/>
    </xf>
    <xf numFmtId="166" fontId="28" fillId="0" borderId="10" xfId="0" applyNumberFormat="1" applyFont="1" applyBorder="1" applyAlignment="1" applyProtection="1">
      <alignment vertical="center" wrapText="1"/>
      <protection locked="0"/>
    </xf>
    <xf numFmtId="166" fontId="28" fillId="0" borderId="39" xfId="0" applyNumberFormat="1" applyFont="1" applyBorder="1" applyAlignment="1" applyProtection="1">
      <alignment vertical="center" wrapText="1"/>
      <protection locked="0"/>
    </xf>
    <xf numFmtId="166" fontId="28" fillId="33" borderId="55" xfId="0" applyNumberFormat="1" applyFont="1" applyFill="1" applyBorder="1" applyAlignment="1">
      <alignment horizontal="left" vertical="center" wrapText="1" indent="2"/>
    </xf>
    <xf numFmtId="166" fontId="29" fillId="0" borderId="10" xfId="60" applyNumberFormat="1" applyFont="1" applyBorder="1" applyAlignment="1" applyProtection="1">
      <alignment vertical="center"/>
      <protection locked="0"/>
    </xf>
    <xf numFmtId="166" fontId="29" fillId="0" borderId="11" xfId="60" applyNumberFormat="1" applyFont="1" applyBorder="1" applyAlignment="1" applyProtection="1">
      <alignment vertical="center"/>
      <protection locked="0"/>
    </xf>
    <xf numFmtId="166" fontId="29" fillId="0" borderId="12" xfId="60" applyNumberFormat="1" applyFont="1" applyBorder="1" applyAlignment="1" applyProtection="1">
      <alignment vertical="center"/>
      <protection locked="0"/>
    </xf>
    <xf numFmtId="166" fontId="30" fillId="0" borderId="23" xfId="60" applyNumberFormat="1" applyFont="1" applyBorder="1" applyAlignment="1">
      <alignment vertical="center"/>
      <protection/>
    </xf>
    <xf numFmtId="166" fontId="30" fillId="0" borderId="23" xfId="60" applyNumberFormat="1" applyFont="1" applyBorder="1">
      <alignment/>
      <protection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3" fontId="28" fillId="0" borderId="30" xfId="0" applyNumberFormat="1" applyFont="1" applyBorder="1" applyAlignment="1" applyProtection="1">
      <alignment horizontal="right" vertical="center" indent="1"/>
      <protection locked="0"/>
    </xf>
    <xf numFmtId="3" fontId="31" fillId="0" borderId="26" xfId="0" applyNumberFormat="1" applyFont="1" applyBorder="1" applyAlignment="1">
      <alignment horizontal="right" vertical="center" indent="1"/>
    </xf>
    <xf numFmtId="0" fontId="20" fillId="0" borderId="15" xfId="0" applyFont="1" applyBorder="1" applyAlignment="1">
      <alignment horizontal="left" vertical="center" wrapText="1"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Alignment="1" applyProtection="1">
      <alignment/>
      <protection locked="0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8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>
      <alignment horizontal="left" vertical="center" wrapText="1" indent="1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2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>
      <alignment horizontal="right"/>
    </xf>
    <xf numFmtId="0" fontId="16" fillId="0" borderId="42" xfId="0" applyFont="1" applyBorder="1" applyAlignment="1">
      <alignment horizontal="right" vertical="center"/>
    </xf>
    <xf numFmtId="166" fontId="16" fillId="0" borderId="0" xfId="0" applyNumberFormat="1" applyFont="1" applyAlignment="1" applyProtection="1">
      <alignment horizontal="right" vertical="center"/>
      <protection locked="0"/>
    </xf>
    <xf numFmtId="166" fontId="16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 horizontal="left" vertical="center" wrapText="1"/>
      <protection locked="0"/>
    </xf>
    <xf numFmtId="166" fontId="14" fillId="0" borderId="0" xfId="0" applyNumberFormat="1" applyFont="1" applyAlignment="1" applyProtection="1">
      <alignment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 quotePrefix="1">
      <alignment horizontal="right" vertical="center" indent="1"/>
      <protection locked="0"/>
    </xf>
    <xf numFmtId="0" fontId="7" fillId="0" borderId="64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6" fontId="84" fillId="0" borderId="0" xfId="0" applyNumberFormat="1" applyFont="1" applyAlignment="1">
      <alignment horizontal="right" vertical="center" wrapText="1" indent="1"/>
    </xf>
    <xf numFmtId="49" fontId="7" fillId="0" borderId="44" xfId="0" applyNumberFormat="1" applyFont="1" applyBorder="1" applyAlignment="1" applyProtection="1">
      <alignment horizontal="right" vertical="center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84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6" fontId="85" fillId="0" borderId="0" xfId="59" applyNumberFormat="1" applyFont="1" applyAlignment="1">
      <alignment horizontal="right" vertical="center" inden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2" fillId="0" borderId="0" xfId="45" applyAlignment="1" applyProtection="1">
      <alignment/>
      <protection/>
    </xf>
    <xf numFmtId="0" fontId="32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6" fontId="86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Border="1" applyAlignment="1">
      <alignment horizontal="center" vertical="center" wrapText="1"/>
    </xf>
    <xf numFmtId="166" fontId="86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6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4" xfId="59" applyFont="1" applyBorder="1" applyAlignment="1" applyProtection="1">
      <alignment horizontal="center" vertical="center" wrapText="1"/>
      <protection locked="0"/>
    </xf>
    <xf numFmtId="166" fontId="84" fillId="0" borderId="0" xfId="0" applyNumberFormat="1" applyFont="1" applyAlignment="1" applyProtection="1">
      <alignment horizontal="right" vertical="center" wrapText="1" indent="1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7" fillId="0" borderId="49" xfId="59" applyFont="1" applyBorder="1" applyAlignment="1" applyProtection="1">
      <alignment horizontal="center" vertical="center" wrapText="1"/>
      <protection locked="0"/>
    </xf>
    <xf numFmtId="0" fontId="7" fillId="0" borderId="43" xfId="59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left" vertical="center" wrapText="1"/>
      <protection locked="0"/>
    </xf>
    <xf numFmtId="0" fontId="36" fillId="0" borderId="69" xfId="0" applyFont="1" applyBorder="1" applyAlignment="1" applyProtection="1">
      <alignment horizontal="left" vertical="center" wrapText="1"/>
      <protection locked="0"/>
    </xf>
    <xf numFmtId="0" fontId="36" fillId="0" borderId="70" xfId="0" applyFont="1" applyBorder="1" applyAlignment="1" applyProtection="1">
      <alignment horizontal="left" vertical="center" wrapText="1"/>
      <protection locked="0"/>
    </xf>
    <xf numFmtId="166" fontId="36" fillId="0" borderId="71" xfId="0" applyNumberFormat="1" applyFont="1" applyBorder="1" applyAlignment="1" applyProtection="1">
      <alignment horizontal="right" vertical="center" wrapText="1"/>
      <protection locked="0"/>
    </xf>
    <xf numFmtId="0" fontId="13" fillId="0" borderId="22" xfId="0" applyFont="1" applyBorder="1" applyAlignment="1">
      <alignment vertical="center" wrapText="1"/>
    </xf>
    <xf numFmtId="166" fontId="13" fillId="0" borderId="26" xfId="0" applyNumberFormat="1" applyFont="1" applyBorder="1" applyAlignment="1">
      <alignment horizontal="right" vertical="center" wrapText="1"/>
    </xf>
    <xf numFmtId="0" fontId="36" fillId="0" borderId="72" xfId="0" applyFont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/>
    </xf>
    <xf numFmtId="168" fontId="14" fillId="0" borderId="12" xfId="40" applyNumberFormat="1" applyFont="1" applyBorder="1" applyAlignment="1" applyProtection="1">
      <alignment/>
      <protection locked="0"/>
    </xf>
    <xf numFmtId="168" fontId="14" fillId="0" borderId="35" xfId="40" applyNumberFormat="1" applyFont="1" applyBorder="1" applyAlignment="1">
      <alignment/>
    </xf>
    <xf numFmtId="168" fontId="14" fillId="0" borderId="11" xfId="40" applyNumberFormat="1" applyFont="1" applyBorder="1" applyAlignment="1" applyProtection="1">
      <alignment/>
      <protection locked="0"/>
    </xf>
    <xf numFmtId="168" fontId="14" fillId="0" borderId="29" xfId="40" applyNumberFormat="1" applyFont="1" applyBorder="1" applyAlignment="1">
      <alignment/>
    </xf>
    <xf numFmtId="168" fontId="14" fillId="0" borderId="15" xfId="40" applyNumberFormat="1" applyFont="1" applyBorder="1" applyAlignment="1" applyProtection="1">
      <alignment/>
      <protection locked="0"/>
    </xf>
    <xf numFmtId="168" fontId="7" fillId="0" borderId="23" xfId="59" applyNumberFormat="1" applyFont="1" applyBorder="1">
      <alignment/>
      <protection/>
    </xf>
    <xf numFmtId="168" fontId="7" fillId="0" borderId="26" xfId="59" applyNumberFormat="1" applyFont="1" applyBorder="1">
      <alignment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3" fontId="1" fillId="0" borderId="44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2" fillId="0" borderId="29" xfId="0" applyNumberFormat="1" applyFont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indent="1"/>
      <protection locked="0"/>
    </xf>
    <xf numFmtId="0" fontId="8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166" fontId="16" fillId="0" borderId="42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7" fillId="0" borderId="73" xfId="0" applyNumberFormat="1" applyFont="1" applyBorder="1" applyAlignment="1">
      <alignment horizontal="center" vertical="center" wrapText="1"/>
    </xf>
    <xf numFmtId="166" fontId="7" fillId="0" borderId="74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textRotation="180" wrapText="1"/>
    </xf>
    <xf numFmtId="166" fontId="88" fillId="0" borderId="61" xfId="0" applyNumberFormat="1" applyFont="1" applyBorder="1" applyAlignment="1">
      <alignment horizontal="center" vertical="center" wrapText="1"/>
    </xf>
    <xf numFmtId="166" fontId="7" fillId="0" borderId="75" xfId="0" applyNumberFormat="1" applyFont="1" applyBorder="1" applyAlignment="1">
      <alignment horizontal="center" vertical="center" wrapText="1"/>
    </xf>
    <xf numFmtId="166" fontId="7" fillId="0" borderId="76" xfId="0" applyNumberFormat="1" applyFont="1" applyBorder="1" applyAlignment="1">
      <alignment horizontal="center" vertical="center" wrapText="1"/>
    </xf>
    <xf numFmtId="166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1" xfId="59" applyFont="1" applyBorder="1" applyAlignment="1">
      <alignment horizontal="justify" vertical="center" wrapText="1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4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17" fillId="0" borderId="63" xfId="0" applyFont="1" applyBorder="1" applyAlignment="1" applyProtection="1">
      <alignment horizontal="left" indent="1"/>
      <protection locked="0"/>
    </xf>
    <xf numFmtId="0" fontId="17" fillId="0" borderId="79" xfId="0" applyFont="1" applyBorder="1" applyAlignment="1" applyProtection="1">
      <alignment horizontal="left" indent="1"/>
      <protection locked="0"/>
    </xf>
    <xf numFmtId="0" fontId="17" fillId="0" borderId="80" xfId="0" applyFont="1" applyBorder="1" applyAlignment="1" applyProtection="1">
      <alignment horizontal="left" indent="1"/>
      <protection locked="0"/>
    </xf>
    <xf numFmtId="0" fontId="17" fillId="0" borderId="46" xfId="0" applyFont="1" applyBorder="1" applyAlignment="1" applyProtection="1">
      <alignment horizontal="lef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81" xfId="0" applyFont="1" applyBorder="1" applyAlignment="1" applyProtection="1">
      <alignment horizontal="left" inden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right" textRotation="180" wrapText="1"/>
    </xf>
    <xf numFmtId="166" fontId="7" fillId="0" borderId="50" xfId="0" applyNumberFormat="1" applyFont="1" applyBorder="1" applyAlignment="1">
      <alignment horizontal="left" vertical="center" wrapText="1" indent="2"/>
    </xf>
    <xf numFmtId="166" fontId="7" fillId="0" borderId="43" xfId="0" applyNumberFormat="1" applyFont="1" applyBorder="1" applyAlignment="1">
      <alignment horizontal="left" vertical="center" wrapText="1" indent="2"/>
    </xf>
    <xf numFmtId="166" fontId="7" fillId="0" borderId="73" xfId="0" applyNumberFormat="1" applyFont="1" applyBorder="1" applyAlignment="1">
      <alignment horizontal="center" vertical="center"/>
    </xf>
    <xf numFmtId="166" fontId="7" fillId="0" borderId="74" xfId="0" applyNumberFormat="1" applyFont="1" applyBorder="1" applyAlignment="1">
      <alignment horizontal="center" vertical="center"/>
    </xf>
    <xf numFmtId="166" fontId="7" fillId="0" borderId="63" xfId="0" applyNumberFormat="1" applyFont="1" applyBorder="1" applyAlignment="1">
      <alignment horizontal="center" vertical="center"/>
    </xf>
    <xf numFmtId="166" fontId="7" fillId="0" borderId="79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 wrapText="1"/>
    </xf>
    <xf numFmtId="166" fontId="7" fillId="0" borderId="74" xfId="0" applyNumberFormat="1" applyFont="1" applyBorder="1" applyAlignment="1">
      <alignment horizontal="center" vertical="center" wrapText="1"/>
    </xf>
    <xf numFmtId="0" fontId="17" fillId="0" borderId="6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5" xfId="60" applyFont="1" applyBorder="1" applyAlignment="1">
      <alignment horizontal="left" vertical="center" indent="1"/>
      <protection/>
    </xf>
    <xf numFmtId="0" fontId="16" fillId="0" borderId="51" xfId="60" applyFont="1" applyBorder="1" applyAlignment="1">
      <alignment horizontal="left" vertical="center" indent="1"/>
      <protection/>
    </xf>
    <xf numFmtId="0" fontId="16" fillId="0" borderId="43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1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0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A28" sqref="A2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39" t="s">
        <v>563</v>
      </c>
      <c r="B2" s="639"/>
      <c r="C2" s="639"/>
    </row>
    <row r="3" spans="1:3" ht="15">
      <c r="A3" s="515"/>
      <c r="B3" s="516"/>
      <c r="C3" s="515"/>
    </row>
    <row r="4" spans="1:3" ht="14.25">
      <c r="A4" s="517" t="s">
        <v>588</v>
      </c>
      <c r="B4" s="518" t="s">
        <v>587</v>
      </c>
      <c r="C4" s="517" t="s">
        <v>564</v>
      </c>
    </row>
    <row r="5" spans="1:3" ht="12.75">
      <c r="A5" s="519"/>
      <c r="B5" s="519"/>
      <c r="C5" s="519"/>
    </row>
    <row r="6" spans="1:3" ht="18.75">
      <c r="A6" s="640" t="s">
        <v>566</v>
      </c>
      <c r="B6" s="640"/>
      <c r="C6" s="640"/>
    </row>
    <row r="7" spans="1:3" ht="12.75">
      <c r="A7" s="519" t="s">
        <v>589</v>
      </c>
      <c r="B7" s="519" t="s">
        <v>590</v>
      </c>
      <c r="C7" s="58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19" t="s">
        <v>591</v>
      </c>
      <c r="B8" s="519" t="s">
        <v>592</v>
      </c>
      <c r="C8" s="58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19" t="s">
        <v>593</v>
      </c>
      <c r="B9" s="519" t="s">
        <v>594</v>
      </c>
      <c r="C9" s="58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19" t="s">
        <v>595</v>
      </c>
      <c r="B10" s="519" t="s">
        <v>597</v>
      </c>
      <c r="C10" s="582" t="str">
        <f ca="1">HYPERLINK(SUBSTITUTE(CELL("address",'1.2.kötelező'!A1),"'",""),SUBSTITUTE(MID(CELL("address",'1.2.kötelező'!A1),SEARCH("]",CELL("address",'1.2.kötelező'!A1),1)+1,LEN(CELL("address",'1.2.kötelező'!A1))-SEARCH("]",CELL("address",'1.2.kötelező'!A1),1)),"'",""))</f>
        <v>1.2.kötelező!$A$1</v>
      </c>
    </row>
    <row r="11" spans="1:3" ht="12.75">
      <c r="A11" s="519" t="s">
        <v>596</v>
      </c>
      <c r="B11" s="519" t="s">
        <v>598</v>
      </c>
      <c r="C11" s="582" t="str">
        <f ca="1">HYPERLINK(SUBSTITUTE(CELL("address",'1.3.önként'!A1),"'",""),SUBSTITUTE(MID(CELL("address",'1.3.önként'!A1),SEARCH("]",CELL("address",'1.3.önként'!A1),1)+1,LEN(CELL("address",'1.3.önként'!A1))-SEARCH("]",CELL("address",'1.3.önként'!A1),1)),"'",""))</f>
        <v>1.3.önként!$A$1</v>
      </c>
    </row>
    <row r="12" spans="1:3" ht="12.75">
      <c r="A12" s="519" t="s">
        <v>599</v>
      </c>
      <c r="B12" s="519" t="s">
        <v>600</v>
      </c>
      <c r="C12" s="582" t="str">
        <f ca="1">HYPERLINK(SUBSTITUTE(CELL("address",'1.4.államig.'!A1),"'",""),SUBSTITUTE(MID(CELL("address",'1.4.államig.'!A1),SEARCH("]",CELL("address",'1.4.államig.'!A1),1)+1,LEN(CELL("address",'1.4.államig.'!A1))-SEARCH("]",CELL("address",'1.4.államig.'!A1),1)),"'",""))</f>
        <v>1.4.államig.!$A$1</v>
      </c>
    </row>
    <row r="13" spans="1:3" ht="12.75">
      <c r="A13" s="519" t="s">
        <v>601</v>
      </c>
      <c r="B13" s="519" t="s">
        <v>602</v>
      </c>
      <c r="C13" s="58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19" t="s">
        <v>603</v>
      </c>
      <c r="B14" s="519" t="s">
        <v>604</v>
      </c>
      <c r="C14" s="58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19" t="s">
        <v>605</v>
      </c>
      <c r="B15" s="519" t="s">
        <v>606</v>
      </c>
      <c r="C15" s="582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19" t="s">
        <v>607</v>
      </c>
      <c r="B16" s="519" t="s">
        <v>608</v>
      </c>
      <c r="C16" s="58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19" t="s">
        <v>609</v>
      </c>
      <c r="B17" s="519" t="s">
        <v>610</v>
      </c>
      <c r="C17" s="58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19" t="s">
        <v>612</v>
      </c>
      <c r="B18" s="519" t="s">
        <v>611</v>
      </c>
      <c r="C18" s="58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19" t="s">
        <v>613</v>
      </c>
      <c r="B19" s="519" t="s">
        <v>614</v>
      </c>
      <c r="C19" s="58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19" t="s">
        <v>615</v>
      </c>
      <c r="B20" s="519" t="s">
        <v>616</v>
      </c>
      <c r="C20" s="58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19" t="s">
        <v>617</v>
      </c>
      <c r="B21" s="519" t="s">
        <v>618</v>
      </c>
      <c r="C21" s="58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26" t="s">
        <v>619</v>
      </c>
      <c r="B22" s="519" t="s">
        <v>620</v>
      </c>
      <c r="C22" s="582" t="str">
        <f ca="1">HYPERLINK(SUBSTITUTE(CELL("address",'9.1.sz.Önk.'!A1),"'",""),SUBSTITUTE(MID(CELL("address",'9.1.sz.Önk.'!A1),SEARCH("]",CELL("address",'9.1.sz.Önk.'!A1),1)+1,LEN(CELL("address",'9.1.sz.Önk.'!A1))-SEARCH("]",CELL("address",'9.1.sz.Önk.'!A1),1)),"'",""))</f>
        <v>9.1.sz.Önk.!$A$1</v>
      </c>
    </row>
    <row r="23" spans="1:3" ht="12.75">
      <c r="A23" s="527" t="s">
        <v>621</v>
      </c>
      <c r="B23" s="519" t="s">
        <v>622</v>
      </c>
      <c r="C23" s="582" t="str">
        <f ca="1">HYPERLINK(SUBSTITUTE(CELL("address",'9.1.1.kötelező'!A1),"'",""),SUBSTITUTE(MID(CELL("address",'9.1.1.kötelező'!A1),SEARCH("]",CELL("address",'9.1.1.kötelező'!A1),1)+1,LEN(CELL("address",'9.1.1.kötelező'!A1))-SEARCH("]",CELL("address",'9.1.1.kötelező'!A1),1)),"'",""))</f>
        <v>9.1.1.kötelező!$A$1</v>
      </c>
    </row>
    <row r="24" spans="1:3" ht="12.75">
      <c r="A24" s="519" t="s">
        <v>623</v>
      </c>
      <c r="B24" s="519" t="s">
        <v>624</v>
      </c>
      <c r="C24" s="582" t="str">
        <f ca="1">HYPERLINK(SUBSTITUTE(CELL("address",'9.1.2.önként'!A1),"'",""),SUBSTITUTE(MID(CELL("address",'9.1.2.önként'!A1),SEARCH("]",CELL("address",'9.1.2.önként'!A1),1)+1,LEN(CELL("address",'9.1.2.önként'!A1))-SEARCH("]",CELL("address",'9.1.2.önként'!A1),1)),"'",""))</f>
        <v>9.1.2.önként!$A$1</v>
      </c>
    </row>
    <row r="25" spans="1:3" ht="12.75">
      <c r="A25" s="519" t="s">
        <v>625</v>
      </c>
      <c r="B25" s="519" t="s">
        <v>626</v>
      </c>
      <c r="C25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19" t="s">
        <v>627</v>
      </c>
      <c r="B26" s="519" t="s">
        <v>628</v>
      </c>
      <c r="C26" s="582" t="str">
        <f ca="1">HYPERLINK(SUBSTITUTE(CELL("address",'9.2.Hivatal'!A1),"'",""),SUBSTITUTE(MID(CELL("address",'9.2.Hivatal'!A1),SEARCH("]",CELL("address",'9.2.Hivatal'!A1),1)+1,LEN(CELL("address",'9.2.Hivatal'!A1))-SEARCH("]",CELL("address",'9.2.Hivatal'!A1),1)),"'",""))</f>
        <v>9.2.Hivatal!$A$1</v>
      </c>
    </row>
    <row r="27" spans="1:3" ht="12.75">
      <c r="A27" s="519" t="s">
        <v>629</v>
      </c>
      <c r="B27" s="519" t="str">
        <f>CONCATENATE(ALAPADATOK!B13)</f>
        <v>Wesniczky Antal Művelődési ház és Könyvtár</v>
      </c>
      <c r="C27" s="582" t="str">
        <f ca="1">HYPERLINK(SUBSTITUTE(CELL("address",'9.3.Közműv.'!A1),"'",""),SUBSTITUTE(MID(CELL("address",'9.3.Közműv.'!A1),SEARCH("]",CELL("address",'9.3.Közműv.'!A1),1)+1,LEN(CELL("address",'9.3.Közműv.'!A1))-SEARCH("]",CELL("address",'9.3.Közműv.'!A1),1)),"'",""))</f>
        <v>9.3.Közműv.!$A$1</v>
      </c>
    </row>
    <row r="28" spans="1:3" ht="12.75">
      <c r="A28" s="519" t="s">
        <v>630</v>
      </c>
      <c r="B28" s="519" t="str">
        <f>CONCATENATE(ALAPADATOK!B15)</f>
        <v>Besrenyszögi Hivatal</v>
      </c>
      <c r="C28" s="582" t="str">
        <f ca="1">HYPERLINK(SUBSTITUTE(CELL("address",'9.2.3.B.Hiv.'!A1),"'",""),SUBSTITUTE(MID(CELL("address",'9.2.3.B.Hiv.'!A1),SEARCH("]",CELL("address",'9.2.3.B.Hiv.'!A1),1)+1,LEN(CELL("address",'9.2.3.B.Hiv.'!A1))-SEARCH("]",CELL("address",'9.2.3.B.Hiv.'!A1),1)),"'",""))</f>
        <v>9.2.3.B.Hiv.!$A$1</v>
      </c>
    </row>
    <row r="29" spans="1:3" ht="12.75">
      <c r="A29" s="519" t="s">
        <v>636</v>
      </c>
      <c r="B29" s="519" t="str">
        <f>CONCATENATE(ALAPADATOK!B17)</f>
        <v>Szászbereki Hivatal</v>
      </c>
      <c r="C29" s="582" t="str">
        <f ca="1">HYPERLINK(SUBSTITUTE(CELL("address",'9.2.4 Sz.Hiv.'!A1),"'",""),SUBSTITUTE(MID(CELL("address",'9.2.4 Sz.Hiv.'!A1),SEARCH("]",CELL("address",'9.2.4 Sz.Hiv.'!A1),1)+1,LEN(CELL("address",'9.2.4 Sz.Hiv.'!A1))-SEARCH("]",CELL("address",'9.2.4 Sz.Hiv.'!A1),1)),"'",""))</f>
        <v>9.2.4 Sz.Hiv.!$A$1</v>
      </c>
    </row>
    <row r="30" spans="1:3" ht="12.75">
      <c r="A30" s="519" t="s">
        <v>637</v>
      </c>
      <c r="B30" s="519" t="str">
        <f>CONCATENATE(ALAPADATOK!B19)</f>
        <v>Besenyszögi Eszterlánc Óvoda</v>
      </c>
      <c r="C30" s="582" t="str">
        <f ca="1">HYPERLINK(SUBSTITUTE(CELL("address",'8.sz.Táj.Óvodák'!A1),"'",""),SUBSTITUTE(MID(CELL("address",'8.sz.Táj.Óvodák'!A1),SEARCH("]",CELL("address",'8.sz.Táj.Óvodák'!A1),1)+1,LEN(CELL("address",'8.sz.Táj.Óvodák'!A1))-SEARCH("]",CELL("address",'8.sz.Táj.Óvodák'!A1),1)),"'",""))</f>
        <v>8.sz.Táj.Óvodák!$A$1</v>
      </c>
    </row>
    <row r="31" spans="1:3" ht="12.75">
      <c r="A31" s="519" t="s">
        <v>638</v>
      </c>
      <c r="B31" s="519" t="str">
        <f>CONCATENATE(ALAPADATOK!B21)</f>
        <v>Besenyszögi Óvoda</v>
      </c>
      <c r="C31" s="582" t="str">
        <f ca="1">HYPERLINK(SUBSTITUTE(CELL("address",'8.1.B.ovi'!A1),"'",""),SUBSTITUTE(MID(CELL("address",'8.1.B.ovi'!A1),SEARCH("]",CELL("address",'8.1.B.ovi'!A1),1)+1,LEN(CELL("address",'8.1.B.ovi'!A1))-SEARCH("]",CELL("address",'8.1.B.ovi'!A1),1)),"'",""))</f>
        <v>8.1.B.ovi!$A$1</v>
      </c>
    </row>
    <row r="32" spans="1:3" ht="12.75">
      <c r="A32" s="519" t="s">
        <v>639</v>
      </c>
      <c r="B32" s="519" t="str">
        <f>CONCATENATE(ALAPADATOK!B23)</f>
        <v>Szászberki Óvoda</v>
      </c>
      <c r="C32" s="582" t="str">
        <f ca="1">HYPERLINK(SUBSTITUTE(CELL("address",'8.2.Sz.ovi'!A1),"'",""),SUBSTITUTE(MID(CELL("address",'8.2.Sz.ovi'!A1),SEARCH("]",CELL("address",'8.2.Sz.ovi'!A1),1)+1,LEN(CELL("address",'8.2.Sz.ovi'!A1))-SEARCH("]",CELL("address",'8.2.Sz.ovi'!A1),1)),"'",""))</f>
        <v>8.2.Sz.ovi!$A$1</v>
      </c>
    </row>
    <row r="33" spans="1:3" ht="12.75">
      <c r="A33" s="519" t="s">
        <v>640</v>
      </c>
      <c r="B33" s="519" t="str">
        <f>CONCATENATE(ALAPADATOK!B25)</f>
        <v>7 kvi név</v>
      </c>
      <c r="C33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19" t="s">
        <v>641</v>
      </c>
      <c r="B34" s="519" t="str">
        <f>CONCATENATE(ALAPADATOK!B27)</f>
        <v>8 kvi név</v>
      </c>
      <c r="C34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19" t="s">
        <v>642</v>
      </c>
      <c r="B35" s="519" t="str">
        <f>CONCATENATE(ALAPADATOK!B29)</f>
        <v>9 kvi név</v>
      </c>
      <c r="C35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19" t="s">
        <v>643</v>
      </c>
      <c r="B36" s="519" t="str">
        <f>CONCATENATE(ALAPADATOK!B31)</f>
        <v>10 kvi név</v>
      </c>
      <c r="C36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19" t="s">
        <v>644</v>
      </c>
      <c r="B37" s="519" t="s">
        <v>652</v>
      </c>
      <c r="C37" s="58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519" t="s">
        <v>645</v>
      </c>
      <c r="B38" s="519" t="s">
        <v>580</v>
      </c>
      <c r="C38" s="58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19" t="s">
        <v>646</v>
      </c>
      <c r="B39" s="583" t="s">
        <v>3</v>
      </c>
      <c r="C39" s="58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19" t="s">
        <v>647</v>
      </c>
      <c r="B40" s="519" t="s">
        <v>653</v>
      </c>
      <c r="C40" s="58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19" t="s">
        <v>648</v>
      </c>
      <c r="B41" s="519" t="s">
        <v>654</v>
      </c>
      <c r="C41" s="582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19" t="s">
        <v>649</v>
      </c>
      <c r="B42" s="519" t="s">
        <v>655</v>
      </c>
      <c r="C42" s="582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19" t="s">
        <v>650</v>
      </c>
      <c r="B43" s="519" t="s">
        <v>656</v>
      </c>
      <c r="C43" s="582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19" t="s">
        <v>651</v>
      </c>
      <c r="B44" s="519" t="s">
        <v>657</v>
      </c>
      <c r="C44" s="582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19"/>
      <c r="B45" s="519"/>
      <c r="C45" s="582"/>
    </row>
    <row r="46" spans="1:3" ht="18.75">
      <c r="A46" s="640"/>
      <c r="B46" s="640"/>
      <c r="C46" s="640"/>
    </row>
    <row r="47" spans="1:3" ht="12.75">
      <c r="A47" s="519"/>
      <c r="B47" s="519"/>
      <c r="C47" s="519"/>
    </row>
    <row r="48" spans="1:3" ht="12.75">
      <c r="A48" s="519"/>
      <c r="B48" s="519"/>
      <c r="C48" s="519"/>
    </row>
    <row r="49" spans="1:3" ht="12.75">
      <c r="A49" s="519"/>
      <c r="B49" s="519"/>
      <c r="C49" s="519"/>
    </row>
    <row r="50" spans="1:3" ht="12.75">
      <c r="A50" s="519"/>
      <c r="B50" s="519"/>
      <c r="C50" s="519"/>
    </row>
    <row r="51" spans="1:3" ht="12.75">
      <c r="A51" s="519"/>
      <c r="B51" s="519"/>
      <c r="C51" s="519"/>
    </row>
    <row r="52" spans="1:3" ht="12.75">
      <c r="A52" s="519"/>
      <c r="B52" s="519"/>
      <c r="C52" s="519"/>
    </row>
    <row r="53" spans="1:3" ht="12.75">
      <c r="A53" s="519"/>
      <c r="B53" s="519"/>
      <c r="C53" s="519"/>
    </row>
    <row r="54" spans="1:3" ht="12.75">
      <c r="A54" s="519"/>
      <c r="B54" s="519"/>
      <c r="C54" s="519"/>
    </row>
    <row r="55" spans="1:3" ht="12.75">
      <c r="A55" s="519"/>
      <c r="B55" s="519"/>
      <c r="C55" s="519"/>
    </row>
    <row r="56" spans="1:3" ht="12.75">
      <c r="A56" s="519"/>
      <c r="B56" s="519"/>
      <c r="C56" s="519"/>
    </row>
    <row r="57" spans="1:3" ht="12.75">
      <c r="A57" s="519"/>
      <c r="B57" s="519"/>
      <c r="C57" s="519"/>
    </row>
    <row r="58" spans="1:3" ht="12.75">
      <c r="A58" s="519"/>
      <c r="B58" s="519"/>
      <c r="C58" s="519"/>
    </row>
    <row r="59" spans="1:3" ht="12.75">
      <c r="A59" s="519"/>
      <c r="B59" s="519"/>
      <c r="C59" s="519"/>
    </row>
    <row r="60" spans="1:3" ht="12.75">
      <c r="A60" s="519"/>
      <c r="B60" s="519"/>
      <c r="C60" s="519"/>
    </row>
    <row r="61" spans="1:3" ht="33.75" customHeight="1">
      <c r="A61" s="641"/>
      <c r="B61" s="642"/>
      <c r="C61" s="642"/>
    </row>
    <row r="62" spans="1:3" ht="12.75">
      <c r="A62" s="519"/>
      <c r="B62" s="519"/>
      <c r="C62" s="519"/>
    </row>
    <row r="63" spans="1:3" ht="12.75">
      <c r="A63" s="519"/>
      <c r="B63" s="519"/>
      <c r="C63" s="519"/>
    </row>
    <row r="64" spans="1:3" ht="12.75">
      <c r="A64" s="519"/>
      <c r="B64" s="519"/>
      <c r="C64" s="519"/>
    </row>
    <row r="65" spans="1:3" ht="12.75">
      <c r="A65" s="519"/>
      <c r="B65" s="519"/>
      <c r="C65" s="519"/>
    </row>
    <row r="66" spans="1:3" ht="12.75">
      <c r="A66" s="519"/>
      <c r="B66" s="519"/>
      <c r="C66" s="519"/>
    </row>
    <row r="67" spans="1:3" ht="12.75">
      <c r="A67" s="519"/>
      <c r="B67" s="519"/>
      <c r="C67" s="519"/>
    </row>
    <row r="68" spans="1:3" ht="12.75">
      <c r="A68" s="519"/>
      <c r="B68" s="519"/>
      <c r="C68" s="519"/>
    </row>
    <row r="69" spans="1:3" ht="12.75">
      <c r="A69" s="519"/>
      <c r="B69" s="519"/>
      <c r="C69" s="519"/>
    </row>
    <row r="70" spans="1:3" ht="12.75">
      <c r="A70" s="519"/>
      <c r="B70" s="519"/>
      <c r="C70" s="519"/>
    </row>
    <row r="71" spans="1:3" ht="12.75">
      <c r="A71" s="519"/>
      <c r="B71" s="519"/>
      <c r="C71" s="519"/>
    </row>
    <row r="72" spans="1:3" ht="12.75">
      <c r="A72" s="519"/>
      <c r="B72" s="519"/>
      <c r="C72" s="519"/>
    </row>
    <row r="73" spans="1:3" ht="12.75">
      <c r="A73" s="519"/>
      <c r="B73" s="519"/>
      <c r="C73" s="519"/>
    </row>
    <row r="74" spans="1:3" ht="12.75">
      <c r="A74" s="519"/>
      <c r="B74" s="519"/>
      <c r="C74" s="519"/>
    </row>
    <row r="75" spans="1:3" ht="12.75">
      <c r="A75" s="519"/>
      <c r="B75" s="519"/>
      <c r="C75" s="519"/>
    </row>
    <row r="76" spans="1:3" ht="12.75">
      <c r="A76" s="519"/>
      <c r="B76" s="519"/>
      <c r="C76" s="519"/>
    </row>
    <row r="77" spans="1:3" ht="12.75">
      <c r="A77" s="519"/>
      <c r="B77" s="519"/>
      <c r="C77" s="519"/>
    </row>
    <row r="78" spans="1:3" ht="12.75">
      <c r="A78" s="519"/>
      <c r="B78" s="519"/>
      <c r="C78" s="519"/>
    </row>
    <row r="79" spans="1:3" ht="12.75">
      <c r="A79" s="519"/>
      <c r="B79" s="519"/>
      <c r="C79" s="519"/>
    </row>
    <row r="81" spans="1:3" ht="18.75">
      <c r="A81" s="640"/>
      <c r="B81" s="640"/>
      <c r="C81" s="640"/>
    </row>
    <row r="103" spans="1:3" ht="18.75">
      <c r="A103" s="640"/>
      <c r="B103" s="640"/>
      <c r="C103" s="640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2" t="s">
        <v>149</v>
      </c>
      <c r="E1" s="125" t="s">
        <v>153</v>
      </c>
    </row>
    <row r="3" spans="1:5" ht="12.75">
      <c r="A3" s="123"/>
      <c r="B3" s="131"/>
      <c r="C3" s="123"/>
      <c r="D3" s="124"/>
      <c r="E3" s="131"/>
    </row>
    <row r="4" spans="1:5" ht="15.75">
      <c r="A4" s="81" t="str">
        <f>+KV_ÖSSZEFÜGGÉSEK!A5</f>
        <v>2019. évi előirányzat BEVÉTELEK</v>
      </c>
      <c r="B4" s="132"/>
      <c r="C4" s="139"/>
      <c r="D4" s="124"/>
      <c r="E4" s="131"/>
    </row>
    <row r="5" spans="1:5" ht="12.75">
      <c r="A5" s="123"/>
      <c r="B5" s="131"/>
      <c r="C5" s="123"/>
      <c r="D5" s="124"/>
      <c r="E5" s="131"/>
    </row>
    <row r="6" spans="1:5" ht="12.75">
      <c r="A6" s="123" t="s">
        <v>523</v>
      </c>
      <c r="B6" s="131">
        <f>+'KV_1.1.sz.mell.'!C67</f>
        <v>478493054</v>
      </c>
      <c r="C6" s="123" t="s">
        <v>467</v>
      </c>
      <c r="D6" s="124">
        <f>+'KV_2.1.sz.mell.'!C18+'KV_2.2.sz.mell.'!C17</f>
        <v>478493054</v>
      </c>
      <c r="E6" s="131">
        <f aca="true" t="shared" si="0" ref="E6:E15">+B6-D6</f>
        <v>0</v>
      </c>
    </row>
    <row r="7" spans="1:5" ht="12.75">
      <c r="A7" s="123" t="s">
        <v>524</v>
      </c>
      <c r="B7" s="131">
        <f>+'KV_1.1.sz.mell.'!C91</f>
        <v>1088999333</v>
      </c>
      <c r="C7" s="123" t="s">
        <v>468</v>
      </c>
      <c r="D7" s="124">
        <f>+'KV_2.1.sz.mell.'!C29+'KV_2.2.sz.mell.'!C30</f>
        <v>1088999333</v>
      </c>
      <c r="E7" s="131">
        <f t="shared" si="0"/>
        <v>0</v>
      </c>
    </row>
    <row r="8" spans="1:5" ht="12.75">
      <c r="A8" s="123" t="s">
        <v>525</v>
      </c>
      <c r="B8" s="131">
        <f>+'KV_1.1.sz.mell.'!C92</f>
        <v>1567492387</v>
      </c>
      <c r="C8" s="123" t="s">
        <v>469</v>
      </c>
      <c r="D8" s="124">
        <f>+'KV_2.1.sz.mell.'!C30+'KV_2.2.sz.mell.'!C31</f>
        <v>1567492387</v>
      </c>
      <c r="E8" s="131">
        <f t="shared" si="0"/>
        <v>0</v>
      </c>
    </row>
    <row r="9" spans="1:5" ht="12.75">
      <c r="A9" s="123"/>
      <c r="B9" s="131"/>
      <c r="C9" s="123"/>
      <c r="D9" s="124"/>
      <c r="E9" s="131"/>
    </row>
    <row r="10" spans="1:5" ht="12.75">
      <c r="A10" s="123"/>
      <c r="B10" s="131"/>
      <c r="C10" s="123"/>
      <c r="D10" s="124"/>
      <c r="E10" s="131"/>
    </row>
    <row r="11" spans="1:5" ht="15.75">
      <c r="A11" s="81" t="str">
        <f>+KV_ÖSSZEFÜGGÉSEK!A12</f>
        <v>2019. évi előirányzat KIADÁSOK</v>
      </c>
      <c r="B11" s="132"/>
      <c r="C11" s="139"/>
      <c r="D11" s="124"/>
      <c r="E11" s="131"/>
    </row>
    <row r="12" spans="1:5" ht="12.75">
      <c r="A12" s="123"/>
      <c r="B12" s="131"/>
      <c r="C12" s="123"/>
      <c r="D12" s="124"/>
      <c r="E12" s="131"/>
    </row>
    <row r="13" spans="1:5" ht="12.75">
      <c r="A13" s="123" t="s">
        <v>526</v>
      </c>
      <c r="B13" s="131">
        <f>+'KV_1.1.sz.mell.'!C133</f>
        <v>1558909356</v>
      </c>
      <c r="C13" s="123" t="s">
        <v>470</v>
      </c>
      <c r="D13" s="124">
        <f>+'KV_2.1.sz.mell.'!E18+'KV_2.2.sz.mell.'!E17</f>
        <v>1558909356</v>
      </c>
      <c r="E13" s="131">
        <f t="shared" si="0"/>
        <v>0</v>
      </c>
    </row>
    <row r="14" spans="1:5" ht="12.75">
      <c r="A14" s="123" t="s">
        <v>527</v>
      </c>
      <c r="B14" s="131">
        <f>+'KV_1.1.sz.mell.'!C158</f>
        <v>8583031</v>
      </c>
      <c r="C14" s="123" t="s">
        <v>471</v>
      </c>
      <c r="D14" s="124">
        <f>+'KV_2.1.sz.mell.'!E29+'KV_2.2.sz.mell.'!E30</f>
        <v>8583031</v>
      </c>
      <c r="E14" s="131">
        <f t="shared" si="0"/>
        <v>0</v>
      </c>
    </row>
    <row r="15" spans="1:5" ht="12.75">
      <c r="A15" s="123" t="s">
        <v>528</v>
      </c>
      <c r="B15" s="131">
        <f>+'KV_1.1.sz.mell.'!C159</f>
        <v>1567492387</v>
      </c>
      <c r="C15" s="123" t="s">
        <v>472</v>
      </c>
      <c r="D15" s="124">
        <f>+'KV_2.1.sz.mell.'!E30+'KV_2.2.sz.mell.'!E31</f>
        <v>1567492387</v>
      </c>
      <c r="E15" s="131">
        <f t="shared" si="0"/>
        <v>0</v>
      </c>
    </row>
    <row r="16" spans="1:5" ht="12.75">
      <c r="A16" s="123"/>
      <c r="B16" s="123"/>
      <c r="C16" s="123"/>
      <c r="D16" s="124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 sheet="1"/>
  <conditionalFormatting sqref="E3:E15">
    <cfRule type="cellIs" priority="1" dxfId="8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13" sqref="H13"/>
    </sheetView>
  </sheetViews>
  <sheetFormatPr defaultColWidth="9.00390625" defaultRowHeight="12.75"/>
  <cols>
    <col min="1" max="1" width="5.625" style="141" customWidth="1"/>
    <col min="2" max="2" width="35.625" style="141" customWidth="1"/>
    <col min="3" max="6" width="14.00390625" style="141" customWidth="1"/>
    <col min="7" max="16384" width="9.375" style="141" customWidth="1"/>
  </cols>
  <sheetData>
    <row r="1" spans="1:6" ht="15">
      <c r="A1" s="597"/>
      <c r="B1" s="597"/>
      <c r="C1" s="597"/>
      <c r="D1" s="597"/>
      <c r="E1" s="597"/>
      <c r="F1" s="597"/>
    </row>
    <row r="2" spans="1:6" ht="15">
      <c r="A2" s="597"/>
      <c r="B2" s="649" t="str">
        <f>CONCATENATE("3. melléklet ",ALAPADATOK!A7," ",ALAPADATOK!B7," ",ALAPADATOK!C7," ",ALAPADATOK!D7," ",ALAPADATOK!E7," ",ALAPADATOK!F7," ",ALAPADATOK!G7," ",ALAPADATOK!H7)</f>
        <v>3. melléklet a 7 / 2019 ( III.29. ) önkormányzati rendelethez</v>
      </c>
      <c r="C2" s="649"/>
      <c r="D2" s="649"/>
      <c r="E2" s="649"/>
      <c r="F2" s="649"/>
    </row>
    <row r="3" spans="1:6" ht="15">
      <c r="A3" s="597"/>
      <c r="B3" s="597"/>
      <c r="C3" s="597"/>
      <c r="D3" s="597"/>
      <c r="E3" s="597"/>
      <c r="F3" s="597"/>
    </row>
    <row r="4" spans="1:6" ht="33" customHeight="1">
      <c r="A4" s="663" t="s">
        <v>668</v>
      </c>
      <c r="B4" s="663"/>
      <c r="C4" s="663"/>
      <c r="D4" s="663"/>
      <c r="E4" s="663"/>
      <c r="F4" s="663"/>
    </row>
    <row r="5" spans="1:7" ht="15.75" customHeight="1" thickBot="1">
      <c r="A5" s="598"/>
      <c r="B5" s="598"/>
      <c r="C5" s="664"/>
      <c r="D5" s="664"/>
      <c r="E5" s="671" t="str">
        <f>'KV_2.2.sz.mell.'!E2</f>
        <v>Forintban!</v>
      </c>
      <c r="F5" s="671"/>
      <c r="G5" s="147"/>
    </row>
    <row r="6" spans="1:6" ht="63" customHeight="1">
      <c r="A6" s="667" t="s">
        <v>15</v>
      </c>
      <c r="B6" s="669" t="s">
        <v>195</v>
      </c>
      <c r="C6" s="669" t="s">
        <v>232</v>
      </c>
      <c r="D6" s="669"/>
      <c r="E6" s="669"/>
      <c r="F6" s="665" t="s">
        <v>482</v>
      </c>
    </row>
    <row r="7" spans="1:6" ht="15.75" thickBot="1">
      <c r="A7" s="668"/>
      <c r="B7" s="670"/>
      <c r="C7" s="419">
        <f>+LEFT(KV_ÖSSZEFÜGGÉSEK!A5,4)+1</f>
        <v>2020</v>
      </c>
      <c r="D7" s="419">
        <f>+C7+1</f>
        <v>2021</v>
      </c>
      <c r="E7" s="419">
        <f>+D7+1</f>
        <v>2022</v>
      </c>
      <c r="F7" s="666"/>
    </row>
    <row r="8" spans="1:6" ht="15.75" thickBot="1">
      <c r="A8" s="144"/>
      <c r="B8" s="145" t="s">
        <v>473</v>
      </c>
      <c r="C8" s="145" t="s">
        <v>474</v>
      </c>
      <c r="D8" s="145" t="s">
        <v>475</v>
      </c>
      <c r="E8" s="145" t="s">
        <v>477</v>
      </c>
      <c r="F8" s="146" t="s">
        <v>476</v>
      </c>
    </row>
    <row r="9" spans="1:6" ht="15">
      <c r="A9" s="143" t="s">
        <v>17</v>
      </c>
      <c r="B9" s="152" t="s">
        <v>669</v>
      </c>
      <c r="C9" s="624">
        <v>16944730</v>
      </c>
      <c r="D9" s="624">
        <v>28498117</v>
      </c>
      <c r="E9" s="624">
        <v>27864802</v>
      </c>
      <c r="F9" s="625">
        <f>SUM(C9:E9)</f>
        <v>73307649</v>
      </c>
    </row>
    <row r="10" spans="1:6" ht="15">
      <c r="A10" s="142" t="s">
        <v>18</v>
      </c>
      <c r="B10" s="153"/>
      <c r="C10" s="626"/>
      <c r="D10" s="626"/>
      <c r="E10" s="626"/>
      <c r="F10" s="627">
        <f>SUM(C10:E10)</f>
        <v>0</v>
      </c>
    </row>
    <row r="11" spans="1:6" ht="15">
      <c r="A11" s="142" t="s">
        <v>19</v>
      </c>
      <c r="B11" s="153"/>
      <c r="C11" s="626"/>
      <c r="D11" s="626"/>
      <c r="E11" s="626"/>
      <c r="F11" s="627">
        <f>SUM(C11:E11)</f>
        <v>0</v>
      </c>
    </row>
    <row r="12" spans="1:6" ht="15">
      <c r="A12" s="142" t="s">
        <v>20</v>
      </c>
      <c r="B12" s="153"/>
      <c r="C12" s="626"/>
      <c r="D12" s="626"/>
      <c r="E12" s="626"/>
      <c r="F12" s="627">
        <f>SUM(C12:E12)</f>
        <v>0</v>
      </c>
    </row>
    <row r="13" spans="1:6" ht="15.75" thickBot="1">
      <c r="A13" s="148" t="s">
        <v>21</v>
      </c>
      <c r="B13" s="154"/>
      <c r="C13" s="628"/>
      <c r="D13" s="628"/>
      <c r="E13" s="628"/>
      <c r="F13" s="627">
        <f>SUM(C13:E13)</f>
        <v>0</v>
      </c>
    </row>
    <row r="14" spans="1:6" s="406" customFormat="1" ht="15" thickBot="1">
      <c r="A14" s="405" t="s">
        <v>22</v>
      </c>
      <c r="B14" s="149" t="s">
        <v>196</v>
      </c>
      <c r="C14" s="629">
        <f>SUM(C9:C13)</f>
        <v>16944730</v>
      </c>
      <c r="D14" s="629">
        <f>SUM(D9:D13)</f>
        <v>28498117</v>
      </c>
      <c r="E14" s="629">
        <f>SUM(E9:E13)</f>
        <v>27864802</v>
      </c>
      <c r="F14" s="630">
        <f>SUM(F9:F13)</f>
        <v>73307649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2" sqref="C12"/>
    </sheetView>
  </sheetViews>
  <sheetFormatPr defaultColWidth="9.00390625" defaultRowHeight="12.75"/>
  <cols>
    <col min="1" max="1" width="5.625" style="141" customWidth="1"/>
    <col min="2" max="2" width="68.625" style="141" customWidth="1"/>
    <col min="3" max="3" width="19.50390625" style="141" customWidth="1"/>
    <col min="4" max="16384" width="9.375" style="141" customWidth="1"/>
  </cols>
  <sheetData>
    <row r="1" spans="1:3" ht="15">
      <c r="A1" s="597"/>
      <c r="B1" s="597"/>
      <c r="C1" s="597"/>
    </row>
    <row r="2" spans="1:3" ht="15">
      <c r="A2" s="597"/>
      <c r="B2" s="649" t="str">
        <f>CONCATENATE("4. melléklet ",ALAPADATOK!A7," ",ALAPADATOK!B7," ",ALAPADATOK!C7," ",ALAPADATOK!D7," ",ALAPADATOK!E7," ",ALAPADATOK!F7," ",ALAPADATOK!G7," ",ALAPADATOK!H7)</f>
        <v>4. melléklet a 7 / 2019 ( III.29. ) önkormányzati rendelethez</v>
      </c>
      <c r="C2" s="649"/>
    </row>
    <row r="3" spans="1:3" ht="15">
      <c r="A3" s="597"/>
      <c r="B3" s="597"/>
      <c r="C3" s="597"/>
    </row>
    <row r="4" spans="1:3" ht="33" customHeight="1">
      <c r="A4" s="672" t="s">
        <v>670</v>
      </c>
      <c r="B4" s="672"/>
      <c r="C4" s="672"/>
    </row>
    <row r="5" spans="1:4" ht="15.75" customHeight="1" thickBot="1">
      <c r="A5" s="598"/>
      <c r="B5" s="598"/>
      <c r="C5" s="599" t="str">
        <f>'KV_2.2.sz.mell.'!E2</f>
        <v>Forintban!</v>
      </c>
      <c r="D5" s="147"/>
    </row>
    <row r="6" spans="1:3" ht="26.25" customHeight="1" thickBot="1">
      <c r="A6" s="600" t="s">
        <v>15</v>
      </c>
      <c r="B6" s="601" t="s">
        <v>194</v>
      </c>
      <c r="C6" s="602" t="str">
        <f>+'KV_1.1.sz.mell.'!C8</f>
        <v>2019. évi előirányzat</v>
      </c>
    </row>
    <row r="7" spans="1:3" ht="15.75" thickBot="1">
      <c r="A7" s="155"/>
      <c r="B7" s="452" t="s">
        <v>473</v>
      </c>
      <c r="C7" s="453" t="s">
        <v>474</v>
      </c>
    </row>
    <row r="8" spans="1:3" ht="15">
      <c r="A8" s="156" t="s">
        <v>17</v>
      </c>
      <c r="B8" s="311" t="s">
        <v>483</v>
      </c>
      <c r="C8" s="308">
        <v>67000000</v>
      </c>
    </row>
    <row r="9" spans="1:3" ht="24.75">
      <c r="A9" s="157" t="s">
        <v>18</v>
      </c>
      <c r="B9" s="336" t="s">
        <v>229</v>
      </c>
      <c r="C9" s="309">
        <v>8000000</v>
      </c>
    </row>
    <row r="10" spans="1:3" ht="15">
      <c r="A10" s="157" t="s">
        <v>19</v>
      </c>
      <c r="B10" s="337" t="s">
        <v>484</v>
      </c>
      <c r="C10" s="309"/>
    </row>
    <row r="11" spans="1:3" ht="24.75">
      <c r="A11" s="157" t="s">
        <v>20</v>
      </c>
      <c r="B11" s="337" t="s">
        <v>231</v>
      </c>
      <c r="C11" s="309"/>
    </row>
    <row r="12" spans="1:3" ht="15">
      <c r="A12" s="158" t="s">
        <v>21</v>
      </c>
      <c r="B12" s="337" t="s">
        <v>230</v>
      </c>
      <c r="C12" s="310">
        <v>500000</v>
      </c>
    </row>
    <row r="13" spans="1:3" ht="15.75" thickBot="1">
      <c r="A13" s="157" t="s">
        <v>22</v>
      </c>
      <c r="B13" s="338" t="s">
        <v>485</v>
      </c>
      <c r="C13" s="309"/>
    </row>
    <row r="14" spans="1:3" ht="15.75" thickBot="1">
      <c r="A14" s="673" t="s">
        <v>197</v>
      </c>
      <c r="B14" s="674"/>
      <c r="C14" s="159">
        <f>SUM(C8:C13)</f>
        <v>75500000</v>
      </c>
    </row>
    <row r="15" spans="1:3" ht="23.25" customHeight="1">
      <c r="A15" s="675" t="s">
        <v>208</v>
      </c>
      <c r="B15" s="675"/>
      <c r="C15" s="675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141" customWidth="1"/>
    <col min="2" max="2" width="66.875" style="141" customWidth="1"/>
    <col min="3" max="3" width="27.00390625" style="141" customWidth="1"/>
    <col min="4" max="16384" width="9.375" style="141" customWidth="1"/>
  </cols>
  <sheetData>
    <row r="1" spans="1:3" ht="15">
      <c r="A1" s="597"/>
      <c r="B1" s="597"/>
      <c r="C1" s="597"/>
    </row>
    <row r="2" spans="1:3" ht="15">
      <c r="A2" s="597"/>
      <c r="B2" s="649" t="str">
        <f>CONCATENATE("5. melléklet ",ALAPADATOK!A7," ",ALAPADATOK!B7," ",ALAPADATOK!C7," ",ALAPADATOK!D7," ",ALAPADATOK!E7," ",ALAPADATOK!F7," ",ALAPADATOK!G7," ",ALAPADATOK!H7)</f>
        <v>5. melléklet a 7 / 2019 ( III.29. ) önkormányzati rendelethez</v>
      </c>
      <c r="C2" s="649"/>
    </row>
    <row r="3" spans="1:3" ht="15">
      <c r="A3" s="597"/>
      <c r="B3" s="597"/>
      <c r="C3" s="597"/>
    </row>
    <row r="4" spans="1:3" ht="33" customHeight="1">
      <c r="A4" s="672" t="s">
        <v>675</v>
      </c>
      <c r="B4" s="672"/>
      <c r="C4" s="672"/>
    </row>
    <row r="5" spans="1:4" ht="15.75" customHeight="1" thickBot="1">
      <c r="A5" s="598"/>
      <c r="B5" s="598"/>
      <c r="C5" s="599" t="str">
        <f>'KV_4.sz.mell.'!C5</f>
        <v>Forintban!</v>
      </c>
      <c r="D5" s="147"/>
    </row>
    <row r="6" spans="1:3" ht="26.25" customHeight="1" thickBot="1">
      <c r="A6" s="600" t="s">
        <v>15</v>
      </c>
      <c r="B6" s="601" t="s">
        <v>198</v>
      </c>
      <c r="C6" s="602" t="s">
        <v>207</v>
      </c>
    </row>
    <row r="7" spans="1:3" ht="15.75" thickBot="1">
      <c r="A7" s="155"/>
      <c r="B7" s="452" t="s">
        <v>473</v>
      </c>
      <c r="C7" s="453" t="s">
        <v>474</v>
      </c>
    </row>
    <row r="8" spans="1:3" ht="15.75" thickBot="1">
      <c r="A8" s="156" t="s">
        <v>17</v>
      </c>
      <c r="B8" s="163" t="s">
        <v>671</v>
      </c>
      <c r="C8" s="160">
        <v>0</v>
      </c>
    </row>
    <row r="9" spans="1:3" ht="15.75" thickBot="1">
      <c r="A9" s="157" t="s">
        <v>18</v>
      </c>
      <c r="B9" s="163" t="s">
        <v>672</v>
      </c>
      <c r="C9" s="161">
        <v>0</v>
      </c>
    </row>
    <row r="10" spans="1:3" ht="15.75" thickBot="1">
      <c r="A10" s="157" t="s">
        <v>19</v>
      </c>
      <c r="B10" s="163" t="s">
        <v>673</v>
      </c>
      <c r="C10" s="162">
        <v>0</v>
      </c>
    </row>
    <row r="11" spans="1:3" ht="15.75" thickBot="1">
      <c r="A11" s="158" t="s">
        <v>20</v>
      </c>
      <c r="B11" s="163" t="s">
        <v>674</v>
      </c>
      <c r="C11" s="162">
        <v>16443546</v>
      </c>
    </row>
    <row r="12" spans="1:3" s="406" customFormat="1" ht="17.25" customHeight="1" thickBot="1">
      <c r="A12" s="407" t="s">
        <v>21</v>
      </c>
      <c r="B12" s="126" t="s">
        <v>199</v>
      </c>
      <c r="C12" s="159">
        <f>SUM(C8:C11)</f>
        <v>16443546</v>
      </c>
    </row>
    <row r="16" ht="15.75">
      <c r="B16" s="120"/>
    </row>
  </sheetData>
  <sheetProtection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3">
      <selection activeCell="F15" sqref="F15"/>
    </sheetView>
  </sheetViews>
  <sheetFormatPr defaultColWidth="9.00390625" defaultRowHeight="12.75"/>
  <cols>
    <col min="1" max="1" width="47.1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569"/>
      <c r="B1" s="557"/>
      <c r="C1" s="557"/>
      <c r="D1" s="557"/>
      <c r="E1" s="557"/>
      <c r="F1" s="557"/>
    </row>
    <row r="2" spans="1:6" ht="18" customHeight="1">
      <c r="A2" s="569"/>
      <c r="B2" s="677" t="str">
        <f>CONCATENATE("6. melléklet ",ALAPADATOK!A7," ",ALAPADATOK!B7," ",ALAPADATOK!C7," ",ALAPADATOK!D7," ",ALAPADATOK!E7," ",ALAPADATOK!F7," ",ALAPADATOK!G7," ",ALAPADATOK!H7)</f>
        <v>6. melléklet a 7 / 2019 ( III.29. ) önkormányzati rendelethez</v>
      </c>
      <c r="C2" s="678"/>
      <c r="D2" s="678"/>
      <c r="E2" s="678"/>
      <c r="F2" s="678"/>
    </row>
    <row r="3" spans="1:6" ht="12.75">
      <c r="A3" s="569"/>
      <c r="B3" s="557"/>
      <c r="C3" s="557"/>
      <c r="D3" s="557"/>
      <c r="E3" s="557"/>
      <c r="F3" s="557"/>
    </row>
    <row r="4" spans="1:6" ht="25.5" customHeight="1">
      <c r="A4" s="676" t="s">
        <v>0</v>
      </c>
      <c r="B4" s="676"/>
      <c r="C4" s="676"/>
      <c r="D4" s="676"/>
      <c r="E4" s="676"/>
      <c r="F4" s="676"/>
    </row>
    <row r="5" spans="1:6" ht="22.5" customHeight="1" thickBot="1">
      <c r="A5" s="569"/>
      <c r="B5" s="557"/>
      <c r="C5" s="557"/>
      <c r="D5" s="557"/>
      <c r="E5" s="557"/>
      <c r="F5" s="570" t="str">
        <f>'KV_5.sz.mell.'!C5</f>
        <v>Forintban!</v>
      </c>
    </row>
    <row r="6" spans="1:6" s="42" customFormat="1" ht="44.25" customHeight="1" thickBot="1">
      <c r="A6" s="571" t="s">
        <v>63</v>
      </c>
      <c r="B6" s="572" t="s">
        <v>64</v>
      </c>
      <c r="C6" s="572" t="s">
        <v>65</v>
      </c>
      <c r="D6" s="572" t="str">
        <f>+CONCATENATE("Felhasználás   ",LEFT(KV_ÖSSZEFÜGGÉSEK!A5,4)-1,". XII. 31-ig")</f>
        <v>Felhasználás   2018. XII. 31-ig</v>
      </c>
      <c r="E6" s="572" t="str">
        <f>+'KV_1.1.sz.mell.'!C8</f>
        <v>2019. évi előirányzat</v>
      </c>
      <c r="F6" s="573" t="str">
        <f>+CONCATENATE(LEFT(KV_ÖSSZEFÜGGÉSEK!A5,4),". utáni szükséglet")</f>
        <v>2019. utáni szükséglet</v>
      </c>
    </row>
    <row r="7" spans="1:6" ht="12" customHeight="1" thickBot="1">
      <c r="A7" s="47" t="s">
        <v>473</v>
      </c>
      <c r="B7" s="48" t="s">
        <v>474</v>
      </c>
      <c r="C7" s="48" t="s">
        <v>475</v>
      </c>
      <c r="D7" s="48" t="s">
        <v>477</v>
      </c>
      <c r="E7" s="48" t="s">
        <v>476</v>
      </c>
      <c r="F7" s="454" t="s">
        <v>541</v>
      </c>
    </row>
    <row r="8" spans="1:6" ht="15.75" customHeight="1">
      <c r="A8" s="408" t="s">
        <v>676</v>
      </c>
      <c r="B8" s="25">
        <v>225107280</v>
      </c>
      <c r="C8" s="410" t="s">
        <v>721</v>
      </c>
      <c r="D8" s="25">
        <v>5144020</v>
      </c>
      <c r="E8" s="25">
        <v>175284216</v>
      </c>
      <c r="F8" s="49">
        <f aca="true" t="shared" si="0" ref="F8:F23">B8-D8-E8</f>
        <v>44679044</v>
      </c>
    </row>
    <row r="9" spans="1:6" ht="15.75" customHeight="1">
      <c r="A9" s="408" t="s">
        <v>677</v>
      </c>
      <c r="B9" s="25">
        <v>211465716</v>
      </c>
      <c r="C9" s="410" t="s">
        <v>721</v>
      </c>
      <c r="D9" s="25">
        <v>2920480</v>
      </c>
      <c r="E9" s="25">
        <v>114900520</v>
      </c>
      <c r="F9" s="49">
        <f t="shared" si="0"/>
        <v>93644716</v>
      </c>
    </row>
    <row r="10" spans="1:6" ht="15.75" customHeight="1">
      <c r="A10" s="408" t="s">
        <v>678</v>
      </c>
      <c r="B10" s="25">
        <v>223726365</v>
      </c>
      <c r="C10" s="410" t="s">
        <v>721</v>
      </c>
      <c r="D10" s="25">
        <v>4635500</v>
      </c>
      <c r="E10" s="25">
        <v>164090767</v>
      </c>
      <c r="F10" s="49">
        <f t="shared" si="0"/>
        <v>55000098</v>
      </c>
    </row>
    <row r="11" spans="1:6" ht="15.75" customHeight="1">
      <c r="A11" s="409" t="s">
        <v>679</v>
      </c>
      <c r="B11" s="25">
        <v>77695403</v>
      </c>
      <c r="C11" s="410" t="s">
        <v>721</v>
      </c>
      <c r="D11" s="25">
        <v>2354199</v>
      </c>
      <c r="E11" s="25">
        <v>75341204</v>
      </c>
      <c r="F11" s="49">
        <f t="shared" si="0"/>
        <v>0</v>
      </c>
    </row>
    <row r="12" spans="1:6" ht="15.75" customHeight="1">
      <c r="A12" s="408" t="s">
        <v>680</v>
      </c>
      <c r="B12" s="25">
        <v>109770576</v>
      </c>
      <c r="C12" s="410" t="s">
        <v>721</v>
      </c>
      <c r="D12" s="25">
        <v>3429000</v>
      </c>
      <c r="E12" s="25">
        <v>106341576</v>
      </c>
      <c r="F12" s="49">
        <f t="shared" si="0"/>
        <v>0</v>
      </c>
    </row>
    <row r="13" spans="1:6" ht="15.75" customHeight="1">
      <c r="A13" s="614" t="s">
        <v>681</v>
      </c>
      <c r="B13" s="25">
        <v>105368273</v>
      </c>
      <c r="C13" s="410" t="s">
        <v>719</v>
      </c>
      <c r="D13" s="25">
        <v>51982367</v>
      </c>
      <c r="E13" s="25">
        <v>53385906</v>
      </c>
      <c r="F13" s="49">
        <f t="shared" si="0"/>
        <v>0</v>
      </c>
    </row>
    <row r="14" spans="1:6" ht="15.75" customHeight="1">
      <c r="A14" s="409" t="s">
        <v>682</v>
      </c>
      <c r="B14" s="25">
        <v>100387544</v>
      </c>
      <c r="C14" s="410" t="s">
        <v>722</v>
      </c>
      <c r="D14" s="25">
        <v>0</v>
      </c>
      <c r="E14" s="25">
        <v>100387544</v>
      </c>
      <c r="F14" s="49">
        <f t="shared" si="0"/>
        <v>0</v>
      </c>
    </row>
    <row r="15" spans="1:6" ht="15.75" customHeight="1">
      <c r="A15" s="408" t="s">
        <v>683</v>
      </c>
      <c r="B15" s="25">
        <v>10950000</v>
      </c>
      <c r="C15" s="410" t="s">
        <v>719</v>
      </c>
      <c r="D15" s="25">
        <v>3950000</v>
      </c>
      <c r="E15" s="25">
        <v>7000000</v>
      </c>
      <c r="F15" s="49">
        <f t="shared" si="0"/>
        <v>0</v>
      </c>
    </row>
    <row r="16" spans="1:6" ht="15.75" customHeight="1">
      <c r="A16" s="408" t="s">
        <v>684</v>
      </c>
      <c r="B16" s="25">
        <v>30000000</v>
      </c>
      <c r="C16" s="410" t="s">
        <v>720</v>
      </c>
      <c r="D16" s="25"/>
      <c r="E16" s="25">
        <v>30000000</v>
      </c>
      <c r="F16" s="49">
        <f t="shared" si="0"/>
        <v>0</v>
      </c>
    </row>
    <row r="17" spans="1:6" ht="15.75" customHeight="1">
      <c r="A17" s="408" t="s">
        <v>685</v>
      </c>
      <c r="B17" s="25">
        <v>410000</v>
      </c>
      <c r="C17" s="410" t="s">
        <v>720</v>
      </c>
      <c r="D17" s="25"/>
      <c r="E17" s="25">
        <v>410000</v>
      </c>
      <c r="F17" s="49">
        <f t="shared" si="0"/>
        <v>0</v>
      </c>
    </row>
    <row r="18" spans="1:6" ht="15.75" customHeight="1">
      <c r="A18" s="408" t="s">
        <v>738</v>
      </c>
      <c r="B18" s="25">
        <v>1410000</v>
      </c>
      <c r="C18" s="410" t="s">
        <v>720</v>
      </c>
      <c r="D18" s="25"/>
      <c r="E18" s="25">
        <v>1410000</v>
      </c>
      <c r="F18" s="49">
        <f t="shared" si="0"/>
        <v>0</v>
      </c>
    </row>
    <row r="19" spans="1:6" ht="15.75" customHeight="1">
      <c r="A19" s="408"/>
      <c r="B19" s="25"/>
      <c r="C19" s="410"/>
      <c r="D19" s="25"/>
      <c r="E19" s="25"/>
      <c r="F19" s="49">
        <f t="shared" si="0"/>
        <v>0</v>
      </c>
    </row>
    <row r="20" spans="1:6" ht="15.75" customHeight="1">
      <c r="A20" s="408"/>
      <c r="B20" s="25"/>
      <c r="C20" s="410"/>
      <c r="D20" s="25"/>
      <c r="E20" s="25"/>
      <c r="F20" s="49">
        <f t="shared" si="0"/>
        <v>0</v>
      </c>
    </row>
    <row r="21" spans="1:6" ht="15.75" customHeight="1">
      <c r="A21" s="408"/>
      <c r="B21" s="25"/>
      <c r="C21" s="410"/>
      <c r="D21" s="25"/>
      <c r="E21" s="25"/>
      <c r="F21" s="49">
        <f t="shared" si="0"/>
        <v>0</v>
      </c>
    </row>
    <row r="22" spans="1:6" ht="15.75" customHeight="1">
      <c r="A22" s="408"/>
      <c r="B22" s="25"/>
      <c r="C22" s="410"/>
      <c r="D22" s="25"/>
      <c r="E22" s="25"/>
      <c r="F22" s="49">
        <f t="shared" si="0"/>
        <v>0</v>
      </c>
    </row>
    <row r="23" spans="1:6" ht="15.75" customHeight="1" thickBot="1">
      <c r="A23" s="50"/>
      <c r="B23" s="26"/>
      <c r="C23" s="411"/>
      <c r="D23" s="26"/>
      <c r="E23" s="26"/>
      <c r="F23" s="51">
        <f t="shared" si="0"/>
        <v>0</v>
      </c>
    </row>
    <row r="24" spans="1:6" s="54" customFormat="1" ht="18" customHeight="1" thickBot="1">
      <c r="A24" s="168" t="s">
        <v>62</v>
      </c>
      <c r="B24" s="52">
        <f>SUM(B8:B23)</f>
        <v>1096291157</v>
      </c>
      <c r="C24" s="114"/>
      <c r="D24" s="52">
        <f>SUM(D8:D23)</f>
        <v>74415566</v>
      </c>
      <c r="E24" s="52">
        <f>SUM(E8:E23)</f>
        <v>828551733</v>
      </c>
      <c r="F24" s="53">
        <f>SUM(F8:F23)</f>
        <v>193323858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569"/>
      <c r="B1" s="557"/>
      <c r="C1" s="557"/>
      <c r="D1" s="557"/>
      <c r="E1" s="557"/>
      <c r="F1" s="557"/>
    </row>
    <row r="2" spans="1:6" ht="21" customHeight="1">
      <c r="A2" s="569"/>
      <c r="B2" s="677" t="str">
        <f>CONCATENATE("7. melléklet ",ALAPADATOK!A7," ",ALAPADATOK!B7," ",ALAPADATOK!C7," ",ALAPADATOK!D7," ",ALAPADATOK!E7," ",ALAPADATOK!F7," ",ALAPADATOK!G7," ",ALAPADATOK!H7)</f>
        <v>7. melléklet a 7 / 2019 ( III.29. ) önkormányzati rendelethez</v>
      </c>
      <c r="C2" s="677"/>
      <c r="D2" s="677"/>
      <c r="E2" s="677"/>
      <c r="F2" s="677"/>
    </row>
    <row r="3" spans="1:6" ht="12.75">
      <c r="A3" s="569"/>
      <c r="B3" s="557"/>
      <c r="C3" s="557"/>
      <c r="D3" s="557"/>
      <c r="E3" s="557"/>
      <c r="F3" s="557"/>
    </row>
    <row r="4" spans="1:6" ht="24.75" customHeight="1">
      <c r="A4" s="676" t="s">
        <v>1</v>
      </c>
      <c r="B4" s="676"/>
      <c r="C4" s="676"/>
      <c r="D4" s="676"/>
      <c r="E4" s="676"/>
      <c r="F4" s="676"/>
    </row>
    <row r="5" spans="1:6" ht="23.25" customHeight="1" thickBot="1">
      <c r="A5" s="569"/>
      <c r="B5" s="557"/>
      <c r="C5" s="557"/>
      <c r="D5" s="557"/>
      <c r="E5" s="557"/>
      <c r="F5" s="570" t="str">
        <f>'KV_6.sz.mell.'!F5</f>
        <v>Forintban!</v>
      </c>
    </row>
    <row r="6" spans="1:6" s="42" customFormat="1" ht="48.75" customHeight="1" thickBot="1">
      <c r="A6" s="571" t="s">
        <v>66</v>
      </c>
      <c r="B6" s="572" t="s">
        <v>64</v>
      </c>
      <c r="C6" s="572" t="s">
        <v>65</v>
      </c>
      <c r="D6" s="572" t="str">
        <f>+'KV_6.sz.mell.'!D6</f>
        <v>Felhasználás   2018. XII. 31-ig</v>
      </c>
      <c r="E6" s="572" t="str">
        <f>+'KV_6.sz.mell.'!E6</f>
        <v>2019. évi előirányzat</v>
      </c>
      <c r="F6" s="574" t="str">
        <f>+CONCATENATE(LEFT(KV_ÖSSZEFÜGGÉSEK!A5,4),". utáni szükséglet ",CHAR(10),"")</f>
        <v>2019. utáni szükséglet 
</v>
      </c>
    </row>
    <row r="7" spans="1:6" ht="15" customHeight="1" thickBot="1">
      <c r="A7" s="47" t="s">
        <v>473</v>
      </c>
      <c r="B7" s="48" t="s">
        <v>474</v>
      </c>
      <c r="C7" s="48" t="s">
        <v>475</v>
      </c>
      <c r="D7" s="48" t="s">
        <v>477</v>
      </c>
      <c r="E7" s="48" t="s">
        <v>476</v>
      </c>
      <c r="F7" s="455" t="s">
        <v>541</v>
      </c>
    </row>
    <row r="8" spans="1:6" ht="15.75" customHeight="1">
      <c r="A8" s="55" t="s">
        <v>686</v>
      </c>
      <c r="B8" s="56">
        <v>15508000</v>
      </c>
      <c r="C8" s="412" t="s">
        <v>723</v>
      </c>
      <c r="D8" s="56">
        <v>4699000</v>
      </c>
      <c r="E8" s="56">
        <v>10809000</v>
      </c>
      <c r="F8" s="57">
        <f aca="true" t="shared" si="0" ref="F8:F24">B8-D8-E8</f>
        <v>0</v>
      </c>
    </row>
    <row r="9" spans="1:6" ht="15.75" customHeight="1">
      <c r="A9" s="55" t="s">
        <v>687</v>
      </c>
      <c r="B9" s="56">
        <v>5000000</v>
      </c>
      <c r="C9" s="412" t="s">
        <v>720</v>
      </c>
      <c r="D9" s="56"/>
      <c r="E9" s="56">
        <v>5000000</v>
      </c>
      <c r="F9" s="57">
        <f t="shared" si="0"/>
        <v>0</v>
      </c>
    </row>
    <row r="10" spans="1:6" ht="15.75" customHeight="1">
      <c r="A10" s="55" t="s">
        <v>688</v>
      </c>
      <c r="B10" s="56">
        <v>126766800</v>
      </c>
      <c r="C10" s="412" t="s">
        <v>721</v>
      </c>
      <c r="D10" s="56">
        <v>3175000</v>
      </c>
      <c r="E10" s="56">
        <v>123591800</v>
      </c>
      <c r="F10" s="57">
        <f t="shared" si="0"/>
        <v>0</v>
      </c>
    </row>
    <row r="11" spans="1:6" ht="15.75" customHeight="1">
      <c r="A11" s="55" t="s">
        <v>689</v>
      </c>
      <c r="B11" s="56">
        <v>1500000</v>
      </c>
      <c r="C11" s="412" t="s">
        <v>720</v>
      </c>
      <c r="D11" s="56"/>
      <c r="E11" s="56">
        <v>1500000</v>
      </c>
      <c r="F11" s="57">
        <f t="shared" si="0"/>
        <v>0</v>
      </c>
    </row>
    <row r="12" spans="1:6" ht="15.75" customHeight="1">
      <c r="A12" s="55"/>
      <c r="B12" s="56"/>
      <c r="C12" s="412"/>
      <c r="D12" s="56"/>
      <c r="E12" s="56"/>
      <c r="F12" s="57">
        <f t="shared" si="0"/>
        <v>0</v>
      </c>
    </row>
    <row r="13" spans="1:6" ht="15.75" customHeight="1">
      <c r="A13" s="55"/>
      <c r="B13" s="56"/>
      <c r="C13" s="412"/>
      <c r="D13" s="56"/>
      <c r="E13" s="56"/>
      <c r="F13" s="57">
        <f t="shared" si="0"/>
        <v>0</v>
      </c>
    </row>
    <row r="14" spans="1:6" ht="15.75" customHeight="1">
      <c r="A14" s="55"/>
      <c r="B14" s="56"/>
      <c r="C14" s="412"/>
      <c r="D14" s="56"/>
      <c r="E14" s="56"/>
      <c r="F14" s="57">
        <f t="shared" si="0"/>
        <v>0</v>
      </c>
    </row>
    <row r="15" spans="1:6" ht="15.75" customHeight="1">
      <c r="A15" s="55"/>
      <c r="B15" s="56"/>
      <c r="C15" s="412"/>
      <c r="D15" s="56"/>
      <c r="E15" s="56"/>
      <c r="F15" s="57">
        <f t="shared" si="0"/>
        <v>0</v>
      </c>
    </row>
    <row r="16" spans="1:6" ht="15.75" customHeight="1">
      <c r="A16" s="55"/>
      <c r="B16" s="56"/>
      <c r="C16" s="412"/>
      <c r="D16" s="56"/>
      <c r="E16" s="56"/>
      <c r="F16" s="57">
        <f t="shared" si="0"/>
        <v>0</v>
      </c>
    </row>
    <row r="17" spans="1:6" ht="15.75" customHeight="1">
      <c r="A17" s="55"/>
      <c r="B17" s="56"/>
      <c r="C17" s="412"/>
      <c r="D17" s="56"/>
      <c r="E17" s="56"/>
      <c r="F17" s="57">
        <f t="shared" si="0"/>
        <v>0</v>
      </c>
    </row>
    <row r="18" spans="1:6" ht="15.75" customHeight="1">
      <c r="A18" s="55"/>
      <c r="B18" s="56"/>
      <c r="C18" s="412"/>
      <c r="D18" s="56"/>
      <c r="E18" s="56"/>
      <c r="F18" s="57">
        <f t="shared" si="0"/>
        <v>0</v>
      </c>
    </row>
    <row r="19" spans="1:6" ht="15.75" customHeight="1">
      <c r="A19" s="55"/>
      <c r="B19" s="56"/>
      <c r="C19" s="412"/>
      <c r="D19" s="56"/>
      <c r="E19" s="56"/>
      <c r="F19" s="57">
        <f t="shared" si="0"/>
        <v>0</v>
      </c>
    </row>
    <row r="20" spans="1:6" ht="15.75" customHeight="1">
      <c r="A20" s="55"/>
      <c r="B20" s="56"/>
      <c r="C20" s="412"/>
      <c r="D20" s="56"/>
      <c r="E20" s="56"/>
      <c r="F20" s="57">
        <f t="shared" si="0"/>
        <v>0</v>
      </c>
    </row>
    <row r="21" spans="1:6" ht="15.75" customHeight="1">
      <c r="A21" s="55"/>
      <c r="B21" s="56"/>
      <c r="C21" s="412"/>
      <c r="D21" s="56"/>
      <c r="E21" s="56"/>
      <c r="F21" s="57">
        <f t="shared" si="0"/>
        <v>0</v>
      </c>
    </row>
    <row r="22" spans="1:6" ht="15.75" customHeight="1">
      <c r="A22" s="55"/>
      <c r="B22" s="56"/>
      <c r="C22" s="412"/>
      <c r="D22" s="56"/>
      <c r="E22" s="56"/>
      <c r="F22" s="57">
        <f t="shared" si="0"/>
        <v>0</v>
      </c>
    </row>
    <row r="23" spans="1:6" ht="15.75" customHeight="1">
      <c r="A23" s="55"/>
      <c r="B23" s="56"/>
      <c r="C23" s="412"/>
      <c r="D23" s="56"/>
      <c r="E23" s="56"/>
      <c r="F23" s="57">
        <f t="shared" si="0"/>
        <v>0</v>
      </c>
    </row>
    <row r="24" spans="1:6" ht="15.75" customHeight="1" thickBot="1">
      <c r="A24" s="58"/>
      <c r="B24" s="59"/>
      <c r="C24" s="413"/>
      <c r="D24" s="59"/>
      <c r="E24" s="59"/>
      <c r="F24" s="60">
        <f t="shared" si="0"/>
        <v>0</v>
      </c>
    </row>
    <row r="25" spans="1:6" s="54" customFormat="1" ht="18" customHeight="1" thickBot="1">
      <c r="A25" s="168" t="s">
        <v>62</v>
      </c>
      <c r="B25" s="169">
        <f>SUM(B8:B24)</f>
        <v>148774800</v>
      </c>
      <c r="C25" s="115"/>
      <c r="D25" s="169">
        <f>SUM(D8:D24)</f>
        <v>7874000</v>
      </c>
      <c r="E25" s="169">
        <f>SUM(E8:E24)</f>
        <v>140900800</v>
      </c>
      <c r="F25" s="61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G18" sqref="G18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 melléklet ",ALAPADATOK!A7," ",ALAPADATOK!B7," ",ALAPADATOK!C7," ",ALAPADATOK!D7," ",ALAPADATOK!E7," ",ALAPADATOK!F7," ",ALAPADATOK!G7," ",ALAPADATOK!H7)</f>
        <v>8.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724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190090481</v>
      </c>
      <c r="C10" s="84"/>
      <c r="D10" s="84"/>
      <c r="E10" s="192">
        <f t="shared" si="0"/>
        <v>190090481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>
        <v>0</v>
      </c>
      <c r="C12" s="84">
        <v>44679044</v>
      </c>
      <c r="D12" s="84"/>
      <c r="E12" s="192">
        <f t="shared" si="0"/>
        <v>44679044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190090481</v>
      </c>
      <c r="C15" s="194">
        <f>C8+SUM(C10:C14)</f>
        <v>44679044</v>
      </c>
      <c r="D15" s="194">
        <f>D8+SUM(D10:D14)</f>
        <v>0</v>
      </c>
      <c r="E15" s="195">
        <f>E8+SUM(E10:E14)</f>
        <v>234769525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/>
      <c r="C18" s="82"/>
      <c r="D18" s="82"/>
      <c r="E18" s="188">
        <f aca="true" t="shared" si="1" ref="E18:E23">SUM(B18:D18)</f>
        <v>0</v>
      </c>
    </row>
    <row r="19" spans="1:5" ht="12.75">
      <c r="A19" s="196" t="s">
        <v>140</v>
      </c>
      <c r="B19" s="84">
        <v>175284216</v>
      </c>
      <c r="C19" s="84">
        <v>44679044</v>
      </c>
      <c r="D19" s="84"/>
      <c r="E19" s="192">
        <f t="shared" si="1"/>
        <v>219963260</v>
      </c>
    </row>
    <row r="20" spans="1:5" ht="12.75">
      <c r="A20" s="191" t="s">
        <v>141</v>
      </c>
      <c r="B20" s="84">
        <v>14806265</v>
      </c>
      <c r="C20" s="84"/>
      <c r="D20" s="84"/>
      <c r="E20" s="192">
        <f t="shared" si="1"/>
        <v>14806265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190090481</v>
      </c>
      <c r="C24" s="194">
        <f>SUM(C18:C23)</f>
        <v>44679044</v>
      </c>
      <c r="D24" s="194">
        <f>SUM(D18:D23)</f>
        <v>0</v>
      </c>
      <c r="E24" s="195">
        <f>SUM(E18:E23)</f>
        <v>234769525</v>
      </c>
    </row>
    <row r="26" spans="1:5" ht="15.75">
      <c r="A26" s="490" t="s">
        <v>136</v>
      </c>
      <c r="B26" s="679" t="s">
        <v>725</v>
      </c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>
        <v>115545520</v>
      </c>
      <c r="C31" s="84"/>
      <c r="D31" s="84"/>
      <c r="E31" s="192">
        <f t="shared" si="2"/>
        <v>115545520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>
        <v>0</v>
      </c>
      <c r="C33" s="84">
        <v>93644716</v>
      </c>
      <c r="D33" s="84"/>
      <c r="E33" s="192">
        <f t="shared" si="2"/>
        <v>93644716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115545520</v>
      </c>
      <c r="C36" s="194">
        <f>C29+SUM(C31:C35)</f>
        <v>93644716</v>
      </c>
      <c r="D36" s="194">
        <f>D29+SUM(D31:D35)</f>
        <v>0</v>
      </c>
      <c r="E36" s="195">
        <f>E29+SUM(E31:E35)</f>
        <v>209190236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/>
      <c r="C39" s="82"/>
      <c r="D39" s="82"/>
      <c r="E39" s="188">
        <f>SUM(B39:D39)</f>
        <v>0</v>
      </c>
    </row>
    <row r="40" spans="1:5" ht="12.75">
      <c r="A40" s="196" t="s">
        <v>140</v>
      </c>
      <c r="B40" s="84">
        <v>114900520</v>
      </c>
      <c r="C40" s="84">
        <v>93644716</v>
      </c>
      <c r="D40" s="84"/>
      <c r="E40" s="192">
        <f>SUM(B40:D40)</f>
        <v>208545236</v>
      </c>
    </row>
    <row r="41" spans="1:5" ht="12.75">
      <c r="A41" s="191" t="s">
        <v>141</v>
      </c>
      <c r="B41" s="84">
        <v>645000</v>
      </c>
      <c r="C41" s="84"/>
      <c r="D41" s="84"/>
      <c r="E41" s="192">
        <f>SUM(B41:D41)</f>
        <v>645000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115545520</v>
      </c>
      <c r="C44" s="194">
        <f>SUM(C39:C43)</f>
        <v>93644716</v>
      </c>
      <c r="D44" s="194">
        <f>SUM(D39:D43)</f>
        <v>0</v>
      </c>
      <c r="E44" s="195">
        <f>SUM(E39:E43)</f>
        <v>209190236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5:E5"/>
    <mergeCell ref="B26:E26"/>
    <mergeCell ref="D6:E6"/>
    <mergeCell ref="D27:E27"/>
    <mergeCell ref="A3:E3"/>
    <mergeCell ref="A4:E4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C21" sqref="C21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CONCATENATE("8.1 melléklet ",ALAPADATOK!A7," ",ALAPADATOK!B7," ",ALAPADATOK!C7," ",ALAPADATOK!D7," ",ALAPADATOK!E7," ",ALAPADATOK!F7," ",ALAPADATOK!G7," ",ALAPADATOK!H7)</f>
        <v>8.1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726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174183965</v>
      </c>
      <c r="C10" s="84"/>
      <c r="D10" s="84"/>
      <c r="E10" s="192">
        <f t="shared" si="0"/>
        <v>174183965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>
        <v>0</v>
      </c>
      <c r="C12" s="84">
        <v>55000098</v>
      </c>
      <c r="D12" s="84"/>
      <c r="E12" s="192">
        <f t="shared" si="0"/>
        <v>55000098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174183965</v>
      </c>
      <c r="C15" s="194">
        <f>C8+SUM(C10:C14)</f>
        <v>55000098</v>
      </c>
      <c r="D15" s="194">
        <f>D8+SUM(D10:D14)</f>
        <v>0</v>
      </c>
      <c r="E15" s="195">
        <f>E8+SUM(E10:E14)</f>
        <v>229184063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/>
      <c r="C18" s="82"/>
      <c r="D18" s="82"/>
      <c r="E18" s="188">
        <f aca="true" t="shared" si="1" ref="E18:E23">SUM(B18:D18)</f>
        <v>0</v>
      </c>
    </row>
    <row r="19" spans="1:5" ht="12.75">
      <c r="A19" s="196" t="s">
        <v>140</v>
      </c>
      <c r="B19" s="84">
        <v>164090767</v>
      </c>
      <c r="C19" s="84">
        <v>55000098</v>
      </c>
      <c r="D19" s="84"/>
      <c r="E19" s="192">
        <f t="shared" si="1"/>
        <v>219090865</v>
      </c>
    </row>
    <row r="20" spans="1:5" ht="12.75">
      <c r="A20" s="191" t="s">
        <v>141</v>
      </c>
      <c r="B20" s="84">
        <v>10093198</v>
      </c>
      <c r="C20" s="84"/>
      <c r="D20" s="84"/>
      <c r="E20" s="192">
        <f t="shared" si="1"/>
        <v>10093198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174183965</v>
      </c>
      <c r="C24" s="194">
        <f>SUM(C18:C23)</f>
        <v>55000098</v>
      </c>
      <c r="D24" s="194">
        <f>SUM(D18:D23)</f>
        <v>0</v>
      </c>
      <c r="E24" s="195">
        <f>SUM(E18:E23)</f>
        <v>229184063</v>
      </c>
    </row>
    <row r="26" spans="1:5" ht="15.75">
      <c r="A26" s="490" t="s">
        <v>136</v>
      </c>
      <c r="B26" s="679" t="s">
        <v>727</v>
      </c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>
        <v>82262785</v>
      </c>
      <c r="C31" s="84"/>
      <c r="D31" s="84"/>
      <c r="E31" s="192">
        <f t="shared" si="2"/>
        <v>82262785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/>
      <c r="C33" s="84"/>
      <c r="D33" s="84"/>
      <c r="E33" s="192">
        <f t="shared" si="2"/>
        <v>0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82262785</v>
      </c>
      <c r="C36" s="194">
        <f>C29+SUM(C31:C35)</f>
        <v>0</v>
      </c>
      <c r="D36" s="194">
        <f>D29+SUM(D31:D35)</f>
        <v>0</v>
      </c>
      <c r="E36" s="195">
        <f>E29+SUM(E31:E35)</f>
        <v>82262785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/>
      <c r="C39" s="82"/>
      <c r="D39" s="82"/>
      <c r="E39" s="188">
        <f>SUM(B39:D39)</f>
        <v>0</v>
      </c>
    </row>
    <row r="40" spans="1:5" ht="12.75">
      <c r="A40" s="196" t="s">
        <v>140</v>
      </c>
      <c r="B40" s="84">
        <v>75341204</v>
      </c>
      <c r="C40" s="84"/>
      <c r="D40" s="84"/>
      <c r="E40" s="192">
        <f>SUM(B40:D40)</f>
        <v>75341204</v>
      </c>
    </row>
    <row r="41" spans="1:5" ht="12.75">
      <c r="A41" s="191" t="s">
        <v>141</v>
      </c>
      <c r="B41" s="84">
        <v>6921581</v>
      </c>
      <c r="C41" s="84"/>
      <c r="D41" s="84"/>
      <c r="E41" s="192">
        <f>SUM(B41:D41)</f>
        <v>6921581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82262785</v>
      </c>
      <c r="C44" s="194">
        <f>SUM(C39:C43)</f>
        <v>0</v>
      </c>
      <c r="D44" s="194">
        <f>SUM(D39:D43)</f>
        <v>0</v>
      </c>
      <c r="E44" s="195">
        <f>SUM(E39:E43)</f>
        <v>82262785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1:E1"/>
    <mergeCell ref="A3:E3"/>
    <mergeCell ref="A4:E4"/>
    <mergeCell ref="B5:E5"/>
    <mergeCell ref="D6:E6"/>
    <mergeCell ref="B26:E26"/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22">
      <selection activeCell="B26" sqref="B26:E26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CONCATENATE("8.2 melléklet ",ALAPADATOK!A7," ",ALAPADATOK!B7," ",ALAPADATOK!C7," ",ALAPADATOK!D7," ",ALAPADATOK!E7," ",ALAPADATOK!F7," ",ALAPADATOK!G7," ",ALAPADATOK!H7)</f>
        <v>8.2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728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95762950</v>
      </c>
      <c r="C10" s="84"/>
      <c r="D10" s="84"/>
      <c r="E10" s="192">
        <f t="shared" si="0"/>
        <v>95762950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>
        <v>16443546</v>
      </c>
      <c r="C12" s="84"/>
      <c r="D12" s="84"/>
      <c r="E12" s="192">
        <f t="shared" si="0"/>
        <v>16443546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112206496</v>
      </c>
      <c r="C15" s="194">
        <f>C8+SUM(C10:C14)</f>
        <v>0</v>
      </c>
      <c r="D15" s="194">
        <f>D8+SUM(D10:D14)</f>
        <v>0</v>
      </c>
      <c r="E15" s="195">
        <f>E8+SUM(E10:E14)</f>
        <v>112206496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/>
      <c r="C18" s="82"/>
      <c r="D18" s="82"/>
      <c r="E18" s="188">
        <f aca="true" t="shared" si="1" ref="E18:E23">SUM(B18:D18)</f>
        <v>0</v>
      </c>
    </row>
    <row r="19" spans="1:5" ht="12.75">
      <c r="A19" s="196" t="s">
        <v>140</v>
      </c>
      <c r="B19" s="84">
        <v>106341576</v>
      </c>
      <c r="C19" s="84"/>
      <c r="D19" s="84"/>
      <c r="E19" s="192">
        <f t="shared" si="1"/>
        <v>106341576</v>
      </c>
    </row>
    <row r="20" spans="1:5" ht="12.75">
      <c r="A20" s="191" t="s">
        <v>141</v>
      </c>
      <c r="B20" s="84">
        <v>5864920</v>
      </c>
      <c r="C20" s="84"/>
      <c r="D20" s="84"/>
      <c r="E20" s="192">
        <f t="shared" si="1"/>
        <v>5864920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112206496</v>
      </c>
      <c r="C24" s="194">
        <f>SUM(C18:C23)</f>
        <v>0</v>
      </c>
      <c r="D24" s="194">
        <f>SUM(D18:D23)</f>
        <v>0</v>
      </c>
      <c r="E24" s="195">
        <f>SUM(E18:E23)</f>
        <v>112206496</v>
      </c>
    </row>
    <row r="26" spans="1:5" ht="15.75">
      <c r="A26" s="490" t="s">
        <v>136</v>
      </c>
      <c r="B26" s="679" t="s">
        <v>729</v>
      </c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>
        <v>53385906</v>
      </c>
      <c r="C31" s="84"/>
      <c r="D31" s="84"/>
      <c r="E31" s="192">
        <f t="shared" si="2"/>
        <v>53385906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/>
      <c r="C33" s="84"/>
      <c r="D33" s="84"/>
      <c r="E33" s="192">
        <f t="shared" si="2"/>
        <v>0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53385906</v>
      </c>
      <c r="C36" s="194">
        <f>C29+SUM(C31:C35)</f>
        <v>0</v>
      </c>
      <c r="D36" s="194">
        <f>D29+SUM(D31:D35)</f>
        <v>0</v>
      </c>
      <c r="E36" s="195">
        <f>E29+SUM(E31:E35)</f>
        <v>53385906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/>
      <c r="C39" s="82"/>
      <c r="D39" s="82"/>
      <c r="E39" s="188">
        <f>SUM(B39:D39)</f>
        <v>0</v>
      </c>
    </row>
    <row r="40" spans="1:5" ht="12.75">
      <c r="A40" s="196" t="s">
        <v>140</v>
      </c>
      <c r="B40" s="84">
        <v>53385906</v>
      </c>
      <c r="C40" s="84"/>
      <c r="D40" s="84"/>
      <c r="E40" s="192">
        <f>SUM(B40:D40)</f>
        <v>53385906</v>
      </c>
    </row>
    <row r="41" spans="1:5" ht="12.75">
      <c r="A41" s="191" t="s">
        <v>141</v>
      </c>
      <c r="B41" s="84"/>
      <c r="C41" s="84"/>
      <c r="D41" s="84"/>
      <c r="E41" s="192">
        <f>SUM(B41:D41)</f>
        <v>0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53385906</v>
      </c>
      <c r="C44" s="194">
        <f>SUM(C39:C43)</f>
        <v>0</v>
      </c>
      <c r="D44" s="194">
        <f>SUM(D39:D43)</f>
        <v>0</v>
      </c>
      <c r="E44" s="195">
        <f>SUM(E39:E43)</f>
        <v>53385906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A46" sqref="A46:E46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CONCATENATE("8.3 melléklet ",ALAPADATOK!A7," ",ALAPADATOK!B7," ",ALAPADATOK!C7," ",ALAPADATOK!D7," ",ALAPADATOK!E7," ",ALAPADATOK!F7," ",ALAPADATOK!G7," ",ALAPADATOK!H7)</f>
        <v>8.3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730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100387544</v>
      </c>
      <c r="C10" s="84"/>
      <c r="D10" s="84"/>
      <c r="E10" s="192">
        <f t="shared" si="0"/>
        <v>100387544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/>
      <c r="C12" s="84"/>
      <c r="D12" s="84"/>
      <c r="E12" s="192">
        <f t="shared" si="0"/>
        <v>0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100387544</v>
      </c>
      <c r="C15" s="194">
        <f>C8+SUM(C10:C14)</f>
        <v>0</v>
      </c>
      <c r="D15" s="194">
        <f>D8+SUM(D10:D14)</f>
        <v>0</v>
      </c>
      <c r="E15" s="195">
        <f>E8+SUM(E10:E14)</f>
        <v>100387544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/>
      <c r="C18" s="82"/>
      <c r="D18" s="82"/>
      <c r="E18" s="188">
        <f aca="true" t="shared" si="1" ref="E18:E23">SUM(B18:D18)</f>
        <v>0</v>
      </c>
    </row>
    <row r="19" spans="1:5" ht="12.75">
      <c r="A19" s="196" t="s">
        <v>140</v>
      </c>
      <c r="B19" s="84">
        <v>100387544</v>
      </c>
      <c r="C19" s="84"/>
      <c r="D19" s="84"/>
      <c r="E19" s="192">
        <f t="shared" si="1"/>
        <v>100387544</v>
      </c>
    </row>
    <row r="20" spans="1:5" ht="12.75">
      <c r="A20" s="191" t="s">
        <v>141</v>
      </c>
      <c r="B20" s="84"/>
      <c r="C20" s="84"/>
      <c r="D20" s="84"/>
      <c r="E20" s="192">
        <f t="shared" si="1"/>
        <v>0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100387544</v>
      </c>
      <c r="C24" s="194">
        <f>SUM(C18:C23)</f>
        <v>0</v>
      </c>
      <c r="D24" s="194">
        <f>SUM(D18:D23)</f>
        <v>0</v>
      </c>
      <c r="E24" s="195">
        <f>SUM(E18:E23)</f>
        <v>100387544</v>
      </c>
    </row>
    <row r="26" spans="1:5" ht="15.75">
      <c r="A26" s="490" t="s">
        <v>136</v>
      </c>
      <c r="B26" s="679" t="s">
        <v>731</v>
      </c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>
        <v>132036800</v>
      </c>
      <c r="C31" s="84"/>
      <c r="D31" s="84"/>
      <c r="E31" s="192">
        <f t="shared" si="2"/>
        <v>132036800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/>
      <c r="C33" s="84"/>
      <c r="D33" s="84"/>
      <c r="E33" s="192">
        <f t="shared" si="2"/>
        <v>0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132036800</v>
      </c>
      <c r="C36" s="194">
        <f>C29+SUM(C31:C35)</f>
        <v>0</v>
      </c>
      <c r="D36" s="194">
        <f>D29+SUM(D31:D35)</f>
        <v>0</v>
      </c>
      <c r="E36" s="195">
        <f>E29+SUM(E31:E35)</f>
        <v>132036800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/>
      <c r="C39" s="82"/>
      <c r="D39" s="82"/>
      <c r="E39" s="188">
        <f>SUM(B39:D39)</f>
        <v>0</v>
      </c>
    </row>
    <row r="40" spans="1:5" ht="12.75">
      <c r="A40" s="196" t="s">
        <v>140</v>
      </c>
      <c r="B40" s="84">
        <v>123591800</v>
      </c>
      <c r="C40" s="84"/>
      <c r="D40" s="84"/>
      <c r="E40" s="192">
        <f>SUM(B40:D40)</f>
        <v>123591800</v>
      </c>
    </row>
    <row r="41" spans="1:5" ht="12.75">
      <c r="A41" s="191" t="s">
        <v>141</v>
      </c>
      <c r="B41" s="84">
        <v>8445000</v>
      </c>
      <c r="C41" s="84"/>
      <c r="D41" s="84"/>
      <c r="E41" s="192">
        <f>SUM(B41:D41)</f>
        <v>8445000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132036800</v>
      </c>
      <c r="C44" s="194">
        <f>SUM(C39:C43)</f>
        <v>0</v>
      </c>
      <c r="D44" s="194">
        <f>SUM(D39:D43)</f>
        <v>0</v>
      </c>
      <c r="E44" s="195">
        <f>SUM(E39:E43)</f>
        <v>132036800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H10" sqref="H10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43" t="s">
        <v>565</v>
      </c>
      <c r="B1" s="643"/>
      <c r="C1" s="643"/>
      <c r="D1" s="643"/>
      <c r="E1" s="643"/>
      <c r="F1" s="643"/>
      <c r="G1" s="643"/>
      <c r="H1" s="643"/>
      <c r="I1" s="643"/>
      <c r="J1" s="643"/>
    </row>
    <row r="3" spans="1:9" ht="15.75">
      <c r="A3" s="646" t="s">
        <v>665</v>
      </c>
      <c r="B3" s="647"/>
      <c r="C3" s="647"/>
      <c r="D3" s="647"/>
      <c r="E3" s="647"/>
      <c r="F3" s="647"/>
      <c r="G3" s="151"/>
      <c r="H3" s="151"/>
      <c r="I3" s="151"/>
    </row>
    <row r="6" ht="15">
      <c r="A6" s="509" t="s">
        <v>660</v>
      </c>
    </row>
    <row r="7" spans="1:11" ht="12.75">
      <c r="A7" s="595" t="s">
        <v>634</v>
      </c>
      <c r="B7" s="613">
        <v>7</v>
      </c>
      <c r="C7" s="596" t="s">
        <v>631</v>
      </c>
      <c r="D7" s="596">
        <v>2019</v>
      </c>
      <c r="E7" s="596" t="s">
        <v>632</v>
      </c>
      <c r="F7" s="613" t="s">
        <v>748</v>
      </c>
      <c r="G7" s="596" t="s">
        <v>633</v>
      </c>
      <c r="H7" s="596" t="s">
        <v>635</v>
      </c>
      <c r="I7" s="596"/>
      <c r="J7" s="596"/>
      <c r="K7" s="596"/>
    </row>
    <row r="8" spans="1:6" ht="12.75">
      <c r="A8" s="525"/>
      <c r="B8" s="524"/>
      <c r="F8" s="524"/>
    </row>
    <row r="9" spans="1:6" ht="12.75">
      <c r="A9" s="525"/>
      <c r="B9" s="524"/>
      <c r="F9" s="524"/>
    </row>
    <row r="11" spans="1:10" ht="15.75">
      <c r="A11" s="646" t="s">
        <v>666</v>
      </c>
      <c r="B11" s="647"/>
      <c r="C11" s="647"/>
      <c r="D11" s="647"/>
      <c r="E11" s="647"/>
      <c r="F11" s="647"/>
      <c r="G11" s="647"/>
      <c r="H11" s="648"/>
      <c r="I11" s="648"/>
      <c r="J11" s="648"/>
    </row>
    <row r="13" spans="1:10" ht="14.25">
      <c r="A13" s="520" t="s">
        <v>567</v>
      </c>
      <c r="B13" s="644" t="s">
        <v>667</v>
      </c>
      <c r="C13" s="645"/>
      <c r="D13" s="645"/>
      <c r="E13" s="645"/>
      <c r="F13" s="645"/>
      <c r="G13" s="645"/>
      <c r="H13" s="645"/>
      <c r="I13" s="645"/>
      <c r="J13" s="645"/>
    </row>
    <row r="14" spans="2:10" ht="14.25">
      <c r="B14" s="590"/>
      <c r="C14" s="151"/>
      <c r="D14" s="151"/>
      <c r="E14" s="151"/>
      <c r="F14" s="151"/>
      <c r="G14" s="151"/>
      <c r="H14" s="151"/>
      <c r="I14" s="151"/>
      <c r="J14" s="151"/>
    </row>
    <row r="15" spans="1:10" ht="14.25">
      <c r="A15" s="520" t="s">
        <v>568</v>
      </c>
      <c r="B15" s="644" t="s">
        <v>712</v>
      </c>
      <c r="C15" s="645"/>
      <c r="D15" s="645"/>
      <c r="E15" s="645"/>
      <c r="F15" s="645"/>
      <c r="G15" s="645"/>
      <c r="H15" s="645"/>
      <c r="I15" s="645"/>
      <c r="J15" s="645"/>
    </row>
    <row r="16" spans="2:10" ht="14.25">
      <c r="B16" s="590"/>
      <c r="C16" s="151"/>
      <c r="D16" s="151"/>
      <c r="E16" s="151"/>
      <c r="F16" s="151"/>
      <c r="G16" s="151"/>
      <c r="H16" s="151"/>
      <c r="I16" s="151"/>
      <c r="J16" s="151"/>
    </row>
    <row r="17" spans="1:10" ht="14.25">
      <c r="A17" s="520" t="s">
        <v>569</v>
      </c>
      <c r="B17" s="644" t="s">
        <v>713</v>
      </c>
      <c r="C17" s="645"/>
      <c r="D17" s="645"/>
      <c r="E17" s="645"/>
      <c r="F17" s="645"/>
      <c r="G17" s="645"/>
      <c r="H17" s="645"/>
      <c r="I17" s="645"/>
      <c r="J17" s="645"/>
    </row>
    <row r="18" spans="2:10" ht="14.25">
      <c r="B18" s="590"/>
      <c r="C18" s="151"/>
      <c r="D18" s="151"/>
      <c r="E18" s="151"/>
      <c r="F18" s="151"/>
      <c r="G18" s="151"/>
      <c r="H18" s="151"/>
      <c r="I18" s="151"/>
      <c r="J18" s="151"/>
    </row>
    <row r="19" spans="1:10" ht="14.25">
      <c r="A19" s="520" t="s">
        <v>570</v>
      </c>
      <c r="B19" s="644" t="s">
        <v>714</v>
      </c>
      <c r="C19" s="645"/>
      <c r="D19" s="645"/>
      <c r="E19" s="645"/>
      <c r="F19" s="645"/>
      <c r="G19" s="645"/>
      <c r="H19" s="645"/>
      <c r="I19" s="645"/>
      <c r="J19" s="645"/>
    </row>
    <row r="20" spans="2:10" ht="14.25">
      <c r="B20" s="590"/>
      <c r="C20" s="151"/>
      <c r="D20" s="151"/>
      <c r="E20" s="151"/>
      <c r="F20" s="151"/>
      <c r="G20" s="151"/>
      <c r="H20" s="151"/>
      <c r="I20" s="151"/>
      <c r="J20" s="151"/>
    </row>
    <row r="21" spans="1:10" ht="14.25">
      <c r="A21" s="520" t="s">
        <v>571</v>
      </c>
      <c r="B21" s="644" t="s">
        <v>715</v>
      </c>
      <c r="C21" s="645"/>
      <c r="D21" s="645"/>
      <c r="E21" s="645"/>
      <c r="F21" s="645"/>
      <c r="G21" s="645"/>
      <c r="H21" s="645"/>
      <c r="I21" s="645"/>
      <c r="J21" s="645"/>
    </row>
    <row r="22" spans="2:10" ht="14.25">
      <c r="B22" s="590"/>
      <c r="C22" s="151"/>
      <c r="D22" s="151"/>
      <c r="E22" s="151"/>
      <c r="F22" s="151"/>
      <c r="G22" s="151"/>
      <c r="H22" s="151"/>
      <c r="I22" s="151"/>
      <c r="J22" s="151"/>
    </row>
    <row r="23" spans="1:10" ht="14.25">
      <c r="A23" s="520" t="s">
        <v>572</v>
      </c>
      <c r="B23" s="644" t="s">
        <v>716</v>
      </c>
      <c r="C23" s="645"/>
      <c r="D23" s="645"/>
      <c r="E23" s="645"/>
      <c r="F23" s="645"/>
      <c r="G23" s="645"/>
      <c r="H23" s="645"/>
      <c r="I23" s="645"/>
      <c r="J23" s="645"/>
    </row>
    <row r="24" spans="2:10" ht="14.25">
      <c r="B24" s="590"/>
      <c r="C24" s="151"/>
      <c r="D24" s="151"/>
      <c r="E24" s="151"/>
      <c r="F24" s="151"/>
      <c r="G24" s="151"/>
      <c r="H24" s="151"/>
      <c r="I24" s="151"/>
      <c r="J24" s="151"/>
    </row>
    <row r="25" spans="1:10" ht="14.25">
      <c r="A25" s="520" t="s">
        <v>573</v>
      </c>
      <c r="B25" s="644" t="s">
        <v>576</v>
      </c>
      <c r="C25" s="645"/>
      <c r="D25" s="645"/>
      <c r="E25" s="645"/>
      <c r="F25" s="645"/>
      <c r="G25" s="645"/>
      <c r="H25" s="645"/>
      <c r="I25" s="645"/>
      <c r="J25" s="645"/>
    </row>
    <row r="26" spans="2:10" ht="14.25">
      <c r="B26" s="590"/>
      <c r="C26" s="151"/>
      <c r="D26" s="151"/>
      <c r="E26" s="151"/>
      <c r="F26" s="151"/>
      <c r="G26" s="151"/>
      <c r="H26" s="151"/>
      <c r="I26" s="151"/>
      <c r="J26" s="151"/>
    </row>
    <row r="27" spans="1:10" ht="14.25">
      <c r="A27" s="520" t="s">
        <v>574</v>
      </c>
      <c r="B27" s="644" t="s">
        <v>577</v>
      </c>
      <c r="C27" s="645"/>
      <c r="D27" s="645"/>
      <c r="E27" s="645"/>
      <c r="F27" s="645"/>
      <c r="G27" s="645"/>
      <c r="H27" s="645"/>
      <c r="I27" s="645"/>
      <c r="J27" s="645"/>
    </row>
    <row r="28" spans="2:10" ht="14.25">
      <c r="B28" s="590"/>
      <c r="C28" s="151"/>
      <c r="D28" s="151"/>
      <c r="E28" s="151"/>
      <c r="F28" s="151"/>
      <c r="G28" s="151"/>
      <c r="H28" s="151"/>
      <c r="I28" s="151"/>
      <c r="J28" s="151"/>
    </row>
    <row r="29" spans="1:10" ht="14.25">
      <c r="A29" s="520" t="s">
        <v>574</v>
      </c>
      <c r="B29" s="644" t="s">
        <v>578</v>
      </c>
      <c r="C29" s="645"/>
      <c r="D29" s="645"/>
      <c r="E29" s="645"/>
      <c r="F29" s="645"/>
      <c r="G29" s="645"/>
      <c r="H29" s="645"/>
      <c r="I29" s="645"/>
      <c r="J29" s="645"/>
    </row>
    <row r="30" spans="2:10" ht="14.25">
      <c r="B30" s="590"/>
      <c r="C30" s="151"/>
      <c r="D30" s="151"/>
      <c r="E30" s="151"/>
      <c r="F30" s="151"/>
      <c r="G30" s="151"/>
      <c r="H30" s="151"/>
      <c r="I30" s="151"/>
      <c r="J30" s="151"/>
    </row>
    <row r="31" spans="1:10" ht="14.25">
      <c r="A31" s="520" t="s">
        <v>575</v>
      </c>
      <c r="B31" s="644" t="s">
        <v>579</v>
      </c>
      <c r="C31" s="645"/>
      <c r="D31" s="645"/>
      <c r="E31" s="645"/>
      <c r="F31" s="645"/>
      <c r="G31" s="645"/>
      <c r="H31" s="645"/>
      <c r="I31" s="645"/>
      <c r="J31" s="645"/>
    </row>
    <row r="33" ht="14.25">
      <c r="A33" s="520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C42" sqref="C42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CONCATENATE("8.4 melléklet ",ALAPADATOK!A7," ",ALAPADATOK!B7," ",ALAPADATOK!C7," ",ALAPADATOK!D7," ",ALAPADATOK!E7," ",ALAPADATOK!F7," ",ALAPADATOK!G7," ",ALAPADATOK!H7)</f>
        <v>8.4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732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2172313</v>
      </c>
      <c r="C10" s="84"/>
      <c r="D10" s="84"/>
      <c r="E10" s="192">
        <f t="shared" si="0"/>
        <v>2172313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/>
      <c r="C12" s="84"/>
      <c r="D12" s="84"/>
      <c r="E12" s="192">
        <f t="shared" si="0"/>
        <v>0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2172313</v>
      </c>
      <c r="C15" s="194">
        <f>C8+SUM(C10:C14)</f>
        <v>0</v>
      </c>
      <c r="D15" s="194">
        <f>D8+SUM(D10:D14)</f>
        <v>0</v>
      </c>
      <c r="E15" s="195">
        <f>E8+SUM(E10:E14)</f>
        <v>2172313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>
        <v>1003800</v>
      </c>
      <c r="C18" s="82"/>
      <c r="D18" s="82"/>
      <c r="E18" s="188">
        <f aca="true" t="shared" si="1" ref="E18:E23">SUM(B18:D18)</f>
        <v>1003800</v>
      </c>
    </row>
    <row r="19" spans="1:5" ht="12.75">
      <c r="A19" s="196" t="s">
        <v>140</v>
      </c>
      <c r="B19" s="84"/>
      <c r="C19" s="84"/>
      <c r="D19" s="84"/>
      <c r="E19" s="192">
        <f t="shared" si="1"/>
        <v>0</v>
      </c>
    </row>
    <row r="20" spans="1:5" ht="12.75">
      <c r="A20" s="191" t="s">
        <v>141</v>
      </c>
      <c r="B20" s="84">
        <v>1168513</v>
      </c>
      <c r="C20" s="84"/>
      <c r="D20" s="84"/>
      <c r="E20" s="192">
        <f t="shared" si="1"/>
        <v>1168513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2172313</v>
      </c>
      <c r="C24" s="194">
        <f>SUM(C18:C23)</f>
        <v>0</v>
      </c>
      <c r="D24" s="194">
        <f>SUM(D18:D23)</f>
        <v>0</v>
      </c>
      <c r="E24" s="195">
        <f>SUM(E18:E23)</f>
        <v>2172313</v>
      </c>
    </row>
    <row r="26" spans="1:5" ht="15.75">
      <c r="A26" s="490" t="s">
        <v>136</v>
      </c>
      <c r="B26" s="679" t="s">
        <v>733</v>
      </c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>
        <v>30278056</v>
      </c>
      <c r="C31" s="84"/>
      <c r="D31" s="84"/>
      <c r="E31" s="192">
        <f t="shared" si="2"/>
        <v>30278056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/>
      <c r="C33" s="84"/>
      <c r="D33" s="84"/>
      <c r="E33" s="192">
        <f t="shared" si="2"/>
        <v>0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30278056</v>
      </c>
      <c r="C36" s="194">
        <f>C29+SUM(C31:C35)</f>
        <v>0</v>
      </c>
      <c r="D36" s="194">
        <f>D29+SUM(D31:D35)</f>
        <v>0</v>
      </c>
      <c r="E36" s="195">
        <f>E29+SUM(E31:E35)</f>
        <v>30278056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>
        <v>30254532</v>
      </c>
      <c r="C39" s="82"/>
      <c r="D39" s="82"/>
      <c r="E39" s="188">
        <f>SUM(B39:D39)</f>
        <v>30254532</v>
      </c>
    </row>
    <row r="40" spans="1:5" ht="12.75">
      <c r="A40" s="196" t="s">
        <v>140</v>
      </c>
      <c r="B40" s="84"/>
      <c r="C40" s="84"/>
      <c r="D40" s="84"/>
      <c r="E40" s="192">
        <f>SUM(B40:D40)</f>
        <v>0</v>
      </c>
    </row>
    <row r="41" spans="1:5" ht="12.75">
      <c r="A41" s="191" t="s">
        <v>141</v>
      </c>
      <c r="B41" s="84">
        <v>23524</v>
      </c>
      <c r="C41" s="84"/>
      <c r="D41" s="84"/>
      <c r="E41" s="192">
        <f>SUM(B41:D41)</f>
        <v>23524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30278056</v>
      </c>
      <c r="C44" s="194">
        <f>SUM(C39:C43)</f>
        <v>0</v>
      </c>
      <c r="D44" s="194">
        <f>SUM(D39:D43)</f>
        <v>0</v>
      </c>
      <c r="E44" s="195">
        <f>SUM(E39:E43)</f>
        <v>30278056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6">
      <selection activeCell="D14" sqref="D14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50" t="str">
        <f>CONCATENATE("8.5 melléklet ",ALAPADATOK!A7," ",ALAPADATOK!B7," ",ALAPADATOK!C7," ",ALAPADATOK!D7," ",ALAPADATOK!E7," ",ALAPADATOK!F7," ",ALAPADATOK!G7," ",ALAPADATOK!H7)</f>
        <v>8.5 melléklet a 7 / 2019 ( III.29. ) önkormányzati rendelethez</v>
      </c>
      <c r="B1" s="683"/>
      <c r="C1" s="683"/>
      <c r="D1" s="683"/>
      <c r="E1" s="683"/>
    </row>
    <row r="2" spans="1:5" ht="10.5" customHeight="1">
      <c r="A2" s="585"/>
      <c r="B2" s="586"/>
      <c r="C2" s="586"/>
      <c r="D2" s="586"/>
      <c r="E2" s="586"/>
    </row>
    <row r="3" spans="1:5" ht="15.75">
      <c r="A3" s="682" t="s">
        <v>658</v>
      </c>
      <c r="B3" s="682"/>
      <c r="C3" s="682"/>
      <c r="D3" s="682"/>
      <c r="E3" s="682"/>
    </row>
    <row r="4" spans="1:5" ht="15.75">
      <c r="A4" s="682" t="s">
        <v>659</v>
      </c>
      <c r="B4" s="682"/>
      <c r="C4" s="682"/>
      <c r="D4" s="682"/>
      <c r="E4" s="682"/>
    </row>
    <row r="5" spans="1:5" ht="15.75">
      <c r="A5" s="490" t="s">
        <v>136</v>
      </c>
      <c r="B5" s="679" t="s">
        <v>734</v>
      </c>
      <c r="C5" s="679"/>
      <c r="D5" s="679"/>
      <c r="E5" s="679"/>
    </row>
    <row r="6" spans="1:5" ht="14.25" thickBot="1">
      <c r="A6" s="151"/>
      <c r="B6" s="151"/>
      <c r="C6" s="151"/>
      <c r="D6" s="680" t="str">
        <f>'KV_7.sz.mell.'!F5</f>
        <v>Forintban!</v>
      </c>
      <c r="E6" s="680"/>
    </row>
    <row r="7" spans="1:5" ht="15" customHeight="1" thickBot="1">
      <c r="A7" s="575" t="s">
        <v>129</v>
      </c>
      <c r="B7" s="576" t="str">
        <f>CONCATENATE((LEFT(KV_ÖSSZEFÜGGÉSEK!A5,4)),".")</f>
        <v>2019.</v>
      </c>
      <c r="C7" s="576" t="str">
        <f>CONCATENATE((LEFT(KV_ÖSSZEFÜGGÉSEK!A5,4))+1,".")</f>
        <v>2020.</v>
      </c>
      <c r="D7" s="576" t="str">
        <f>CONCATENATE((LEFT(KV_ÖSSZEFÜGGÉSEK!A5,4))+1,". után")</f>
        <v>2020. után</v>
      </c>
      <c r="E7" s="577" t="s">
        <v>50</v>
      </c>
    </row>
    <row r="8" spans="1:5" ht="12.75">
      <c r="A8" s="187" t="s">
        <v>130</v>
      </c>
      <c r="B8" s="82"/>
      <c r="C8" s="82"/>
      <c r="D8" s="82"/>
      <c r="E8" s="188">
        <f aca="true" t="shared" si="0" ref="E8:E14">SUM(B8:D8)</f>
        <v>0</v>
      </c>
    </row>
    <row r="9" spans="1:5" ht="12.75">
      <c r="A9" s="189" t="s">
        <v>143</v>
      </c>
      <c r="B9" s="83"/>
      <c r="C9" s="83"/>
      <c r="D9" s="83"/>
      <c r="E9" s="190">
        <f t="shared" si="0"/>
        <v>0</v>
      </c>
    </row>
    <row r="10" spans="1:5" ht="12.75">
      <c r="A10" s="191" t="s">
        <v>131</v>
      </c>
      <c r="B10" s="84">
        <v>38403412</v>
      </c>
      <c r="C10" s="84"/>
      <c r="D10" s="84"/>
      <c r="E10" s="192">
        <f t="shared" si="0"/>
        <v>38403412</v>
      </c>
    </row>
    <row r="11" spans="1:5" ht="12.75">
      <c r="A11" s="191" t="s">
        <v>145</v>
      </c>
      <c r="B11" s="84"/>
      <c r="C11" s="84"/>
      <c r="D11" s="84"/>
      <c r="E11" s="192">
        <f t="shared" si="0"/>
        <v>0</v>
      </c>
    </row>
    <row r="12" spans="1:5" ht="12.75">
      <c r="A12" s="191" t="s">
        <v>132</v>
      </c>
      <c r="B12" s="84"/>
      <c r="C12" s="84"/>
      <c r="D12" s="84"/>
      <c r="E12" s="192">
        <f t="shared" si="0"/>
        <v>0</v>
      </c>
    </row>
    <row r="13" spans="1:5" ht="12.75">
      <c r="A13" s="191" t="s">
        <v>133</v>
      </c>
      <c r="B13" s="84"/>
      <c r="C13" s="84"/>
      <c r="D13" s="84"/>
      <c r="E13" s="192">
        <f t="shared" si="0"/>
        <v>0</v>
      </c>
    </row>
    <row r="14" spans="1:5" ht="13.5" thickBot="1">
      <c r="A14" s="85"/>
      <c r="B14" s="86"/>
      <c r="C14" s="86"/>
      <c r="D14" s="86"/>
      <c r="E14" s="192">
        <f t="shared" si="0"/>
        <v>0</v>
      </c>
    </row>
    <row r="15" spans="1:5" ht="13.5" thickBot="1">
      <c r="A15" s="193" t="s">
        <v>135</v>
      </c>
      <c r="B15" s="194">
        <f>B8+SUM(B10:B14)</f>
        <v>38403412</v>
      </c>
      <c r="C15" s="194">
        <f>C8+SUM(C10:C14)</f>
        <v>0</v>
      </c>
      <c r="D15" s="194">
        <f>D8+SUM(D10:D14)</f>
        <v>0</v>
      </c>
      <c r="E15" s="195">
        <f>E8+SUM(E10:E14)</f>
        <v>38403412</v>
      </c>
    </row>
    <row r="16" spans="1:5" ht="13.5" thickBot="1">
      <c r="A16" s="45"/>
      <c r="B16" s="45"/>
      <c r="C16" s="45"/>
      <c r="D16" s="45"/>
      <c r="E16" s="45"/>
    </row>
    <row r="17" spans="1:5" ht="15" customHeight="1" thickBot="1">
      <c r="A17" s="184" t="s">
        <v>134</v>
      </c>
      <c r="B17" s="185" t="str">
        <f>+B7</f>
        <v>2019.</v>
      </c>
      <c r="C17" s="185" t="str">
        <f>+C7</f>
        <v>2020.</v>
      </c>
      <c r="D17" s="185" t="str">
        <f>+D7</f>
        <v>2020. után</v>
      </c>
      <c r="E17" s="186" t="s">
        <v>50</v>
      </c>
    </row>
    <row r="18" spans="1:5" ht="12.75">
      <c r="A18" s="187" t="s">
        <v>139</v>
      </c>
      <c r="B18" s="82">
        <v>7235000</v>
      </c>
      <c r="C18" s="82"/>
      <c r="D18" s="82"/>
      <c r="E18" s="188">
        <f aca="true" t="shared" si="1" ref="E18:E23">SUM(B18:D18)</f>
        <v>7235000</v>
      </c>
    </row>
    <row r="19" spans="1:5" ht="12.75">
      <c r="A19" s="196" t="s">
        <v>140</v>
      </c>
      <c r="B19" s="84"/>
      <c r="C19" s="84"/>
      <c r="D19" s="84"/>
      <c r="E19" s="192">
        <f t="shared" si="1"/>
        <v>0</v>
      </c>
    </row>
    <row r="20" spans="1:5" ht="12.75">
      <c r="A20" s="191" t="s">
        <v>141</v>
      </c>
      <c r="B20" s="84">
        <v>31168412</v>
      </c>
      <c r="C20" s="84"/>
      <c r="D20" s="84"/>
      <c r="E20" s="192">
        <f t="shared" si="1"/>
        <v>31168412</v>
      </c>
    </row>
    <row r="21" spans="1:5" ht="12.75">
      <c r="A21" s="191" t="s">
        <v>142</v>
      </c>
      <c r="B21" s="84"/>
      <c r="C21" s="84"/>
      <c r="D21" s="84"/>
      <c r="E21" s="192">
        <f t="shared" si="1"/>
        <v>0</v>
      </c>
    </row>
    <row r="22" spans="1:5" ht="12.75">
      <c r="A22" s="87"/>
      <c r="B22" s="84"/>
      <c r="C22" s="84"/>
      <c r="D22" s="84"/>
      <c r="E22" s="192">
        <f t="shared" si="1"/>
        <v>0</v>
      </c>
    </row>
    <row r="23" spans="1:5" ht="13.5" thickBot="1">
      <c r="A23" s="85"/>
      <c r="B23" s="86"/>
      <c r="C23" s="86"/>
      <c r="D23" s="86"/>
      <c r="E23" s="192">
        <f t="shared" si="1"/>
        <v>0</v>
      </c>
    </row>
    <row r="24" spans="1:5" ht="13.5" thickBot="1">
      <c r="A24" s="193" t="s">
        <v>52</v>
      </c>
      <c r="B24" s="194">
        <f>SUM(B18:B23)</f>
        <v>38403412</v>
      </c>
      <c r="C24" s="194">
        <f>SUM(C18:C23)</f>
        <v>0</v>
      </c>
      <c r="D24" s="194">
        <f>SUM(D18:D23)</f>
        <v>0</v>
      </c>
      <c r="E24" s="195">
        <f>SUM(E18:E23)</f>
        <v>38403412</v>
      </c>
    </row>
    <row r="26" spans="1:5" ht="15.75">
      <c r="A26" s="490" t="s">
        <v>136</v>
      </c>
      <c r="B26" s="679"/>
      <c r="C26" s="679"/>
      <c r="D26" s="679"/>
      <c r="E26" s="679"/>
    </row>
    <row r="27" spans="4:5" ht="14.25" thickBot="1">
      <c r="D27" s="681" t="str">
        <f>D6</f>
        <v>Forintban!</v>
      </c>
      <c r="E27" s="681"/>
    </row>
    <row r="28" spans="1:5" ht="13.5" thickBot="1">
      <c r="A28" s="184" t="s">
        <v>129</v>
      </c>
      <c r="B28" s="185" t="str">
        <f>+B17</f>
        <v>2019.</v>
      </c>
      <c r="C28" s="185" t="str">
        <f>+C17</f>
        <v>2020.</v>
      </c>
      <c r="D28" s="185" t="str">
        <f>+D17</f>
        <v>2020. után</v>
      </c>
      <c r="E28" s="186" t="s">
        <v>50</v>
      </c>
    </row>
    <row r="29" spans="1:5" ht="12.75">
      <c r="A29" s="187" t="s">
        <v>130</v>
      </c>
      <c r="B29" s="82"/>
      <c r="C29" s="82"/>
      <c r="D29" s="82"/>
      <c r="E29" s="188">
        <f aca="true" t="shared" si="2" ref="E29:E35">SUM(B29:D29)</f>
        <v>0</v>
      </c>
    </row>
    <row r="30" spans="1:5" ht="12.75">
      <c r="A30" s="189" t="s">
        <v>143</v>
      </c>
      <c r="B30" s="83"/>
      <c r="C30" s="83"/>
      <c r="D30" s="83"/>
      <c r="E30" s="190">
        <f t="shared" si="2"/>
        <v>0</v>
      </c>
    </row>
    <row r="31" spans="1:5" ht="12.75">
      <c r="A31" s="191" t="s">
        <v>131</v>
      </c>
      <c r="B31" s="84"/>
      <c r="C31" s="84"/>
      <c r="D31" s="84"/>
      <c r="E31" s="192">
        <f t="shared" si="2"/>
        <v>0</v>
      </c>
    </row>
    <row r="32" spans="1:5" ht="12.75">
      <c r="A32" s="191" t="s">
        <v>145</v>
      </c>
      <c r="B32" s="84"/>
      <c r="C32" s="84"/>
      <c r="D32" s="84"/>
      <c r="E32" s="192">
        <f t="shared" si="2"/>
        <v>0</v>
      </c>
    </row>
    <row r="33" spans="1:5" ht="12.75">
      <c r="A33" s="191" t="s">
        <v>132</v>
      </c>
      <c r="B33" s="84"/>
      <c r="C33" s="84"/>
      <c r="D33" s="84"/>
      <c r="E33" s="192">
        <f t="shared" si="2"/>
        <v>0</v>
      </c>
    </row>
    <row r="34" spans="1:5" ht="12.75">
      <c r="A34" s="191" t="s">
        <v>133</v>
      </c>
      <c r="B34" s="84"/>
      <c r="C34" s="84"/>
      <c r="D34" s="84"/>
      <c r="E34" s="192">
        <f t="shared" si="2"/>
        <v>0</v>
      </c>
    </row>
    <row r="35" spans="1:5" ht="13.5" thickBot="1">
      <c r="A35" s="85"/>
      <c r="B35" s="86"/>
      <c r="C35" s="86"/>
      <c r="D35" s="86"/>
      <c r="E35" s="192">
        <f t="shared" si="2"/>
        <v>0</v>
      </c>
    </row>
    <row r="36" spans="1:5" ht="13.5" thickBot="1">
      <c r="A36" s="193" t="s">
        <v>135</v>
      </c>
      <c r="B36" s="194">
        <f>B29+SUM(B31:B35)</f>
        <v>0</v>
      </c>
      <c r="C36" s="194">
        <f>C29+SUM(C31:C35)</f>
        <v>0</v>
      </c>
      <c r="D36" s="194">
        <f>D29+SUM(D31:D35)</f>
        <v>0</v>
      </c>
      <c r="E36" s="195">
        <f>E29+SUM(E31:E35)</f>
        <v>0</v>
      </c>
    </row>
    <row r="37" spans="1:5" ht="13.5" thickBot="1">
      <c r="A37" s="45"/>
      <c r="B37" s="45"/>
      <c r="C37" s="45"/>
      <c r="D37" s="45"/>
      <c r="E37" s="45"/>
    </row>
    <row r="38" spans="1:5" ht="13.5" thickBot="1">
      <c r="A38" s="184" t="s">
        <v>134</v>
      </c>
      <c r="B38" s="185" t="str">
        <f>+B28</f>
        <v>2019.</v>
      </c>
      <c r="C38" s="185" t="str">
        <f>+C28</f>
        <v>2020.</v>
      </c>
      <c r="D38" s="185" t="str">
        <f>+D28</f>
        <v>2020. után</v>
      </c>
      <c r="E38" s="186" t="s">
        <v>50</v>
      </c>
    </row>
    <row r="39" spans="1:5" ht="12.75">
      <c r="A39" s="187" t="s">
        <v>139</v>
      </c>
      <c r="B39" s="82"/>
      <c r="C39" s="82"/>
      <c r="D39" s="82"/>
      <c r="E39" s="188">
        <f>SUM(B39:D39)</f>
        <v>0</v>
      </c>
    </row>
    <row r="40" spans="1:5" ht="12.75">
      <c r="A40" s="196" t="s">
        <v>140</v>
      </c>
      <c r="B40" s="84"/>
      <c r="C40" s="84"/>
      <c r="D40" s="84"/>
      <c r="E40" s="192">
        <f>SUM(B40:D40)</f>
        <v>0</v>
      </c>
    </row>
    <row r="41" spans="1:5" ht="12.75">
      <c r="A41" s="191" t="s">
        <v>141</v>
      </c>
      <c r="B41" s="84"/>
      <c r="C41" s="84"/>
      <c r="D41" s="84"/>
      <c r="E41" s="192">
        <f>SUM(B41:D41)</f>
        <v>0</v>
      </c>
    </row>
    <row r="42" spans="1:5" ht="12.75">
      <c r="A42" s="191" t="s">
        <v>142</v>
      </c>
      <c r="B42" s="84"/>
      <c r="C42" s="84"/>
      <c r="D42" s="84"/>
      <c r="E42" s="192">
        <f>SUM(B42:D42)</f>
        <v>0</v>
      </c>
    </row>
    <row r="43" spans="1:5" ht="13.5" thickBot="1">
      <c r="A43" s="85"/>
      <c r="B43" s="86"/>
      <c r="C43" s="86"/>
      <c r="D43" s="86"/>
      <c r="E43" s="192">
        <f>SUM(B43:D43)</f>
        <v>0</v>
      </c>
    </row>
    <row r="44" spans="1:5" ht="13.5" thickBot="1">
      <c r="A44" s="193" t="s">
        <v>52</v>
      </c>
      <c r="B44" s="194">
        <f>SUM(B39:B43)</f>
        <v>0</v>
      </c>
      <c r="C44" s="194">
        <f>SUM(C39:C43)</f>
        <v>0</v>
      </c>
      <c r="D44" s="194">
        <f>SUM(D39:D43)</f>
        <v>0</v>
      </c>
      <c r="E44" s="195">
        <f>SUM(E39:E43)</f>
        <v>0</v>
      </c>
    </row>
    <row r="46" spans="1:5" ht="14.25">
      <c r="A46" s="691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691"/>
      <c r="C46" s="691"/>
      <c r="D46" s="691"/>
      <c r="E46" s="691"/>
    </row>
    <row r="47" ht="13.5" thickBot="1"/>
    <row r="48" spans="1:5" ht="13.5" thickBot="1">
      <c r="A48" s="696" t="s">
        <v>137</v>
      </c>
      <c r="B48" s="697"/>
      <c r="C48" s="698"/>
      <c r="D48" s="694" t="s">
        <v>544</v>
      </c>
      <c r="E48" s="695"/>
    </row>
    <row r="49" spans="1:5" ht="12.75">
      <c r="A49" s="699"/>
      <c r="B49" s="700"/>
      <c r="C49" s="701"/>
      <c r="D49" s="687"/>
      <c r="E49" s="688"/>
    </row>
    <row r="50" spans="1:5" ht="13.5" thickBot="1">
      <c r="A50" s="702"/>
      <c r="B50" s="703"/>
      <c r="C50" s="704"/>
      <c r="D50" s="689"/>
      <c r="E50" s="690"/>
    </row>
    <row r="51" spans="1:5" ht="13.5" thickBot="1">
      <c r="A51" s="684" t="s">
        <v>52</v>
      </c>
      <c r="B51" s="685"/>
      <c r="C51" s="686"/>
      <c r="D51" s="692">
        <f>SUM(D49:E50)</f>
        <v>0</v>
      </c>
      <c r="E51" s="693"/>
    </row>
    <row r="52" spans="1:5" ht="12.75">
      <c r="A52" s="151"/>
      <c r="B52" s="151"/>
      <c r="C52" s="151"/>
      <c r="D52" s="151"/>
      <c r="E52" s="151"/>
    </row>
    <row r="53" spans="1:5" ht="12.75">
      <c r="A53" s="151"/>
      <c r="B53" s="151"/>
      <c r="C53" s="151"/>
      <c r="D53" s="151"/>
      <c r="E53" s="151"/>
    </row>
    <row r="54" spans="1:5" ht="12.75">
      <c r="A54" s="151"/>
      <c r="B54" s="151"/>
      <c r="C54" s="151"/>
      <c r="D54" s="151"/>
      <c r="E54" s="151"/>
    </row>
    <row r="55" spans="1:5" ht="12.75">
      <c r="A55" s="151"/>
      <c r="B55" s="151"/>
      <c r="C55" s="151"/>
      <c r="D55" s="151"/>
      <c r="E55" s="151"/>
    </row>
    <row r="56" spans="1:5" ht="12.75">
      <c r="A56" s="151"/>
      <c r="B56" s="151"/>
      <c r="C56" s="151"/>
      <c r="D56" s="151"/>
      <c r="E56" s="151"/>
    </row>
    <row r="57" spans="1:5" ht="12.75">
      <c r="A57" s="151"/>
      <c r="B57" s="151"/>
      <c r="C57" s="151"/>
      <c r="D57" s="151"/>
      <c r="E57" s="151"/>
    </row>
    <row r="58" spans="1:5" ht="12.75">
      <c r="A58" s="151"/>
      <c r="B58" s="151"/>
      <c r="C58" s="151"/>
      <c r="D58" s="151"/>
      <c r="E58" s="151"/>
    </row>
    <row r="59" spans="1:5" ht="12.75">
      <c r="A59" s="151"/>
      <c r="B59" s="151"/>
      <c r="C59" s="151"/>
      <c r="D59" s="151"/>
      <c r="E59" s="151"/>
    </row>
    <row r="60" spans="1:5" ht="12.75">
      <c r="A60" s="151"/>
      <c r="B60" s="151"/>
      <c r="C60" s="151"/>
      <c r="D60" s="151"/>
      <c r="E60" s="151"/>
    </row>
    <row r="61" spans="1:5" ht="12.75">
      <c r="A61" s="151"/>
      <c r="B61" s="151"/>
      <c r="C61" s="151"/>
      <c r="D61" s="151"/>
      <c r="E61" s="151"/>
    </row>
    <row r="62" spans="1:5" ht="12.75">
      <c r="A62" s="151"/>
      <c r="B62" s="151"/>
      <c r="C62" s="151"/>
      <c r="D62" s="151"/>
      <c r="E62" s="151"/>
    </row>
    <row r="63" spans="1:5" ht="12.75">
      <c r="A63" s="151"/>
      <c r="B63" s="151"/>
      <c r="C63" s="151"/>
      <c r="D63" s="151"/>
      <c r="E63" s="151"/>
    </row>
    <row r="64" spans="1:5" ht="12.75">
      <c r="A64" s="151"/>
      <c r="B64" s="151"/>
      <c r="C64" s="151"/>
      <c r="D64" s="151"/>
      <c r="E64" s="151"/>
    </row>
    <row r="65" spans="1:5" ht="12.75">
      <c r="A65" s="151"/>
      <c r="B65" s="151"/>
      <c r="C65" s="151"/>
      <c r="D65" s="151"/>
      <c r="E65" s="151"/>
    </row>
    <row r="66" spans="1:5" ht="12.75">
      <c r="A66" s="151"/>
      <c r="B66" s="151"/>
      <c r="C66" s="151"/>
      <c r="D66" s="151"/>
      <c r="E66" s="151"/>
    </row>
    <row r="67" spans="1:5" ht="12.75">
      <c r="A67" s="151"/>
      <c r="B67" s="151"/>
      <c r="C67" s="151"/>
      <c r="D67" s="151"/>
      <c r="E67" s="151"/>
    </row>
    <row r="68" spans="1:5" ht="12.75">
      <c r="A68" s="151"/>
      <c r="B68" s="151"/>
      <c r="C68" s="151"/>
      <c r="D68" s="151"/>
      <c r="E68" s="151"/>
    </row>
    <row r="69" spans="1:5" ht="12.75">
      <c r="A69" s="151"/>
      <c r="B69" s="151"/>
      <c r="C69" s="151"/>
      <c r="D69" s="151"/>
      <c r="E69" s="151"/>
    </row>
    <row r="70" spans="1:5" ht="12.75">
      <c r="A70" s="151"/>
      <c r="B70" s="151"/>
      <c r="C70" s="151"/>
      <c r="D70" s="151"/>
      <c r="E70" s="151"/>
    </row>
    <row r="71" spans="1:5" ht="12.75">
      <c r="A71" s="151"/>
      <c r="B71" s="151"/>
      <c r="C71" s="151"/>
      <c r="D71" s="151"/>
      <c r="E71" s="151"/>
    </row>
    <row r="72" spans="1:5" ht="12.75">
      <c r="A72" s="151"/>
      <c r="B72" s="151"/>
      <c r="C72" s="151"/>
      <c r="D72" s="151"/>
      <c r="E72" s="151"/>
    </row>
    <row r="73" spans="1:5" ht="12.75">
      <c r="A73" s="151"/>
      <c r="B73" s="151"/>
      <c r="C73" s="151"/>
      <c r="D73" s="151"/>
      <c r="E73" s="151"/>
    </row>
    <row r="74" spans="1:5" ht="12.75">
      <c r="A74" s="151"/>
      <c r="B74" s="151"/>
      <c r="C74" s="151"/>
      <c r="D74" s="151"/>
      <c r="E74" s="151"/>
    </row>
    <row r="75" spans="1:5" ht="12.75">
      <c r="A75" s="151"/>
      <c r="B75" s="151"/>
      <c r="C75" s="151"/>
      <c r="D75" s="151"/>
      <c r="E75" s="151"/>
    </row>
    <row r="76" spans="1:5" ht="12.75">
      <c r="A76" s="151"/>
      <c r="B76" s="151"/>
      <c r="C76" s="151"/>
      <c r="D76" s="151"/>
      <c r="E76" s="151"/>
    </row>
    <row r="77" spans="1:5" ht="12.75">
      <c r="A77" s="151"/>
      <c r="B77" s="151"/>
      <c r="C77" s="151"/>
      <c r="D77" s="151"/>
      <c r="E77" s="151"/>
    </row>
    <row r="78" spans="1:5" ht="12.75">
      <c r="A78" s="151"/>
      <c r="B78" s="151"/>
      <c r="C78" s="151"/>
      <c r="D78" s="151"/>
      <c r="E78" s="151"/>
    </row>
    <row r="79" spans="1:5" ht="12.75">
      <c r="A79" s="151"/>
      <c r="B79" s="151"/>
      <c r="C79" s="151"/>
      <c r="D79" s="151"/>
      <c r="E79" s="151"/>
    </row>
    <row r="80" spans="1:5" ht="12.75">
      <c r="A80" s="151"/>
      <c r="B80" s="151"/>
      <c r="C80" s="151"/>
      <c r="D80" s="151"/>
      <c r="E80" s="151"/>
    </row>
    <row r="81" spans="1:5" ht="12.75">
      <c r="A81" s="151"/>
      <c r="B81" s="151"/>
      <c r="C81" s="151"/>
      <c r="D81" s="151"/>
      <c r="E81" s="151"/>
    </row>
    <row r="82" spans="1:5" ht="12.75">
      <c r="A82" s="151"/>
      <c r="B82" s="151"/>
      <c r="C82" s="151"/>
      <c r="D82" s="151"/>
      <c r="E82" s="151"/>
    </row>
    <row r="83" spans="1:5" ht="12.75">
      <c r="A83" s="151"/>
      <c r="B83" s="151"/>
      <c r="C83" s="151"/>
      <c r="D83" s="151"/>
      <c r="E83" s="151"/>
    </row>
    <row r="84" spans="1:5" ht="12.75">
      <c r="A84" s="151"/>
      <c r="B84" s="151"/>
      <c r="C84" s="151"/>
      <c r="D84" s="151"/>
      <c r="E84" s="151"/>
    </row>
    <row r="85" spans="1:5" ht="12.75">
      <c r="A85" s="151"/>
      <c r="B85" s="151"/>
      <c r="C85" s="151"/>
      <c r="D85" s="151"/>
      <c r="E85" s="151"/>
    </row>
    <row r="86" spans="1:5" ht="12.75">
      <c r="A86" s="151"/>
      <c r="B86" s="151"/>
      <c r="C86" s="151"/>
      <c r="D86" s="151"/>
      <c r="E86" s="151"/>
    </row>
    <row r="87" spans="1:5" ht="12.75">
      <c r="A87" s="151"/>
      <c r="B87" s="151"/>
      <c r="C87" s="151"/>
      <c r="D87" s="151"/>
      <c r="E87" s="151"/>
    </row>
    <row r="88" spans="1:5" ht="12.75">
      <c r="A88" s="151"/>
      <c r="B88" s="151"/>
      <c r="C88" s="151"/>
      <c r="D88" s="151"/>
      <c r="E88" s="151"/>
    </row>
    <row r="89" spans="1:5" ht="12.75">
      <c r="A89" s="151"/>
      <c r="B89" s="151"/>
      <c r="C89" s="151"/>
      <c r="D89" s="151"/>
      <c r="E89" s="151"/>
    </row>
    <row r="90" spans="1:5" ht="12.75">
      <c r="A90" s="151"/>
      <c r="B90" s="151"/>
      <c r="C90" s="151"/>
      <c r="D90" s="151"/>
      <c r="E90" s="151"/>
    </row>
    <row r="91" spans="1:5" ht="12.75">
      <c r="A91" s="151"/>
      <c r="B91" s="151"/>
      <c r="C91" s="151"/>
      <c r="D91" s="151"/>
      <c r="E91" s="151"/>
    </row>
    <row r="92" spans="1:5" ht="12.75">
      <c r="A92" s="151"/>
      <c r="B92" s="151"/>
      <c r="C92" s="151"/>
      <c r="D92" s="151"/>
      <c r="E92" s="151"/>
    </row>
    <row r="93" spans="1:5" ht="12.75">
      <c r="A93" s="151"/>
      <c r="B93" s="151"/>
      <c r="C93" s="151"/>
      <c r="D93" s="151"/>
      <c r="E93" s="151"/>
    </row>
    <row r="94" spans="1:5" ht="12.75">
      <c r="A94" s="151"/>
      <c r="B94" s="151"/>
      <c r="C94" s="151"/>
      <c r="D94" s="151"/>
      <c r="E94" s="151"/>
    </row>
    <row r="95" spans="1:5" ht="12.75">
      <c r="A95" s="151"/>
      <c r="B95" s="151"/>
      <c r="C95" s="151"/>
      <c r="D95" s="151"/>
      <c r="E95" s="151"/>
    </row>
    <row r="96" spans="1:5" ht="12.75">
      <c r="A96" s="151"/>
      <c r="B96" s="151"/>
      <c r="C96" s="151"/>
      <c r="D96" s="151"/>
      <c r="E96" s="151"/>
    </row>
    <row r="97" spans="1:5" ht="12.75">
      <c r="A97" s="151"/>
      <c r="B97" s="151"/>
      <c r="C97" s="151"/>
      <c r="D97" s="151"/>
      <c r="E97" s="151"/>
    </row>
    <row r="98" spans="1:5" ht="12.75">
      <c r="A98" s="151"/>
      <c r="B98" s="151"/>
      <c r="C98" s="151"/>
      <c r="D98" s="151"/>
      <c r="E98" s="151"/>
    </row>
    <row r="99" spans="1:5" ht="12.75">
      <c r="A99" s="151"/>
      <c r="B99" s="151"/>
      <c r="C99" s="151"/>
      <c r="D99" s="151"/>
      <c r="E99" s="151"/>
    </row>
    <row r="100" spans="1:5" ht="12.75">
      <c r="A100" s="151"/>
      <c r="B100" s="151"/>
      <c r="C100" s="151"/>
      <c r="D100" s="151"/>
      <c r="E100" s="151"/>
    </row>
    <row r="101" spans="1:5" ht="12.75">
      <c r="A101" s="151"/>
      <c r="B101" s="151"/>
      <c r="C101" s="151"/>
      <c r="D101" s="151"/>
      <c r="E101" s="151"/>
    </row>
    <row r="102" spans="1:5" ht="12.75">
      <c r="A102" s="151"/>
      <c r="B102" s="151"/>
      <c r="C102" s="151"/>
      <c r="D102" s="151"/>
      <c r="E102" s="151"/>
    </row>
    <row r="103" spans="1:5" ht="12.75">
      <c r="A103" s="151"/>
      <c r="B103" s="151"/>
      <c r="C103" s="151"/>
      <c r="D103" s="151"/>
      <c r="E103" s="151"/>
    </row>
    <row r="104" spans="1:5" ht="12.75">
      <c r="A104" s="151"/>
      <c r="B104" s="151"/>
      <c r="C104" s="151"/>
      <c r="D104" s="151"/>
      <c r="E104" s="151"/>
    </row>
    <row r="105" spans="1:5" ht="12.75">
      <c r="A105" s="151"/>
      <c r="B105" s="151"/>
      <c r="C105" s="151"/>
      <c r="D105" s="151"/>
      <c r="E105" s="151"/>
    </row>
    <row r="106" spans="1:5" ht="12.75">
      <c r="A106" s="151"/>
      <c r="B106" s="151"/>
      <c r="C106" s="151"/>
      <c r="D106" s="151"/>
      <c r="E106" s="151"/>
    </row>
    <row r="107" spans="1:5" ht="12.75">
      <c r="A107" s="151"/>
      <c r="B107" s="151"/>
      <c r="C107" s="151"/>
      <c r="D107" s="151"/>
      <c r="E107" s="151"/>
    </row>
    <row r="108" spans="1:5" ht="12.75">
      <c r="A108" s="151"/>
      <c r="B108" s="151"/>
      <c r="C108" s="151"/>
      <c r="D108" s="151"/>
      <c r="E108" s="151"/>
    </row>
    <row r="109" spans="1:5" ht="12.75">
      <c r="A109" s="151"/>
      <c r="B109" s="151"/>
      <c r="C109" s="151"/>
      <c r="D109" s="151"/>
      <c r="E109" s="151"/>
    </row>
    <row r="110" spans="1:5" ht="12.75">
      <c r="A110" s="151"/>
      <c r="B110" s="151"/>
      <c r="C110" s="151"/>
      <c r="D110" s="151"/>
      <c r="E110" s="151"/>
    </row>
    <row r="111" spans="1:5" ht="12.75">
      <c r="A111" s="151"/>
      <c r="B111" s="151"/>
      <c r="C111" s="151"/>
      <c r="D111" s="151"/>
      <c r="E111" s="151"/>
    </row>
    <row r="112" spans="1:5" ht="12.75">
      <c r="A112" s="151"/>
      <c r="B112" s="151"/>
      <c r="C112" s="151"/>
      <c r="D112" s="151"/>
      <c r="E112" s="151"/>
    </row>
    <row r="113" spans="1:5" ht="12.75">
      <c r="A113" s="151"/>
      <c r="B113" s="151"/>
      <c r="C113" s="151"/>
      <c r="D113" s="151"/>
      <c r="E113" s="151"/>
    </row>
    <row r="114" spans="1:5" ht="12.75">
      <c r="A114" s="151"/>
      <c r="B114" s="151"/>
      <c r="C114" s="151"/>
      <c r="D114" s="151"/>
      <c r="E114" s="151"/>
    </row>
    <row r="115" spans="1:5" ht="12.75">
      <c r="A115" s="151"/>
      <c r="B115" s="151"/>
      <c r="C115" s="151"/>
      <c r="D115" s="151"/>
      <c r="E115" s="151"/>
    </row>
    <row r="116" spans="1:5" ht="12.75">
      <c r="A116" s="151"/>
      <c r="B116" s="151"/>
      <c r="C116" s="151"/>
      <c r="D116" s="151"/>
      <c r="E116" s="151"/>
    </row>
    <row r="117" spans="1:5" ht="12.75">
      <c r="A117" s="151"/>
      <c r="B117" s="151"/>
      <c r="C117" s="151"/>
      <c r="D117" s="151"/>
      <c r="E117" s="151"/>
    </row>
    <row r="118" spans="1:5" ht="12.75">
      <c r="A118" s="151"/>
      <c r="B118" s="151"/>
      <c r="C118" s="151"/>
      <c r="D118" s="151"/>
      <c r="E118" s="151"/>
    </row>
    <row r="119" spans="1:5" ht="12.75">
      <c r="A119" s="151"/>
      <c r="B119" s="151"/>
      <c r="C119" s="151"/>
      <c r="D119" s="151"/>
      <c r="E119" s="151"/>
    </row>
    <row r="120" spans="1:5" ht="12.75">
      <c r="A120" s="151"/>
      <c r="B120" s="151"/>
      <c r="C120" s="151"/>
      <c r="D120" s="151"/>
      <c r="E120" s="151"/>
    </row>
    <row r="121" spans="1:5" ht="12.75">
      <c r="A121" s="151"/>
      <c r="B121" s="151"/>
      <c r="C121" s="151"/>
      <c r="D121" s="151"/>
      <c r="E121" s="151"/>
    </row>
    <row r="122" spans="1:5" ht="12.75">
      <c r="A122" s="151"/>
      <c r="B122" s="151"/>
      <c r="C122" s="151"/>
      <c r="D122" s="151"/>
      <c r="E122" s="151"/>
    </row>
    <row r="123" spans="1:5" ht="12.75">
      <c r="A123" s="151"/>
      <c r="B123" s="151"/>
      <c r="C123" s="151"/>
      <c r="D123" s="151"/>
      <c r="E123" s="151"/>
    </row>
    <row r="124" spans="1:5" ht="12.75">
      <c r="A124" s="151"/>
      <c r="B124" s="151"/>
      <c r="C124" s="151"/>
      <c r="D124" s="151"/>
      <c r="E124" s="151"/>
    </row>
    <row r="125" spans="1:5" ht="12.75">
      <c r="A125" s="151"/>
      <c r="B125" s="151"/>
      <c r="C125" s="151"/>
      <c r="D125" s="151"/>
      <c r="E125" s="151"/>
    </row>
    <row r="126" spans="1:5" ht="12.75">
      <c r="A126" s="151"/>
      <c r="B126" s="151"/>
      <c r="C126" s="151"/>
      <c r="D126" s="151"/>
      <c r="E126" s="151"/>
    </row>
    <row r="127" spans="1:5" ht="12.75">
      <c r="A127" s="151"/>
      <c r="B127" s="151"/>
      <c r="C127" s="151"/>
      <c r="D127" s="151"/>
      <c r="E127" s="151"/>
    </row>
    <row r="128" spans="1:5" ht="12.75">
      <c r="A128" s="151"/>
      <c r="B128" s="151"/>
      <c r="C128" s="151"/>
      <c r="D128" s="151"/>
      <c r="E128" s="151"/>
    </row>
    <row r="129" spans="1:5" ht="12.75">
      <c r="A129" s="151"/>
      <c r="B129" s="151"/>
      <c r="C129" s="151"/>
      <c r="D129" s="151"/>
      <c r="E129" s="151"/>
    </row>
    <row r="130" spans="1:5" ht="12.75">
      <c r="A130" s="151"/>
      <c r="B130" s="151"/>
      <c r="C130" s="151"/>
      <c r="D130" s="151"/>
      <c r="E130" s="151"/>
    </row>
    <row r="131" spans="1:5" ht="12.75">
      <c r="A131" s="151"/>
      <c r="B131" s="151"/>
      <c r="C131" s="151"/>
      <c r="D131" s="151"/>
      <c r="E131" s="151"/>
    </row>
    <row r="132" spans="1:5" ht="12.75">
      <c r="A132" s="151"/>
      <c r="B132" s="151"/>
      <c r="C132" s="151"/>
      <c r="D132" s="151"/>
      <c r="E132" s="151"/>
    </row>
    <row r="133" spans="1:5" ht="12.75">
      <c r="A133" s="151"/>
      <c r="B133" s="151"/>
      <c r="C133" s="151"/>
      <c r="D133" s="151"/>
      <c r="E133" s="151"/>
    </row>
    <row r="134" spans="1:5" ht="12.75">
      <c r="A134" s="151"/>
      <c r="B134" s="151"/>
      <c r="C134" s="151"/>
      <c r="D134" s="151"/>
      <c r="E134" s="151"/>
    </row>
    <row r="135" spans="1:5" ht="12.75">
      <c r="A135" s="151"/>
      <c r="B135" s="151"/>
      <c r="C135" s="151"/>
      <c r="D135" s="151"/>
      <c r="E135" s="151"/>
    </row>
    <row r="136" spans="1:5" ht="12.75">
      <c r="A136" s="151"/>
      <c r="B136" s="151"/>
      <c r="C136" s="151"/>
      <c r="D136" s="151"/>
      <c r="E136" s="151"/>
    </row>
    <row r="137" spans="1:5" ht="12.75">
      <c r="A137" s="151"/>
      <c r="B137" s="151"/>
      <c r="C137" s="151"/>
      <c r="D137" s="151"/>
      <c r="E137" s="151"/>
    </row>
    <row r="138" spans="1:5" ht="12.75">
      <c r="A138" s="151"/>
      <c r="B138" s="151"/>
      <c r="C138" s="151"/>
      <c r="D138" s="151"/>
      <c r="E138" s="151"/>
    </row>
    <row r="139" spans="1:5" ht="12.75">
      <c r="A139" s="151"/>
      <c r="B139" s="151"/>
      <c r="C139" s="151"/>
      <c r="D139" s="151"/>
      <c r="E139" s="151"/>
    </row>
    <row r="140" spans="1:5" ht="12.75">
      <c r="A140" s="151"/>
      <c r="B140" s="151"/>
      <c r="C140" s="151"/>
      <c r="D140" s="151"/>
      <c r="E140" s="151"/>
    </row>
    <row r="141" spans="1:5" ht="12.75">
      <c r="A141" s="151"/>
      <c r="B141" s="151"/>
      <c r="C141" s="151"/>
      <c r="D141" s="151"/>
      <c r="E141" s="151"/>
    </row>
    <row r="142" spans="1:5" ht="12.75">
      <c r="A142" s="151"/>
      <c r="B142" s="151"/>
      <c r="C142" s="151"/>
      <c r="D142" s="151"/>
      <c r="E142" s="151"/>
    </row>
    <row r="143" spans="1:5" ht="12.75">
      <c r="A143" s="151"/>
      <c r="B143" s="151"/>
      <c r="C143" s="151"/>
      <c r="D143" s="151"/>
      <c r="E143" s="151"/>
    </row>
    <row r="144" spans="1:5" ht="12.75">
      <c r="A144" s="151"/>
      <c r="B144" s="151"/>
      <c r="C144" s="151"/>
      <c r="D144" s="151"/>
      <c r="E144" s="151"/>
    </row>
    <row r="145" spans="1:5" ht="12.75">
      <c r="A145" s="151"/>
      <c r="B145" s="151"/>
      <c r="C145" s="151"/>
      <c r="D145" s="151"/>
      <c r="E145" s="151"/>
    </row>
    <row r="146" spans="1:5" ht="12.75">
      <c r="A146" s="151"/>
      <c r="B146" s="151"/>
      <c r="C146" s="151"/>
      <c r="D146" s="151"/>
      <c r="E146" s="151"/>
    </row>
    <row r="147" spans="1:5" ht="12.75">
      <c r="A147" s="151"/>
      <c r="B147" s="151"/>
      <c r="C147" s="151"/>
      <c r="D147" s="151"/>
      <c r="E147" s="151"/>
    </row>
    <row r="148" spans="1:5" ht="12.75">
      <c r="A148" s="151"/>
      <c r="B148" s="151"/>
      <c r="C148" s="151"/>
      <c r="D148" s="151"/>
      <c r="E148" s="151"/>
    </row>
    <row r="149" spans="1:5" ht="12.75">
      <c r="A149" s="151"/>
      <c r="B149" s="151"/>
      <c r="C149" s="151"/>
      <c r="D149" s="151"/>
      <c r="E149" s="151"/>
    </row>
    <row r="150" spans="1:5" ht="12.75">
      <c r="A150" s="151"/>
      <c r="B150" s="151"/>
      <c r="C150" s="151"/>
      <c r="D150" s="151"/>
      <c r="E150" s="151"/>
    </row>
    <row r="151" spans="1:5" ht="12.75">
      <c r="A151" s="151"/>
      <c r="B151" s="151"/>
      <c r="C151" s="151"/>
      <c r="D151" s="151"/>
      <c r="E151" s="151"/>
    </row>
    <row r="152" spans="1:5" ht="12.75">
      <c r="A152" s="151"/>
      <c r="B152" s="151"/>
      <c r="C152" s="151"/>
      <c r="D152" s="151"/>
      <c r="E152" s="151"/>
    </row>
    <row r="153" spans="1:5" ht="12.75">
      <c r="A153" s="151"/>
      <c r="B153" s="151"/>
      <c r="C153" s="151"/>
      <c r="D153" s="151"/>
      <c r="E153" s="151"/>
    </row>
    <row r="154" spans="1:5" ht="12.75">
      <c r="A154" s="151"/>
      <c r="B154" s="151"/>
      <c r="C154" s="151"/>
      <c r="D154" s="151"/>
      <c r="E154" s="151"/>
    </row>
    <row r="155" spans="1:5" ht="12.75">
      <c r="A155" s="151"/>
      <c r="B155" s="151"/>
      <c r="C155" s="151"/>
      <c r="D155" s="151"/>
      <c r="E155" s="151"/>
    </row>
    <row r="156" spans="1:5" ht="12.75">
      <c r="A156" s="151"/>
      <c r="B156" s="151"/>
      <c r="C156" s="151"/>
      <c r="D156" s="151"/>
      <c r="E156" s="151"/>
    </row>
    <row r="157" spans="1:5" ht="12.75">
      <c r="A157" s="151"/>
      <c r="B157" s="151"/>
      <c r="C157" s="151"/>
      <c r="D157" s="151"/>
      <c r="E157" s="151"/>
    </row>
    <row r="158" spans="1:5" ht="12.75">
      <c r="A158" s="151"/>
      <c r="B158" s="151"/>
      <c r="C158" s="151"/>
      <c r="D158" s="151"/>
      <c r="E158" s="151"/>
    </row>
    <row r="159" spans="1:5" ht="12.75">
      <c r="A159" s="151"/>
      <c r="B159" s="151"/>
      <c r="C159" s="151"/>
      <c r="D159" s="151"/>
      <c r="E159" s="151"/>
    </row>
    <row r="160" spans="1:5" ht="12.75">
      <c r="A160" s="151"/>
      <c r="B160" s="151"/>
      <c r="C160" s="151"/>
      <c r="D160" s="151"/>
      <c r="E160" s="151"/>
    </row>
    <row r="161" spans="1:5" ht="12.75">
      <c r="A161" s="151"/>
      <c r="B161" s="151"/>
      <c r="C161" s="151"/>
      <c r="D161" s="151"/>
      <c r="E161" s="151"/>
    </row>
    <row r="162" spans="1:5" ht="12.75">
      <c r="A162" s="151"/>
      <c r="B162" s="151"/>
      <c r="C162" s="151"/>
      <c r="D162" s="151"/>
      <c r="E162" s="151"/>
    </row>
    <row r="163" spans="1:5" ht="12.75">
      <c r="A163" s="151"/>
      <c r="B163" s="151"/>
      <c r="C163" s="151"/>
      <c r="D163" s="151"/>
      <c r="E163" s="151"/>
    </row>
    <row r="164" spans="1:5" ht="12.75">
      <c r="A164" s="151"/>
      <c r="B164" s="151"/>
      <c r="C164" s="151"/>
      <c r="D164" s="151"/>
      <c r="E164" s="151"/>
    </row>
    <row r="165" spans="1:5" ht="12.75">
      <c r="A165" s="151"/>
      <c r="B165" s="151"/>
      <c r="C165" s="151"/>
      <c r="D165" s="151"/>
      <c r="E165" s="151"/>
    </row>
    <row r="166" spans="1:5" ht="12.75">
      <c r="A166" s="151"/>
      <c r="B166" s="151"/>
      <c r="C166" s="151"/>
      <c r="D166" s="151"/>
      <c r="E166" s="151"/>
    </row>
    <row r="167" spans="1:5" ht="12.75">
      <c r="A167" s="151"/>
      <c r="B167" s="151"/>
      <c r="C167" s="151"/>
      <c r="D167" s="151"/>
      <c r="E167" s="151"/>
    </row>
    <row r="168" spans="1:5" ht="12.75">
      <c r="A168" s="151"/>
      <c r="B168" s="151"/>
      <c r="C168" s="151"/>
      <c r="D168" s="151"/>
      <c r="E168" s="151"/>
    </row>
    <row r="169" spans="1:5" ht="12.75">
      <c r="A169" s="151"/>
      <c r="B169" s="151"/>
      <c r="C169" s="151"/>
      <c r="D169" s="151"/>
      <c r="E169" s="151"/>
    </row>
    <row r="170" spans="1:5" ht="12.75">
      <c r="A170" s="151"/>
      <c r="B170" s="151"/>
      <c r="C170" s="151"/>
      <c r="D170" s="151"/>
      <c r="E170" s="151"/>
    </row>
    <row r="171" spans="1:5" ht="12.75">
      <c r="A171" s="151"/>
      <c r="B171" s="151"/>
      <c r="C171" s="151"/>
      <c r="D171" s="151"/>
      <c r="E171" s="151"/>
    </row>
    <row r="172" spans="1:5" ht="12.75">
      <c r="A172" s="151"/>
      <c r="B172" s="151"/>
      <c r="C172" s="151"/>
      <c r="D172" s="151"/>
      <c r="E172" s="151"/>
    </row>
    <row r="173" spans="1:5" ht="12.75">
      <c r="A173" s="151"/>
      <c r="B173" s="151"/>
      <c r="C173" s="151"/>
      <c r="D173" s="151"/>
      <c r="E173" s="151"/>
    </row>
    <row r="174" spans="1:5" ht="12.75">
      <c r="A174" s="151"/>
      <c r="B174" s="151"/>
      <c r="C174" s="151"/>
      <c r="D174" s="151"/>
      <c r="E174" s="151"/>
    </row>
  </sheetData>
  <sheetProtection/>
  <mergeCells count="16">
    <mergeCell ref="A50:C50"/>
    <mergeCell ref="D50:E50"/>
    <mergeCell ref="A51:C51"/>
    <mergeCell ref="D51:E51"/>
    <mergeCell ref="D27:E27"/>
    <mergeCell ref="A46:E46"/>
    <mergeCell ref="A48:C48"/>
    <mergeCell ref="D48:E48"/>
    <mergeCell ref="A49:C49"/>
    <mergeCell ref="D49:E49"/>
    <mergeCell ref="A1:E1"/>
    <mergeCell ref="A3:E3"/>
    <mergeCell ref="A4:E4"/>
    <mergeCell ref="B5:E5"/>
    <mergeCell ref="D6:E6"/>
    <mergeCell ref="B26:E26"/>
  </mergeCells>
  <conditionalFormatting sqref="B44:D44 D51:E51 E29:E36 B36:D36 E39:E44 B24:E24 E8:E15 B15:D15 E18:E23">
    <cfRule type="cellIs" priority="1" dxfId="9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51">
      <selection activeCell="F79" sqref="F79"/>
    </sheetView>
  </sheetViews>
  <sheetFormatPr defaultColWidth="9.00390625" defaultRowHeight="12.75"/>
  <cols>
    <col min="1" max="1" width="19.50390625" style="341" customWidth="1"/>
    <col min="2" max="2" width="72.00390625" style="342" customWidth="1"/>
    <col min="3" max="3" width="25.00390625" style="343" customWidth="1"/>
    <col min="4" max="16384" width="9.375" style="3" customWidth="1"/>
  </cols>
  <sheetData>
    <row r="1" spans="1:3" s="2" customFormat="1" ht="16.5" customHeight="1" thickBot="1">
      <c r="A1" s="528"/>
      <c r="B1" s="529"/>
      <c r="C1" s="523" t="str">
        <f>CONCATENATE("9.1. melléklet ",ALAPADATOK!A7," ",ALAPADATOK!B7," ",ALAPADATOK!C7," ",ALAPADATOK!D7," ",ALAPADATOK!E7," ",ALAPADATOK!F7," ",ALAPADATOK!G7," ",ALAPADATOK!H7)</f>
        <v>9.1. melléklet a 7 / 2019 ( III.29. ) önkormányzati rendelethez</v>
      </c>
    </row>
    <row r="2" spans="1:3" s="88" customFormat="1" ht="21" customHeight="1">
      <c r="A2" s="530" t="s">
        <v>60</v>
      </c>
      <c r="B2" s="531" t="str">
        <f>CONCATENATE(ALAPADATOK!A3)</f>
        <v>BESENYSZÖG VÁROS  ÖNKORMÁNYZATA</v>
      </c>
      <c r="C2" s="532" t="s">
        <v>53</v>
      </c>
    </row>
    <row r="3" spans="1:3" s="88" customFormat="1" ht="16.5" thickBot="1">
      <c r="A3" s="533" t="s">
        <v>200</v>
      </c>
      <c r="B3" s="534" t="s">
        <v>379</v>
      </c>
      <c r="C3" s="535" t="s">
        <v>53</v>
      </c>
    </row>
    <row r="4" spans="1:3" s="89" customFormat="1" ht="15.75" customHeight="1" thickBot="1">
      <c r="A4" s="536"/>
      <c r="B4" s="536"/>
      <c r="C4" s="537" t="str">
        <f>'KV_7.sz.mell.'!F5</f>
        <v>Forintban!</v>
      </c>
    </row>
    <row r="5" spans="1:3" ht="13.5" thickBot="1">
      <c r="A5" s="538" t="s">
        <v>202</v>
      </c>
      <c r="B5" s="539" t="s">
        <v>542</v>
      </c>
      <c r="C5" s="540" t="s">
        <v>54</v>
      </c>
    </row>
    <row r="6" spans="1:3" s="62" customFormat="1" ht="12.75" customHeight="1" thickBot="1">
      <c r="A6" s="541"/>
      <c r="B6" s="542" t="s">
        <v>473</v>
      </c>
      <c r="C6" s="543" t="s">
        <v>474</v>
      </c>
    </row>
    <row r="7" spans="1:3" s="62" customFormat="1" ht="15.75" customHeight="1" thickBot="1">
      <c r="A7" s="544"/>
      <c r="B7" s="545" t="s">
        <v>55</v>
      </c>
      <c r="C7" s="546"/>
    </row>
    <row r="8" spans="1:3" s="62" customFormat="1" ht="12" customHeight="1" thickBot="1">
      <c r="A8" s="31" t="s">
        <v>17</v>
      </c>
      <c r="B8" s="21" t="s">
        <v>233</v>
      </c>
      <c r="C8" s="253">
        <f>+C9+C10+C11+C12+C13+C14</f>
        <v>271817051</v>
      </c>
    </row>
    <row r="9" spans="1:3" s="90" customFormat="1" ht="12" customHeight="1">
      <c r="A9" s="378" t="s">
        <v>97</v>
      </c>
      <c r="B9" s="363" t="s">
        <v>234</v>
      </c>
      <c r="C9" s="256">
        <v>110700858</v>
      </c>
    </row>
    <row r="10" spans="1:3" s="91" customFormat="1" ht="12" customHeight="1">
      <c r="A10" s="379" t="s">
        <v>98</v>
      </c>
      <c r="B10" s="364" t="s">
        <v>235</v>
      </c>
      <c r="C10" s="255">
        <v>75411400</v>
      </c>
    </row>
    <row r="11" spans="1:3" s="91" customFormat="1" ht="12" customHeight="1">
      <c r="A11" s="379" t="s">
        <v>99</v>
      </c>
      <c r="B11" s="364" t="s">
        <v>529</v>
      </c>
      <c r="C11" s="255">
        <v>49829765</v>
      </c>
    </row>
    <row r="12" spans="1:3" s="91" customFormat="1" ht="12" customHeight="1">
      <c r="A12" s="379" t="s">
        <v>100</v>
      </c>
      <c r="B12" s="364" t="s">
        <v>237</v>
      </c>
      <c r="C12" s="255">
        <v>4035350</v>
      </c>
    </row>
    <row r="13" spans="1:3" s="91" customFormat="1" ht="12" customHeight="1">
      <c r="A13" s="379" t="s">
        <v>146</v>
      </c>
      <c r="B13" s="364" t="s">
        <v>486</v>
      </c>
      <c r="C13" s="255">
        <v>31839678</v>
      </c>
    </row>
    <row r="14" spans="1:3" s="90" customFormat="1" ht="12" customHeight="1" thickBot="1">
      <c r="A14" s="380" t="s">
        <v>101</v>
      </c>
      <c r="B14" s="485" t="s">
        <v>554</v>
      </c>
      <c r="C14" s="255"/>
    </row>
    <row r="15" spans="1:3" s="90" customFormat="1" ht="12" customHeight="1" thickBot="1">
      <c r="A15" s="31" t="s">
        <v>18</v>
      </c>
      <c r="B15" s="248" t="s">
        <v>238</v>
      </c>
      <c r="C15" s="253">
        <f>+C16+C17+C18+C19+C20</f>
        <v>61730525</v>
      </c>
    </row>
    <row r="16" spans="1:3" s="90" customFormat="1" ht="12" customHeight="1">
      <c r="A16" s="378" t="s">
        <v>103</v>
      </c>
      <c r="B16" s="363" t="s">
        <v>239</v>
      </c>
      <c r="C16" s="256"/>
    </row>
    <row r="17" spans="1:3" s="90" customFormat="1" ht="12" customHeight="1">
      <c r="A17" s="379" t="s">
        <v>104</v>
      </c>
      <c r="B17" s="364" t="s">
        <v>240</v>
      </c>
      <c r="C17" s="255"/>
    </row>
    <row r="18" spans="1:3" s="90" customFormat="1" ht="12" customHeight="1">
      <c r="A18" s="379" t="s">
        <v>105</v>
      </c>
      <c r="B18" s="364" t="s">
        <v>402</v>
      </c>
      <c r="C18" s="255"/>
    </row>
    <row r="19" spans="1:3" s="90" customFormat="1" ht="12" customHeight="1">
      <c r="A19" s="379" t="s">
        <v>106</v>
      </c>
      <c r="B19" s="364" t="s">
        <v>403</v>
      </c>
      <c r="C19" s="255"/>
    </row>
    <row r="20" spans="1:3" s="90" customFormat="1" ht="12" customHeight="1">
      <c r="A20" s="379" t="s">
        <v>107</v>
      </c>
      <c r="B20" s="364" t="s">
        <v>241</v>
      </c>
      <c r="C20" s="255">
        <v>61730525</v>
      </c>
    </row>
    <row r="21" spans="1:3" s="91" customFormat="1" ht="12" customHeight="1" thickBot="1">
      <c r="A21" s="380" t="s">
        <v>116</v>
      </c>
      <c r="B21" s="485" t="s">
        <v>555</v>
      </c>
      <c r="C21" s="257">
        <v>2742525</v>
      </c>
    </row>
    <row r="22" spans="1:3" s="91" customFormat="1" ht="12" customHeight="1" thickBot="1">
      <c r="A22" s="31" t="s">
        <v>19</v>
      </c>
      <c r="B22" s="21" t="s">
        <v>243</v>
      </c>
      <c r="C22" s="253">
        <f>+C23+C24+C25+C26+C27</f>
        <v>0</v>
      </c>
    </row>
    <row r="23" spans="1:3" s="91" customFormat="1" ht="12" customHeight="1">
      <c r="A23" s="378" t="s">
        <v>86</v>
      </c>
      <c r="B23" s="363" t="s">
        <v>244</v>
      </c>
      <c r="C23" s="256"/>
    </row>
    <row r="24" spans="1:3" s="90" customFormat="1" ht="12" customHeight="1">
      <c r="A24" s="379" t="s">
        <v>87</v>
      </c>
      <c r="B24" s="364" t="s">
        <v>245</v>
      </c>
      <c r="C24" s="255"/>
    </row>
    <row r="25" spans="1:3" s="91" customFormat="1" ht="12" customHeight="1">
      <c r="A25" s="379" t="s">
        <v>88</v>
      </c>
      <c r="B25" s="364" t="s">
        <v>404</v>
      </c>
      <c r="C25" s="255"/>
    </row>
    <row r="26" spans="1:3" s="91" customFormat="1" ht="12" customHeight="1">
      <c r="A26" s="379" t="s">
        <v>89</v>
      </c>
      <c r="B26" s="364" t="s">
        <v>405</v>
      </c>
      <c r="C26" s="255"/>
    </row>
    <row r="27" spans="1:3" s="91" customFormat="1" ht="12" customHeight="1">
      <c r="A27" s="379" t="s">
        <v>169</v>
      </c>
      <c r="B27" s="364" t="s">
        <v>246</v>
      </c>
      <c r="C27" s="255"/>
    </row>
    <row r="28" spans="1:3" s="91" customFormat="1" ht="12" customHeight="1" thickBot="1">
      <c r="A28" s="380" t="s">
        <v>170</v>
      </c>
      <c r="B28" s="485" t="s">
        <v>547</v>
      </c>
      <c r="C28" s="486"/>
    </row>
    <row r="29" spans="1:3" s="91" customFormat="1" ht="12" customHeight="1" thickBot="1">
      <c r="A29" s="31" t="s">
        <v>171</v>
      </c>
      <c r="B29" s="21" t="s">
        <v>539</v>
      </c>
      <c r="C29" s="259">
        <f>SUM(C30:C36)</f>
        <v>75500000</v>
      </c>
    </row>
    <row r="30" spans="1:3" s="91" customFormat="1" ht="12" customHeight="1">
      <c r="A30" s="378" t="s">
        <v>249</v>
      </c>
      <c r="B30" s="363" t="s">
        <v>534</v>
      </c>
      <c r="C30" s="361"/>
    </row>
    <row r="31" spans="1:3" s="91" customFormat="1" ht="12" customHeight="1">
      <c r="A31" s="379" t="s">
        <v>250</v>
      </c>
      <c r="B31" s="364" t="s">
        <v>535</v>
      </c>
      <c r="C31" s="255"/>
    </row>
    <row r="32" spans="1:3" s="91" customFormat="1" ht="12" customHeight="1">
      <c r="A32" s="379" t="s">
        <v>251</v>
      </c>
      <c r="B32" s="364" t="s">
        <v>536</v>
      </c>
      <c r="C32" s="255">
        <v>67000000</v>
      </c>
    </row>
    <row r="33" spans="1:3" s="91" customFormat="1" ht="12" customHeight="1">
      <c r="A33" s="379" t="s">
        <v>252</v>
      </c>
      <c r="B33" s="364" t="s">
        <v>537</v>
      </c>
      <c r="C33" s="255"/>
    </row>
    <row r="34" spans="1:3" s="91" customFormat="1" ht="12" customHeight="1">
      <c r="A34" s="379" t="s">
        <v>531</v>
      </c>
      <c r="B34" s="364" t="s">
        <v>253</v>
      </c>
      <c r="C34" s="255">
        <v>8000000</v>
      </c>
    </row>
    <row r="35" spans="1:3" s="91" customFormat="1" ht="12" customHeight="1">
      <c r="A35" s="379" t="s">
        <v>532</v>
      </c>
      <c r="B35" s="364" t="s">
        <v>254</v>
      </c>
      <c r="C35" s="255"/>
    </row>
    <row r="36" spans="1:3" s="91" customFormat="1" ht="12" customHeight="1" thickBot="1">
      <c r="A36" s="380" t="s">
        <v>533</v>
      </c>
      <c r="B36" s="451" t="s">
        <v>255</v>
      </c>
      <c r="C36" s="257">
        <v>500000</v>
      </c>
    </row>
    <row r="37" spans="1:3" s="91" customFormat="1" ht="12" customHeight="1" thickBot="1">
      <c r="A37" s="31" t="s">
        <v>21</v>
      </c>
      <c r="B37" s="21" t="s">
        <v>414</v>
      </c>
      <c r="C37" s="253">
        <f>SUM(C38:C48)</f>
        <v>30000000</v>
      </c>
    </row>
    <row r="38" spans="1:3" s="91" customFormat="1" ht="12" customHeight="1">
      <c r="A38" s="378" t="s">
        <v>90</v>
      </c>
      <c r="B38" s="363" t="s">
        <v>258</v>
      </c>
      <c r="C38" s="256"/>
    </row>
    <row r="39" spans="1:3" s="91" customFormat="1" ht="12" customHeight="1">
      <c r="A39" s="379" t="s">
        <v>91</v>
      </c>
      <c r="B39" s="364" t="s">
        <v>259</v>
      </c>
      <c r="C39" s="255">
        <v>10545910</v>
      </c>
    </row>
    <row r="40" spans="1:3" s="91" customFormat="1" ht="12" customHeight="1">
      <c r="A40" s="379" t="s">
        <v>92</v>
      </c>
      <c r="B40" s="364" t="s">
        <v>260</v>
      </c>
      <c r="C40" s="255">
        <v>850397</v>
      </c>
    </row>
    <row r="41" spans="1:3" s="91" customFormat="1" ht="12" customHeight="1">
      <c r="A41" s="379" t="s">
        <v>173</v>
      </c>
      <c r="B41" s="364" t="s">
        <v>261</v>
      </c>
      <c r="C41" s="255">
        <v>8000000</v>
      </c>
    </row>
    <row r="42" spans="1:3" s="91" customFormat="1" ht="12" customHeight="1">
      <c r="A42" s="379" t="s">
        <v>174</v>
      </c>
      <c r="B42" s="364" t="s">
        <v>262</v>
      </c>
      <c r="C42" s="255">
        <v>6467785</v>
      </c>
    </row>
    <row r="43" spans="1:3" s="91" customFormat="1" ht="12" customHeight="1">
      <c r="A43" s="379" t="s">
        <v>175</v>
      </c>
      <c r="B43" s="364" t="s">
        <v>263</v>
      </c>
      <c r="C43" s="255">
        <v>4135908</v>
      </c>
    </row>
    <row r="44" spans="1:3" s="91" customFormat="1" ht="12" customHeight="1">
      <c r="A44" s="379" t="s">
        <v>176</v>
      </c>
      <c r="B44" s="364" t="s">
        <v>264</v>
      </c>
      <c r="C44" s="255"/>
    </row>
    <row r="45" spans="1:3" s="91" customFormat="1" ht="12" customHeight="1">
      <c r="A45" s="379" t="s">
        <v>177</v>
      </c>
      <c r="B45" s="364" t="s">
        <v>538</v>
      </c>
      <c r="C45" s="255"/>
    </row>
    <row r="46" spans="1:3" s="91" customFormat="1" ht="12" customHeight="1">
      <c r="A46" s="379" t="s">
        <v>256</v>
      </c>
      <c r="B46" s="364" t="s">
        <v>266</v>
      </c>
      <c r="C46" s="258"/>
    </row>
    <row r="47" spans="1:3" s="91" customFormat="1" ht="12" customHeight="1">
      <c r="A47" s="380" t="s">
        <v>257</v>
      </c>
      <c r="B47" s="365" t="s">
        <v>416</v>
      </c>
      <c r="C47" s="354"/>
    </row>
    <row r="48" spans="1:3" s="91" customFormat="1" ht="12" customHeight="1" thickBot="1">
      <c r="A48" s="380" t="s">
        <v>415</v>
      </c>
      <c r="B48" s="485" t="s">
        <v>556</v>
      </c>
      <c r="C48" s="488"/>
    </row>
    <row r="49" spans="1:3" s="91" customFormat="1" ht="12" customHeight="1" thickBot="1">
      <c r="A49" s="31" t="s">
        <v>22</v>
      </c>
      <c r="B49" s="21" t="s">
        <v>268</v>
      </c>
      <c r="C49" s="253">
        <f>SUM(C50:C54)</f>
        <v>0</v>
      </c>
    </row>
    <row r="50" spans="1:3" s="91" customFormat="1" ht="12" customHeight="1">
      <c r="A50" s="378" t="s">
        <v>93</v>
      </c>
      <c r="B50" s="363" t="s">
        <v>272</v>
      </c>
      <c r="C50" s="398"/>
    </row>
    <row r="51" spans="1:3" s="91" customFormat="1" ht="12" customHeight="1">
      <c r="A51" s="379" t="s">
        <v>94</v>
      </c>
      <c r="B51" s="364" t="s">
        <v>273</v>
      </c>
      <c r="C51" s="258"/>
    </row>
    <row r="52" spans="1:3" s="91" customFormat="1" ht="12" customHeight="1">
      <c r="A52" s="379" t="s">
        <v>269</v>
      </c>
      <c r="B52" s="364" t="s">
        <v>274</v>
      </c>
      <c r="C52" s="258"/>
    </row>
    <row r="53" spans="1:3" s="91" customFormat="1" ht="12" customHeight="1">
      <c r="A53" s="379" t="s">
        <v>270</v>
      </c>
      <c r="B53" s="364" t="s">
        <v>275</v>
      </c>
      <c r="C53" s="258"/>
    </row>
    <row r="54" spans="1:3" s="91" customFormat="1" ht="12" customHeight="1" thickBot="1">
      <c r="A54" s="380" t="s">
        <v>271</v>
      </c>
      <c r="B54" s="365" t="s">
        <v>276</v>
      </c>
      <c r="C54" s="354"/>
    </row>
    <row r="55" spans="1:3" s="91" customFormat="1" ht="12" customHeight="1" thickBot="1">
      <c r="A55" s="31" t="s">
        <v>178</v>
      </c>
      <c r="B55" s="21" t="s">
        <v>277</v>
      </c>
      <c r="C55" s="253">
        <f>SUM(C56:C58)</f>
        <v>0</v>
      </c>
    </row>
    <row r="56" spans="1:3" s="91" customFormat="1" ht="12" customHeight="1">
      <c r="A56" s="378" t="s">
        <v>95</v>
      </c>
      <c r="B56" s="363" t="s">
        <v>278</v>
      </c>
      <c r="C56" s="256"/>
    </row>
    <row r="57" spans="1:3" s="91" customFormat="1" ht="12" customHeight="1">
      <c r="A57" s="379" t="s">
        <v>96</v>
      </c>
      <c r="B57" s="364" t="s">
        <v>406</v>
      </c>
      <c r="C57" s="255"/>
    </row>
    <row r="58" spans="1:3" s="91" customFormat="1" ht="12" customHeight="1">
      <c r="A58" s="379" t="s">
        <v>281</v>
      </c>
      <c r="B58" s="364" t="s">
        <v>279</v>
      </c>
      <c r="C58" s="255"/>
    </row>
    <row r="59" spans="1:3" s="91" customFormat="1" ht="12" customHeight="1" thickBot="1">
      <c r="A59" s="380" t="s">
        <v>282</v>
      </c>
      <c r="B59" s="365" t="s">
        <v>280</v>
      </c>
      <c r="C59" s="257"/>
    </row>
    <row r="60" spans="1:3" s="91" customFormat="1" ht="12" customHeight="1" thickBot="1">
      <c r="A60" s="31" t="s">
        <v>24</v>
      </c>
      <c r="B60" s="248" t="s">
        <v>283</v>
      </c>
      <c r="C60" s="253">
        <f>SUM(C61:C63)</f>
        <v>21351678</v>
      </c>
    </row>
    <row r="61" spans="1:3" s="91" customFormat="1" ht="12" customHeight="1">
      <c r="A61" s="378" t="s">
        <v>179</v>
      </c>
      <c r="B61" s="363" t="s">
        <v>285</v>
      </c>
      <c r="C61" s="258"/>
    </row>
    <row r="62" spans="1:3" s="91" customFormat="1" ht="12" customHeight="1">
      <c r="A62" s="379" t="s">
        <v>180</v>
      </c>
      <c r="B62" s="364" t="s">
        <v>407</v>
      </c>
      <c r="C62" s="258"/>
    </row>
    <row r="63" spans="1:3" s="91" customFormat="1" ht="12" customHeight="1">
      <c r="A63" s="379" t="s">
        <v>212</v>
      </c>
      <c r="B63" s="364" t="s">
        <v>286</v>
      </c>
      <c r="C63" s="258">
        <v>21351678</v>
      </c>
    </row>
    <row r="64" spans="1:3" s="91" customFormat="1" ht="12" customHeight="1" thickBot="1">
      <c r="A64" s="380" t="s">
        <v>284</v>
      </c>
      <c r="B64" s="365" t="s">
        <v>287</v>
      </c>
      <c r="C64" s="258"/>
    </row>
    <row r="65" spans="1:3" s="91" customFormat="1" ht="12" customHeight="1" thickBot="1">
      <c r="A65" s="31" t="s">
        <v>25</v>
      </c>
      <c r="B65" s="21" t="s">
        <v>288</v>
      </c>
      <c r="C65" s="259">
        <f>+C8+C15+C22+C29+C37+C49+C55+C60</f>
        <v>460399254</v>
      </c>
    </row>
    <row r="66" spans="1:3" s="91" customFormat="1" ht="12" customHeight="1" thickBot="1">
      <c r="A66" s="381" t="s">
        <v>375</v>
      </c>
      <c r="B66" s="248" t="s">
        <v>290</v>
      </c>
      <c r="C66" s="253">
        <f>SUM(C67:C69)</f>
        <v>16443546</v>
      </c>
    </row>
    <row r="67" spans="1:3" s="91" customFormat="1" ht="12" customHeight="1">
      <c r="A67" s="378" t="s">
        <v>318</v>
      </c>
      <c r="B67" s="363" t="s">
        <v>291</v>
      </c>
      <c r="C67" s="258">
        <v>16443546</v>
      </c>
    </row>
    <row r="68" spans="1:3" s="91" customFormat="1" ht="12" customHeight="1">
      <c r="A68" s="379" t="s">
        <v>327</v>
      </c>
      <c r="B68" s="364" t="s">
        <v>292</v>
      </c>
      <c r="C68" s="258"/>
    </row>
    <row r="69" spans="1:3" s="91" customFormat="1" ht="12" customHeight="1" thickBot="1">
      <c r="A69" s="380" t="s">
        <v>328</v>
      </c>
      <c r="B69" s="366" t="s">
        <v>441</v>
      </c>
      <c r="C69" s="258"/>
    </row>
    <row r="70" spans="1:3" s="91" customFormat="1" ht="12" customHeight="1" thickBot="1">
      <c r="A70" s="381" t="s">
        <v>294</v>
      </c>
      <c r="B70" s="248" t="s">
        <v>295</v>
      </c>
      <c r="C70" s="253">
        <f>SUM(C71:C74)</f>
        <v>0</v>
      </c>
    </row>
    <row r="71" spans="1:3" s="91" customFormat="1" ht="12" customHeight="1">
      <c r="A71" s="378" t="s">
        <v>147</v>
      </c>
      <c r="B71" s="363" t="s">
        <v>296</v>
      </c>
      <c r="C71" s="258"/>
    </row>
    <row r="72" spans="1:3" s="91" customFormat="1" ht="12" customHeight="1">
      <c r="A72" s="379" t="s">
        <v>148</v>
      </c>
      <c r="B72" s="364" t="s">
        <v>549</v>
      </c>
      <c r="C72" s="258"/>
    </row>
    <row r="73" spans="1:3" s="91" customFormat="1" ht="12" customHeight="1">
      <c r="A73" s="379" t="s">
        <v>319</v>
      </c>
      <c r="B73" s="364" t="s">
        <v>297</v>
      </c>
      <c r="C73" s="258"/>
    </row>
    <row r="74" spans="1:3" s="91" customFormat="1" ht="12" customHeight="1" thickBot="1">
      <c r="A74" s="380" t="s">
        <v>320</v>
      </c>
      <c r="B74" s="250" t="s">
        <v>550</v>
      </c>
      <c r="C74" s="258"/>
    </row>
    <row r="75" spans="1:3" s="91" customFormat="1" ht="12" customHeight="1" thickBot="1">
      <c r="A75" s="381" t="s">
        <v>298</v>
      </c>
      <c r="B75" s="248" t="s">
        <v>299</v>
      </c>
      <c r="C75" s="253">
        <f>SUM(C76:C77)</f>
        <v>1072555787</v>
      </c>
    </row>
    <row r="76" spans="1:3" s="91" customFormat="1" ht="12" customHeight="1">
      <c r="A76" s="378" t="s">
        <v>321</v>
      </c>
      <c r="B76" s="363" t="s">
        <v>300</v>
      </c>
      <c r="C76" s="258">
        <v>1072555787</v>
      </c>
    </row>
    <row r="77" spans="1:3" s="91" customFormat="1" ht="12" customHeight="1" thickBot="1">
      <c r="A77" s="380" t="s">
        <v>322</v>
      </c>
      <c r="B77" s="365" t="s">
        <v>301</v>
      </c>
      <c r="C77" s="258"/>
    </row>
    <row r="78" spans="1:3" s="90" customFormat="1" ht="12" customHeight="1" thickBot="1">
      <c r="A78" s="381" t="s">
        <v>302</v>
      </c>
      <c r="B78" s="248" t="s">
        <v>303</v>
      </c>
      <c r="C78" s="253">
        <f>SUM(C79:C81)</f>
        <v>0</v>
      </c>
    </row>
    <row r="79" spans="1:3" s="91" customFormat="1" ht="12" customHeight="1">
      <c r="A79" s="378" t="s">
        <v>323</v>
      </c>
      <c r="B79" s="363" t="s">
        <v>304</v>
      </c>
      <c r="C79" s="258"/>
    </row>
    <row r="80" spans="1:3" s="91" customFormat="1" ht="12" customHeight="1">
      <c r="A80" s="379" t="s">
        <v>324</v>
      </c>
      <c r="B80" s="364" t="s">
        <v>305</v>
      </c>
      <c r="C80" s="258"/>
    </row>
    <row r="81" spans="1:3" s="91" customFormat="1" ht="12" customHeight="1" thickBot="1">
      <c r="A81" s="380" t="s">
        <v>325</v>
      </c>
      <c r="B81" s="365" t="s">
        <v>551</v>
      </c>
      <c r="C81" s="258"/>
    </row>
    <row r="82" spans="1:3" s="91" customFormat="1" ht="12" customHeight="1" thickBot="1">
      <c r="A82" s="381" t="s">
        <v>306</v>
      </c>
      <c r="B82" s="248" t="s">
        <v>326</v>
      </c>
      <c r="C82" s="253">
        <f>SUM(C83:C86)</f>
        <v>0</v>
      </c>
    </row>
    <row r="83" spans="1:3" s="91" customFormat="1" ht="12" customHeight="1">
      <c r="A83" s="382" t="s">
        <v>307</v>
      </c>
      <c r="B83" s="363" t="s">
        <v>308</v>
      </c>
      <c r="C83" s="258"/>
    </row>
    <row r="84" spans="1:3" s="91" customFormat="1" ht="12" customHeight="1">
      <c r="A84" s="383" t="s">
        <v>309</v>
      </c>
      <c r="B84" s="364" t="s">
        <v>310</v>
      </c>
      <c r="C84" s="258"/>
    </row>
    <row r="85" spans="1:3" s="91" customFormat="1" ht="12" customHeight="1">
      <c r="A85" s="383" t="s">
        <v>311</v>
      </c>
      <c r="B85" s="364" t="s">
        <v>312</v>
      </c>
      <c r="C85" s="258"/>
    </row>
    <row r="86" spans="1:3" s="90" customFormat="1" ht="12" customHeight="1" thickBot="1">
      <c r="A86" s="384" t="s">
        <v>313</v>
      </c>
      <c r="B86" s="365" t="s">
        <v>314</v>
      </c>
      <c r="C86" s="258"/>
    </row>
    <row r="87" spans="1:3" s="90" customFormat="1" ht="12" customHeight="1" thickBot="1">
      <c r="A87" s="381" t="s">
        <v>315</v>
      </c>
      <c r="B87" s="248" t="s">
        <v>455</v>
      </c>
      <c r="C87" s="399"/>
    </row>
    <row r="88" spans="1:3" s="90" customFormat="1" ht="12" customHeight="1" thickBot="1">
      <c r="A88" s="381" t="s">
        <v>487</v>
      </c>
      <c r="B88" s="248" t="s">
        <v>316</v>
      </c>
      <c r="C88" s="399"/>
    </row>
    <row r="89" spans="1:3" s="90" customFormat="1" ht="12" customHeight="1" thickBot="1">
      <c r="A89" s="381" t="s">
        <v>488</v>
      </c>
      <c r="B89" s="370" t="s">
        <v>458</v>
      </c>
      <c r="C89" s="259">
        <f>+C66+C70+C75+C78+C82+C88+C87</f>
        <v>1088999333</v>
      </c>
    </row>
    <row r="90" spans="1:3" s="90" customFormat="1" ht="12" customHeight="1" thickBot="1">
      <c r="A90" s="385" t="s">
        <v>489</v>
      </c>
      <c r="B90" s="371" t="s">
        <v>490</v>
      </c>
      <c r="C90" s="259">
        <f>+C65+C89</f>
        <v>1549398587</v>
      </c>
    </row>
    <row r="91" spans="1:3" s="91" customFormat="1" ht="15" customHeight="1" thickBot="1">
      <c r="A91" s="208"/>
      <c r="B91" s="209"/>
      <c r="C91" s="317"/>
    </row>
    <row r="92" spans="1:3" s="62" customFormat="1" ht="16.5" customHeight="1" thickBot="1">
      <c r="A92" s="212"/>
      <c r="B92" s="213" t="s">
        <v>56</v>
      </c>
      <c r="C92" s="319"/>
    </row>
    <row r="93" spans="1:3" s="92" customFormat="1" ht="12" customHeight="1" thickBot="1">
      <c r="A93" s="359" t="s">
        <v>17</v>
      </c>
      <c r="B93" s="28" t="s">
        <v>494</v>
      </c>
      <c r="C93" s="252">
        <f>+C94+C95+C96+C97+C98+C111</f>
        <v>457061623</v>
      </c>
    </row>
    <row r="94" spans="1:3" ht="12" customHeight="1">
      <c r="A94" s="386" t="s">
        <v>97</v>
      </c>
      <c r="B94" s="10" t="s">
        <v>48</v>
      </c>
      <c r="C94" s="254">
        <v>134551393</v>
      </c>
    </row>
    <row r="95" spans="1:3" ht="12" customHeight="1">
      <c r="A95" s="379" t="s">
        <v>98</v>
      </c>
      <c r="B95" s="8" t="s">
        <v>181</v>
      </c>
      <c r="C95" s="255">
        <v>22532339</v>
      </c>
    </row>
    <row r="96" spans="1:3" ht="12" customHeight="1">
      <c r="A96" s="379" t="s">
        <v>99</v>
      </c>
      <c r="B96" s="8" t="s">
        <v>138</v>
      </c>
      <c r="C96" s="257">
        <v>173000477</v>
      </c>
    </row>
    <row r="97" spans="1:3" ht="12" customHeight="1">
      <c r="A97" s="379" t="s">
        <v>100</v>
      </c>
      <c r="B97" s="11" t="s">
        <v>182</v>
      </c>
      <c r="C97" s="257">
        <v>11784000</v>
      </c>
    </row>
    <row r="98" spans="1:3" ht="12" customHeight="1">
      <c r="A98" s="379" t="s">
        <v>111</v>
      </c>
      <c r="B98" s="19" t="s">
        <v>183</v>
      </c>
      <c r="C98" s="257">
        <v>115193414</v>
      </c>
    </row>
    <row r="99" spans="1:3" ht="12" customHeight="1">
      <c r="A99" s="379" t="s">
        <v>101</v>
      </c>
      <c r="B99" s="8" t="s">
        <v>491</v>
      </c>
      <c r="C99" s="257"/>
    </row>
    <row r="100" spans="1:3" ht="12" customHeight="1">
      <c r="A100" s="379" t="s">
        <v>102</v>
      </c>
      <c r="B100" s="135" t="s">
        <v>421</v>
      </c>
      <c r="C100" s="257"/>
    </row>
    <row r="101" spans="1:3" ht="12" customHeight="1">
      <c r="A101" s="379" t="s">
        <v>112</v>
      </c>
      <c r="B101" s="135" t="s">
        <v>420</v>
      </c>
      <c r="C101" s="257"/>
    </row>
    <row r="102" spans="1:3" ht="12" customHeight="1">
      <c r="A102" s="379" t="s">
        <v>113</v>
      </c>
      <c r="B102" s="135" t="s">
        <v>332</v>
      </c>
      <c r="C102" s="257"/>
    </row>
    <row r="103" spans="1:3" ht="12" customHeight="1">
      <c r="A103" s="379" t="s">
        <v>114</v>
      </c>
      <c r="B103" s="136" t="s">
        <v>333</v>
      </c>
      <c r="C103" s="257"/>
    </row>
    <row r="104" spans="1:3" ht="12" customHeight="1">
      <c r="A104" s="379" t="s">
        <v>115</v>
      </c>
      <c r="B104" s="136" t="s">
        <v>334</v>
      </c>
      <c r="C104" s="257"/>
    </row>
    <row r="105" spans="1:3" ht="12" customHeight="1">
      <c r="A105" s="379" t="s">
        <v>117</v>
      </c>
      <c r="B105" s="135" t="s">
        <v>335</v>
      </c>
      <c r="C105" s="257">
        <v>109693414</v>
      </c>
    </row>
    <row r="106" spans="1:3" ht="12" customHeight="1">
      <c r="A106" s="379" t="s">
        <v>184</v>
      </c>
      <c r="B106" s="135" t="s">
        <v>336</v>
      </c>
      <c r="C106" s="257"/>
    </row>
    <row r="107" spans="1:3" ht="12" customHeight="1">
      <c r="A107" s="379" t="s">
        <v>330</v>
      </c>
      <c r="B107" s="136" t="s">
        <v>337</v>
      </c>
      <c r="C107" s="257"/>
    </row>
    <row r="108" spans="1:3" ht="12" customHeight="1">
      <c r="A108" s="387" t="s">
        <v>331</v>
      </c>
      <c r="B108" s="137" t="s">
        <v>338</v>
      </c>
      <c r="C108" s="257"/>
    </row>
    <row r="109" spans="1:3" ht="12" customHeight="1">
      <c r="A109" s="379" t="s">
        <v>418</v>
      </c>
      <c r="B109" s="137" t="s">
        <v>339</v>
      </c>
      <c r="C109" s="257"/>
    </row>
    <row r="110" spans="1:3" ht="12" customHeight="1">
      <c r="A110" s="379" t="s">
        <v>419</v>
      </c>
      <c r="B110" s="136" t="s">
        <v>340</v>
      </c>
      <c r="C110" s="255">
        <v>5500000</v>
      </c>
    </row>
    <row r="111" spans="1:3" ht="12" customHeight="1">
      <c r="A111" s="379" t="s">
        <v>423</v>
      </c>
      <c r="B111" s="11" t="s">
        <v>49</v>
      </c>
      <c r="C111" s="255"/>
    </row>
    <row r="112" spans="1:3" ht="12" customHeight="1">
      <c r="A112" s="380" t="s">
        <v>424</v>
      </c>
      <c r="B112" s="8" t="s">
        <v>492</v>
      </c>
      <c r="C112" s="257"/>
    </row>
    <row r="113" spans="1:3" ht="12" customHeight="1" thickBot="1">
      <c r="A113" s="388" t="s">
        <v>425</v>
      </c>
      <c r="B113" s="138" t="s">
        <v>493</v>
      </c>
      <c r="C113" s="261"/>
    </row>
    <row r="114" spans="1:3" ht="12" customHeight="1" thickBot="1">
      <c r="A114" s="31" t="s">
        <v>18</v>
      </c>
      <c r="B114" s="27" t="s">
        <v>341</v>
      </c>
      <c r="C114" s="253">
        <f>+C115+C117+C119</f>
        <v>975042533</v>
      </c>
    </row>
    <row r="115" spans="1:3" ht="12" customHeight="1">
      <c r="A115" s="378" t="s">
        <v>103</v>
      </c>
      <c r="B115" s="8" t="s">
        <v>211</v>
      </c>
      <c r="C115" s="256">
        <v>828141733</v>
      </c>
    </row>
    <row r="116" spans="1:3" ht="12" customHeight="1">
      <c r="A116" s="378" t="s">
        <v>104</v>
      </c>
      <c r="B116" s="12" t="s">
        <v>345</v>
      </c>
      <c r="C116" s="256">
        <v>789731733</v>
      </c>
    </row>
    <row r="117" spans="1:3" ht="12" customHeight="1">
      <c r="A117" s="378" t="s">
        <v>105</v>
      </c>
      <c r="B117" s="12" t="s">
        <v>185</v>
      </c>
      <c r="C117" s="255">
        <v>140900800</v>
      </c>
    </row>
    <row r="118" spans="1:3" ht="12" customHeight="1">
      <c r="A118" s="378" t="s">
        <v>106</v>
      </c>
      <c r="B118" s="12" t="s">
        <v>346</v>
      </c>
      <c r="C118" s="220">
        <v>123591800</v>
      </c>
    </row>
    <row r="119" spans="1:3" ht="12" customHeight="1">
      <c r="A119" s="378" t="s">
        <v>107</v>
      </c>
      <c r="B119" s="250" t="s">
        <v>213</v>
      </c>
      <c r="C119" s="220">
        <v>6000000</v>
      </c>
    </row>
    <row r="120" spans="1:3" ht="12" customHeight="1">
      <c r="A120" s="378" t="s">
        <v>116</v>
      </c>
      <c r="B120" s="249" t="s">
        <v>408</v>
      </c>
      <c r="C120" s="220"/>
    </row>
    <row r="121" spans="1:3" ht="12" customHeight="1">
      <c r="A121" s="378" t="s">
        <v>118</v>
      </c>
      <c r="B121" s="362" t="s">
        <v>351</v>
      </c>
      <c r="C121" s="220"/>
    </row>
    <row r="122" spans="1:3" ht="12" customHeight="1">
      <c r="A122" s="378" t="s">
        <v>186</v>
      </c>
      <c r="B122" s="136" t="s">
        <v>334</v>
      </c>
      <c r="C122" s="220"/>
    </row>
    <row r="123" spans="1:3" ht="12" customHeight="1">
      <c r="A123" s="378" t="s">
        <v>187</v>
      </c>
      <c r="B123" s="136" t="s">
        <v>350</v>
      </c>
      <c r="C123" s="220"/>
    </row>
    <row r="124" spans="1:3" ht="12" customHeight="1">
      <c r="A124" s="378" t="s">
        <v>188</v>
      </c>
      <c r="B124" s="136" t="s">
        <v>349</v>
      </c>
      <c r="C124" s="220"/>
    </row>
    <row r="125" spans="1:3" ht="12" customHeight="1">
      <c r="A125" s="378" t="s">
        <v>342</v>
      </c>
      <c r="B125" s="136" t="s">
        <v>337</v>
      </c>
      <c r="C125" s="220">
        <v>6000000</v>
      </c>
    </row>
    <row r="126" spans="1:3" ht="12" customHeight="1">
      <c r="A126" s="378" t="s">
        <v>343</v>
      </c>
      <c r="B126" s="136" t="s">
        <v>348</v>
      </c>
      <c r="C126" s="220"/>
    </row>
    <row r="127" spans="1:3" ht="12" customHeight="1" thickBot="1">
      <c r="A127" s="387" t="s">
        <v>344</v>
      </c>
      <c r="B127" s="136" t="s">
        <v>347</v>
      </c>
      <c r="C127" s="222"/>
    </row>
    <row r="128" spans="1:3" ht="12" customHeight="1" thickBot="1">
      <c r="A128" s="31" t="s">
        <v>19</v>
      </c>
      <c r="B128" s="119" t="s">
        <v>428</v>
      </c>
      <c r="C128" s="253">
        <f>+C93+C114</f>
        <v>1432104156</v>
      </c>
    </row>
    <row r="129" spans="1:3" ht="12" customHeight="1" thickBot="1">
      <c r="A129" s="31" t="s">
        <v>20</v>
      </c>
      <c r="B129" s="119" t="s">
        <v>429</v>
      </c>
      <c r="C129" s="253">
        <f>+C130+C131+C132</f>
        <v>0</v>
      </c>
    </row>
    <row r="130" spans="1:3" s="92" customFormat="1" ht="12" customHeight="1">
      <c r="A130" s="378" t="s">
        <v>249</v>
      </c>
      <c r="B130" s="9" t="s">
        <v>497</v>
      </c>
      <c r="C130" s="220"/>
    </row>
    <row r="131" spans="1:3" ht="12" customHeight="1">
      <c r="A131" s="378" t="s">
        <v>250</v>
      </c>
      <c r="B131" s="9" t="s">
        <v>437</v>
      </c>
      <c r="C131" s="220"/>
    </row>
    <row r="132" spans="1:3" ht="12" customHeight="1" thickBot="1">
      <c r="A132" s="387" t="s">
        <v>251</v>
      </c>
      <c r="B132" s="7" t="s">
        <v>496</v>
      </c>
      <c r="C132" s="220"/>
    </row>
    <row r="133" spans="1:3" ht="12" customHeight="1" thickBot="1">
      <c r="A133" s="31" t="s">
        <v>21</v>
      </c>
      <c r="B133" s="119" t="s">
        <v>430</v>
      </c>
      <c r="C133" s="253">
        <f>+C134+C135+C136+C137+C138+C139</f>
        <v>0</v>
      </c>
    </row>
    <row r="134" spans="1:3" ht="12" customHeight="1">
      <c r="A134" s="378" t="s">
        <v>90</v>
      </c>
      <c r="B134" s="9" t="s">
        <v>439</v>
      </c>
      <c r="C134" s="220"/>
    </row>
    <row r="135" spans="1:3" ht="12" customHeight="1">
      <c r="A135" s="378" t="s">
        <v>91</v>
      </c>
      <c r="B135" s="9" t="s">
        <v>431</v>
      </c>
      <c r="C135" s="220"/>
    </row>
    <row r="136" spans="1:3" ht="12" customHeight="1">
      <c r="A136" s="378" t="s">
        <v>92</v>
      </c>
      <c r="B136" s="9" t="s">
        <v>432</v>
      </c>
      <c r="C136" s="220"/>
    </row>
    <row r="137" spans="1:3" ht="12" customHeight="1">
      <c r="A137" s="378" t="s">
        <v>173</v>
      </c>
      <c r="B137" s="9" t="s">
        <v>495</v>
      </c>
      <c r="C137" s="220"/>
    </row>
    <row r="138" spans="1:3" ht="12" customHeight="1">
      <c r="A138" s="378" t="s">
        <v>174</v>
      </c>
      <c r="B138" s="9" t="s">
        <v>434</v>
      </c>
      <c r="C138" s="220"/>
    </row>
    <row r="139" spans="1:3" s="92" customFormat="1" ht="12" customHeight="1" thickBot="1">
      <c r="A139" s="387" t="s">
        <v>175</v>
      </c>
      <c r="B139" s="7" t="s">
        <v>435</v>
      </c>
      <c r="C139" s="220"/>
    </row>
    <row r="140" spans="1:11" ht="12" customHeight="1" thickBot="1">
      <c r="A140" s="31" t="s">
        <v>22</v>
      </c>
      <c r="B140" s="119" t="s">
        <v>520</v>
      </c>
      <c r="C140" s="259">
        <f>+C141+C142+C144+C145+C143</f>
        <v>117294431</v>
      </c>
      <c r="K140" s="218"/>
    </row>
    <row r="141" spans="1:3" ht="12.75">
      <c r="A141" s="378" t="s">
        <v>93</v>
      </c>
      <c r="B141" s="9" t="s">
        <v>352</v>
      </c>
      <c r="C141" s="220"/>
    </row>
    <row r="142" spans="1:3" ht="12" customHeight="1">
      <c r="A142" s="378" t="s">
        <v>94</v>
      </c>
      <c r="B142" s="9" t="s">
        <v>353</v>
      </c>
      <c r="C142" s="220">
        <v>8583031</v>
      </c>
    </row>
    <row r="143" spans="1:3" ht="12" customHeight="1">
      <c r="A143" s="378" t="s">
        <v>269</v>
      </c>
      <c r="B143" s="9" t="s">
        <v>519</v>
      </c>
      <c r="C143" s="220">
        <v>108711400</v>
      </c>
    </row>
    <row r="144" spans="1:3" s="92" customFormat="1" ht="12" customHeight="1">
      <c r="A144" s="378" t="s">
        <v>270</v>
      </c>
      <c r="B144" s="9" t="s">
        <v>444</v>
      </c>
      <c r="C144" s="220"/>
    </row>
    <row r="145" spans="1:3" s="92" customFormat="1" ht="12" customHeight="1" thickBot="1">
      <c r="A145" s="387" t="s">
        <v>271</v>
      </c>
      <c r="B145" s="7" t="s">
        <v>371</v>
      </c>
      <c r="C145" s="220"/>
    </row>
    <row r="146" spans="1:3" s="92" customFormat="1" ht="12" customHeight="1" thickBot="1">
      <c r="A146" s="31" t="s">
        <v>23</v>
      </c>
      <c r="B146" s="119" t="s">
        <v>445</v>
      </c>
      <c r="C146" s="262">
        <f>+C147+C148+C149+C150+C151</f>
        <v>0</v>
      </c>
    </row>
    <row r="147" spans="1:3" s="92" customFormat="1" ht="12" customHeight="1">
      <c r="A147" s="378" t="s">
        <v>95</v>
      </c>
      <c r="B147" s="9" t="s">
        <v>440</v>
      </c>
      <c r="C147" s="220"/>
    </row>
    <row r="148" spans="1:3" s="92" customFormat="1" ht="12" customHeight="1">
      <c r="A148" s="378" t="s">
        <v>96</v>
      </c>
      <c r="B148" s="9" t="s">
        <v>447</v>
      </c>
      <c r="C148" s="220"/>
    </row>
    <row r="149" spans="1:3" s="92" customFormat="1" ht="12" customHeight="1">
      <c r="A149" s="378" t="s">
        <v>281</v>
      </c>
      <c r="B149" s="9" t="s">
        <v>442</v>
      </c>
      <c r="C149" s="220"/>
    </row>
    <row r="150" spans="1:3" s="92" customFormat="1" ht="12" customHeight="1">
      <c r="A150" s="378" t="s">
        <v>282</v>
      </c>
      <c r="B150" s="9" t="s">
        <v>498</v>
      </c>
      <c r="C150" s="220"/>
    </row>
    <row r="151" spans="1:3" ht="12.75" customHeight="1" thickBot="1">
      <c r="A151" s="387" t="s">
        <v>446</v>
      </c>
      <c r="B151" s="7" t="s">
        <v>449</v>
      </c>
      <c r="C151" s="222"/>
    </row>
    <row r="152" spans="1:3" ht="12.75" customHeight="1" thickBot="1">
      <c r="A152" s="428" t="s">
        <v>24</v>
      </c>
      <c r="B152" s="119" t="s">
        <v>450</v>
      </c>
      <c r="C152" s="262"/>
    </row>
    <row r="153" spans="1:3" ht="12.75" customHeight="1" thickBot="1">
      <c r="A153" s="428" t="s">
        <v>25</v>
      </c>
      <c r="B153" s="119" t="s">
        <v>451</v>
      </c>
      <c r="C153" s="262"/>
    </row>
    <row r="154" spans="1:3" ht="12" customHeight="1" thickBot="1">
      <c r="A154" s="31" t="s">
        <v>26</v>
      </c>
      <c r="B154" s="119" t="s">
        <v>453</v>
      </c>
      <c r="C154" s="372">
        <f>+C129+C133+C140+C146+C152+C153</f>
        <v>117294431</v>
      </c>
    </row>
    <row r="155" spans="1:3" ht="15" customHeight="1" thickBot="1">
      <c r="A155" s="389" t="s">
        <v>27</v>
      </c>
      <c r="B155" s="334" t="s">
        <v>452</v>
      </c>
      <c r="C155" s="372">
        <f>+C128+C154</f>
        <v>1549398587</v>
      </c>
    </row>
    <row r="156" spans="1:3" ht="13.5" thickBot="1">
      <c r="A156" s="339"/>
      <c r="B156" s="340"/>
      <c r="C156" s="550">
        <f>C90-C155</f>
        <v>0</v>
      </c>
    </row>
    <row r="157" spans="1:3" ht="15" customHeight="1" thickBot="1">
      <c r="A157" s="216" t="s">
        <v>499</v>
      </c>
      <c r="B157" s="217"/>
      <c r="C157" s="116">
        <v>57</v>
      </c>
    </row>
    <row r="158" spans="1:3" ht="14.25" customHeight="1" thickBot="1">
      <c r="A158" s="216" t="s">
        <v>203</v>
      </c>
      <c r="B158" s="217"/>
      <c r="C158" s="116">
        <v>40</v>
      </c>
    </row>
    <row r="159" spans="1:3" ht="12.75">
      <c r="A159" s="547"/>
      <c r="B159" s="548"/>
      <c r="C159" s="603"/>
    </row>
    <row r="160" spans="1:2" ht="12.75">
      <c r="A160" s="547"/>
      <c r="B160" s="548"/>
    </row>
    <row r="161" spans="1:3" ht="12.75">
      <c r="A161" s="547"/>
      <c r="B161" s="548"/>
      <c r="C161" s="549"/>
    </row>
    <row r="162" spans="1:3" ht="12.75">
      <c r="A162" s="547"/>
      <c r="B162" s="548"/>
      <c r="C162" s="549"/>
    </row>
    <row r="163" spans="1:3" ht="12.75">
      <c r="A163" s="547"/>
      <c r="B163" s="548"/>
      <c r="C163" s="549"/>
    </row>
    <row r="164" spans="1:3" ht="12.75">
      <c r="A164" s="547"/>
      <c r="B164" s="548"/>
      <c r="C164" s="549"/>
    </row>
    <row r="165" spans="1:3" ht="12.75">
      <c r="A165" s="547"/>
      <c r="B165" s="548"/>
      <c r="C165" s="549"/>
    </row>
    <row r="166" spans="1:3" ht="12.75">
      <c r="A166" s="547"/>
      <c r="B166" s="548"/>
      <c r="C166" s="549"/>
    </row>
    <row r="167" spans="1:3" ht="12.75">
      <c r="A167" s="547"/>
      <c r="B167" s="548"/>
      <c r="C167" s="549"/>
    </row>
    <row r="168" spans="1:3" ht="12.75">
      <c r="A168" s="547"/>
      <c r="B168" s="548"/>
      <c r="C168" s="549"/>
    </row>
    <row r="169" spans="1:3" ht="12.75">
      <c r="A169" s="547"/>
      <c r="B169" s="548"/>
      <c r="C169" s="549"/>
    </row>
    <row r="170" spans="1:3" ht="12.75">
      <c r="A170" s="547"/>
      <c r="B170" s="548"/>
      <c r="C170" s="549"/>
    </row>
    <row r="171" spans="1:3" ht="12.75">
      <c r="A171" s="547"/>
      <c r="B171" s="548"/>
      <c r="C171" s="549"/>
    </row>
    <row r="172" spans="1:3" ht="12.75">
      <c r="A172" s="547"/>
      <c r="B172" s="548"/>
      <c r="C172" s="549"/>
    </row>
    <row r="173" spans="1:3" ht="12.75">
      <c r="A173" s="547"/>
      <c r="B173" s="548"/>
      <c r="C173" s="549"/>
    </row>
    <row r="174" spans="1:3" ht="12.75">
      <c r="A174" s="547"/>
      <c r="B174" s="548"/>
      <c r="C174" s="549"/>
    </row>
    <row r="175" spans="1:3" ht="12.75">
      <c r="A175" s="547"/>
      <c r="B175" s="548"/>
      <c r="C175" s="549"/>
    </row>
    <row r="176" spans="1:3" ht="12.75">
      <c r="A176" s="547"/>
      <c r="B176" s="548"/>
      <c r="C176" s="549"/>
    </row>
    <row r="177" spans="1:3" ht="12.75">
      <c r="A177" s="547"/>
      <c r="B177" s="548"/>
      <c r="C177" s="549"/>
    </row>
    <row r="178" spans="1:3" ht="12.75">
      <c r="A178" s="547"/>
      <c r="B178" s="548"/>
      <c r="C178" s="549"/>
    </row>
    <row r="179" spans="1:3" ht="12.75">
      <c r="A179" s="547"/>
      <c r="B179" s="548"/>
      <c r="C179" s="5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F120" sqref="F120"/>
    </sheetView>
  </sheetViews>
  <sheetFormatPr defaultColWidth="9.00390625" defaultRowHeight="12.75"/>
  <cols>
    <col min="1" max="1" width="19.50390625" style="341" customWidth="1"/>
    <col min="2" max="2" width="72.00390625" style="342" customWidth="1"/>
    <col min="3" max="3" width="25.00390625" style="343" customWidth="1"/>
    <col min="4" max="16384" width="9.375" style="3" customWidth="1"/>
  </cols>
  <sheetData>
    <row r="1" spans="1:3" s="2" customFormat="1" ht="16.5" customHeight="1" thickBot="1">
      <c r="A1" s="528"/>
      <c r="B1" s="529"/>
      <c r="C1" s="523" t="str">
        <f>CONCATENATE("9.1.1. melléklet ",ALAPADATOK!A7," ",ALAPADATOK!B7," ",ALAPADATOK!C7," ",ALAPADATOK!D7," ",ALAPADATOK!E7," ",ALAPADATOK!F7," ",ALAPADATOK!G7," ",ALAPADATOK!H7)</f>
        <v>9.1.1. melléklet a 7 / 2019 ( III.29. ) önkormányzati rendelethez</v>
      </c>
    </row>
    <row r="2" spans="1:3" s="88" customFormat="1" ht="21" customHeight="1">
      <c r="A2" s="530" t="s">
        <v>60</v>
      </c>
      <c r="B2" s="531" t="str">
        <f>CONCATENATE(ALAPADATOK!A3)</f>
        <v>BESENYSZÖG VÁROS  ÖNKORMÁNYZATA</v>
      </c>
      <c r="C2" s="532" t="s">
        <v>53</v>
      </c>
    </row>
    <row r="3" spans="1:3" s="88" customFormat="1" ht="16.5" thickBot="1">
      <c r="A3" s="533" t="s">
        <v>200</v>
      </c>
      <c r="B3" s="534" t="s">
        <v>409</v>
      </c>
      <c r="C3" s="535" t="s">
        <v>58</v>
      </c>
    </row>
    <row r="4" spans="1:3" s="89" customFormat="1" ht="15.75" customHeight="1" thickBot="1">
      <c r="A4" s="536"/>
      <c r="B4" s="536"/>
      <c r="C4" s="537" t="str">
        <f>'9.1.sz.Önk.'!C4</f>
        <v>Forintban!</v>
      </c>
    </row>
    <row r="5" spans="1:3" ht="13.5" thickBot="1">
      <c r="A5" s="538" t="s">
        <v>202</v>
      </c>
      <c r="B5" s="539" t="s">
        <v>542</v>
      </c>
      <c r="C5" s="540" t="s">
        <v>54</v>
      </c>
    </row>
    <row r="6" spans="1:3" s="62" customFormat="1" ht="12.75" customHeight="1" thickBot="1">
      <c r="A6" s="541"/>
      <c r="B6" s="542" t="s">
        <v>473</v>
      </c>
      <c r="C6" s="543" t="s">
        <v>474</v>
      </c>
    </row>
    <row r="7" spans="1:3" s="62" customFormat="1" ht="15.75" customHeight="1" thickBot="1">
      <c r="A7" s="202"/>
      <c r="B7" s="203" t="s">
        <v>55</v>
      </c>
      <c r="C7" s="312"/>
    </row>
    <row r="8" spans="1:3" s="62" customFormat="1" ht="12" customHeight="1" thickBot="1">
      <c r="A8" s="31" t="s">
        <v>17</v>
      </c>
      <c r="B8" s="21" t="s">
        <v>233</v>
      </c>
      <c r="C8" s="253">
        <f>+C9+C10+C11+C12+C13+C14</f>
        <v>271817051</v>
      </c>
    </row>
    <row r="9" spans="1:3" s="90" customFormat="1" ht="12" customHeight="1">
      <c r="A9" s="378" t="s">
        <v>97</v>
      </c>
      <c r="B9" s="363" t="s">
        <v>234</v>
      </c>
      <c r="C9" s="256">
        <v>110700858</v>
      </c>
    </row>
    <row r="10" spans="1:3" s="91" customFormat="1" ht="12" customHeight="1">
      <c r="A10" s="379" t="s">
        <v>98</v>
      </c>
      <c r="B10" s="364" t="s">
        <v>235</v>
      </c>
      <c r="C10" s="255">
        <v>75411400</v>
      </c>
    </row>
    <row r="11" spans="1:3" s="91" customFormat="1" ht="12" customHeight="1">
      <c r="A11" s="379" t="s">
        <v>99</v>
      </c>
      <c r="B11" s="364" t="s">
        <v>529</v>
      </c>
      <c r="C11" s="255">
        <v>49829765</v>
      </c>
    </row>
    <row r="12" spans="1:3" s="91" customFormat="1" ht="12" customHeight="1">
      <c r="A12" s="379" t="s">
        <v>100</v>
      </c>
      <c r="B12" s="364" t="s">
        <v>237</v>
      </c>
      <c r="C12" s="255">
        <v>4035350</v>
      </c>
    </row>
    <row r="13" spans="1:3" s="91" customFormat="1" ht="12" customHeight="1">
      <c r="A13" s="379" t="s">
        <v>146</v>
      </c>
      <c r="B13" s="364" t="s">
        <v>486</v>
      </c>
      <c r="C13" s="255">
        <v>31839678</v>
      </c>
    </row>
    <row r="14" spans="1:3" s="90" customFormat="1" ht="12" customHeight="1" thickBot="1">
      <c r="A14" s="380" t="s">
        <v>101</v>
      </c>
      <c r="B14" s="365" t="s">
        <v>413</v>
      </c>
      <c r="C14" s="255"/>
    </row>
    <row r="15" spans="1:3" s="90" customFormat="1" ht="12" customHeight="1" thickBot="1">
      <c r="A15" s="31" t="s">
        <v>18</v>
      </c>
      <c r="B15" s="248" t="s">
        <v>238</v>
      </c>
      <c r="C15" s="253">
        <f>+C16+C17+C18+C19+C20</f>
        <v>61730525</v>
      </c>
    </row>
    <row r="16" spans="1:3" s="90" customFormat="1" ht="12" customHeight="1">
      <c r="A16" s="378" t="s">
        <v>103</v>
      </c>
      <c r="B16" s="363" t="s">
        <v>239</v>
      </c>
      <c r="C16" s="256"/>
    </row>
    <row r="17" spans="1:3" s="90" customFormat="1" ht="12" customHeight="1">
      <c r="A17" s="379" t="s">
        <v>104</v>
      </c>
      <c r="B17" s="364" t="s">
        <v>240</v>
      </c>
      <c r="C17" s="255"/>
    </row>
    <row r="18" spans="1:3" s="90" customFormat="1" ht="12" customHeight="1">
      <c r="A18" s="379" t="s">
        <v>105</v>
      </c>
      <c r="B18" s="364" t="s">
        <v>402</v>
      </c>
      <c r="C18" s="255"/>
    </row>
    <row r="19" spans="1:3" s="90" customFormat="1" ht="12" customHeight="1">
      <c r="A19" s="379" t="s">
        <v>106</v>
      </c>
      <c r="B19" s="364" t="s">
        <v>403</v>
      </c>
      <c r="C19" s="255"/>
    </row>
    <row r="20" spans="1:3" s="90" customFormat="1" ht="12" customHeight="1">
      <c r="A20" s="379" t="s">
        <v>107</v>
      </c>
      <c r="B20" s="364" t="s">
        <v>241</v>
      </c>
      <c r="C20" s="255">
        <v>61730525</v>
      </c>
    </row>
    <row r="21" spans="1:3" s="91" customFormat="1" ht="12" customHeight="1" thickBot="1">
      <c r="A21" s="380" t="s">
        <v>116</v>
      </c>
      <c r="B21" s="365" t="s">
        <v>242</v>
      </c>
      <c r="C21" s="257">
        <v>2742525</v>
      </c>
    </row>
    <row r="22" spans="1:3" s="91" customFormat="1" ht="12" customHeight="1" thickBot="1">
      <c r="A22" s="31" t="s">
        <v>19</v>
      </c>
      <c r="B22" s="21" t="s">
        <v>243</v>
      </c>
      <c r="C22" s="253">
        <f>+C23+C24+C25+C26+C27</f>
        <v>0</v>
      </c>
    </row>
    <row r="23" spans="1:3" s="91" customFormat="1" ht="12" customHeight="1">
      <c r="A23" s="378" t="s">
        <v>86</v>
      </c>
      <c r="B23" s="363" t="s">
        <v>244</v>
      </c>
      <c r="C23" s="256"/>
    </row>
    <row r="24" spans="1:3" s="90" customFormat="1" ht="12" customHeight="1">
      <c r="A24" s="379" t="s">
        <v>87</v>
      </c>
      <c r="B24" s="364" t="s">
        <v>245</v>
      </c>
      <c r="C24" s="255"/>
    </row>
    <row r="25" spans="1:3" s="91" customFormat="1" ht="12" customHeight="1">
      <c r="A25" s="379" t="s">
        <v>88</v>
      </c>
      <c r="B25" s="364" t="s">
        <v>404</v>
      </c>
      <c r="C25" s="255"/>
    </row>
    <row r="26" spans="1:3" s="91" customFormat="1" ht="12" customHeight="1">
      <c r="A26" s="379" t="s">
        <v>89</v>
      </c>
      <c r="B26" s="364" t="s">
        <v>405</v>
      </c>
      <c r="C26" s="255"/>
    </row>
    <row r="27" spans="1:3" s="91" customFormat="1" ht="12" customHeight="1">
      <c r="A27" s="379" t="s">
        <v>169</v>
      </c>
      <c r="B27" s="364" t="s">
        <v>246</v>
      </c>
      <c r="C27" s="255"/>
    </row>
    <row r="28" spans="1:3" s="91" customFormat="1" ht="12" customHeight="1" thickBot="1">
      <c r="A28" s="380" t="s">
        <v>170</v>
      </c>
      <c r="B28" s="365" t="s">
        <v>247</v>
      </c>
      <c r="C28" s="257"/>
    </row>
    <row r="29" spans="1:3" s="91" customFormat="1" ht="12" customHeight="1" thickBot="1">
      <c r="A29" s="31" t="s">
        <v>171</v>
      </c>
      <c r="B29" s="21" t="s">
        <v>539</v>
      </c>
      <c r="C29" s="259">
        <f>SUM(C30:C36)</f>
        <v>75500000</v>
      </c>
    </row>
    <row r="30" spans="1:3" s="91" customFormat="1" ht="12" customHeight="1">
      <c r="A30" s="378" t="s">
        <v>249</v>
      </c>
      <c r="B30" s="363" t="s">
        <v>534</v>
      </c>
      <c r="C30" s="256"/>
    </row>
    <row r="31" spans="1:3" s="91" customFormat="1" ht="12" customHeight="1">
      <c r="A31" s="379" t="s">
        <v>250</v>
      </c>
      <c r="B31" s="364" t="s">
        <v>535</v>
      </c>
      <c r="C31" s="255"/>
    </row>
    <row r="32" spans="1:3" s="91" customFormat="1" ht="12" customHeight="1">
      <c r="A32" s="379" t="s">
        <v>251</v>
      </c>
      <c r="B32" s="364" t="s">
        <v>536</v>
      </c>
      <c r="C32" s="255">
        <v>67000000</v>
      </c>
    </row>
    <row r="33" spans="1:3" s="91" customFormat="1" ht="12" customHeight="1">
      <c r="A33" s="379" t="s">
        <v>252</v>
      </c>
      <c r="B33" s="364" t="s">
        <v>537</v>
      </c>
      <c r="C33" s="255"/>
    </row>
    <row r="34" spans="1:3" s="91" customFormat="1" ht="12" customHeight="1">
      <c r="A34" s="379" t="s">
        <v>531</v>
      </c>
      <c r="B34" s="364" t="s">
        <v>253</v>
      </c>
      <c r="C34" s="255">
        <v>8000000</v>
      </c>
    </row>
    <row r="35" spans="1:3" s="91" customFormat="1" ht="12" customHeight="1">
      <c r="A35" s="379" t="s">
        <v>532</v>
      </c>
      <c r="B35" s="364" t="s">
        <v>254</v>
      </c>
      <c r="C35" s="255"/>
    </row>
    <row r="36" spans="1:3" s="91" customFormat="1" ht="12" customHeight="1" thickBot="1">
      <c r="A36" s="380" t="s">
        <v>533</v>
      </c>
      <c r="B36" s="451" t="s">
        <v>255</v>
      </c>
      <c r="C36" s="257">
        <v>500000</v>
      </c>
    </row>
    <row r="37" spans="1:3" s="91" customFormat="1" ht="12" customHeight="1" thickBot="1">
      <c r="A37" s="31" t="s">
        <v>21</v>
      </c>
      <c r="B37" s="21" t="s">
        <v>414</v>
      </c>
      <c r="C37" s="253">
        <f>SUM(C38:C48)</f>
        <v>30000000</v>
      </c>
    </row>
    <row r="38" spans="1:3" s="91" customFormat="1" ht="12" customHeight="1">
      <c r="A38" s="378" t="s">
        <v>90</v>
      </c>
      <c r="B38" s="363" t="s">
        <v>258</v>
      </c>
      <c r="C38" s="256"/>
    </row>
    <row r="39" spans="1:3" s="91" customFormat="1" ht="12" customHeight="1">
      <c r="A39" s="379" t="s">
        <v>91</v>
      </c>
      <c r="B39" s="364" t="s">
        <v>259</v>
      </c>
      <c r="C39" s="255">
        <v>10545910</v>
      </c>
    </row>
    <row r="40" spans="1:3" s="91" customFormat="1" ht="12" customHeight="1">
      <c r="A40" s="379" t="s">
        <v>92</v>
      </c>
      <c r="B40" s="364" t="s">
        <v>260</v>
      </c>
      <c r="C40" s="255">
        <v>850397</v>
      </c>
    </row>
    <row r="41" spans="1:3" s="91" customFormat="1" ht="12" customHeight="1">
      <c r="A41" s="379" t="s">
        <v>173</v>
      </c>
      <c r="B41" s="364" t="s">
        <v>261</v>
      </c>
      <c r="C41" s="255">
        <v>8000000</v>
      </c>
    </row>
    <row r="42" spans="1:3" s="91" customFormat="1" ht="12" customHeight="1">
      <c r="A42" s="379" t="s">
        <v>174</v>
      </c>
      <c r="B42" s="364" t="s">
        <v>262</v>
      </c>
      <c r="C42" s="255">
        <v>6467785</v>
      </c>
    </row>
    <row r="43" spans="1:3" s="91" customFormat="1" ht="12" customHeight="1">
      <c r="A43" s="379" t="s">
        <v>175</v>
      </c>
      <c r="B43" s="364" t="s">
        <v>263</v>
      </c>
      <c r="C43" s="255">
        <v>4135908</v>
      </c>
    </row>
    <row r="44" spans="1:3" s="91" customFormat="1" ht="12" customHeight="1">
      <c r="A44" s="379" t="s">
        <v>176</v>
      </c>
      <c r="B44" s="364" t="s">
        <v>264</v>
      </c>
      <c r="C44" s="255"/>
    </row>
    <row r="45" spans="1:3" s="91" customFormat="1" ht="12" customHeight="1">
      <c r="A45" s="379" t="s">
        <v>177</v>
      </c>
      <c r="B45" s="364" t="s">
        <v>538</v>
      </c>
      <c r="C45" s="255"/>
    </row>
    <row r="46" spans="1:3" s="91" customFormat="1" ht="12" customHeight="1">
      <c r="A46" s="379" t="s">
        <v>256</v>
      </c>
      <c r="B46" s="364" t="s">
        <v>266</v>
      </c>
      <c r="C46" s="258"/>
    </row>
    <row r="47" spans="1:3" s="91" customFormat="1" ht="12" customHeight="1">
      <c r="A47" s="380" t="s">
        <v>257</v>
      </c>
      <c r="B47" s="365" t="s">
        <v>416</v>
      </c>
      <c r="C47" s="354"/>
    </row>
    <row r="48" spans="1:3" s="91" customFormat="1" ht="12" customHeight="1" thickBot="1">
      <c r="A48" s="380" t="s">
        <v>415</v>
      </c>
      <c r="B48" s="365" t="s">
        <v>267</v>
      </c>
      <c r="C48" s="354"/>
    </row>
    <row r="49" spans="1:3" s="91" customFormat="1" ht="12" customHeight="1" thickBot="1">
      <c r="A49" s="31" t="s">
        <v>22</v>
      </c>
      <c r="B49" s="21" t="s">
        <v>268</v>
      </c>
      <c r="C49" s="253">
        <f>SUM(C50:C54)</f>
        <v>0</v>
      </c>
    </row>
    <row r="50" spans="1:3" s="91" customFormat="1" ht="12" customHeight="1">
      <c r="A50" s="378" t="s">
        <v>93</v>
      </c>
      <c r="B50" s="363" t="s">
        <v>272</v>
      </c>
      <c r="C50" s="398"/>
    </row>
    <row r="51" spans="1:3" s="91" customFormat="1" ht="12" customHeight="1">
      <c r="A51" s="379" t="s">
        <v>94</v>
      </c>
      <c r="B51" s="364" t="s">
        <v>273</v>
      </c>
      <c r="C51" s="258"/>
    </row>
    <row r="52" spans="1:3" s="91" customFormat="1" ht="12" customHeight="1">
      <c r="A52" s="379" t="s">
        <v>269</v>
      </c>
      <c r="B52" s="364" t="s">
        <v>274</v>
      </c>
      <c r="C52" s="258"/>
    </row>
    <row r="53" spans="1:3" s="91" customFormat="1" ht="12" customHeight="1">
      <c r="A53" s="379" t="s">
        <v>270</v>
      </c>
      <c r="B53" s="364" t="s">
        <v>275</v>
      </c>
      <c r="C53" s="258"/>
    </row>
    <row r="54" spans="1:3" s="91" customFormat="1" ht="12" customHeight="1" thickBot="1">
      <c r="A54" s="380" t="s">
        <v>271</v>
      </c>
      <c r="B54" s="365" t="s">
        <v>276</v>
      </c>
      <c r="C54" s="354"/>
    </row>
    <row r="55" spans="1:3" s="91" customFormat="1" ht="12" customHeight="1" thickBot="1">
      <c r="A55" s="31" t="s">
        <v>178</v>
      </c>
      <c r="B55" s="21" t="s">
        <v>277</v>
      </c>
      <c r="C55" s="253">
        <f>SUM(C56:C58)</f>
        <v>0</v>
      </c>
    </row>
    <row r="56" spans="1:3" s="91" customFormat="1" ht="12" customHeight="1">
      <c r="A56" s="378" t="s">
        <v>95</v>
      </c>
      <c r="B56" s="363" t="s">
        <v>278</v>
      </c>
      <c r="C56" s="256"/>
    </row>
    <row r="57" spans="1:3" s="91" customFormat="1" ht="12" customHeight="1">
      <c r="A57" s="379" t="s">
        <v>96</v>
      </c>
      <c r="B57" s="364" t="s">
        <v>406</v>
      </c>
      <c r="C57" s="255"/>
    </row>
    <row r="58" spans="1:3" s="91" customFormat="1" ht="12" customHeight="1">
      <c r="A58" s="379" t="s">
        <v>281</v>
      </c>
      <c r="B58" s="364" t="s">
        <v>279</v>
      </c>
      <c r="C58" s="255"/>
    </row>
    <row r="59" spans="1:3" s="91" customFormat="1" ht="12" customHeight="1" thickBot="1">
      <c r="A59" s="380" t="s">
        <v>282</v>
      </c>
      <c r="B59" s="365" t="s">
        <v>280</v>
      </c>
      <c r="C59" s="257"/>
    </row>
    <row r="60" spans="1:3" s="91" customFormat="1" ht="12" customHeight="1" thickBot="1">
      <c r="A60" s="31" t="s">
        <v>24</v>
      </c>
      <c r="B60" s="248" t="s">
        <v>283</v>
      </c>
      <c r="C60" s="253">
        <f>SUM(C61:C63)</f>
        <v>21351678</v>
      </c>
    </row>
    <row r="61" spans="1:3" s="91" customFormat="1" ht="12" customHeight="1">
      <c r="A61" s="378" t="s">
        <v>179</v>
      </c>
      <c r="B61" s="363" t="s">
        <v>285</v>
      </c>
      <c r="C61" s="258"/>
    </row>
    <row r="62" spans="1:3" s="91" customFormat="1" ht="12" customHeight="1">
      <c r="A62" s="379" t="s">
        <v>180</v>
      </c>
      <c r="B62" s="364" t="s">
        <v>407</v>
      </c>
      <c r="C62" s="258"/>
    </row>
    <row r="63" spans="1:3" s="91" customFormat="1" ht="12" customHeight="1">
      <c r="A63" s="379" t="s">
        <v>212</v>
      </c>
      <c r="B63" s="364" t="s">
        <v>286</v>
      </c>
      <c r="C63" s="258">
        <v>21351678</v>
      </c>
    </row>
    <row r="64" spans="1:3" s="91" customFormat="1" ht="12" customHeight="1" thickBot="1">
      <c r="A64" s="380" t="s">
        <v>284</v>
      </c>
      <c r="B64" s="365" t="s">
        <v>287</v>
      </c>
      <c r="C64" s="258"/>
    </row>
    <row r="65" spans="1:3" s="91" customFormat="1" ht="12" customHeight="1" thickBot="1">
      <c r="A65" s="31" t="s">
        <v>25</v>
      </c>
      <c r="B65" s="21" t="s">
        <v>288</v>
      </c>
      <c r="C65" s="259">
        <f>+C8+C15+C22+C29+C37+C49+C55+C60</f>
        <v>460399254</v>
      </c>
    </row>
    <row r="66" spans="1:3" s="91" customFormat="1" ht="12" customHeight="1" thickBot="1">
      <c r="A66" s="381" t="s">
        <v>375</v>
      </c>
      <c r="B66" s="248" t="s">
        <v>290</v>
      </c>
      <c r="C66" s="253">
        <f>SUM(C67:C69)</f>
        <v>16443546</v>
      </c>
    </row>
    <row r="67" spans="1:3" s="91" customFormat="1" ht="12" customHeight="1">
      <c r="A67" s="378" t="s">
        <v>318</v>
      </c>
      <c r="B67" s="363" t="s">
        <v>291</v>
      </c>
      <c r="C67" s="258">
        <v>16443546</v>
      </c>
    </row>
    <row r="68" spans="1:3" s="91" customFormat="1" ht="12" customHeight="1">
      <c r="A68" s="379" t="s">
        <v>327</v>
      </c>
      <c r="B68" s="364" t="s">
        <v>292</v>
      </c>
      <c r="C68" s="258"/>
    </row>
    <row r="69" spans="1:3" s="91" customFormat="1" ht="12" customHeight="1" thickBot="1">
      <c r="A69" s="380" t="s">
        <v>328</v>
      </c>
      <c r="B69" s="366" t="s">
        <v>293</v>
      </c>
      <c r="C69" s="258"/>
    </row>
    <row r="70" spans="1:3" s="91" customFormat="1" ht="12" customHeight="1" thickBot="1">
      <c r="A70" s="381" t="s">
        <v>294</v>
      </c>
      <c r="B70" s="248" t="s">
        <v>295</v>
      </c>
      <c r="C70" s="253">
        <f>SUM(C71:C74)</f>
        <v>0</v>
      </c>
    </row>
    <row r="71" spans="1:3" s="91" customFormat="1" ht="12" customHeight="1">
      <c r="A71" s="378" t="s">
        <v>147</v>
      </c>
      <c r="B71" s="363" t="s">
        <v>296</v>
      </c>
      <c r="C71" s="258"/>
    </row>
    <row r="72" spans="1:3" s="91" customFormat="1" ht="12" customHeight="1">
      <c r="A72" s="379" t="s">
        <v>148</v>
      </c>
      <c r="B72" s="364" t="s">
        <v>549</v>
      </c>
      <c r="C72" s="258"/>
    </row>
    <row r="73" spans="1:3" s="91" customFormat="1" ht="12" customHeight="1">
      <c r="A73" s="379" t="s">
        <v>319</v>
      </c>
      <c r="B73" s="364" t="s">
        <v>297</v>
      </c>
      <c r="C73" s="258"/>
    </row>
    <row r="74" spans="1:3" s="91" customFormat="1" ht="12" customHeight="1" thickBot="1">
      <c r="A74" s="380" t="s">
        <v>320</v>
      </c>
      <c r="B74" s="250" t="s">
        <v>550</v>
      </c>
      <c r="C74" s="258"/>
    </row>
    <row r="75" spans="1:3" s="91" customFormat="1" ht="12" customHeight="1" thickBot="1">
      <c r="A75" s="381" t="s">
        <v>298</v>
      </c>
      <c r="B75" s="248" t="s">
        <v>299</v>
      </c>
      <c r="C75" s="253">
        <f>SUM(C76:C77)</f>
        <v>1067055787</v>
      </c>
    </row>
    <row r="76" spans="1:3" s="91" customFormat="1" ht="12" customHeight="1">
      <c r="A76" s="378" t="s">
        <v>321</v>
      </c>
      <c r="B76" s="363" t="s">
        <v>300</v>
      </c>
      <c r="C76" s="258">
        <v>1067055787</v>
      </c>
    </row>
    <row r="77" spans="1:3" s="91" customFormat="1" ht="12" customHeight="1" thickBot="1">
      <c r="A77" s="380" t="s">
        <v>322</v>
      </c>
      <c r="B77" s="365" t="s">
        <v>301</v>
      </c>
      <c r="C77" s="258"/>
    </row>
    <row r="78" spans="1:3" s="90" customFormat="1" ht="12" customHeight="1" thickBot="1">
      <c r="A78" s="381" t="s">
        <v>302</v>
      </c>
      <c r="B78" s="248" t="s">
        <v>303</v>
      </c>
      <c r="C78" s="253">
        <f>SUM(C79:C81)</f>
        <v>0</v>
      </c>
    </row>
    <row r="79" spans="1:3" s="91" customFormat="1" ht="12" customHeight="1">
      <c r="A79" s="378" t="s">
        <v>323</v>
      </c>
      <c r="B79" s="363" t="s">
        <v>304</v>
      </c>
      <c r="C79" s="258"/>
    </row>
    <row r="80" spans="1:3" s="91" customFormat="1" ht="12" customHeight="1">
      <c r="A80" s="379" t="s">
        <v>324</v>
      </c>
      <c r="B80" s="364" t="s">
        <v>305</v>
      </c>
      <c r="C80" s="258"/>
    </row>
    <row r="81" spans="1:3" s="91" customFormat="1" ht="12" customHeight="1" thickBot="1">
      <c r="A81" s="380" t="s">
        <v>325</v>
      </c>
      <c r="B81" s="365" t="s">
        <v>551</v>
      </c>
      <c r="C81" s="258"/>
    </row>
    <row r="82" spans="1:3" s="91" customFormat="1" ht="12" customHeight="1" thickBot="1">
      <c r="A82" s="381" t="s">
        <v>306</v>
      </c>
      <c r="B82" s="248" t="s">
        <v>326</v>
      </c>
      <c r="C82" s="253">
        <f>SUM(C83:C86)</f>
        <v>0</v>
      </c>
    </row>
    <row r="83" spans="1:3" s="91" customFormat="1" ht="12" customHeight="1">
      <c r="A83" s="382" t="s">
        <v>307</v>
      </c>
      <c r="B83" s="363" t="s">
        <v>308</v>
      </c>
      <c r="C83" s="258"/>
    </row>
    <row r="84" spans="1:3" s="91" customFormat="1" ht="12" customHeight="1">
      <c r="A84" s="383" t="s">
        <v>309</v>
      </c>
      <c r="B84" s="364" t="s">
        <v>310</v>
      </c>
      <c r="C84" s="258"/>
    </row>
    <row r="85" spans="1:3" s="91" customFormat="1" ht="12" customHeight="1">
      <c r="A85" s="383" t="s">
        <v>311</v>
      </c>
      <c r="B85" s="364" t="s">
        <v>312</v>
      </c>
      <c r="C85" s="258"/>
    </row>
    <row r="86" spans="1:3" s="90" customFormat="1" ht="12" customHeight="1" thickBot="1">
      <c r="A86" s="384" t="s">
        <v>313</v>
      </c>
      <c r="B86" s="365" t="s">
        <v>314</v>
      </c>
      <c r="C86" s="258"/>
    </row>
    <row r="87" spans="1:3" s="90" customFormat="1" ht="12" customHeight="1" thickBot="1">
      <c r="A87" s="381" t="s">
        <v>315</v>
      </c>
      <c r="B87" s="248" t="s">
        <v>455</v>
      </c>
      <c r="C87" s="399"/>
    </row>
    <row r="88" spans="1:3" s="90" customFormat="1" ht="12" customHeight="1" thickBot="1">
      <c r="A88" s="381" t="s">
        <v>487</v>
      </c>
      <c r="B88" s="248" t="s">
        <v>316</v>
      </c>
      <c r="C88" s="399"/>
    </row>
    <row r="89" spans="1:3" s="90" customFormat="1" ht="12" customHeight="1" thickBot="1">
      <c r="A89" s="381" t="s">
        <v>488</v>
      </c>
      <c r="B89" s="370" t="s">
        <v>458</v>
      </c>
      <c r="C89" s="259">
        <f>+C66+C70+C75+C78+C82+C88+C87</f>
        <v>1083499333</v>
      </c>
    </row>
    <row r="90" spans="1:3" s="90" customFormat="1" ht="12" customHeight="1" thickBot="1">
      <c r="A90" s="385" t="s">
        <v>489</v>
      </c>
      <c r="B90" s="371" t="s">
        <v>490</v>
      </c>
      <c r="C90" s="259">
        <f>+C65+C89</f>
        <v>1543898587</v>
      </c>
    </row>
    <row r="91" spans="1:3" s="91" customFormat="1" ht="15" customHeight="1" thickBot="1">
      <c r="A91" s="208"/>
      <c r="B91" s="209"/>
      <c r="C91" s="317"/>
    </row>
    <row r="92" spans="1:3" s="62" customFormat="1" ht="16.5" customHeight="1" thickBot="1">
      <c r="A92" s="212"/>
      <c r="B92" s="213" t="s">
        <v>56</v>
      </c>
      <c r="C92" s="319"/>
    </row>
    <row r="93" spans="1:3" s="92" customFormat="1" ht="12" customHeight="1" thickBot="1">
      <c r="A93" s="359" t="s">
        <v>17</v>
      </c>
      <c r="B93" s="28" t="s">
        <v>494</v>
      </c>
      <c r="C93" s="252">
        <f>+C94+C95+C96+C97+C98+C111</f>
        <v>451561623</v>
      </c>
    </row>
    <row r="94" spans="1:3" ht="12" customHeight="1">
      <c r="A94" s="386" t="s">
        <v>97</v>
      </c>
      <c r="B94" s="10" t="s">
        <v>48</v>
      </c>
      <c r="C94" s="254">
        <v>134551393</v>
      </c>
    </row>
    <row r="95" spans="1:3" ht="12" customHeight="1">
      <c r="A95" s="379" t="s">
        <v>98</v>
      </c>
      <c r="B95" s="8" t="s">
        <v>181</v>
      </c>
      <c r="C95" s="255">
        <v>22532339</v>
      </c>
    </row>
    <row r="96" spans="1:3" ht="12" customHeight="1">
      <c r="A96" s="379" t="s">
        <v>99</v>
      </c>
      <c r="B96" s="8" t="s">
        <v>138</v>
      </c>
      <c r="C96" s="257">
        <v>173000477</v>
      </c>
    </row>
    <row r="97" spans="1:3" ht="12" customHeight="1">
      <c r="A97" s="379" t="s">
        <v>100</v>
      </c>
      <c r="B97" s="11" t="s">
        <v>182</v>
      </c>
      <c r="C97" s="257">
        <v>11784000</v>
      </c>
    </row>
    <row r="98" spans="1:3" ht="12" customHeight="1">
      <c r="A98" s="379" t="s">
        <v>111</v>
      </c>
      <c r="B98" s="19" t="s">
        <v>183</v>
      </c>
      <c r="C98" s="257">
        <v>109693414</v>
      </c>
    </row>
    <row r="99" spans="1:3" ht="12" customHeight="1">
      <c r="A99" s="379" t="s">
        <v>101</v>
      </c>
      <c r="B99" s="8" t="s">
        <v>491</v>
      </c>
      <c r="C99" s="257"/>
    </row>
    <row r="100" spans="1:3" ht="12" customHeight="1">
      <c r="A100" s="379" t="s">
        <v>102</v>
      </c>
      <c r="B100" s="135" t="s">
        <v>421</v>
      </c>
      <c r="C100" s="257"/>
    </row>
    <row r="101" spans="1:3" ht="12" customHeight="1">
      <c r="A101" s="379" t="s">
        <v>112</v>
      </c>
      <c r="B101" s="135" t="s">
        <v>420</v>
      </c>
      <c r="C101" s="257"/>
    </row>
    <row r="102" spans="1:3" ht="12" customHeight="1">
      <c r="A102" s="379" t="s">
        <v>113</v>
      </c>
      <c r="B102" s="135" t="s">
        <v>332</v>
      </c>
      <c r="C102" s="257"/>
    </row>
    <row r="103" spans="1:3" ht="12" customHeight="1">
      <c r="A103" s="379" t="s">
        <v>114</v>
      </c>
      <c r="B103" s="136" t="s">
        <v>333</v>
      </c>
      <c r="C103" s="257"/>
    </row>
    <row r="104" spans="1:3" ht="12" customHeight="1">
      <c r="A104" s="379" t="s">
        <v>115</v>
      </c>
      <c r="B104" s="136" t="s">
        <v>334</v>
      </c>
      <c r="C104" s="257"/>
    </row>
    <row r="105" spans="1:3" ht="12" customHeight="1">
      <c r="A105" s="379" t="s">
        <v>117</v>
      </c>
      <c r="B105" s="135" t="s">
        <v>335</v>
      </c>
      <c r="C105" s="257">
        <v>109693414</v>
      </c>
    </row>
    <row r="106" spans="1:3" ht="12" customHeight="1">
      <c r="A106" s="379" t="s">
        <v>184</v>
      </c>
      <c r="B106" s="135" t="s">
        <v>336</v>
      </c>
      <c r="C106" s="257"/>
    </row>
    <row r="107" spans="1:3" ht="12" customHeight="1">
      <c r="A107" s="379" t="s">
        <v>330</v>
      </c>
      <c r="B107" s="136" t="s">
        <v>337</v>
      </c>
      <c r="C107" s="257"/>
    </row>
    <row r="108" spans="1:3" ht="12" customHeight="1">
      <c r="A108" s="387" t="s">
        <v>331</v>
      </c>
      <c r="B108" s="137" t="s">
        <v>338</v>
      </c>
      <c r="C108" s="257"/>
    </row>
    <row r="109" spans="1:3" ht="12" customHeight="1">
      <c r="A109" s="379" t="s">
        <v>418</v>
      </c>
      <c r="B109" s="137" t="s">
        <v>339</v>
      </c>
      <c r="C109" s="257"/>
    </row>
    <row r="110" spans="1:3" ht="12" customHeight="1">
      <c r="A110" s="379" t="s">
        <v>419</v>
      </c>
      <c r="B110" s="136" t="s">
        <v>340</v>
      </c>
      <c r="C110" s="255"/>
    </row>
    <row r="111" spans="1:3" ht="12" customHeight="1">
      <c r="A111" s="379" t="s">
        <v>423</v>
      </c>
      <c r="B111" s="11" t="s">
        <v>49</v>
      </c>
      <c r="C111" s="255"/>
    </row>
    <row r="112" spans="1:3" ht="12" customHeight="1">
      <c r="A112" s="380" t="s">
        <v>424</v>
      </c>
      <c r="B112" s="8" t="s">
        <v>492</v>
      </c>
      <c r="C112" s="257"/>
    </row>
    <row r="113" spans="1:3" ht="12" customHeight="1" thickBot="1">
      <c r="A113" s="388" t="s">
        <v>425</v>
      </c>
      <c r="B113" s="138" t="s">
        <v>493</v>
      </c>
      <c r="C113" s="261"/>
    </row>
    <row r="114" spans="1:3" ht="12" customHeight="1" thickBot="1">
      <c r="A114" s="31" t="s">
        <v>18</v>
      </c>
      <c r="B114" s="27" t="s">
        <v>341</v>
      </c>
      <c r="C114" s="253">
        <f>+C115+C117+C119</f>
        <v>975042533</v>
      </c>
    </row>
    <row r="115" spans="1:3" ht="12" customHeight="1">
      <c r="A115" s="378" t="s">
        <v>103</v>
      </c>
      <c r="B115" s="8" t="s">
        <v>211</v>
      </c>
      <c r="C115" s="256">
        <v>828141733</v>
      </c>
    </row>
    <row r="116" spans="1:3" ht="12" customHeight="1">
      <c r="A116" s="378" t="s">
        <v>104</v>
      </c>
      <c r="B116" s="12" t="s">
        <v>345</v>
      </c>
      <c r="C116" s="256">
        <v>789731733</v>
      </c>
    </row>
    <row r="117" spans="1:3" ht="12" customHeight="1">
      <c r="A117" s="378" t="s">
        <v>105</v>
      </c>
      <c r="B117" s="12" t="s">
        <v>185</v>
      </c>
      <c r="C117" s="255">
        <v>140900800</v>
      </c>
    </row>
    <row r="118" spans="1:3" ht="12" customHeight="1">
      <c r="A118" s="378" t="s">
        <v>106</v>
      </c>
      <c r="B118" s="12" t="s">
        <v>346</v>
      </c>
      <c r="C118" s="220">
        <v>123591800</v>
      </c>
    </row>
    <row r="119" spans="1:3" ht="12" customHeight="1">
      <c r="A119" s="378" t="s">
        <v>107</v>
      </c>
      <c r="B119" s="250" t="s">
        <v>213</v>
      </c>
      <c r="C119" s="220">
        <v>6000000</v>
      </c>
    </row>
    <row r="120" spans="1:3" ht="12" customHeight="1">
      <c r="A120" s="378" t="s">
        <v>116</v>
      </c>
      <c r="B120" s="249" t="s">
        <v>408</v>
      </c>
      <c r="C120" s="220"/>
    </row>
    <row r="121" spans="1:3" ht="12" customHeight="1">
      <c r="A121" s="378" t="s">
        <v>118</v>
      </c>
      <c r="B121" s="362" t="s">
        <v>351</v>
      </c>
      <c r="C121" s="220"/>
    </row>
    <row r="122" spans="1:3" ht="12" customHeight="1">
      <c r="A122" s="378" t="s">
        <v>186</v>
      </c>
      <c r="B122" s="136" t="s">
        <v>334</v>
      </c>
      <c r="C122" s="220"/>
    </row>
    <row r="123" spans="1:3" ht="12" customHeight="1">
      <c r="A123" s="378" t="s">
        <v>187</v>
      </c>
      <c r="B123" s="136" t="s">
        <v>350</v>
      </c>
      <c r="C123" s="220"/>
    </row>
    <row r="124" spans="1:3" ht="12" customHeight="1">
      <c r="A124" s="378" t="s">
        <v>188</v>
      </c>
      <c r="B124" s="136" t="s">
        <v>349</v>
      </c>
      <c r="C124" s="220"/>
    </row>
    <row r="125" spans="1:3" ht="12" customHeight="1">
      <c r="A125" s="378" t="s">
        <v>342</v>
      </c>
      <c r="B125" s="136" t="s">
        <v>337</v>
      </c>
      <c r="C125" s="220">
        <v>6000000</v>
      </c>
    </row>
    <row r="126" spans="1:3" ht="12" customHeight="1">
      <c r="A126" s="378" t="s">
        <v>343</v>
      </c>
      <c r="B126" s="136" t="s">
        <v>348</v>
      </c>
      <c r="C126" s="220"/>
    </row>
    <row r="127" spans="1:3" ht="12" customHeight="1" thickBot="1">
      <c r="A127" s="387" t="s">
        <v>344</v>
      </c>
      <c r="B127" s="136" t="s">
        <v>347</v>
      </c>
      <c r="C127" s="222"/>
    </row>
    <row r="128" spans="1:3" ht="12" customHeight="1" thickBot="1">
      <c r="A128" s="31" t="s">
        <v>19</v>
      </c>
      <c r="B128" s="119" t="s">
        <v>428</v>
      </c>
      <c r="C128" s="253">
        <f>+C93+C114</f>
        <v>1426604156</v>
      </c>
    </row>
    <row r="129" spans="1:3" ht="12" customHeight="1" thickBot="1">
      <c r="A129" s="31" t="s">
        <v>20</v>
      </c>
      <c r="B129" s="119" t="s">
        <v>429</v>
      </c>
      <c r="C129" s="253">
        <f>+C130+C131+C132</f>
        <v>0</v>
      </c>
    </row>
    <row r="130" spans="1:3" s="92" customFormat="1" ht="12" customHeight="1">
      <c r="A130" s="378" t="s">
        <v>249</v>
      </c>
      <c r="B130" s="9" t="s">
        <v>497</v>
      </c>
      <c r="C130" s="220"/>
    </row>
    <row r="131" spans="1:3" ht="12" customHeight="1">
      <c r="A131" s="378" t="s">
        <v>250</v>
      </c>
      <c r="B131" s="9" t="s">
        <v>437</v>
      </c>
      <c r="C131" s="220"/>
    </row>
    <row r="132" spans="1:3" ht="12" customHeight="1" thickBot="1">
      <c r="A132" s="387" t="s">
        <v>251</v>
      </c>
      <c r="B132" s="7" t="s">
        <v>496</v>
      </c>
      <c r="C132" s="220"/>
    </row>
    <row r="133" spans="1:3" ht="12" customHeight="1" thickBot="1">
      <c r="A133" s="31" t="s">
        <v>21</v>
      </c>
      <c r="B133" s="119" t="s">
        <v>430</v>
      </c>
      <c r="C133" s="253">
        <f>+C134+C135+C136+C137+C138+C139</f>
        <v>0</v>
      </c>
    </row>
    <row r="134" spans="1:3" ht="12" customHeight="1">
      <c r="A134" s="378" t="s">
        <v>90</v>
      </c>
      <c r="B134" s="9" t="s">
        <v>439</v>
      </c>
      <c r="C134" s="220"/>
    </row>
    <row r="135" spans="1:3" ht="12" customHeight="1">
      <c r="A135" s="378" t="s">
        <v>91</v>
      </c>
      <c r="B135" s="9" t="s">
        <v>431</v>
      </c>
      <c r="C135" s="220"/>
    </row>
    <row r="136" spans="1:3" ht="12" customHeight="1">
      <c r="A136" s="378" t="s">
        <v>92</v>
      </c>
      <c r="B136" s="9" t="s">
        <v>432</v>
      </c>
      <c r="C136" s="220"/>
    </row>
    <row r="137" spans="1:3" ht="12" customHeight="1">
      <c r="A137" s="378" t="s">
        <v>173</v>
      </c>
      <c r="B137" s="9" t="s">
        <v>495</v>
      </c>
      <c r="C137" s="220"/>
    </row>
    <row r="138" spans="1:3" ht="12" customHeight="1">
      <c r="A138" s="378" t="s">
        <v>174</v>
      </c>
      <c r="B138" s="9" t="s">
        <v>434</v>
      </c>
      <c r="C138" s="220"/>
    </row>
    <row r="139" spans="1:3" s="92" customFormat="1" ht="12" customHeight="1" thickBot="1">
      <c r="A139" s="387" t="s">
        <v>175</v>
      </c>
      <c r="B139" s="7" t="s">
        <v>435</v>
      </c>
      <c r="C139" s="220"/>
    </row>
    <row r="140" spans="1:11" ht="12" customHeight="1" thickBot="1">
      <c r="A140" s="31" t="s">
        <v>22</v>
      </c>
      <c r="B140" s="119" t="s">
        <v>520</v>
      </c>
      <c r="C140" s="259">
        <f>+C141+C142+C144+C145+C143</f>
        <v>117294431</v>
      </c>
      <c r="K140" s="218"/>
    </row>
    <row r="141" spans="1:3" ht="12.75">
      <c r="A141" s="378" t="s">
        <v>93</v>
      </c>
      <c r="B141" s="9" t="s">
        <v>352</v>
      </c>
      <c r="C141" s="220"/>
    </row>
    <row r="142" spans="1:3" ht="12" customHeight="1">
      <c r="A142" s="378" t="s">
        <v>94</v>
      </c>
      <c r="B142" s="9" t="s">
        <v>353</v>
      </c>
      <c r="C142" s="220">
        <v>8583031</v>
      </c>
    </row>
    <row r="143" spans="1:3" s="92" customFormat="1" ht="12" customHeight="1">
      <c r="A143" s="378" t="s">
        <v>269</v>
      </c>
      <c r="B143" s="9" t="s">
        <v>519</v>
      </c>
      <c r="C143" s="220">
        <v>108711400</v>
      </c>
    </row>
    <row r="144" spans="1:3" s="92" customFormat="1" ht="12" customHeight="1">
      <c r="A144" s="378" t="s">
        <v>270</v>
      </c>
      <c r="B144" s="9" t="s">
        <v>444</v>
      </c>
      <c r="C144" s="220"/>
    </row>
    <row r="145" spans="1:3" s="92" customFormat="1" ht="12" customHeight="1" thickBot="1">
      <c r="A145" s="387" t="s">
        <v>271</v>
      </c>
      <c r="B145" s="7" t="s">
        <v>371</v>
      </c>
      <c r="C145" s="220"/>
    </row>
    <row r="146" spans="1:3" s="92" customFormat="1" ht="12" customHeight="1" thickBot="1">
      <c r="A146" s="31" t="s">
        <v>23</v>
      </c>
      <c r="B146" s="119" t="s">
        <v>445</v>
      </c>
      <c r="C146" s="262">
        <f>+C147+C148+C149+C150+C151</f>
        <v>0</v>
      </c>
    </row>
    <row r="147" spans="1:3" s="92" customFormat="1" ht="12" customHeight="1">
      <c r="A147" s="378" t="s">
        <v>95</v>
      </c>
      <c r="B147" s="9" t="s">
        <v>440</v>
      </c>
      <c r="C147" s="220"/>
    </row>
    <row r="148" spans="1:3" s="92" customFormat="1" ht="12" customHeight="1">
      <c r="A148" s="378" t="s">
        <v>96</v>
      </c>
      <c r="B148" s="9" t="s">
        <v>447</v>
      </c>
      <c r="C148" s="220"/>
    </row>
    <row r="149" spans="1:3" s="92" customFormat="1" ht="12" customHeight="1">
      <c r="A149" s="378" t="s">
        <v>281</v>
      </c>
      <c r="B149" s="9" t="s">
        <v>442</v>
      </c>
      <c r="C149" s="220"/>
    </row>
    <row r="150" spans="1:3" ht="12.75" customHeight="1">
      <c r="A150" s="378" t="s">
        <v>282</v>
      </c>
      <c r="B150" s="9" t="s">
        <v>498</v>
      </c>
      <c r="C150" s="220"/>
    </row>
    <row r="151" spans="1:3" ht="12.75" customHeight="1" thickBot="1">
      <c r="A151" s="387" t="s">
        <v>446</v>
      </c>
      <c r="B151" s="7" t="s">
        <v>449</v>
      </c>
      <c r="C151" s="222"/>
    </row>
    <row r="152" spans="1:3" ht="12.75" customHeight="1" thickBot="1">
      <c r="A152" s="428" t="s">
        <v>24</v>
      </c>
      <c r="B152" s="119" t="s">
        <v>450</v>
      </c>
      <c r="C152" s="262"/>
    </row>
    <row r="153" spans="1:3" ht="12" customHeight="1" thickBot="1">
      <c r="A153" s="428" t="s">
        <v>25</v>
      </c>
      <c r="B153" s="119" t="s">
        <v>451</v>
      </c>
      <c r="C153" s="262"/>
    </row>
    <row r="154" spans="1:3" ht="15" customHeight="1" thickBot="1">
      <c r="A154" s="31" t="s">
        <v>26</v>
      </c>
      <c r="B154" s="119" t="s">
        <v>453</v>
      </c>
      <c r="C154" s="372">
        <f>+C129+C133+C140+C146+C152+C153</f>
        <v>117294431</v>
      </c>
    </row>
    <row r="155" spans="1:3" ht="13.5" thickBot="1">
      <c r="A155" s="389" t="s">
        <v>27</v>
      </c>
      <c r="B155" s="334" t="s">
        <v>452</v>
      </c>
      <c r="C155" s="372">
        <f>+C128+C154</f>
        <v>1543898587</v>
      </c>
    </row>
    <row r="156" spans="1:3" ht="15" customHeight="1" thickBot="1">
      <c r="A156" s="339"/>
      <c r="B156" s="340"/>
      <c r="C156" s="550">
        <f>C90-C155</f>
        <v>0</v>
      </c>
    </row>
    <row r="157" spans="1:3" ht="14.25" customHeight="1" thickBot="1">
      <c r="A157" s="216" t="s">
        <v>499</v>
      </c>
      <c r="B157" s="217"/>
      <c r="C157" s="116">
        <v>57</v>
      </c>
    </row>
    <row r="158" spans="1:3" ht="13.5" thickBot="1">
      <c r="A158" s="216" t="s">
        <v>203</v>
      </c>
      <c r="B158" s="217"/>
      <c r="C158" s="116">
        <v>40</v>
      </c>
    </row>
    <row r="159" spans="1:3" ht="12.75">
      <c r="A159" s="547"/>
      <c r="B159" s="548"/>
      <c r="C159" s="549"/>
    </row>
    <row r="160" spans="1:2" ht="12.75">
      <c r="A160" s="547"/>
      <c r="B160" s="548"/>
    </row>
    <row r="161" spans="1:3" ht="12.75">
      <c r="A161" s="547"/>
      <c r="B161" s="548"/>
      <c r="C161" s="549"/>
    </row>
    <row r="162" spans="1:3" ht="12.75">
      <c r="A162" s="547"/>
      <c r="B162" s="548"/>
      <c r="C162" s="549"/>
    </row>
    <row r="163" spans="1:3" ht="12.75">
      <c r="A163" s="547"/>
      <c r="B163" s="548"/>
      <c r="C163" s="549"/>
    </row>
    <row r="164" spans="1:3" ht="12.75">
      <c r="A164" s="547"/>
      <c r="B164" s="548"/>
      <c r="C164" s="549"/>
    </row>
    <row r="165" spans="1:3" ht="12.75">
      <c r="A165" s="547"/>
      <c r="B165" s="548"/>
      <c r="C165" s="549"/>
    </row>
    <row r="166" spans="1:3" ht="12.75">
      <c r="A166" s="547"/>
      <c r="B166" s="548"/>
      <c r="C166" s="549"/>
    </row>
    <row r="167" spans="1:3" ht="12.75">
      <c r="A167" s="547"/>
      <c r="B167" s="548"/>
      <c r="C167" s="549"/>
    </row>
    <row r="168" spans="1:3" ht="12.75">
      <c r="A168" s="547"/>
      <c r="B168" s="548"/>
      <c r="C168" s="549"/>
    </row>
    <row r="169" spans="1:3" ht="12.75">
      <c r="A169" s="547"/>
      <c r="B169" s="548"/>
      <c r="C169" s="549"/>
    </row>
    <row r="170" spans="1:3" ht="12.75">
      <c r="A170" s="547"/>
      <c r="B170" s="548"/>
      <c r="C170" s="549"/>
    </row>
    <row r="171" spans="1:3" ht="12.75">
      <c r="A171" s="547"/>
      <c r="B171" s="548"/>
      <c r="C171" s="549"/>
    </row>
    <row r="172" spans="1:3" ht="12.75">
      <c r="A172" s="547"/>
      <c r="B172" s="548"/>
      <c r="C172" s="549"/>
    </row>
    <row r="173" spans="1:3" ht="12.75">
      <c r="A173" s="547"/>
      <c r="B173" s="548"/>
      <c r="C173" s="549"/>
    </row>
    <row r="174" spans="1:3" ht="12.75">
      <c r="A174" s="547"/>
      <c r="B174" s="548"/>
      <c r="C174" s="549"/>
    </row>
    <row r="175" spans="1:3" ht="12.75">
      <c r="A175" s="547"/>
      <c r="B175" s="548"/>
      <c r="C175" s="549"/>
    </row>
    <row r="176" spans="1:3" ht="12.75">
      <c r="A176" s="547"/>
      <c r="B176" s="548"/>
      <c r="C176" s="549"/>
    </row>
    <row r="177" spans="1:3" ht="12.75">
      <c r="A177" s="547"/>
      <c r="B177" s="548"/>
      <c r="C177" s="549"/>
    </row>
    <row r="178" spans="1:3" ht="12.75">
      <c r="A178" s="547"/>
      <c r="B178" s="548"/>
      <c r="C178" s="5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42">
      <selection activeCell="H165" sqref="H165"/>
    </sheetView>
  </sheetViews>
  <sheetFormatPr defaultColWidth="9.00390625" defaultRowHeight="12.75"/>
  <cols>
    <col min="1" max="1" width="19.50390625" style="341" customWidth="1"/>
    <col min="2" max="2" width="72.00390625" style="342" customWidth="1"/>
    <col min="3" max="3" width="25.00390625" style="343" customWidth="1"/>
    <col min="4" max="16384" width="9.375" style="3" customWidth="1"/>
  </cols>
  <sheetData>
    <row r="1" spans="1:3" s="2" customFormat="1" ht="16.5" customHeight="1" thickBot="1">
      <c r="A1" s="528"/>
      <c r="B1" s="529"/>
      <c r="C1" s="523" t="str">
        <f>CONCATENATE("9.1.2. melléklet ",ALAPADATOK!A7," ",ALAPADATOK!B7," ",ALAPADATOK!C7," ",ALAPADATOK!D7," ",ALAPADATOK!E7," ",ALAPADATOK!F7," ",ALAPADATOK!G7," ",ALAPADATOK!H7)</f>
        <v>9.1.2. melléklet a 7 / 2019 ( III.29. ) önkormányzati rendelethez</v>
      </c>
    </row>
    <row r="2" spans="1:3" s="88" customFormat="1" ht="21" customHeight="1">
      <c r="A2" s="530" t="s">
        <v>60</v>
      </c>
      <c r="B2" s="531" t="str">
        <f>CONCATENATE(ALAPADATOK!A3)</f>
        <v>BESENYSZÖG VÁROS  ÖNKORMÁNYZATA</v>
      </c>
      <c r="C2" s="532" t="s">
        <v>53</v>
      </c>
    </row>
    <row r="3" spans="1:3" s="88" customFormat="1" ht="16.5" thickBot="1">
      <c r="A3" s="533" t="s">
        <v>200</v>
      </c>
      <c r="B3" s="534" t="s">
        <v>410</v>
      </c>
      <c r="C3" s="535" t="s">
        <v>59</v>
      </c>
    </row>
    <row r="4" spans="1:3" s="89" customFormat="1" ht="15.75" customHeight="1" thickBot="1">
      <c r="A4" s="536"/>
      <c r="B4" s="536"/>
      <c r="C4" s="537" t="str">
        <f>'9.1.1.kötelező'!C4</f>
        <v>Forintban!</v>
      </c>
    </row>
    <row r="5" spans="1:3" ht="13.5" thickBot="1">
      <c r="A5" s="538" t="s">
        <v>202</v>
      </c>
      <c r="B5" s="539" t="s">
        <v>542</v>
      </c>
      <c r="C5" s="540" t="s">
        <v>54</v>
      </c>
    </row>
    <row r="6" spans="1:3" s="62" customFormat="1" ht="12.75" customHeight="1" thickBot="1">
      <c r="A6" s="541"/>
      <c r="B6" s="542" t="s">
        <v>473</v>
      </c>
      <c r="C6" s="543" t="s">
        <v>474</v>
      </c>
    </row>
    <row r="7" spans="1:3" s="62" customFormat="1" ht="15.75" customHeight="1" thickBot="1">
      <c r="A7" s="202"/>
      <c r="B7" s="203" t="s">
        <v>55</v>
      </c>
      <c r="C7" s="312"/>
    </row>
    <row r="8" spans="1:3" s="62" customFormat="1" ht="12" customHeight="1" thickBot="1">
      <c r="A8" s="31" t="s">
        <v>17</v>
      </c>
      <c r="B8" s="21" t="s">
        <v>233</v>
      </c>
      <c r="C8" s="253">
        <f>+C9+C10+C11+C12+C13+C14</f>
        <v>0</v>
      </c>
    </row>
    <row r="9" spans="1:3" s="90" customFormat="1" ht="12" customHeight="1">
      <c r="A9" s="378" t="s">
        <v>97</v>
      </c>
      <c r="B9" s="363" t="s">
        <v>234</v>
      </c>
      <c r="C9" s="256"/>
    </row>
    <row r="10" spans="1:3" s="91" customFormat="1" ht="12" customHeight="1">
      <c r="A10" s="379" t="s">
        <v>98</v>
      </c>
      <c r="B10" s="364" t="s">
        <v>235</v>
      </c>
      <c r="C10" s="255"/>
    </row>
    <row r="11" spans="1:3" s="91" customFormat="1" ht="12" customHeight="1">
      <c r="A11" s="379" t="s">
        <v>99</v>
      </c>
      <c r="B11" s="364" t="s">
        <v>529</v>
      </c>
      <c r="C11" s="255"/>
    </row>
    <row r="12" spans="1:3" s="91" customFormat="1" ht="12" customHeight="1">
      <c r="A12" s="379" t="s">
        <v>100</v>
      </c>
      <c r="B12" s="364" t="s">
        <v>237</v>
      </c>
      <c r="C12" s="255"/>
    </row>
    <row r="13" spans="1:3" s="91" customFormat="1" ht="12" customHeight="1">
      <c r="A13" s="379" t="s">
        <v>146</v>
      </c>
      <c r="B13" s="364" t="s">
        <v>486</v>
      </c>
      <c r="C13" s="255"/>
    </row>
    <row r="14" spans="1:3" s="90" customFormat="1" ht="12" customHeight="1" thickBot="1">
      <c r="A14" s="380" t="s">
        <v>101</v>
      </c>
      <c r="B14" s="365" t="s">
        <v>413</v>
      </c>
      <c r="C14" s="255"/>
    </row>
    <row r="15" spans="1:3" s="90" customFormat="1" ht="12" customHeight="1" thickBot="1">
      <c r="A15" s="31" t="s">
        <v>18</v>
      </c>
      <c r="B15" s="248" t="s">
        <v>238</v>
      </c>
      <c r="C15" s="253">
        <f>+C16+C17+C18+C19+C20</f>
        <v>0</v>
      </c>
    </row>
    <row r="16" spans="1:3" s="90" customFormat="1" ht="12" customHeight="1">
      <c r="A16" s="378" t="s">
        <v>103</v>
      </c>
      <c r="B16" s="363" t="s">
        <v>239</v>
      </c>
      <c r="C16" s="256"/>
    </row>
    <row r="17" spans="1:3" s="90" customFormat="1" ht="12" customHeight="1">
      <c r="A17" s="379" t="s">
        <v>104</v>
      </c>
      <c r="B17" s="364" t="s">
        <v>240</v>
      </c>
      <c r="C17" s="255"/>
    </row>
    <row r="18" spans="1:3" s="90" customFormat="1" ht="12" customHeight="1">
      <c r="A18" s="379" t="s">
        <v>105</v>
      </c>
      <c r="B18" s="364" t="s">
        <v>402</v>
      </c>
      <c r="C18" s="255"/>
    </row>
    <row r="19" spans="1:3" s="90" customFormat="1" ht="12" customHeight="1">
      <c r="A19" s="379" t="s">
        <v>106</v>
      </c>
      <c r="B19" s="364" t="s">
        <v>403</v>
      </c>
      <c r="C19" s="255"/>
    </row>
    <row r="20" spans="1:3" s="90" customFormat="1" ht="12" customHeight="1">
      <c r="A20" s="379" t="s">
        <v>107</v>
      </c>
      <c r="B20" s="364" t="s">
        <v>241</v>
      </c>
      <c r="C20" s="255"/>
    </row>
    <row r="21" spans="1:3" s="91" customFormat="1" ht="12" customHeight="1" thickBot="1">
      <c r="A21" s="380" t="s">
        <v>116</v>
      </c>
      <c r="B21" s="365" t="s">
        <v>242</v>
      </c>
      <c r="C21" s="257"/>
    </row>
    <row r="22" spans="1:3" s="91" customFormat="1" ht="12" customHeight="1" thickBot="1">
      <c r="A22" s="31" t="s">
        <v>19</v>
      </c>
      <c r="B22" s="21" t="s">
        <v>243</v>
      </c>
      <c r="C22" s="253">
        <f>+C23+C24+C25+C26+C27</f>
        <v>0</v>
      </c>
    </row>
    <row r="23" spans="1:3" s="91" customFormat="1" ht="12" customHeight="1">
      <c r="A23" s="378" t="s">
        <v>86</v>
      </c>
      <c r="B23" s="363" t="s">
        <v>244</v>
      </c>
      <c r="C23" s="256"/>
    </row>
    <row r="24" spans="1:3" s="90" customFormat="1" ht="12" customHeight="1">
      <c r="A24" s="379" t="s">
        <v>87</v>
      </c>
      <c r="B24" s="364" t="s">
        <v>245</v>
      </c>
      <c r="C24" s="255"/>
    </row>
    <row r="25" spans="1:3" s="91" customFormat="1" ht="12" customHeight="1">
      <c r="A25" s="379" t="s">
        <v>88</v>
      </c>
      <c r="B25" s="364" t="s">
        <v>404</v>
      </c>
      <c r="C25" s="255"/>
    </row>
    <row r="26" spans="1:3" s="91" customFormat="1" ht="12" customHeight="1">
      <c r="A26" s="379" t="s">
        <v>89</v>
      </c>
      <c r="B26" s="364" t="s">
        <v>405</v>
      </c>
      <c r="C26" s="255"/>
    </row>
    <row r="27" spans="1:3" s="91" customFormat="1" ht="12" customHeight="1">
      <c r="A27" s="379" t="s">
        <v>169</v>
      </c>
      <c r="B27" s="364" t="s">
        <v>246</v>
      </c>
      <c r="C27" s="255"/>
    </row>
    <row r="28" spans="1:3" s="91" customFormat="1" ht="12" customHeight="1" thickBot="1">
      <c r="A28" s="380" t="s">
        <v>170</v>
      </c>
      <c r="B28" s="365" t="s">
        <v>247</v>
      </c>
      <c r="C28" s="257"/>
    </row>
    <row r="29" spans="1:3" s="91" customFormat="1" ht="12" customHeight="1" thickBot="1">
      <c r="A29" s="31" t="s">
        <v>171</v>
      </c>
      <c r="B29" s="21" t="s">
        <v>248</v>
      </c>
      <c r="C29" s="259">
        <f>SUM(C30:C36)</f>
        <v>0</v>
      </c>
    </row>
    <row r="30" spans="1:3" s="91" customFormat="1" ht="12" customHeight="1">
      <c r="A30" s="378" t="s">
        <v>249</v>
      </c>
      <c r="B30" s="363" t="s">
        <v>534</v>
      </c>
      <c r="C30" s="256"/>
    </row>
    <row r="31" spans="1:3" s="91" customFormat="1" ht="12" customHeight="1">
      <c r="A31" s="379" t="s">
        <v>250</v>
      </c>
      <c r="B31" s="364" t="s">
        <v>535</v>
      </c>
      <c r="C31" s="255"/>
    </row>
    <row r="32" spans="1:3" s="91" customFormat="1" ht="12" customHeight="1">
      <c r="A32" s="379" t="s">
        <v>251</v>
      </c>
      <c r="B32" s="364" t="s">
        <v>536</v>
      </c>
      <c r="C32" s="255"/>
    </row>
    <row r="33" spans="1:3" s="91" customFormat="1" ht="12" customHeight="1">
      <c r="A33" s="379" t="s">
        <v>252</v>
      </c>
      <c r="B33" s="364" t="s">
        <v>537</v>
      </c>
      <c r="C33" s="255"/>
    </row>
    <row r="34" spans="1:3" s="91" customFormat="1" ht="12" customHeight="1">
      <c r="A34" s="379" t="s">
        <v>531</v>
      </c>
      <c r="B34" s="364" t="s">
        <v>253</v>
      </c>
      <c r="C34" s="255"/>
    </row>
    <row r="35" spans="1:3" s="91" customFormat="1" ht="12" customHeight="1">
      <c r="A35" s="379" t="s">
        <v>532</v>
      </c>
      <c r="B35" s="364" t="s">
        <v>254</v>
      </c>
      <c r="C35" s="255"/>
    </row>
    <row r="36" spans="1:3" s="91" customFormat="1" ht="12" customHeight="1" thickBot="1">
      <c r="A36" s="380" t="s">
        <v>533</v>
      </c>
      <c r="B36" s="365" t="s">
        <v>255</v>
      </c>
      <c r="C36" s="257"/>
    </row>
    <row r="37" spans="1:3" s="91" customFormat="1" ht="12" customHeight="1" thickBot="1">
      <c r="A37" s="31" t="s">
        <v>21</v>
      </c>
      <c r="B37" s="21" t="s">
        <v>414</v>
      </c>
      <c r="C37" s="253">
        <f>SUM(C38:C48)</f>
        <v>0</v>
      </c>
    </row>
    <row r="38" spans="1:3" s="91" customFormat="1" ht="12" customHeight="1">
      <c r="A38" s="378" t="s">
        <v>90</v>
      </c>
      <c r="B38" s="363" t="s">
        <v>258</v>
      </c>
      <c r="C38" s="256"/>
    </row>
    <row r="39" spans="1:3" s="91" customFormat="1" ht="12" customHeight="1">
      <c r="A39" s="379" t="s">
        <v>91</v>
      </c>
      <c r="B39" s="364" t="s">
        <v>259</v>
      </c>
      <c r="C39" s="255"/>
    </row>
    <row r="40" spans="1:3" s="91" customFormat="1" ht="12" customHeight="1">
      <c r="A40" s="379" t="s">
        <v>92</v>
      </c>
      <c r="B40" s="364" t="s">
        <v>260</v>
      </c>
      <c r="C40" s="255"/>
    </row>
    <row r="41" spans="1:3" s="91" customFormat="1" ht="12" customHeight="1">
      <c r="A41" s="379" t="s">
        <v>173</v>
      </c>
      <c r="B41" s="364" t="s">
        <v>261</v>
      </c>
      <c r="C41" s="255"/>
    </row>
    <row r="42" spans="1:3" s="91" customFormat="1" ht="12" customHeight="1">
      <c r="A42" s="379" t="s">
        <v>174</v>
      </c>
      <c r="B42" s="364" t="s">
        <v>262</v>
      </c>
      <c r="C42" s="255"/>
    </row>
    <row r="43" spans="1:3" s="91" customFormat="1" ht="12" customHeight="1">
      <c r="A43" s="379" t="s">
        <v>175</v>
      </c>
      <c r="B43" s="364" t="s">
        <v>263</v>
      </c>
      <c r="C43" s="255"/>
    </row>
    <row r="44" spans="1:3" s="91" customFormat="1" ht="12" customHeight="1">
      <c r="A44" s="379" t="s">
        <v>176</v>
      </c>
      <c r="B44" s="364" t="s">
        <v>264</v>
      </c>
      <c r="C44" s="255"/>
    </row>
    <row r="45" spans="1:3" s="91" customFormat="1" ht="12" customHeight="1">
      <c r="A45" s="379" t="s">
        <v>177</v>
      </c>
      <c r="B45" s="364" t="s">
        <v>540</v>
      </c>
      <c r="C45" s="255"/>
    </row>
    <row r="46" spans="1:3" s="91" customFormat="1" ht="12" customHeight="1">
      <c r="A46" s="379" t="s">
        <v>256</v>
      </c>
      <c r="B46" s="364" t="s">
        <v>266</v>
      </c>
      <c r="C46" s="258"/>
    </row>
    <row r="47" spans="1:3" s="91" customFormat="1" ht="12" customHeight="1">
      <c r="A47" s="380" t="s">
        <v>257</v>
      </c>
      <c r="B47" s="365" t="s">
        <v>416</v>
      </c>
      <c r="C47" s="354"/>
    </row>
    <row r="48" spans="1:3" s="91" customFormat="1" ht="12" customHeight="1" thickBot="1">
      <c r="A48" s="380" t="s">
        <v>415</v>
      </c>
      <c r="B48" s="365" t="s">
        <v>267</v>
      </c>
      <c r="C48" s="354"/>
    </row>
    <row r="49" spans="1:3" s="91" customFormat="1" ht="12" customHeight="1" thickBot="1">
      <c r="A49" s="31" t="s">
        <v>22</v>
      </c>
      <c r="B49" s="21" t="s">
        <v>268</v>
      </c>
      <c r="C49" s="253">
        <f>SUM(C50:C54)</f>
        <v>0</v>
      </c>
    </row>
    <row r="50" spans="1:3" s="91" customFormat="1" ht="12" customHeight="1">
      <c r="A50" s="378" t="s">
        <v>93</v>
      </c>
      <c r="B50" s="363" t="s">
        <v>272</v>
      </c>
      <c r="C50" s="398"/>
    </row>
    <row r="51" spans="1:3" s="91" customFormat="1" ht="12" customHeight="1">
      <c r="A51" s="379" t="s">
        <v>94</v>
      </c>
      <c r="B51" s="364" t="s">
        <v>273</v>
      </c>
      <c r="C51" s="258"/>
    </row>
    <row r="52" spans="1:3" s="91" customFormat="1" ht="12" customHeight="1">
      <c r="A52" s="379" t="s">
        <v>269</v>
      </c>
      <c r="B52" s="364" t="s">
        <v>274</v>
      </c>
      <c r="C52" s="258"/>
    </row>
    <row r="53" spans="1:3" s="91" customFormat="1" ht="12" customHeight="1">
      <c r="A53" s="379" t="s">
        <v>270</v>
      </c>
      <c r="B53" s="364" t="s">
        <v>275</v>
      </c>
      <c r="C53" s="258"/>
    </row>
    <row r="54" spans="1:3" s="91" customFormat="1" ht="12" customHeight="1" thickBot="1">
      <c r="A54" s="380" t="s">
        <v>271</v>
      </c>
      <c r="B54" s="365" t="s">
        <v>276</v>
      </c>
      <c r="C54" s="354"/>
    </row>
    <row r="55" spans="1:3" s="91" customFormat="1" ht="12" customHeight="1" thickBot="1">
      <c r="A55" s="31" t="s">
        <v>178</v>
      </c>
      <c r="B55" s="21" t="s">
        <v>277</v>
      </c>
      <c r="C55" s="253">
        <f>SUM(C56:C58)</f>
        <v>0</v>
      </c>
    </row>
    <row r="56" spans="1:3" s="91" customFormat="1" ht="12" customHeight="1">
      <c r="A56" s="378" t="s">
        <v>95</v>
      </c>
      <c r="B56" s="363" t="s">
        <v>278</v>
      </c>
      <c r="C56" s="256"/>
    </row>
    <row r="57" spans="1:3" s="91" customFormat="1" ht="12" customHeight="1">
      <c r="A57" s="379" t="s">
        <v>96</v>
      </c>
      <c r="B57" s="364" t="s">
        <v>406</v>
      </c>
      <c r="C57" s="255"/>
    </row>
    <row r="58" spans="1:3" s="91" customFormat="1" ht="12" customHeight="1">
      <c r="A58" s="379" t="s">
        <v>281</v>
      </c>
      <c r="B58" s="364" t="s">
        <v>279</v>
      </c>
      <c r="C58" s="255"/>
    </row>
    <row r="59" spans="1:3" s="91" customFormat="1" ht="12" customHeight="1" thickBot="1">
      <c r="A59" s="380" t="s">
        <v>282</v>
      </c>
      <c r="B59" s="365" t="s">
        <v>280</v>
      </c>
      <c r="C59" s="257"/>
    </row>
    <row r="60" spans="1:3" s="91" customFormat="1" ht="12" customHeight="1" thickBot="1">
      <c r="A60" s="31" t="s">
        <v>24</v>
      </c>
      <c r="B60" s="248" t="s">
        <v>283</v>
      </c>
      <c r="C60" s="253">
        <f>SUM(C61:C63)</f>
        <v>0</v>
      </c>
    </row>
    <row r="61" spans="1:3" s="91" customFormat="1" ht="12" customHeight="1">
      <c r="A61" s="378" t="s">
        <v>179</v>
      </c>
      <c r="B61" s="363" t="s">
        <v>285</v>
      </c>
      <c r="C61" s="258"/>
    </row>
    <row r="62" spans="1:3" s="91" customFormat="1" ht="12" customHeight="1">
      <c r="A62" s="379" t="s">
        <v>180</v>
      </c>
      <c r="B62" s="364" t="s">
        <v>407</v>
      </c>
      <c r="C62" s="258"/>
    </row>
    <row r="63" spans="1:3" s="91" customFormat="1" ht="12" customHeight="1">
      <c r="A63" s="379" t="s">
        <v>212</v>
      </c>
      <c r="B63" s="364" t="s">
        <v>286</v>
      </c>
      <c r="C63" s="258"/>
    </row>
    <row r="64" spans="1:3" s="91" customFormat="1" ht="12" customHeight="1" thickBot="1">
      <c r="A64" s="380" t="s">
        <v>284</v>
      </c>
      <c r="B64" s="365" t="s">
        <v>287</v>
      </c>
      <c r="C64" s="258"/>
    </row>
    <row r="65" spans="1:3" s="91" customFormat="1" ht="12" customHeight="1" thickBot="1">
      <c r="A65" s="31" t="s">
        <v>25</v>
      </c>
      <c r="B65" s="21" t="s">
        <v>288</v>
      </c>
      <c r="C65" s="259">
        <f>+C8+C15+C22+C29+C37+C49+C55+C60</f>
        <v>0</v>
      </c>
    </row>
    <row r="66" spans="1:3" s="91" customFormat="1" ht="12" customHeight="1" thickBot="1">
      <c r="A66" s="381" t="s">
        <v>375</v>
      </c>
      <c r="B66" s="248" t="s">
        <v>290</v>
      </c>
      <c r="C66" s="253">
        <f>SUM(C67:C69)</f>
        <v>0</v>
      </c>
    </row>
    <row r="67" spans="1:3" s="91" customFormat="1" ht="12" customHeight="1">
      <c r="A67" s="378" t="s">
        <v>318</v>
      </c>
      <c r="B67" s="363" t="s">
        <v>291</v>
      </c>
      <c r="C67" s="258"/>
    </row>
    <row r="68" spans="1:3" s="91" customFormat="1" ht="12" customHeight="1">
      <c r="A68" s="379" t="s">
        <v>327</v>
      </c>
      <c r="B68" s="364" t="s">
        <v>292</v>
      </c>
      <c r="C68" s="258"/>
    </row>
    <row r="69" spans="1:3" s="91" customFormat="1" ht="12" customHeight="1" thickBot="1">
      <c r="A69" s="380" t="s">
        <v>328</v>
      </c>
      <c r="B69" s="366" t="s">
        <v>293</v>
      </c>
      <c r="C69" s="258"/>
    </row>
    <row r="70" spans="1:3" s="91" customFormat="1" ht="12" customHeight="1" thickBot="1">
      <c r="A70" s="381" t="s">
        <v>294</v>
      </c>
      <c r="B70" s="248" t="s">
        <v>295</v>
      </c>
      <c r="C70" s="253">
        <f>SUM(C71:C74)</f>
        <v>0</v>
      </c>
    </row>
    <row r="71" spans="1:3" s="91" customFormat="1" ht="12" customHeight="1">
      <c r="A71" s="378" t="s">
        <v>147</v>
      </c>
      <c r="B71" s="363" t="s">
        <v>296</v>
      </c>
      <c r="C71" s="258"/>
    </row>
    <row r="72" spans="1:3" s="91" customFormat="1" ht="12" customHeight="1">
      <c r="A72" s="379" t="s">
        <v>148</v>
      </c>
      <c r="B72" s="364" t="s">
        <v>549</v>
      </c>
      <c r="C72" s="258"/>
    </row>
    <row r="73" spans="1:3" s="91" customFormat="1" ht="12" customHeight="1">
      <c r="A73" s="379" t="s">
        <v>319</v>
      </c>
      <c r="B73" s="364" t="s">
        <v>297</v>
      </c>
      <c r="C73" s="258"/>
    </row>
    <row r="74" spans="1:3" s="91" customFormat="1" ht="12" customHeight="1" thickBot="1">
      <c r="A74" s="380" t="s">
        <v>320</v>
      </c>
      <c r="B74" s="250" t="s">
        <v>550</v>
      </c>
      <c r="C74" s="258"/>
    </row>
    <row r="75" spans="1:3" s="91" customFormat="1" ht="12" customHeight="1" thickBot="1">
      <c r="A75" s="381" t="s">
        <v>298</v>
      </c>
      <c r="B75" s="248" t="s">
        <v>299</v>
      </c>
      <c r="C75" s="253">
        <f>SUM(C76:C77)</f>
        <v>5500000</v>
      </c>
    </row>
    <row r="76" spans="1:3" s="91" customFormat="1" ht="12" customHeight="1">
      <c r="A76" s="378" t="s">
        <v>321</v>
      </c>
      <c r="B76" s="363" t="s">
        <v>300</v>
      </c>
      <c r="C76" s="258">
        <v>5500000</v>
      </c>
    </row>
    <row r="77" spans="1:3" s="91" customFormat="1" ht="12" customHeight="1" thickBot="1">
      <c r="A77" s="380" t="s">
        <v>322</v>
      </c>
      <c r="B77" s="365" t="s">
        <v>301</v>
      </c>
      <c r="C77" s="258"/>
    </row>
    <row r="78" spans="1:3" s="90" customFormat="1" ht="12" customHeight="1" thickBot="1">
      <c r="A78" s="381" t="s">
        <v>302</v>
      </c>
      <c r="B78" s="248" t="s">
        <v>303</v>
      </c>
      <c r="C78" s="253">
        <f>SUM(C79:C81)</f>
        <v>0</v>
      </c>
    </row>
    <row r="79" spans="1:3" s="91" customFormat="1" ht="12" customHeight="1">
      <c r="A79" s="378" t="s">
        <v>323</v>
      </c>
      <c r="B79" s="363" t="s">
        <v>304</v>
      </c>
      <c r="C79" s="258"/>
    </row>
    <row r="80" spans="1:3" s="91" customFormat="1" ht="12" customHeight="1">
      <c r="A80" s="379" t="s">
        <v>324</v>
      </c>
      <c r="B80" s="364" t="s">
        <v>305</v>
      </c>
      <c r="C80" s="258"/>
    </row>
    <row r="81" spans="1:3" s="91" customFormat="1" ht="12" customHeight="1" thickBot="1">
      <c r="A81" s="380" t="s">
        <v>325</v>
      </c>
      <c r="B81" s="365" t="s">
        <v>551</v>
      </c>
      <c r="C81" s="258"/>
    </row>
    <row r="82" spans="1:3" s="91" customFormat="1" ht="12" customHeight="1" thickBot="1">
      <c r="A82" s="381" t="s">
        <v>306</v>
      </c>
      <c r="B82" s="248" t="s">
        <v>326</v>
      </c>
      <c r="C82" s="253">
        <f>SUM(C83:C86)</f>
        <v>0</v>
      </c>
    </row>
    <row r="83" spans="1:3" s="91" customFormat="1" ht="12" customHeight="1">
      <c r="A83" s="382" t="s">
        <v>307</v>
      </c>
      <c r="B83" s="363" t="s">
        <v>308</v>
      </c>
      <c r="C83" s="258"/>
    </row>
    <row r="84" spans="1:3" s="91" customFormat="1" ht="12" customHeight="1">
      <c r="A84" s="383" t="s">
        <v>309</v>
      </c>
      <c r="B84" s="364" t="s">
        <v>310</v>
      </c>
      <c r="C84" s="258"/>
    </row>
    <row r="85" spans="1:3" s="91" customFormat="1" ht="12" customHeight="1">
      <c r="A85" s="383" t="s">
        <v>311</v>
      </c>
      <c r="B85" s="364" t="s">
        <v>312</v>
      </c>
      <c r="C85" s="258"/>
    </row>
    <row r="86" spans="1:3" s="90" customFormat="1" ht="12" customHeight="1" thickBot="1">
      <c r="A86" s="384" t="s">
        <v>313</v>
      </c>
      <c r="B86" s="365" t="s">
        <v>314</v>
      </c>
      <c r="C86" s="258"/>
    </row>
    <row r="87" spans="1:3" s="90" customFormat="1" ht="12" customHeight="1" thickBot="1">
      <c r="A87" s="381" t="s">
        <v>315</v>
      </c>
      <c r="B87" s="248" t="s">
        <v>455</v>
      </c>
      <c r="C87" s="399"/>
    </row>
    <row r="88" spans="1:3" s="90" customFormat="1" ht="12" customHeight="1" thickBot="1">
      <c r="A88" s="381" t="s">
        <v>487</v>
      </c>
      <c r="B88" s="248" t="s">
        <v>316</v>
      </c>
      <c r="C88" s="399"/>
    </row>
    <row r="89" spans="1:3" s="90" customFormat="1" ht="12" customHeight="1" thickBot="1">
      <c r="A89" s="381" t="s">
        <v>488</v>
      </c>
      <c r="B89" s="370" t="s">
        <v>458</v>
      </c>
      <c r="C89" s="259">
        <f>+C66+C70+C75+C78+C82+C88+C87</f>
        <v>5500000</v>
      </c>
    </row>
    <row r="90" spans="1:3" s="90" customFormat="1" ht="12" customHeight="1" thickBot="1">
      <c r="A90" s="385" t="s">
        <v>489</v>
      </c>
      <c r="B90" s="371" t="s">
        <v>490</v>
      </c>
      <c r="C90" s="259">
        <f>+C65+C89</f>
        <v>5500000</v>
      </c>
    </row>
    <row r="91" spans="1:3" s="91" customFormat="1" ht="15" customHeight="1" thickBot="1">
      <c r="A91" s="208"/>
      <c r="B91" s="209"/>
      <c r="C91" s="317"/>
    </row>
    <row r="92" spans="1:3" s="62" customFormat="1" ht="16.5" customHeight="1" thickBot="1">
      <c r="A92" s="212"/>
      <c r="B92" s="213" t="s">
        <v>56</v>
      </c>
      <c r="C92" s="319"/>
    </row>
    <row r="93" spans="1:3" s="92" customFormat="1" ht="12" customHeight="1" thickBot="1">
      <c r="A93" s="359" t="s">
        <v>17</v>
      </c>
      <c r="B93" s="28" t="s">
        <v>494</v>
      </c>
      <c r="C93" s="252">
        <f>+C94+C95+C96+C97+C98+C111</f>
        <v>5500000</v>
      </c>
    </row>
    <row r="94" spans="1:3" ht="12" customHeight="1">
      <c r="A94" s="386" t="s">
        <v>97</v>
      </c>
      <c r="B94" s="10" t="s">
        <v>48</v>
      </c>
      <c r="C94" s="254"/>
    </row>
    <row r="95" spans="1:3" ht="12" customHeight="1">
      <c r="A95" s="379" t="s">
        <v>98</v>
      </c>
      <c r="B95" s="8" t="s">
        <v>181</v>
      </c>
      <c r="C95" s="255"/>
    </row>
    <row r="96" spans="1:3" ht="12" customHeight="1">
      <c r="A96" s="379" t="s">
        <v>99</v>
      </c>
      <c r="B96" s="8" t="s">
        <v>138</v>
      </c>
      <c r="C96" s="257"/>
    </row>
    <row r="97" spans="1:3" ht="12" customHeight="1">
      <c r="A97" s="379" t="s">
        <v>100</v>
      </c>
      <c r="B97" s="11" t="s">
        <v>182</v>
      </c>
      <c r="C97" s="257"/>
    </row>
    <row r="98" spans="1:3" ht="12" customHeight="1">
      <c r="A98" s="379" t="s">
        <v>111</v>
      </c>
      <c r="B98" s="19" t="s">
        <v>183</v>
      </c>
      <c r="C98" s="257">
        <v>5500000</v>
      </c>
    </row>
    <row r="99" spans="1:3" ht="12" customHeight="1">
      <c r="A99" s="379" t="s">
        <v>101</v>
      </c>
      <c r="B99" s="8" t="s">
        <v>491</v>
      </c>
      <c r="C99" s="257"/>
    </row>
    <row r="100" spans="1:3" ht="12" customHeight="1">
      <c r="A100" s="379" t="s">
        <v>102</v>
      </c>
      <c r="B100" s="135" t="s">
        <v>421</v>
      </c>
      <c r="C100" s="257"/>
    </row>
    <row r="101" spans="1:3" ht="12" customHeight="1">
      <c r="A101" s="379" t="s">
        <v>112</v>
      </c>
      <c r="B101" s="135" t="s">
        <v>420</v>
      </c>
      <c r="C101" s="257"/>
    </row>
    <row r="102" spans="1:3" ht="12" customHeight="1">
      <c r="A102" s="379" t="s">
        <v>113</v>
      </c>
      <c r="B102" s="135" t="s">
        <v>332</v>
      </c>
      <c r="C102" s="257"/>
    </row>
    <row r="103" spans="1:3" ht="12" customHeight="1">
      <c r="A103" s="379" t="s">
        <v>114</v>
      </c>
      <c r="B103" s="136" t="s">
        <v>333</v>
      </c>
      <c r="C103" s="257"/>
    </row>
    <row r="104" spans="1:3" ht="12" customHeight="1">
      <c r="A104" s="379" t="s">
        <v>115</v>
      </c>
      <c r="B104" s="136" t="s">
        <v>334</v>
      </c>
      <c r="C104" s="257"/>
    </row>
    <row r="105" spans="1:3" ht="12" customHeight="1">
      <c r="A105" s="379" t="s">
        <v>117</v>
      </c>
      <c r="B105" s="135" t="s">
        <v>335</v>
      </c>
      <c r="C105" s="257"/>
    </row>
    <row r="106" spans="1:3" ht="12" customHeight="1">
      <c r="A106" s="379" t="s">
        <v>184</v>
      </c>
      <c r="B106" s="135" t="s">
        <v>336</v>
      </c>
      <c r="C106" s="257"/>
    </row>
    <row r="107" spans="1:3" ht="12" customHeight="1">
      <c r="A107" s="379" t="s">
        <v>330</v>
      </c>
      <c r="B107" s="136" t="s">
        <v>337</v>
      </c>
      <c r="C107" s="257"/>
    </row>
    <row r="108" spans="1:3" ht="12" customHeight="1">
      <c r="A108" s="387" t="s">
        <v>331</v>
      </c>
      <c r="B108" s="137" t="s">
        <v>338</v>
      </c>
      <c r="C108" s="257"/>
    </row>
    <row r="109" spans="1:3" ht="12" customHeight="1">
      <c r="A109" s="379" t="s">
        <v>418</v>
      </c>
      <c r="B109" s="137" t="s">
        <v>339</v>
      </c>
      <c r="C109" s="257"/>
    </row>
    <row r="110" spans="1:3" ht="12" customHeight="1">
      <c r="A110" s="379" t="s">
        <v>419</v>
      </c>
      <c r="B110" s="136" t="s">
        <v>340</v>
      </c>
      <c r="C110" s="255">
        <v>5500000</v>
      </c>
    </row>
    <row r="111" spans="1:3" ht="12" customHeight="1">
      <c r="A111" s="379" t="s">
        <v>423</v>
      </c>
      <c r="B111" s="11" t="s">
        <v>49</v>
      </c>
      <c r="C111" s="255"/>
    </row>
    <row r="112" spans="1:3" ht="12" customHeight="1">
      <c r="A112" s="380" t="s">
        <v>424</v>
      </c>
      <c r="B112" s="8" t="s">
        <v>492</v>
      </c>
      <c r="C112" s="257"/>
    </row>
    <row r="113" spans="1:3" ht="12" customHeight="1" thickBot="1">
      <c r="A113" s="388" t="s">
        <v>425</v>
      </c>
      <c r="B113" s="138" t="s">
        <v>493</v>
      </c>
      <c r="C113" s="261"/>
    </row>
    <row r="114" spans="1:3" ht="12" customHeight="1" thickBot="1">
      <c r="A114" s="31" t="s">
        <v>18</v>
      </c>
      <c r="B114" s="27" t="s">
        <v>341</v>
      </c>
      <c r="C114" s="253">
        <f>+C115+C117+C119</f>
        <v>0</v>
      </c>
    </row>
    <row r="115" spans="1:3" ht="12" customHeight="1">
      <c r="A115" s="378" t="s">
        <v>103</v>
      </c>
      <c r="B115" s="8" t="s">
        <v>211</v>
      </c>
      <c r="C115" s="256"/>
    </row>
    <row r="116" spans="1:3" ht="12" customHeight="1">
      <c r="A116" s="378" t="s">
        <v>104</v>
      </c>
      <c r="B116" s="12" t="s">
        <v>345</v>
      </c>
      <c r="C116" s="256"/>
    </row>
    <row r="117" spans="1:3" ht="12" customHeight="1">
      <c r="A117" s="378" t="s">
        <v>105</v>
      </c>
      <c r="B117" s="12" t="s">
        <v>185</v>
      </c>
      <c r="C117" s="255"/>
    </row>
    <row r="118" spans="1:3" ht="12" customHeight="1">
      <c r="A118" s="378" t="s">
        <v>106</v>
      </c>
      <c r="B118" s="12" t="s">
        <v>346</v>
      </c>
      <c r="C118" s="220"/>
    </row>
    <row r="119" spans="1:3" ht="12" customHeight="1">
      <c r="A119" s="378" t="s">
        <v>107</v>
      </c>
      <c r="B119" s="250" t="s">
        <v>213</v>
      </c>
      <c r="C119" s="220"/>
    </row>
    <row r="120" spans="1:3" ht="12" customHeight="1">
      <c r="A120" s="378" t="s">
        <v>116</v>
      </c>
      <c r="B120" s="249" t="s">
        <v>408</v>
      </c>
      <c r="C120" s="220"/>
    </row>
    <row r="121" spans="1:3" ht="12" customHeight="1">
      <c r="A121" s="378" t="s">
        <v>118</v>
      </c>
      <c r="B121" s="362" t="s">
        <v>351</v>
      </c>
      <c r="C121" s="220"/>
    </row>
    <row r="122" spans="1:3" ht="12" customHeight="1">
      <c r="A122" s="378" t="s">
        <v>186</v>
      </c>
      <c r="B122" s="136" t="s">
        <v>334</v>
      </c>
      <c r="C122" s="220"/>
    </row>
    <row r="123" spans="1:3" ht="12" customHeight="1">
      <c r="A123" s="378" t="s">
        <v>187</v>
      </c>
      <c r="B123" s="136" t="s">
        <v>350</v>
      </c>
      <c r="C123" s="220"/>
    </row>
    <row r="124" spans="1:3" ht="12" customHeight="1">
      <c r="A124" s="378" t="s">
        <v>188</v>
      </c>
      <c r="B124" s="136" t="s">
        <v>349</v>
      </c>
      <c r="C124" s="220"/>
    </row>
    <row r="125" spans="1:3" ht="12" customHeight="1">
      <c r="A125" s="378" t="s">
        <v>342</v>
      </c>
      <c r="B125" s="136" t="s">
        <v>337</v>
      </c>
      <c r="C125" s="220"/>
    </row>
    <row r="126" spans="1:3" ht="12" customHeight="1">
      <c r="A126" s="378" t="s">
        <v>343</v>
      </c>
      <c r="B126" s="136" t="s">
        <v>348</v>
      </c>
      <c r="C126" s="220"/>
    </row>
    <row r="127" spans="1:3" ht="12" customHeight="1" thickBot="1">
      <c r="A127" s="387" t="s">
        <v>344</v>
      </c>
      <c r="B127" s="136" t="s">
        <v>347</v>
      </c>
      <c r="C127" s="222"/>
    </row>
    <row r="128" spans="1:3" ht="12" customHeight="1" thickBot="1">
      <c r="A128" s="31" t="s">
        <v>19</v>
      </c>
      <c r="B128" s="119" t="s">
        <v>428</v>
      </c>
      <c r="C128" s="253">
        <f>+C93+C114</f>
        <v>5500000</v>
      </c>
    </row>
    <row r="129" spans="1:3" ht="12" customHeight="1" thickBot="1">
      <c r="A129" s="31" t="s">
        <v>20</v>
      </c>
      <c r="B129" s="119" t="s">
        <v>429</v>
      </c>
      <c r="C129" s="253">
        <f>+C130+C131+C132</f>
        <v>0</v>
      </c>
    </row>
    <row r="130" spans="1:3" s="92" customFormat="1" ht="12" customHeight="1">
      <c r="A130" s="378" t="s">
        <v>249</v>
      </c>
      <c r="B130" s="9" t="s">
        <v>497</v>
      </c>
      <c r="C130" s="220"/>
    </row>
    <row r="131" spans="1:3" ht="12" customHeight="1">
      <c r="A131" s="378" t="s">
        <v>250</v>
      </c>
      <c r="B131" s="9" t="s">
        <v>437</v>
      </c>
      <c r="C131" s="220"/>
    </row>
    <row r="132" spans="1:3" ht="12" customHeight="1" thickBot="1">
      <c r="A132" s="387" t="s">
        <v>251</v>
      </c>
      <c r="B132" s="7" t="s">
        <v>496</v>
      </c>
      <c r="C132" s="220"/>
    </row>
    <row r="133" spans="1:3" ht="12" customHeight="1" thickBot="1">
      <c r="A133" s="31" t="s">
        <v>21</v>
      </c>
      <c r="B133" s="119" t="s">
        <v>430</v>
      </c>
      <c r="C133" s="253">
        <f>+C134+C135+C136+C137+C138+C139</f>
        <v>0</v>
      </c>
    </row>
    <row r="134" spans="1:3" ht="12" customHeight="1">
      <c r="A134" s="378" t="s">
        <v>90</v>
      </c>
      <c r="B134" s="9" t="s">
        <v>439</v>
      </c>
      <c r="C134" s="220"/>
    </row>
    <row r="135" spans="1:3" ht="12" customHeight="1">
      <c r="A135" s="378" t="s">
        <v>91</v>
      </c>
      <c r="B135" s="9" t="s">
        <v>431</v>
      </c>
      <c r="C135" s="220"/>
    </row>
    <row r="136" spans="1:3" ht="12" customHeight="1">
      <c r="A136" s="378" t="s">
        <v>92</v>
      </c>
      <c r="B136" s="9" t="s">
        <v>432</v>
      </c>
      <c r="C136" s="220"/>
    </row>
    <row r="137" spans="1:3" ht="12" customHeight="1">
      <c r="A137" s="378" t="s">
        <v>173</v>
      </c>
      <c r="B137" s="9" t="s">
        <v>495</v>
      </c>
      <c r="C137" s="220"/>
    </row>
    <row r="138" spans="1:3" ht="12" customHeight="1">
      <c r="A138" s="378" t="s">
        <v>174</v>
      </c>
      <c r="B138" s="9" t="s">
        <v>434</v>
      </c>
      <c r="C138" s="220"/>
    </row>
    <row r="139" spans="1:3" s="92" customFormat="1" ht="12" customHeight="1" thickBot="1">
      <c r="A139" s="387" t="s">
        <v>175</v>
      </c>
      <c r="B139" s="7" t="s">
        <v>435</v>
      </c>
      <c r="C139" s="220"/>
    </row>
    <row r="140" spans="1:11" ht="12" customHeight="1" thickBot="1">
      <c r="A140" s="31" t="s">
        <v>22</v>
      </c>
      <c r="B140" s="119" t="s">
        <v>520</v>
      </c>
      <c r="C140" s="259">
        <f>+C141+C142+C144+C145+C143</f>
        <v>0</v>
      </c>
      <c r="K140" s="218"/>
    </row>
    <row r="141" spans="1:3" ht="12.75">
      <c r="A141" s="378" t="s">
        <v>93</v>
      </c>
      <c r="B141" s="9" t="s">
        <v>352</v>
      </c>
      <c r="C141" s="220"/>
    </row>
    <row r="142" spans="1:3" ht="12" customHeight="1">
      <c r="A142" s="378" t="s">
        <v>94</v>
      </c>
      <c r="B142" s="9" t="s">
        <v>353</v>
      </c>
      <c r="C142" s="220"/>
    </row>
    <row r="143" spans="1:3" s="92" customFormat="1" ht="12" customHeight="1">
      <c r="A143" s="378" t="s">
        <v>269</v>
      </c>
      <c r="B143" s="9" t="s">
        <v>519</v>
      </c>
      <c r="C143" s="220"/>
    </row>
    <row r="144" spans="1:3" s="92" customFormat="1" ht="12" customHeight="1">
      <c r="A144" s="378" t="s">
        <v>270</v>
      </c>
      <c r="B144" s="9" t="s">
        <v>444</v>
      </c>
      <c r="C144" s="220"/>
    </row>
    <row r="145" spans="1:3" s="92" customFormat="1" ht="12" customHeight="1" thickBot="1">
      <c r="A145" s="387" t="s">
        <v>271</v>
      </c>
      <c r="B145" s="7" t="s">
        <v>371</v>
      </c>
      <c r="C145" s="220"/>
    </row>
    <row r="146" spans="1:3" s="92" customFormat="1" ht="12" customHeight="1" thickBot="1">
      <c r="A146" s="31" t="s">
        <v>23</v>
      </c>
      <c r="B146" s="119" t="s">
        <v>445</v>
      </c>
      <c r="C146" s="262">
        <f>+C147+C148+C149+C150+C151</f>
        <v>0</v>
      </c>
    </row>
    <row r="147" spans="1:3" s="92" customFormat="1" ht="12" customHeight="1">
      <c r="A147" s="378" t="s">
        <v>95</v>
      </c>
      <c r="B147" s="9" t="s">
        <v>440</v>
      </c>
      <c r="C147" s="220"/>
    </row>
    <row r="148" spans="1:3" s="92" customFormat="1" ht="12" customHeight="1">
      <c r="A148" s="378" t="s">
        <v>96</v>
      </c>
      <c r="B148" s="9" t="s">
        <v>447</v>
      </c>
      <c r="C148" s="220"/>
    </row>
    <row r="149" spans="1:3" s="92" customFormat="1" ht="12" customHeight="1">
      <c r="A149" s="378" t="s">
        <v>281</v>
      </c>
      <c r="B149" s="9" t="s">
        <v>442</v>
      </c>
      <c r="C149" s="220"/>
    </row>
    <row r="150" spans="1:3" ht="12.75" customHeight="1">
      <c r="A150" s="378" t="s">
        <v>282</v>
      </c>
      <c r="B150" s="9" t="s">
        <v>498</v>
      </c>
      <c r="C150" s="220"/>
    </row>
    <row r="151" spans="1:3" ht="12.75" customHeight="1" thickBot="1">
      <c r="A151" s="387" t="s">
        <v>446</v>
      </c>
      <c r="B151" s="7" t="s">
        <v>449</v>
      </c>
      <c r="C151" s="222"/>
    </row>
    <row r="152" spans="1:3" ht="12.75" customHeight="1" thickBot="1">
      <c r="A152" s="428" t="s">
        <v>24</v>
      </c>
      <c r="B152" s="119" t="s">
        <v>450</v>
      </c>
      <c r="C152" s="262"/>
    </row>
    <row r="153" spans="1:3" ht="12" customHeight="1" thickBot="1">
      <c r="A153" s="428" t="s">
        <v>25</v>
      </c>
      <c r="B153" s="119" t="s">
        <v>451</v>
      </c>
      <c r="C153" s="262"/>
    </row>
    <row r="154" spans="1:3" ht="15" customHeight="1" thickBot="1">
      <c r="A154" s="31" t="s">
        <v>26</v>
      </c>
      <c r="B154" s="119" t="s">
        <v>453</v>
      </c>
      <c r="C154" s="372">
        <f>+C129+C133+C140+C146+C152+C153</f>
        <v>0</v>
      </c>
    </row>
    <row r="155" spans="1:3" ht="13.5" thickBot="1">
      <c r="A155" s="389" t="s">
        <v>27</v>
      </c>
      <c r="B155" s="334" t="s">
        <v>452</v>
      </c>
      <c r="C155" s="372">
        <f>+C128+C154</f>
        <v>5500000</v>
      </c>
    </row>
    <row r="156" spans="1:3" ht="15" customHeight="1" thickBot="1">
      <c r="A156" s="339"/>
      <c r="B156" s="340"/>
      <c r="C156" s="550">
        <f>C90-C155</f>
        <v>0</v>
      </c>
    </row>
    <row r="157" spans="1:3" ht="14.25" customHeight="1" thickBot="1">
      <c r="A157" s="216" t="s">
        <v>499</v>
      </c>
      <c r="B157" s="217"/>
      <c r="C157" s="116">
        <v>0</v>
      </c>
    </row>
    <row r="158" spans="1:3" ht="13.5" thickBot="1">
      <c r="A158" s="216" t="s">
        <v>203</v>
      </c>
      <c r="B158" s="217"/>
      <c r="C158" s="116">
        <v>0</v>
      </c>
    </row>
    <row r="159" spans="1:3" ht="12.75">
      <c r="A159" s="547"/>
      <c r="B159" s="548"/>
      <c r="C159" s="549"/>
    </row>
    <row r="160" spans="1:2" ht="12.75">
      <c r="A160" s="547"/>
      <c r="B160" s="548"/>
    </row>
    <row r="161" spans="1:3" ht="12.75">
      <c r="A161" s="547"/>
      <c r="B161" s="548"/>
      <c r="C161" s="549"/>
    </row>
    <row r="162" spans="1:3" ht="12.75">
      <c r="A162" s="547"/>
      <c r="B162" s="548"/>
      <c r="C162" s="549"/>
    </row>
    <row r="163" spans="1:3" ht="12.75">
      <c r="A163" s="547"/>
      <c r="B163" s="548"/>
      <c r="C163" s="549"/>
    </row>
    <row r="164" spans="1:3" ht="12.75">
      <c r="A164" s="547"/>
      <c r="B164" s="548"/>
      <c r="C164" s="549"/>
    </row>
    <row r="165" spans="1:3" ht="12.75">
      <c r="A165" s="547"/>
      <c r="B165" s="548"/>
      <c r="C165" s="549"/>
    </row>
    <row r="166" spans="1:3" ht="12.75">
      <c r="A166" s="547"/>
      <c r="B166" s="548"/>
      <c r="C166" s="549"/>
    </row>
    <row r="167" spans="1:3" ht="12.75">
      <c r="A167" s="547"/>
      <c r="B167" s="548"/>
      <c r="C167" s="549"/>
    </row>
    <row r="168" spans="1:3" ht="12.75">
      <c r="A168" s="547"/>
      <c r="B168" s="548"/>
      <c r="C168" s="549"/>
    </row>
    <row r="169" spans="1:3" ht="12.75">
      <c r="A169" s="547"/>
      <c r="B169" s="548"/>
      <c r="C169" s="549"/>
    </row>
    <row r="170" spans="1:3" ht="12.75">
      <c r="A170" s="547"/>
      <c r="B170" s="548"/>
      <c r="C170" s="549"/>
    </row>
    <row r="171" spans="1:3" ht="12.75">
      <c r="A171" s="547"/>
      <c r="B171" s="548"/>
      <c r="C171" s="549"/>
    </row>
    <row r="172" spans="1:3" ht="12.75">
      <c r="A172" s="547"/>
      <c r="B172" s="548"/>
      <c r="C172" s="549"/>
    </row>
    <row r="173" spans="1:3" ht="12.75">
      <c r="A173" s="547"/>
      <c r="B173" s="548"/>
      <c r="C173" s="549"/>
    </row>
    <row r="174" spans="1:3" ht="12.75">
      <c r="A174" s="547"/>
      <c r="B174" s="548"/>
      <c r="C174" s="549"/>
    </row>
    <row r="175" spans="1:3" ht="12.75">
      <c r="A175" s="547"/>
      <c r="B175" s="548"/>
      <c r="C175" s="549"/>
    </row>
    <row r="176" spans="1:3" ht="12.75">
      <c r="A176" s="547"/>
      <c r="B176" s="548"/>
      <c r="C176" s="549"/>
    </row>
    <row r="177" spans="1:3" ht="12.75">
      <c r="A177" s="547"/>
      <c r="B177" s="548"/>
      <c r="C177" s="549"/>
    </row>
    <row r="178" spans="1:3" ht="12.75">
      <c r="A178" s="547"/>
      <c r="B178" s="548"/>
      <c r="C178" s="5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">
      <selection activeCell="H33" sqref="H33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28"/>
      <c r="B1" s="529"/>
      <c r="C1" s="523" t="str">
        <f>CONCATENATE("9.2. melléklet ",ALAPADATOK!A7," ",ALAPADATOK!B7," ",ALAPADATOK!C7," ",ALAPADATOK!D7," ",ALAPADATOK!E7," ",ALAPADATOK!F7," ",ALAPADATOK!G7," ",ALAPADATOK!H7)</f>
        <v>9.2. melléklet a 7 / 2019 ( III.29. ) önkormányzati rendelethez</v>
      </c>
    </row>
    <row r="2" spans="1:3" s="88" customFormat="1" ht="36">
      <c r="A2" s="530" t="s">
        <v>201</v>
      </c>
      <c r="B2" s="531" t="str">
        <f>CONCATENATE(ALAPADATOK!A11)</f>
        <v>Besenyszögi Közös Önkormányzati Hivatal</v>
      </c>
      <c r="C2" s="551" t="s">
        <v>58</v>
      </c>
    </row>
    <row r="3" spans="1:3" s="88" customFormat="1" ht="24.75" thickBot="1">
      <c r="A3" s="552" t="s">
        <v>200</v>
      </c>
      <c r="B3" s="534" t="s">
        <v>379</v>
      </c>
      <c r="C3" s="553" t="s">
        <v>53</v>
      </c>
    </row>
    <row r="4" spans="1:3" s="89" customFormat="1" ht="15.75" customHeight="1" thickBot="1">
      <c r="A4" s="536"/>
      <c r="B4" s="536"/>
      <c r="C4" s="537" t="str">
        <f>'9.1.2.önként'!C4</f>
        <v>Forintban!</v>
      </c>
    </row>
    <row r="5" spans="1:3" ht="13.5" thickBot="1">
      <c r="A5" s="538" t="s">
        <v>202</v>
      </c>
      <c r="B5" s="539" t="s">
        <v>542</v>
      </c>
      <c r="C5" s="554" t="s">
        <v>54</v>
      </c>
    </row>
    <row r="6" spans="1:3" s="62" customFormat="1" ht="12.75" customHeight="1" thickBot="1">
      <c r="A6" s="541"/>
      <c r="B6" s="542" t="s">
        <v>473</v>
      </c>
      <c r="C6" s="54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15093800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15093800</v>
      </c>
    </row>
    <row r="24" spans="1:3" s="91" customFormat="1" ht="12" customHeight="1" thickBot="1">
      <c r="A24" s="394" t="s">
        <v>106</v>
      </c>
      <c r="B24" s="8" t="s">
        <v>501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502</v>
      </c>
      <c r="C26" s="273">
        <f>+C27+C28+C29</f>
        <v>0</v>
      </c>
    </row>
    <row r="27" spans="1:3" s="91" customFormat="1" ht="12" customHeight="1">
      <c r="A27" s="395" t="s">
        <v>249</v>
      </c>
      <c r="B27" s="396" t="s">
        <v>244</v>
      </c>
      <c r="C27" s="71"/>
    </row>
    <row r="28" spans="1:3" s="91" customFormat="1" ht="12" customHeight="1">
      <c r="A28" s="395" t="s">
        <v>250</v>
      </c>
      <c r="B28" s="396" t="s">
        <v>383</v>
      </c>
      <c r="C28" s="271"/>
    </row>
    <row r="29" spans="1:3" s="91" customFormat="1" ht="12" customHeight="1">
      <c r="A29" s="395" t="s">
        <v>251</v>
      </c>
      <c r="B29" s="397" t="s">
        <v>386</v>
      </c>
      <c r="C29" s="271"/>
    </row>
    <row r="30" spans="1:3" s="91" customFormat="1" ht="12" customHeight="1" thickBot="1">
      <c r="A30" s="394" t="s">
        <v>252</v>
      </c>
      <c r="B30" s="134" t="s">
        <v>503</v>
      </c>
      <c r="C30" s="78"/>
    </row>
    <row r="31" spans="1:3" s="91" customFormat="1" ht="12" customHeight="1" thickBot="1">
      <c r="A31" s="34" t="s">
        <v>21</v>
      </c>
      <c r="B31" s="119" t="s">
        <v>387</v>
      </c>
      <c r="C31" s="273">
        <f>+C32+C33+C34</f>
        <v>0</v>
      </c>
    </row>
    <row r="32" spans="1:3" s="91" customFormat="1" ht="12" customHeight="1">
      <c r="A32" s="395" t="s">
        <v>90</v>
      </c>
      <c r="B32" s="396" t="s">
        <v>272</v>
      </c>
      <c r="C32" s="71"/>
    </row>
    <row r="33" spans="1:3" s="91" customFormat="1" ht="12" customHeight="1">
      <c r="A33" s="395" t="s">
        <v>91</v>
      </c>
      <c r="B33" s="397" t="s">
        <v>273</v>
      </c>
      <c r="C33" s="274"/>
    </row>
    <row r="34" spans="1:3" s="91" customFormat="1" ht="12" customHeight="1" thickBot="1">
      <c r="A34" s="394" t="s">
        <v>92</v>
      </c>
      <c r="B34" s="134" t="s">
        <v>274</v>
      </c>
      <c r="C34" s="78"/>
    </row>
    <row r="35" spans="1:3" s="90" customFormat="1" ht="12" customHeight="1" thickBot="1">
      <c r="A35" s="34" t="s">
        <v>22</v>
      </c>
      <c r="B35" s="119" t="s">
        <v>357</v>
      </c>
      <c r="C35" s="298"/>
    </row>
    <row r="36" spans="1:3" s="90" customFormat="1" ht="12" customHeight="1" thickBot="1">
      <c r="A36" s="34" t="s">
        <v>23</v>
      </c>
      <c r="B36" s="119" t="s">
        <v>388</v>
      </c>
      <c r="C36" s="315"/>
    </row>
    <row r="37" spans="1:3" s="90" customFormat="1" ht="12" customHeight="1" thickBot="1">
      <c r="A37" s="33" t="s">
        <v>24</v>
      </c>
      <c r="B37" s="119" t="s">
        <v>389</v>
      </c>
      <c r="C37" s="316">
        <f>+C8+C20+C25+C26+C31+C35+C36</f>
        <v>15093800</v>
      </c>
    </row>
    <row r="38" spans="1:3" s="90" customFormat="1" ht="12" customHeight="1" thickBot="1">
      <c r="A38" s="206" t="s">
        <v>25</v>
      </c>
      <c r="B38" s="119" t="s">
        <v>390</v>
      </c>
      <c r="C38" s="316">
        <f>+C39+C40+C41</f>
        <v>90546400</v>
      </c>
    </row>
    <row r="39" spans="1:3" s="90" customFormat="1" ht="12" customHeight="1">
      <c r="A39" s="395" t="s">
        <v>391</v>
      </c>
      <c r="B39" s="396" t="s">
        <v>217</v>
      </c>
      <c r="C39" s="71"/>
    </row>
    <row r="40" spans="1:3" s="90" customFormat="1" ht="12" customHeight="1">
      <c r="A40" s="395" t="s">
        <v>392</v>
      </c>
      <c r="B40" s="397" t="s">
        <v>2</v>
      </c>
      <c r="C40" s="274"/>
    </row>
    <row r="41" spans="1:3" s="91" customFormat="1" ht="12" customHeight="1" thickBot="1">
      <c r="A41" s="394" t="s">
        <v>393</v>
      </c>
      <c r="B41" s="134" t="s">
        <v>394</v>
      </c>
      <c r="C41" s="78">
        <v>90546400</v>
      </c>
    </row>
    <row r="42" spans="1:3" s="91" customFormat="1" ht="15" customHeight="1" thickBot="1">
      <c r="A42" s="206" t="s">
        <v>26</v>
      </c>
      <c r="B42" s="207" t="s">
        <v>395</v>
      </c>
      <c r="C42" s="319">
        <f>+C37+C38</f>
        <v>105640200</v>
      </c>
    </row>
    <row r="43" spans="1:3" s="91" customFormat="1" ht="15" customHeight="1">
      <c r="A43" s="208"/>
      <c r="B43" s="209"/>
      <c r="C43" s="317"/>
    </row>
    <row r="44" spans="1:3" ht="13.5" thickBot="1">
      <c r="A44" s="210"/>
      <c r="B44" s="211"/>
      <c r="C44" s="318"/>
    </row>
    <row r="45" spans="1:3" s="62" customFormat="1" ht="16.5" customHeight="1" thickBot="1">
      <c r="A45" s="212"/>
      <c r="B45" s="213" t="s">
        <v>56</v>
      </c>
      <c r="C45" s="319"/>
    </row>
    <row r="46" spans="1:3" s="92" customFormat="1" ht="12" customHeight="1" thickBot="1">
      <c r="A46" s="34" t="s">
        <v>17</v>
      </c>
      <c r="B46" s="119" t="s">
        <v>396</v>
      </c>
      <c r="C46" s="273">
        <f>SUM(C47:C51)</f>
        <v>105640200</v>
      </c>
    </row>
    <row r="47" spans="1:3" ht="12" customHeight="1">
      <c r="A47" s="394" t="s">
        <v>97</v>
      </c>
      <c r="B47" s="9" t="s">
        <v>48</v>
      </c>
      <c r="C47" s="71">
        <v>79505200</v>
      </c>
    </row>
    <row r="48" spans="1:3" ht="12" customHeight="1">
      <c r="A48" s="394" t="s">
        <v>98</v>
      </c>
      <c r="B48" s="8" t="s">
        <v>181</v>
      </c>
      <c r="C48" s="74">
        <v>15930000</v>
      </c>
    </row>
    <row r="49" spans="1:3" ht="12" customHeight="1">
      <c r="A49" s="394" t="s">
        <v>99</v>
      </c>
      <c r="B49" s="8" t="s">
        <v>138</v>
      </c>
      <c r="C49" s="74">
        <v>10205000</v>
      </c>
    </row>
    <row r="50" spans="1:3" ht="12" customHeight="1">
      <c r="A50" s="394" t="s">
        <v>100</v>
      </c>
      <c r="B50" s="8" t="s">
        <v>182</v>
      </c>
      <c r="C50" s="74"/>
    </row>
    <row r="51" spans="1:3" ht="12" customHeight="1" thickBot="1">
      <c r="A51" s="394" t="s">
        <v>146</v>
      </c>
      <c r="B51" s="8" t="s">
        <v>183</v>
      </c>
      <c r="C51" s="74"/>
    </row>
    <row r="52" spans="1:3" ht="12" customHeight="1" thickBot="1">
      <c r="A52" s="34" t="s">
        <v>18</v>
      </c>
      <c r="B52" s="119" t="s">
        <v>397</v>
      </c>
      <c r="C52" s="273">
        <f>SUM(C53:C55)</f>
        <v>0</v>
      </c>
    </row>
    <row r="53" spans="1:3" s="92" customFormat="1" ht="12" customHeight="1">
      <c r="A53" s="394" t="s">
        <v>103</v>
      </c>
      <c r="B53" s="9" t="s">
        <v>211</v>
      </c>
      <c r="C53" s="71"/>
    </row>
    <row r="54" spans="1:3" ht="12" customHeight="1">
      <c r="A54" s="394" t="s">
        <v>104</v>
      </c>
      <c r="B54" s="8" t="s">
        <v>185</v>
      </c>
      <c r="C54" s="74"/>
    </row>
    <row r="55" spans="1:3" ht="12" customHeight="1">
      <c r="A55" s="394" t="s">
        <v>105</v>
      </c>
      <c r="B55" s="8" t="s">
        <v>57</v>
      </c>
      <c r="C55" s="74"/>
    </row>
    <row r="56" spans="1:3" ht="12" customHeight="1" thickBot="1">
      <c r="A56" s="394" t="s">
        <v>106</v>
      </c>
      <c r="B56" s="8" t="s">
        <v>504</v>
      </c>
      <c r="C56" s="74"/>
    </row>
    <row r="57" spans="1:3" ht="12" customHeight="1" thickBot="1">
      <c r="A57" s="34" t="s">
        <v>19</v>
      </c>
      <c r="B57" s="119" t="s">
        <v>12</v>
      </c>
      <c r="C57" s="298"/>
    </row>
    <row r="58" spans="1:3" ht="15" customHeight="1" thickBot="1">
      <c r="A58" s="34" t="s">
        <v>20</v>
      </c>
      <c r="B58" s="214" t="s">
        <v>508</v>
      </c>
      <c r="C58" s="320">
        <f>+C46+C52+C57</f>
        <v>105640200</v>
      </c>
    </row>
    <row r="59" ht="13.5" thickBot="1">
      <c r="C59" s="558">
        <f>C42-C58</f>
        <v>0</v>
      </c>
    </row>
    <row r="60" spans="1:3" ht="15" customHeight="1" thickBot="1">
      <c r="A60" s="216" t="s">
        <v>499</v>
      </c>
      <c r="B60" s="217"/>
      <c r="C60" s="116">
        <v>19</v>
      </c>
    </row>
    <row r="61" spans="1:3" ht="14.25" customHeight="1" thickBot="1">
      <c r="A61" s="216" t="s">
        <v>203</v>
      </c>
      <c r="B61" s="217"/>
      <c r="C61" s="116">
        <v>0</v>
      </c>
    </row>
    <row r="62" spans="1:3" ht="12.75">
      <c r="A62" s="555"/>
      <c r="B62" s="556"/>
      <c r="C62" s="556"/>
    </row>
    <row r="63" spans="1:2" ht="12.75">
      <c r="A63" s="555"/>
      <c r="B63" s="556"/>
    </row>
    <row r="64" spans="1:3" ht="12.75">
      <c r="A64" s="555"/>
      <c r="B64" s="556"/>
      <c r="C64" s="556"/>
    </row>
    <row r="65" spans="1:3" ht="12.75">
      <c r="A65" s="555"/>
      <c r="B65" s="556"/>
      <c r="C65" s="556"/>
    </row>
    <row r="66" spans="1:3" ht="12.75">
      <c r="A66" s="555"/>
      <c r="B66" s="556"/>
      <c r="C66" s="556"/>
    </row>
    <row r="67" spans="1:3" ht="12.75">
      <c r="A67" s="555"/>
      <c r="B67" s="556"/>
      <c r="C67" s="556"/>
    </row>
    <row r="68" spans="1:3" ht="12.75">
      <c r="A68" s="555"/>
      <c r="B68" s="556"/>
      <c r="C68" s="556"/>
    </row>
    <row r="69" spans="1:3" ht="12.75">
      <c r="A69" s="555"/>
      <c r="B69" s="556"/>
      <c r="C69" s="556"/>
    </row>
    <row r="70" spans="1:3" ht="12.75">
      <c r="A70" s="555"/>
      <c r="B70" s="556"/>
      <c r="C70" s="556"/>
    </row>
    <row r="71" spans="1:3" ht="12.75">
      <c r="A71" s="555"/>
      <c r="B71" s="556"/>
      <c r="C71" s="556"/>
    </row>
    <row r="72" spans="1:3" ht="12.75">
      <c r="A72" s="555"/>
      <c r="B72" s="556"/>
      <c r="C72" s="556"/>
    </row>
    <row r="73" spans="1:3" ht="12.75">
      <c r="A73" s="555"/>
      <c r="B73" s="556"/>
      <c r="C73" s="556"/>
    </row>
    <row r="74" spans="1:3" ht="12.75">
      <c r="A74" s="555"/>
      <c r="B74" s="556"/>
      <c r="C74" s="556"/>
    </row>
    <row r="75" spans="1:3" ht="12.75">
      <c r="A75" s="555"/>
      <c r="B75" s="556"/>
      <c r="C75" s="556"/>
    </row>
    <row r="76" spans="1:3" ht="12.75">
      <c r="A76" s="555"/>
      <c r="B76" s="556"/>
      <c r="C76" s="556"/>
    </row>
    <row r="77" spans="1:3" ht="12.75">
      <c r="A77" s="555"/>
      <c r="B77" s="556"/>
      <c r="C77" s="556"/>
    </row>
    <row r="78" spans="1:3" ht="12.75">
      <c r="A78" s="555"/>
      <c r="B78" s="556"/>
      <c r="C78" s="556"/>
    </row>
    <row r="79" spans="1:3" ht="12.75">
      <c r="A79" s="555"/>
      <c r="B79" s="556"/>
      <c r="C79" s="556"/>
    </row>
    <row r="80" spans="1:3" ht="12.75">
      <c r="A80" s="555"/>
      <c r="B80" s="556"/>
      <c r="C80" s="556"/>
    </row>
    <row r="81" spans="1:3" ht="12.75">
      <c r="A81" s="555"/>
      <c r="B81" s="556"/>
      <c r="C81" s="556"/>
    </row>
    <row r="82" spans="1:3" ht="12.75">
      <c r="A82" s="555"/>
      <c r="B82" s="556"/>
      <c r="C82" s="556"/>
    </row>
    <row r="83" spans="1:3" ht="12.75">
      <c r="A83" s="555"/>
      <c r="B83" s="556"/>
      <c r="C83" s="556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46">
      <selection activeCell="C47" sqref="C47:C49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CONCATENATE("9.2.1. melléklet ",ALAPADATOK!A7," ",ALAPADATOK!B7," ",ALAPADATOK!C7," ",ALAPADATOK!D7," ",ALAPADATOK!E7," ",ALAPADATOK!F7," ",ALAPADATOK!G7," ",ALAPADATOK!H7)</f>
        <v>9.2.1. melléklet a 7 / 2019 ( III.29. ) önkormányzati rendelethez</v>
      </c>
    </row>
    <row r="2" spans="1:3" s="88" customFormat="1" ht="36">
      <c r="A2" s="357" t="s">
        <v>201</v>
      </c>
      <c r="B2" s="521" t="str">
        <f>CONCATENATE(ALAPADATOK!A11)</f>
        <v>Besenyszögi Közös Önkormányzati Hivatal</v>
      </c>
      <c r="C2" s="321" t="s">
        <v>58</v>
      </c>
    </row>
    <row r="3" spans="1:3" s="88" customFormat="1" ht="24.75" thickBot="1">
      <c r="A3" s="392" t="s">
        <v>200</v>
      </c>
      <c r="B3" s="522" t="s">
        <v>398</v>
      </c>
      <c r="C3" s="322" t="s">
        <v>58</v>
      </c>
    </row>
    <row r="4" spans="1:3" s="89" customFormat="1" ht="15.75" customHeight="1" thickBot="1">
      <c r="A4" s="199"/>
      <c r="B4" s="199"/>
      <c r="C4" s="4" t="str">
        <f>'9.2.Hivatal'!C4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/>
    </row>
    <row r="24" spans="1:3" s="91" customFormat="1" ht="12" customHeight="1" thickBot="1">
      <c r="A24" s="394" t="s">
        <v>106</v>
      </c>
      <c r="B24" s="8" t="s">
        <v>501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502</v>
      </c>
      <c r="C26" s="273">
        <f>+C27+C28+C29</f>
        <v>7546900</v>
      </c>
    </row>
    <row r="27" spans="1:3" s="91" customFormat="1" ht="12" customHeight="1">
      <c r="A27" s="395" t="s">
        <v>249</v>
      </c>
      <c r="B27" s="396" t="s">
        <v>244</v>
      </c>
      <c r="C27" s="71"/>
    </row>
    <row r="28" spans="1:3" s="91" customFormat="1" ht="12" customHeight="1">
      <c r="A28" s="395" t="s">
        <v>250</v>
      </c>
      <c r="B28" s="396" t="s">
        <v>383</v>
      </c>
      <c r="C28" s="271"/>
    </row>
    <row r="29" spans="1:3" s="91" customFormat="1" ht="12" customHeight="1">
      <c r="A29" s="395" t="s">
        <v>251</v>
      </c>
      <c r="B29" s="397" t="s">
        <v>386</v>
      </c>
      <c r="C29" s="271">
        <v>7546900</v>
      </c>
    </row>
    <row r="30" spans="1:3" s="91" customFormat="1" ht="12" customHeight="1" thickBot="1">
      <c r="A30" s="394" t="s">
        <v>252</v>
      </c>
      <c r="B30" s="134" t="s">
        <v>503</v>
      </c>
      <c r="C30" s="78"/>
    </row>
    <row r="31" spans="1:3" s="91" customFormat="1" ht="12" customHeight="1" thickBot="1">
      <c r="A31" s="34" t="s">
        <v>21</v>
      </c>
      <c r="B31" s="119" t="s">
        <v>387</v>
      </c>
      <c r="C31" s="273">
        <f>+C32+C33+C34</f>
        <v>0</v>
      </c>
    </row>
    <row r="32" spans="1:3" s="91" customFormat="1" ht="12" customHeight="1">
      <c r="A32" s="395" t="s">
        <v>90</v>
      </c>
      <c r="B32" s="396" t="s">
        <v>272</v>
      </c>
      <c r="C32" s="71"/>
    </row>
    <row r="33" spans="1:3" s="91" customFormat="1" ht="12" customHeight="1">
      <c r="A33" s="395" t="s">
        <v>91</v>
      </c>
      <c r="B33" s="397" t="s">
        <v>273</v>
      </c>
      <c r="C33" s="274"/>
    </row>
    <row r="34" spans="1:3" s="91" customFormat="1" ht="12" customHeight="1" thickBot="1">
      <c r="A34" s="394" t="s">
        <v>92</v>
      </c>
      <c r="B34" s="134" t="s">
        <v>274</v>
      </c>
      <c r="C34" s="78"/>
    </row>
    <row r="35" spans="1:3" s="90" customFormat="1" ht="12" customHeight="1" thickBot="1">
      <c r="A35" s="34" t="s">
        <v>22</v>
      </c>
      <c r="B35" s="119" t="s">
        <v>357</v>
      </c>
      <c r="C35" s="298"/>
    </row>
    <row r="36" spans="1:3" s="90" customFormat="1" ht="12" customHeight="1" thickBot="1">
      <c r="A36" s="34" t="s">
        <v>23</v>
      </c>
      <c r="B36" s="119" t="s">
        <v>388</v>
      </c>
      <c r="C36" s="315"/>
    </row>
    <row r="37" spans="1:3" s="90" customFormat="1" ht="12" customHeight="1" thickBot="1">
      <c r="A37" s="33" t="s">
        <v>24</v>
      </c>
      <c r="B37" s="119" t="s">
        <v>389</v>
      </c>
      <c r="C37" s="316">
        <f>+C8+C20+C25+C26+C31+C35+C36</f>
        <v>7546900</v>
      </c>
    </row>
    <row r="38" spans="1:3" s="90" customFormat="1" ht="12" customHeight="1" thickBot="1">
      <c r="A38" s="206" t="s">
        <v>25</v>
      </c>
      <c r="B38" s="119" t="s">
        <v>390</v>
      </c>
      <c r="C38" s="316">
        <f>+C39+C40+C41</f>
        <v>45273200</v>
      </c>
    </row>
    <row r="39" spans="1:3" s="90" customFormat="1" ht="12" customHeight="1">
      <c r="A39" s="395" t="s">
        <v>391</v>
      </c>
      <c r="B39" s="396" t="s">
        <v>217</v>
      </c>
      <c r="C39" s="71"/>
    </row>
    <row r="40" spans="1:3" s="90" customFormat="1" ht="12" customHeight="1">
      <c r="A40" s="395" t="s">
        <v>392</v>
      </c>
      <c r="B40" s="397" t="s">
        <v>2</v>
      </c>
      <c r="C40" s="274"/>
    </row>
    <row r="41" spans="1:3" s="91" customFormat="1" ht="12" customHeight="1" thickBot="1">
      <c r="A41" s="394" t="s">
        <v>393</v>
      </c>
      <c r="B41" s="134" t="s">
        <v>394</v>
      </c>
      <c r="C41" s="78">
        <v>45273200</v>
      </c>
    </row>
    <row r="42" spans="1:3" s="91" customFormat="1" ht="15" customHeight="1" thickBot="1">
      <c r="A42" s="206" t="s">
        <v>26</v>
      </c>
      <c r="B42" s="207" t="s">
        <v>395</v>
      </c>
      <c r="C42" s="319">
        <f>+C37+C38</f>
        <v>52820100</v>
      </c>
    </row>
    <row r="43" spans="1:3" s="91" customFormat="1" ht="15" customHeight="1">
      <c r="A43" s="208"/>
      <c r="B43" s="209"/>
      <c r="C43" s="317"/>
    </row>
    <row r="44" spans="1:3" ht="13.5" thickBot="1">
      <c r="A44" s="210"/>
      <c r="B44" s="211"/>
      <c r="C44" s="318"/>
    </row>
    <row r="45" spans="1:3" s="62" customFormat="1" ht="16.5" customHeight="1" thickBot="1">
      <c r="A45" s="212"/>
      <c r="B45" s="213" t="s">
        <v>56</v>
      </c>
      <c r="C45" s="319"/>
    </row>
    <row r="46" spans="1:3" s="92" customFormat="1" ht="12" customHeight="1" thickBot="1">
      <c r="A46" s="34" t="s">
        <v>17</v>
      </c>
      <c r="B46" s="119" t="s">
        <v>396</v>
      </c>
      <c r="C46" s="273">
        <f>SUM(C47:C51)</f>
        <v>52820100</v>
      </c>
    </row>
    <row r="47" spans="1:3" ht="12" customHeight="1">
      <c r="A47" s="394" t="s">
        <v>97</v>
      </c>
      <c r="B47" s="9" t="s">
        <v>48</v>
      </c>
      <c r="C47" s="71">
        <v>39752600</v>
      </c>
    </row>
    <row r="48" spans="1:3" ht="12" customHeight="1">
      <c r="A48" s="394" t="s">
        <v>98</v>
      </c>
      <c r="B48" s="8" t="s">
        <v>181</v>
      </c>
      <c r="C48" s="74">
        <v>7965000</v>
      </c>
    </row>
    <row r="49" spans="1:3" ht="12" customHeight="1">
      <c r="A49" s="394" t="s">
        <v>99</v>
      </c>
      <c r="B49" s="8" t="s">
        <v>138</v>
      </c>
      <c r="C49" s="74">
        <v>5102500</v>
      </c>
    </row>
    <row r="50" spans="1:3" ht="12" customHeight="1">
      <c r="A50" s="394" t="s">
        <v>100</v>
      </c>
      <c r="B50" s="8" t="s">
        <v>182</v>
      </c>
      <c r="C50" s="74"/>
    </row>
    <row r="51" spans="1:3" ht="12" customHeight="1" thickBot="1">
      <c r="A51" s="394" t="s">
        <v>146</v>
      </c>
      <c r="B51" s="8" t="s">
        <v>183</v>
      </c>
      <c r="C51" s="74"/>
    </row>
    <row r="52" spans="1:3" ht="12" customHeight="1" thickBot="1">
      <c r="A52" s="34" t="s">
        <v>18</v>
      </c>
      <c r="B52" s="119" t="s">
        <v>397</v>
      </c>
      <c r="C52" s="273">
        <f>SUM(C53:C55)</f>
        <v>0</v>
      </c>
    </row>
    <row r="53" spans="1:3" s="92" customFormat="1" ht="12" customHeight="1">
      <c r="A53" s="394" t="s">
        <v>103</v>
      </c>
      <c r="B53" s="9" t="s">
        <v>211</v>
      </c>
      <c r="C53" s="71"/>
    </row>
    <row r="54" spans="1:3" ht="12" customHeight="1">
      <c r="A54" s="394" t="s">
        <v>104</v>
      </c>
      <c r="B54" s="8" t="s">
        <v>185</v>
      </c>
      <c r="C54" s="74"/>
    </row>
    <row r="55" spans="1:3" ht="12" customHeight="1">
      <c r="A55" s="394" t="s">
        <v>105</v>
      </c>
      <c r="B55" s="8" t="s">
        <v>57</v>
      </c>
      <c r="C55" s="74"/>
    </row>
    <row r="56" spans="1:3" ht="12" customHeight="1" thickBot="1">
      <c r="A56" s="394" t="s">
        <v>106</v>
      </c>
      <c r="B56" s="8" t="s">
        <v>504</v>
      </c>
      <c r="C56" s="74"/>
    </row>
    <row r="57" spans="1:3" ht="15" customHeight="1" thickBot="1">
      <c r="A57" s="34" t="s">
        <v>19</v>
      </c>
      <c r="B57" s="119" t="s">
        <v>12</v>
      </c>
      <c r="C57" s="298"/>
    </row>
    <row r="58" spans="1:3" ht="13.5" thickBot="1">
      <c r="A58" s="34" t="s">
        <v>20</v>
      </c>
      <c r="B58" s="214" t="s">
        <v>508</v>
      </c>
      <c r="C58" s="320">
        <f>+C46+C52+C57</f>
        <v>52820100</v>
      </c>
    </row>
    <row r="59" ht="15" customHeight="1" thickBot="1">
      <c r="C59" s="558">
        <f>C42-C58</f>
        <v>0</v>
      </c>
    </row>
    <row r="60" spans="1:3" ht="14.25" customHeight="1" thickBot="1">
      <c r="A60" s="216" t="s">
        <v>499</v>
      </c>
      <c r="B60" s="217"/>
      <c r="C60" s="116">
        <v>10</v>
      </c>
    </row>
    <row r="61" spans="1:3" ht="13.5" thickBot="1">
      <c r="A61" s="216" t="s">
        <v>203</v>
      </c>
      <c r="B61" s="217"/>
      <c r="C61" s="116">
        <v>0</v>
      </c>
    </row>
    <row r="63" ht="12.75">
      <c r="C63" s="3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CONCATENATE("9.2.2. melléklet ",ALAPADATOK!A7," ",ALAPADATOK!B7," ",ALAPADATOK!C7," ",ALAPADATOK!D7," ",ALAPADATOK!E7," ",ALAPADATOK!F7," ",ALAPADATOK!G7," ",ALAPADATOK!H7)</f>
        <v>9.2.2. melléklet a 7 / 2019 ( III.29. ) önkormányzati rendelethez</v>
      </c>
    </row>
    <row r="2" spans="1:3" s="88" customFormat="1" ht="36">
      <c r="A2" s="357" t="s">
        <v>201</v>
      </c>
      <c r="B2" s="521" t="str">
        <f>CONCATENATE(ALAPADATOK!A11)</f>
        <v>Besenyszögi Közös Önkormányzati Hivatal</v>
      </c>
      <c r="C2" s="321" t="s">
        <v>58</v>
      </c>
    </row>
    <row r="3" spans="1:3" s="88" customFormat="1" ht="24.75" thickBot="1">
      <c r="A3" s="392" t="s">
        <v>200</v>
      </c>
      <c r="B3" s="522" t="s">
        <v>509</v>
      </c>
      <c r="C3" s="322" t="s">
        <v>411</v>
      </c>
    </row>
    <row r="4" spans="1:3" s="89" customFormat="1" ht="15.75" customHeight="1" thickBot="1">
      <c r="A4" s="199"/>
      <c r="B4" s="199"/>
      <c r="C4" s="4" t="str">
        <f>'9.2.1.kötelező'!C4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7546900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7546900</v>
      </c>
    </row>
    <row r="24" spans="1:3" s="91" customFormat="1" ht="12" customHeight="1" thickBot="1">
      <c r="A24" s="394" t="s">
        <v>106</v>
      </c>
      <c r="B24" s="8" t="s">
        <v>501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502</v>
      </c>
      <c r="C26" s="273">
        <f>+C27+C28+C29</f>
        <v>0</v>
      </c>
    </row>
    <row r="27" spans="1:3" s="91" customFormat="1" ht="12" customHeight="1">
      <c r="A27" s="395" t="s">
        <v>249</v>
      </c>
      <c r="B27" s="396" t="s">
        <v>244</v>
      </c>
      <c r="C27" s="71"/>
    </row>
    <row r="28" spans="1:3" s="91" customFormat="1" ht="12" customHeight="1">
      <c r="A28" s="395" t="s">
        <v>250</v>
      </c>
      <c r="B28" s="396" t="s">
        <v>383</v>
      </c>
      <c r="C28" s="271"/>
    </row>
    <row r="29" spans="1:3" s="91" customFormat="1" ht="12" customHeight="1">
      <c r="A29" s="395" t="s">
        <v>251</v>
      </c>
      <c r="B29" s="397" t="s">
        <v>386</v>
      </c>
      <c r="C29" s="271"/>
    </row>
    <row r="30" spans="1:3" s="91" customFormat="1" ht="12" customHeight="1" thickBot="1">
      <c r="A30" s="394" t="s">
        <v>252</v>
      </c>
      <c r="B30" s="134" t="s">
        <v>503</v>
      </c>
      <c r="C30" s="78"/>
    </row>
    <row r="31" spans="1:3" s="91" customFormat="1" ht="12" customHeight="1" thickBot="1">
      <c r="A31" s="34" t="s">
        <v>21</v>
      </c>
      <c r="B31" s="119" t="s">
        <v>387</v>
      </c>
      <c r="C31" s="273">
        <f>+C32+C33+C34</f>
        <v>0</v>
      </c>
    </row>
    <row r="32" spans="1:3" s="91" customFormat="1" ht="12" customHeight="1">
      <c r="A32" s="395" t="s">
        <v>90</v>
      </c>
      <c r="B32" s="396" t="s">
        <v>272</v>
      </c>
      <c r="C32" s="71"/>
    </row>
    <row r="33" spans="1:3" s="91" customFormat="1" ht="12" customHeight="1">
      <c r="A33" s="395" t="s">
        <v>91</v>
      </c>
      <c r="B33" s="397" t="s">
        <v>273</v>
      </c>
      <c r="C33" s="274"/>
    </row>
    <row r="34" spans="1:3" s="91" customFormat="1" ht="12" customHeight="1" thickBot="1">
      <c r="A34" s="394" t="s">
        <v>92</v>
      </c>
      <c r="B34" s="134" t="s">
        <v>274</v>
      </c>
      <c r="C34" s="78"/>
    </row>
    <row r="35" spans="1:3" s="90" customFormat="1" ht="12" customHeight="1" thickBot="1">
      <c r="A35" s="34" t="s">
        <v>22</v>
      </c>
      <c r="B35" s="119" t="s">
        <v>357</v>
      </c>
      <c r="C35" s="298"/>
    </row>
    <row r="36" spans="1:3" s="90" customFormat="1" ht="12" customHeight="1" thickBot="1">
      <c r="A36" s="34" t="s">
        <v>23</v>
      </c>
      <c r="B36" s="119" t="s">
        <v>388</v>
      </c>
      <c r="C36" s="315"/>
    </row>
    <row r="37" spans="1:3" s="90" customFormat="1" ht="12" customHeight="1" thickBot="1">
      <c r="A37" s="33" t="s">
        <v>24</v>
      </c>
      <c r="B37" s="119" t="s">
        <v>389</v>
      </c>
      <c r="C37" s="316">
        <f>+C8+C20+C25+C26+C31+C35+C36</f>
        <v>7546900</v>
      </c>
    </row>
    <row r="38" spans="1:3" s="90" customFormat="1" ht="12" customHeight="1" thickBot="1">
      <c r="A38" s="206" t="s">
        <v>25</v>
      </c>
      <c r="B38" s="119" t="s">
        <v>390</v>
      </c>
      <c r="C38" s="316">
        <f>+C39+C40+C41</f>
        <v>45273200</v>
      </c>
    </row>
    <row r="39" spans="1:3" s="90" customFormat="1" ht="12" customHeight="1">
      <c r="A39" s="395" t="s">
        <v>391</v>
      </c>
      <c r="B39" s="396" t="s">
        <v>217</v>
      </c>
      <c r="C39" s="71"/>
    </row>
    <row r="40" spans="1:3" s="90" customFormat="1" ht="12" customHeight="1">
      <c r="A40" s="395" t="s">
        <v>392</v>
      </c>
      <c r="B40" s="397" t="s">
        <v>2</v>
      </c>
      <c r="C40" s="274"/>
    </row>
    <row r="41" spans="1:3" s="91" customFormat="1" ht="12" customHeight="1" thickBot="1">
      <c r="A41" s="394" t="s">
        <v>393</v>
      </c>
      <c r="B41" s="134" t="s">
        <v>394</v>
      </c>
      <c r="C41" s="78">
        <v>45273200</v>
      </c>
    </row>
    <row r="42" spans="1:3" s="91" customFormat="1" ht="15" customHeight="1" thickBot="1">
      <c r="A42" s="206" t="s">
        <v>26</v>
      </c>
      <c r="B42" s="207" t="s">
        <v>395</v>
      </c>
      <c r="C42" s="319">
        <f>+C37+C38</f>
        <v>52820100</v>
      </c>
    </row>
    <row r="43" spans="1:3" s="91" customFormat="1" ht="15" customHeight="1">
      <c r="A43" s="208"/>
      <c r="B43" s="209"/>
      <c r="C43" s="317"/>
    </row>
    <row r="44" spans="1:3" ht="13.5" thickBot="1">
      <c r="A44" s="210"/>
      <c r="B44" s="211"/>
      <c r="C44" s="318"/>
    </row>
    <row r="45" spans="1:3" s="62" customFormat="1" ht="16.5" customHeight="1" thickBot="1">
      <c r="A45" s="212"/>
      <c r="B45" s="213" t="s">
        <v>56</v>
      </c>
      <c r="C45" s="319"/>
    </row>
    <row r="46" spans="1:3" s="92" customFormat="1" ht="12" customHeight="1" thickBot="1">
      <c r="A46" s="34" t="s">
        <v>17</v>
      </c>
      <c r="B46" s="119" t="s">
        <v>396</v>
      </c>
      <c r="C46" s="273">
        <f>SUM(C47:C51)</f>
        <v>52820100</v>
      </c>
    </row>
    <row r="47" spans="1:3" ht="12" customHeight="1">
      <c r="A47" s="394" t="s">
        <v>97</v>
      </c>
      <c r="B47" s="9" t="s">
        <v>48</v>
      </c>
      <c r="C47" s="71">
        <v>39752600</v>
      </c>
    </row>
    <row r="48" spans="1:3" ht="12" customHeight="1">
      <c r="A48" s="394" t="s">
        <v>98</v>
      </c>
      <c r="B48" s="8" t="s">
        <v>181</v>
      </c>
      <c r="C48" s="74">
        <v>7965000</v>
      </c>
    </row>
    <row r="49" spans="1:3" ht="12" customHeight="1">
      <c r="A49" s="394" t="s">
        <v>99</v>
      </c>
      <c r="B49" s="8" t="s">
        <v>138</v>
      </c>
      <c r="C49" s="74">
        <v>5102500</v>
      </c>
    </row>
    <row r="50" spans="1:3" ht="12" customHeight="1">
      <c r="A50" s="394" t="s">
        <v>100</v>
      </c>
      <c r="B50" s="8" t="s">
        <v>182</v>
      </c>
      <c r="C50" s="74"/>
    </row>
    <row r="51" spans="1:3" ht="12" customHeight="1" thickBot="1">
      <c r="A51" s="394" t="s">
        <v>146</v>
      </c>
      <c r="B51" s="8" t="s">
        <v>183</v>
      </c>
      <c r="C51" s="74"/>
    </row>
    <row r="52" spans="1:3" ht="12" customHeight="1" thickBot="1">
      <c r="A52" s="34" t="s">
        <v>18</v>
      </c>
      <c r="B52" s="119" t="s">
        <v>397</v>
      </c>
      <c r="C52" s="273">
        <f>SUM(C53:C55)</f>
        <v>0</v>
      </c>
    </row>
    <row r="53" spans="1:3" s="92" customFormat="1" ht="12" customHeight="1">
      <c r="A53" s="394" t="s">
        <v>103</v>
      </c>
      <c r="B53" s="9" t="s">
        <v>211</v>
      </c>
      <c r="C53" s="71"/>
    </row>
    <row r="54" spans="1:3" ht="12" customHeight="1">
      <c r="A54" s="394" t="s">
        <v>104</v>
      </c>
      <c r="B54" s="8" t="s">
        <v>185</v>
      </c>
      <c r="C54" s="74"/>
    </row>
    <row r="55" spans="1:3" ht="12" customHeight="1">
      <c r="A55" s="394" t="s">
        <v>105</v>
      </c>
      <c r="B55" s="8" t="s">
        <v>57</v>
      </c>
      <c r="C55" s="74"/>
    </row>
    <row r="56" spans="1:3" ht="12" customHeight="1" thickBot="1">
      <c r="A56" s="394" t="s">
        <v>106</v>
      </c>
      <c r="B56" s="8" t="s">
        <v>504</v>
      </c>
      <c r="C56" s="74"/>
    </row>
    <row r="57" spans="1:3" ht="15" customHeight="1" thickBot="1">
      <c r="A57" s="34" t="s">
        <v>19</v>
      </c>
      <c r="B57" s="119" t="s">
        <v>12</v>
      </c>
      <c r="C57" s="298"/>
    </row>
    <row r="58" spans="1:3" ht="13.5" thickBot="1">
      <c r="A58" s="34" t="s">
        <v>20</v>
      </c>
      <c r="B58" s="214" t="s">
        <v>508</v>
      </c>
      <c r="C58" s="320">
        <f>+C46+C52+C57</f>
        <v>52820100</v>
      </c>
    </row>
    <row r="59" ht="15" customHeight="1" thickBot="1">
      <c r="C59" s="558">
        <f>C42-C58</f>
        <v>0</v>
      </c>
    </row>
    <row r="60" spans="1:3" ht="14.25" customHeight="1" thickBot="1">
      <c r="A60" s="216" t="s">
        <v>499</v>
      </c>
      <c r="B60" s="217"/>
      <c r="C60" s="116">
        <v>9</v>
      </c>
    </row>
    <row r="61" spans="1:3" ht="13.5" thickBot="1">
      <c r="A61" s="216" t="s">
        <v>203</v>
      </c>
      <c r="B61" s="217"/>
      <c r="C61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CONCATENATE("9.3. melléklet ",ALAPADATOK!A7," ",ALAPADATOK!B7," ",ALAPADATOK!C7," ",ALAPADATOK!D7," ",ALAPADATOK!E7," ",ALAPADATOK!F7," ",ALAPADATOK!G7," ",ALAPADATOK!H7)</f>
        <v>9.3. melléklet a 7 / 2019 ( III.29. ) önkormányzati rendelethez</v>
      </c>
    </row>
    <row r="2" spans="1:3" s="88" customFormat="1" ht="36">
      <c r="A2" s="357" t="s">
        <v>201</v>
      </c>
      <c r="B2" s="579" t="str">
        <f>CONCATENATE(ALAPADATOK!B13)</f>
        <v>Wesniczky Antal Művelődési ház és Könyvtár</v>
      </c>
      <c r="C2" s="321" t="s">
        <v>59</v>
      </c>
    </row>
    <row r="3" spans="1:3" s="88" customFormat="1" ht="24.75" thickBot="1">
      <c r="A3" s="392" t="s">
        <v>200</v>
      </c>
      <c r="B3" s="522" t="s">
        <v>739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3000000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>
        <v>3000000</v>
      </c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/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3000000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18165000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18165000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21165000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20755000</v>
      </c>
    </row>
    <row r="46" spans="1:3" ht="12" customHeight="1">
      <c r="A46" s="394" t="s">
        <v>97</v>
      </c>
      <c r="B46" s="9" t="s">
        <v>48</v>
      </c>
      <c r="C46" s="71">
        <v>12078000</v>
      </c>
    </row>
    <row r="47" spans="1:3" ht="12" customHeight="1">
      <c r="A47" s="394" t="s">
        <v>98</v>
      </c>
      <c r="B47" s="8" t="s">
        <v>181</v>
      </c>
      <c r="C47" s="74">
        <v>2452000</v>
      </c>
    </row>
    <row r="48" spans="1:3" ht="12" customHeight="1">
      <c r="A48" s="394" t="s">
        <v>99</v>
      </c>
      <c r="B48" s="8" t="s">
        <v>138</v>
      </c>
      <c r="C48" s="74">
        <v>6225000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410000</v>
      </c>
    </row>
    <row r="52" spans="1:3" s="92" customFormat="1" ht="12" customHeight="1">
      <c r="A52" s="394" t="s">
        <v>103</v>
      </c>
      <c r="B52" s="9" t="s">
        <v>211</v>
      </c>
      <c r="C52" s="71">
        <v>410000</v>
      </c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21165000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4</v>
      </c>
    </row>
    <row r="60" spans="1:3" ht="13.5" thickBot="1">
      <c r="A60" s="216" t="s">
        <v>203</v>
      </c>
      <c r="B60" s="217"/>
      <c r="C60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CONCATENATE("9.2.3 melléklet ",ALAPADATOK!A7," ",ALAPADATOK!B7," ",ALAPADATOK!C7," ",ALAPADATOK!D7," ",ALAPADATOK!E7," ",ALAPADATOK!F7," ",ALAPADATOK!G7," ",ALAPADATOK!H7)</f>
        <v>9.2.3 melléklet a 7 / 2019 ( III.29. ) önkormányzati rendelethez</v>
      </c>
    </row>
    <row r="2" spans="1:3" s="88" customFormat="1" ht="36">
      <c r="A2" s="357" t="s">
        <v>201</v>
      </c>
      <c r="B2" s="521" t="str">
        <f>CONCATENATE(ALAPADATOK!B15)</f>
        <v>Besrenyszögi Hivatal</v>
      </c>
      <c r="C2" s="321" t="s">
        <v>411</v>
      </c>
    </row>
    <row r="3" spans="1:3" s="88" customFormat="1" ht="24.75" thickBot="1">
      <c r="A3" s="392" t="s">
        <v>200</v>
      </c>
      <c r="B3" s="522" t="s">
        <v>379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8890200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8890200</v>
      </c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8890200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75590000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75590000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84480200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84480200</v>
      </c>
    </row>
    <row r="46" spans="1:3" ht="12" customHeight="1">
      <c r="A46" s="394" t="s">
        <v>97</v>
      </c>
      <c r="B46" s="9" t="s">
        <v>48</v>
      </c>
      <c r="C46" s="71">
        <v>63106200</v>
      </c>
    </row>
    <row r="47" spans="1:3" ht="12" customHeight="1">
      <c r="A47" s="394" t="s">
        <v>98</v>
      </c>
      <c r="B47" s="8" t="s">
        <v>181</v>
      </c>
      <c r="C47" s="74">
        <v>12614000</v>
      </c>
    </row>
    <row r="48" spans="1:3" ht="12" customHeight="1">
      <c r="A48" s="394" t="s">
        <v>99</v>
      </c>
      <c r="B48" s="8" t="s">
        <v>138</v>
      </c>
      <c r="C48" s="74">
        <v>8760000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0</v>
      </c>
    </row>
    <row r="52" spans="1:3" s="92" customFormat="1" ht="12" customHeight="1">
      <c r="A52" s="394" t="s">
        <v>103</v>
      </c>
      <c r="B52" s="9" t="s">
        <v>211</v>
      </c>
      <c r="C52" s="71"/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84480200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15</v>
      </c>
    </row>
    <row r="60" spans="1:3" ht="13.5" thickBot="1">
      <c r="A60" s="216" t="s">
        <v>203</v>
      </c>
      <c r="B60" s="217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81" t="s">
        <v>149</v>
      </c>
    </row>
    <row r="4" spans="1:2" ht="12.75">
      <c r="A4" s="123"/>
      <c r="B4" s="123"/>
    </row>
    <row r="5" spans="1:2" s="140" customFormat="1" ht="15.75">
      <c r="A5" s="81" t="s">
        <v>557</v>
      </c>
      <c r="B5" s="139"/>
    </row>
    <row r="6" spans="1:2" ht="12.75">
      <c r="A6" s="123"/>
      <c r="B6" s="123"/>
    </row>
    <row r="7" spans="1:2" ht="12.75">
      <c r="A7" s="123" t="s">
        <v>523</v>
      </c>
      <c r="B7" s="123" t="s">
        <v>467</v>
      </c>
    </row>
    <row r="8" spans="1:2" ht="12.75">
      <c r="A8" s="123" t="s">
        <v>524</v>
      </c>
      <c r="B8" s="123" t="s">
        <v>468</v>
      </c>
    </row>
    <row r="9" spans="1:2" ht="12.75">
      <c r="A9" s="123" t="s">
        <v>525</v>
      </c>
      <c r="B9" s="123" t="s">
        <v>469</v>
      </c>
    </row>
    <row r="10" spans="1:2" ht="12.75">
      <c r="A10" s="123"/>
      <c r="B10" s="123"/>
    </row>
    <row r="11" spans="1:2" ht="12.75">
      <c r="A11" s="123"/>
      <c r="B11" s="123"/>
    </row>
    <row r="12" spans="1:2" s="140" customFormat="1" ht="15.75">
      <c r="A12" s="81" t="str">
        <f>+CONCATENATE(LEFT(A5,4),". évi előirányzat KIADÁSOK")</f>
        <v>2019. évi előirányzat KIADÁSOK</v>
      </c>
      <c r="B12" s="139"/>
    </row>
    <row r="13" spans="1:2" ht="12.75">
      <c r="A13" s="123"/>
      <c r="B13" s="123"/>
    </row>
    <row r="14" spans="1:2" ht="12.75">
      <c r="A14" s="123" t="s">
        <v>526</v>
      </c>
      <c r="B14" s="123" t="s">
        <v>470</v>
      </c>
    </row>
    <row r="15" spans="1:2" ht="12.75">
      <c r="A15" s="123" t="s">
        <v>527</v>
      </c>
      <c r="B15" s="123" t="s">
        <v>471</v>
      </c>
    </row>
    <row r="16" spans="1:2" ht="12.75">
      <c r="A16" s="123" t="s">
        <v>528</v>
      </c>
      <c r="B16" s="123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CONCATENATE("9.2.4 melléklet ",ALAPADATOK!A7," ",ALAPADATOK!B7," ",ALAPADATOK!C7," ",ALAPADATOK!D7," ",ALAPADATOK!E7," ",ALAPADATOK!F7," ",ALAPADATOK!G7," ",ALAPADATOK!H7)</f>
        <v>9.2.4 melléklet a 7 / 2019 ( III.29. ) önkormányzati rendelethez</v>
      </c>
    </row>
    <row r="2" spans="1:3" s="88" customFormat="1" ht="36">
      <c r="A2" s="357" t="s">
        <v>201</v>
      </c>
      <c r="B2" s="521" t="str">
        <f>CONCATENATE(ALAPADATOK!B17)</f>
        <v>Szászbereki Hivatal</v>
      </c>
      <c r="C2" s="321" t="s">
        <v>583</v>
      </c>
    </row>
    <row r="3" spans="1:3" s="88" customFormat="1" ht="24.75" thickBot="1">
      <c r="A3" s="392" t="s">
        <v>200</v>
      </c>
      <c r="B3" s="522" t="s">
        <v>379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/>
    </row>
    <row r="14" spans="1:3" s="90" customFormat="1" ht="12" customHeight="1">
      <c r="A14" s="394" t="s">
        <v>101</v>
      </c>
      <c r="B14" s="8" t="s">
        <v>380</v>
      </c>
      <c r="C14" s="271"/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6203600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6203600</v>
      </c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6203600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14956400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14956400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21160000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21160000</v>
      </c>
    </row>
    <row r="46" spans="1:3" ht="12" customHeight="1">
      <c r="A46" s="394" t="s">
        <v>97</v>
      </c>
      <c r="B46" s="9" t="s">
        <v>48</v>
      </c>
      <c r="C46" s="71">
        <v>16399000</v>
      </c>
    </row>
    <row r="47" spans="1:3" ht="12" customHeight="1">
      <c r="A47" s="394" t="s">
        <v>98</v>
      </c>
      <c r="B47" s="8" t="s">
        <v>181</v>
      </c>
      <c r="C47" s="74">
        <v>3316000</v>
      </c>
    </row>
    <row r="48" spans="1:3" ht="12" customHeight="1">
      <c r="A48" s="394" t="s">
        <v>99</v>
      </c>
      <c r="B48" s="8" t="s">
        <v>138</v>
      </c>
      <c r="C48" s="74">
        <v>1445000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0</v>
      </c>
    </row>
    <row r="52" spans="1:3" s="92" customFormat="1" ht="12" customHeight="1">
      <c r="A52" s="394" t="s">
        <v>103</v>
      </c>
      <c r="B52" s="9" t="s">
        <v>211</v>
      </c>
      <c r="C52" s="71"/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21160000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4</v>
      </c>
    </row>
    <row r="60" spans="1:3" ht="13.5" thickBot="1">
      <c r="A60" s="216" t="s">
        <v>203</v>
      </c>
      <c r="B60" s="217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CONCATENATE("8. tájékoztató ",ALAPADATOK!A7," ",ALAPADATOK!B7," ",ALAPADATOK!C7," ",ALAPADATOK!D7," ",ALAPADATOK!E7," ",ALAPADATOK!F7," ",ALAPADATOK!G7," ",ALAPADATOK!H7)</f>
        <v>8. tájékoztató a 7 / 2019 ( III.29. ) önkormányzati rendelethez</v>
      </c>
    </row>
    <row r="2" spans="1:3" s="88" customFormat="1" ht="36">
      <c r="A2" s="357" t="s">
        <v>201</v>
      </c>
      <c r="B2" s="521" t="str">
        <f>CONCATENATE(ALAPADATOK!B19)</f>
        <v>Besenyszögi Eszterlánc Óvoda</v>
      </c>
      <c r="C2" s="321" t="s">
        <v>584</v>
      </c>
    </row>
    <row r="3" spans="1:3" s="88" customFormat="1" ht="24.75" thickBot="1">
      <c r="A3" s="392" t="s">
        <v>200</v>
      </c>
      <c r="B3" s="522" t="s">
        <v>739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882904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>
        <v>695200</v>
      </c>
    </row>
    <row r="14" spans="1:3" s="90" customFormat="1" ht="12" customHeight="1">
      <c r="A14" s="394" t="s">
        <v>101</v>
      </c>
      <c r="B14" s="8" t="s">
        <v>380</v>
      </c>
      <c r="C14" s="271">
        <v>187704</v>
      </c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11601950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11601950</v>
      </c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12484854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87341736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87341736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99826590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99826590</v>
      </c>
    </row>
    <row r="46" spans="1:3" ht="12" customHeight="1">
      <c r="A46" s="394" t="s">
        <v>97</v>
      </c>
      <c r="B46" s="9" t="s">
        <v>48</v>
      </c>
      <c r="C46" s="71">
        <v>65878000</v>
      </c>
    </row>
    <row r="47" spans="1:3" ht="12" customHeight="1">
      <c r="A47" s="394" t="s">
        <v>98</v>
      </c>
      <c r="B47" s="8" t="s">
        <v>181</v>
      </c>
      <c r="C47" s="74">
        <v>12955000</v>
      </c>
    </row>
    <row r="48" spans="1:3" ht="12" customHeight="1">
      <c r="A48" s="394" t="s">
        <v>99</v>
      </c>
      <c r="B48" s="8" t="s">
        <v>138</v>
      </c>
      <c r="C48" s="74">
        <v>20993590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0</v>
      </c>
    </row>
    <row r="52" spans="1:3" s="92" customFormat="1" ht="12" customHeight="1">
      <c r="A52" s="394" t="s">
        <v>103</v>
      </c>
      <c r="B52" s="9" t="s">
        <v>211</v>
      </c>
      <c r="C52" s="71"/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99826590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19</v>
      </c>
    </row>
    <row r="60" spans="1:3" ht="13.5" thickBot="1">
      <c r="A60" s="216" t="s">
        <v>203</v>
      </c>
      <c r="B60" s="217"/>
      <c r="C60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55">
      <selection activeCell="B7" sqref="B7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CONCATENATE("8.1. tájékoztató ",ALAPADATOK!A7," ",ALAPADATOK!B7," ",ALAPADATOK!C7," ",ALAPADATOK!D7," ",ALAPADATOK!E7," ",ALAPADATOK!F7," ",ALAPADATOK!G7," ",ALAPADATOK!H7)</f>
        <v>8.1. tájékoztató a 7 / 2019 ( III.29. ) önkormányzati rendelethez</v>
      </c>
    </row>
    <row r="2" spans="1:3" s="88" customFormat="1" ht="36">
      <c r="A2" s="357" t="s">
        <v>201</v>
      </c>
      <c r="B2" s="521" t="str">
        <f>CONCATENATE(ALAPADATOK!B21)</f>
        <v>Besenyszögi Óvoda</v>
      </c>
      <c r="C2" s="321" t="s">
        <v>585</v>
      </c>
    </row>
    <row r="3" spans="1:3" s="88" customFormat="1" ht="24.75" thickBot="1">
      <c r="A3" s="392" t="s">
        <v>200</v>
      </c>
      <c r="B3" s="522" t="s">
        <v>379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706024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>
        <v>555924</v>
      </c>
    </row>
    <row r="14" spans="1:3" s="90" customFormat="1" ht="12" customHeight="1">
      <c r="A14" s="394" t="s">
        <v>101</v>
      </c>
      <c r="B14" s="8" t="s">
        <v>380</v>
      </c>
      <c r="C14" s="271">
        <v>150100</v>
      </c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4160000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4160000</v>
      </c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4866024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67318686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67318686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72184710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72184710</v>
      </c>
    </row>
    <row r="46" spans="1:3" ht="12" customHeight="1">
      <c r="A46" s="394" t="s">
        <v>97</v>
      </c>
      <c r="B46" s="9" t="s">
        <v>48</v>
      </c>
      <c r="C46" s="71">
        <v>46990000</v>
      </c>
    </row>
    <row r="47" spans="1:3" ht="12" customHeight="1">
      <c r="A47" s="394" t="s">
        <v>98</v>
      </c>
      <c r="B47" s="8" t="s">
        <v>181</v>
      </c>
      <c r="C47" s="74">
        <v>9170000</v>
      </c>
    </row>
    <row r="48" spans="1:3" ht="12" customHeight="1">
      <c r="A48" s="394" t="s">
        <v>99</v>
      </c>
      <c r="B48" s="8" t="s">
        <v>138</v>
      </c>
      <c r="C48" s="74">
        <v>16024710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0</v>
      </c>
    </row>
    <row r="52" spans="1:3" s="92" customFormat="1" ht="12" customHeight="1">
      <c r="A52" s="394" t="s">
        <v>103</v>
      </c>
      <c r="B52" s="9" t="s">
        <v>211</v>
      </c>
      <c r="C52" s="71"/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72184710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14</v>
      </c>
    </row>
    <row r="60" spans="1:3" ht="13.5" thickBot="1">
      <c r="A60" s="216" t="s">
        <v>203</v>
      </c>
      <c r="B60" s="217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0">
      <selection activeCell="E16" sqref="E16"/>
    </sheetView>
  </sheetViews>
  <sheetFormatPr defaultColWidth="9.00390625" defaultRowHeight="12.75"/>
  <cols>
    <col min="1" max="1" width="13.875" style="215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97"/>
      <c r="B1" s="198"/>
      <c r="C1" s="523" t="str">
        <f>CONCATENATE("8.2. tájékoztató ",ALAPADATOK!A7," ",ALAPADATOK!B7," ",ALAPADATOK!C7," ",ALAPADATOK!D7," ",ALAPADATOK!E7," ",ALAPADATOK!F7," ",ALAPADATOK!G7," ",ALAPADATOK!H7)</f>
        <v>8.2. tájékoztató a 7 / 2019 ( III.29. ) önkormányzati rendelethez</v>
      </c>
    </row>
    <row r="2" spans="1:3" s="88" customFormat="1" ht="36">
      <c r="A2" s="357" t="s">
        <v>201</v>
      </c>
      <c r="B2" s="521" t="str">
        <f>CONCATENATE(ALAPADATOK!B23)</f>
        <v>Szászberki Óvoda</v>
      </c>
      <c r="C2" s="321" t="s">
        <v>586</v>
      </c>
    </row>
    <row r="3" spans="1:3" s="88" customFormat="1" ht="24.75" thickBot="1">
      <c r="A3" s="392" t="s">
        <v>200</v>
      </c>
      <c r="B3" s="522" t="s">
        <v>379</v>
      </c>
      <c r="C3" s="322" t="s">
        <v>53</v>
      </c>
    </row>
    <row r="4" spans="1:3" s="89" customFormat="1" ht="15.75" customHeight="1" thickBot="1">
      <c r="A4" s="199"/>
      <c r="B4" s="199"/>
      <c r="C4" s="4" t="str">
        <f>'9.2.2.államig.'!C4</f>
        <v>Forintban!</v>
      </c>
    </row>
    <row r="5" spans="1:3" ht="13.5" thickBot="1">
      <c r="A5" s="358" t="s">
        <v>202</v>
      </c>
      <c r="B5" s="200" t="s">
        <v>542</v>
      </c>
      <c r="C5" s="201" t="s">
        <v>54</v>
      </c>
    </row>
    <row r="6" spans="1:3" s="62" customFormat="1" ht="12.75" customHeight="1" thickBot="1">
      <c r="A6" s="33"/>
      <c r="B6" s="172" t="s">
        <v>473</v>
      </c>
      <c r="C6" s="173" t="s">
        <v>474</v>
      </c>
    </row>
    <row r="7" spans="1:3" s="62" customFormat="1" ht="15.75" customHeight="1" thickBot="1">
      <c r="A7" s="202"/>
      <c r="B7" s="203" t="s">
        <v>55</v>
      </c>
      <c r="C7" s="204"/>
    </row>
    <row r="8" spans="1:3" s="90" customFormat="1" ht="12" customHeight="1" thickBot="1">
      <c r="A8" s="33" t="s">
        <v>17</v>
      </c>
      <c r="B8" s="205" t="s">
        <v>500</v>
      </c>
      <c r="C8" s="273">
        <f>SUM(C9:C19)</f>
        <v>176880</v>
      </c>
    </row>
    <row r="9" spans="1:3" s="90" customFormat="1" ht="12" customHeight="1">
      <c r="A9" s="393" t="s">
        <v>97</v>
      </c>
      <c r="B9" s="10" t="s">
        <v>258</v>
      </c>
      <c r="C9" s="313"/>
    </row>
    <row r="10" spans="1:3" s="90" customFormat="1" ht="12" customHeight="1">
      <c r="A10" s="394" t="s">
        <v>98</v>
      </c>
      <c r="B10" s="8" t="s">
        <v>259</v>
      </c>
      <c r="C10" s="271"/>
    </row>
    <row r="11" spans="1:3" s="90" customFormat="1" ht="12" customHeight="1">
      <c r="A11" s="394" t="s">
        <v>99</v>
      </c>
      <c r="B11" s="8" t="s">
        <v>260</v>
      </c>
      <c r="C11" s="271"/>
    </row>
    <row r="12" spans="1:3" s="90" customFormat="1" ht="12" customHeight="1">
      <c r="A12" s="394" t="s">
        <v>100</v>
      </c>
      <c r="B12" s="8" t="s">
        <v>261</v>
      </c>
      <c r="C12" s="271"/>
    </row>
    <row r="13" spans="1:3" s="90" customFormat="1" ht="12" customHeight="1">
      <c r="A13" s="394" t="s">
        <v>146</v>
      </c>
      <c r="B13" s="8" t="s">
        <v>262</v>
      </c>
      <c r="C13" s="271">
        <v>139276</v>
      </c>
    </row>
    <row r="14" spans="1:3" s="90" customFormat="1" ht="12" customHeight="1">
      <c r="A14" s="394" t="s">
        <v>101</v>
      </c>
      <c r="B14" s="8" t="s">
        <v>380</v>
      </c>
      <c r="C14" s="271">
        <v>37604</v>
      </c>
    </row>
    <row r="15" spans="1:3" s="90" customFormat="1" ht="12" customHeight="1">
      <c r="A15" s="394" t="s">
        <v>102</v>
      </c>
      <c r="B15" s="7" t="s">
        <v>381</v>
      </c>
      <c r="C15" s="271"/>
    </row>
    <row r="16" spans="1:3" s="90" customFormat="1" ht="12" customHeight="1">
      <c r="A16" s="394" t="s">
        <v>112</v>
      </c>
      <c r="B16" s="8" t="s">
        <v>265</v>
      </c>
      <c r="C16" s="314"/>
    </row>
    <row r="17" spans="1:3" s="91" customFormat="1" ht="12" customHeight="1">
      <c r="A17" s="394" t="s">
        <v>113</v>
      </c>
      <c r="B17" s="8" t="s">
        <v>266</v>
      </c>
      <c r="C17" s="271"/>
    </row>
    <row r="18" spans="1:3" s="91" customFormat="1" ht="12" customHeight="1">
      <c r="A18" s="394" t="s">
        <v>114</v>
      </c>
      <c r="B18" s="8" t="s">
        <v>416</v>
      </c>
      <c r="C18" s="272"/>
    </row>
    <row r="19" spans="1:3" s="91" customFormat="1" ht="12" customHeight="1" thickBot="1">
      <c r="A19" s="394" t="s">
        <v>115</v>
      </c>
      <c r="B19" s="7" t="s">
        <v>267</v>
      </c>
      <c r="C19" s="272"/>
    </row>
    <row r="20" spans="1:3" s="90" customFormat="1" ht="12" customHeight="1" thickBot="1">
      <c r="A20" s="33" t="s">
        <v>18</v>
      </c>
      <c r="B20" s="205" t="s">
        <v>382</v>
      </c>
      <c r="C20" s="273">
        <f>SUM(C21:C23)</f>
        <v>7441950</v>
      </c>
    </row>
    <row r="21" spans="1:3" s="91" customFormat="1" ht="12" customHeight="1">
      <c r="A21" s="394" t="s">
        <v>103</v>
      </c>
      <c r="B21" s="9" t="s">
        <v>239</v>
      </c>
      <c r="C21" s="271"/>
    </row>
    <row r="22" spans="1:3" s="91" customFormat="1" ht="12" customHeight="1">
      <c r="A22" s="394" t="s">
        <v>104</v>
      </c>
      <c r="B22" s="8" t="s">
        <v>383</v>
      </c>
      <c r="C22" s="271"/>
    </row>
    <row r="23" spans="1:3" s="91" customFormat="1" ht="12" customHeight="1">
      <c r="A23" s="394" t="s">
        <v>105</v>
      </c>
      <c r="B23" s="8" t="s">
        <v>384</v>
      </c>
      <c r="C23" s="271">
        <v>7441950</v>
      </c>
    </row>
    <row r="24" spans="1:3" s="91" customFormat="1" ht="12" customHeight="1" thickBot="1">
      <c r="A24" s="394" t="s">
        <v>106</v>
      </c>
      <c r="B24" s="8" t="s">
        <v>505</v>
      </c>
      <c r="C24" s="271"/>
    </row>
    <row r="25" spans="1:3" s="91" customFormat="1" ht="12" customHeight="1" thickBot="1">
      <c r="A25" s="34" t="s">
        <v>19</v>
      </c>
      <c r="B25" s="119" t="s">
        <v>172</v>
      </c>
      <c r="C25" s="298"/>
    </row>
    <row r="26" spans="1:3" s="91" customFormat="1" ht="12" customHeight="1" thickBot="1">
      <c r="A26" s="34" t="s">
        <v>20</v>
      </c>
      <c r="B26" s="119" t="s">
        <v>385</v>
      </c>
      <c r="C26" s="273">
        <f>+C27+C28</f>
        <v>0</v>
      </c>
    </row>
    <row r="27" spans="1:3" s="91" customFormat="1" ht="12" customHeight="1">
      <c r="A27" s="395" t="s">
        <v>249</v>
      </c>
      <c r="B27" s="396" t="s">
        <v>383</v>
      </c>
      <c r="C27" s="71"/>
    </row>
    <row r="28" spans="1:3" s="91" customFormat="1" ht="12" customHeight="1">
      <c r="A28" s="395" t="s">
        <v>250</v>
      </c>
      <c r="B28" s="397" t="s">
        <v>386</v>
      </c>
      <c r="C28" s="274"/>
    </row>
    <row r="29" spans="1:3" s="91" customFormat="1" ht="12" customHeight="1" thickBot="1">
      <c r="A29" s="394" t="s">
        <v>251</v>
      </c>
      <c r="B29" s="134" t="s">
        <v>506</v>
      </c>
      <c r="C29" s="78"/>
    </row>
    <row r="30" spans="1:3" s="91" customFormat="1" ht="12" customHeight="1" thickBot="1">
      <c r="A30" s="34" t="s">
        <v>21</v>
      </c>
      <c r="B30" s="119" t="s">
        <v>387</v>
      </c>
      <c r="C30" s="273">
        <f>+C31+C32+C33</f>
        <v>0</v>
      </c>
    </row>
    <row r="31" spans="1:3" s="91" customFormat="1" ht="12" customHeight="1">
      <c r="A31" s="395" t="s">
        <v>90</v>
      </c>
      <c r="B31" s="396" t="s">
        <v>272</v>
      </c>
      <c r="C31" s="71"/>
    </row>
    <row r="32" spans="1:3" s="91" customFormat="1" ht="12" customHeight="1">
      <c r="A32" s="395" t="s">
        <v>91</v>
      </c>
      <c r="B32" s="397" t="s">
        <v>273</v>
      </c>
      <c r="C32" s="274"/>
    </row>
    <row r="33" spans="1:3" s="91" customFormat="1" ht="12" customHeight="1" thickBot="1">
      <c r="A33" s="394" t="s">
        <v>92</v>
      </c>
      <c r="B33" s="134" t="s">
        <v>274</v>
      </c>
      <c r="C33" s="78"/>
    </row>
    <row r="34" spans="1:3" s="90" customFormat="1" ht="12" customHeight="1" thickBot="1">
      <c r="A34" s="34" t="s">
        <v>22</v>
      </c>
      <c r="B34" s="119" t="s">
        <v>357</v>
      </c>
      <c r="C34" s="298"/>
    </row>
    <row r="35" spans="1:3" s="90" customFormat="1" ht="12" customHeight="1" thickBot="1">
      <c r="A35" s="34" t="s">
        <v>23</v>
      </c>
      <c r="B35" s="119" t="s">
        <v>388</v>
      </c>
      <c r="C35" s="315"/>
    </row>
    <row r="36" spans="1:3" s="90" customFormat="1" ht="12" customHeight="1" thickBot="1">
      <c r="A36" s="33" t="s">
        <v>24</v>
      </c>
      <c r="B36" s="119" t="s">
        <v>507</v>
      </c>
      <c r="C36" s="316">
        <f>+C8+C20+C25+C26+C30+C34+C35</f>
        <v>7618830</v>
      </c>
    </row>
    <row r="37" spans="1:3" s="90" customFormat="1" ht="12" customHeight="1" thickBot="1">
      <c r="A37" s="206" t="s">
        <v>25</v>
      </c>
      <c r="B37" s="119" t="s">
        <v>390</v>
      </c>
      <c r="C37" s="316">
        <f>+C38+C39+C40</f>
        <v>20023050</v>
      </c>
    </row>
    <row r="38" spans="1:3" s="90" customFormat="1" ht="12" customHeight="1">
      <c r="A38" s="395" t="s">
        <v>391</v>
      </c>
      <c r="B38" s="396" t="s">
        <v>217</v>
      </c>
      <c r="C38" s="71"/>
    </row>
    <row r="39" spans="1:3" s="90" customFormat="1" ht="12" customHeight="1">
      <c r="A39" s="395" t="s">
        <v>392</v>
      </c>
      <c r="B39" s="397" t="s">
        <v>2</v>
      </c>
      <c r="C39" s="274"/>
    </row>
    <row r="40" spans="1:3" s="91" customFormat="1" ht="12" customHeight="1" thickBot="1">
      <c r="A40" s="394" t="s">
        <v>393</v>
      </c>
      <c r="B40" s="134" t="s">
        <v>394</v>
      </c>
      <c r="C40" s="78">
        <v>20023050</v>
      </c>
    </row>
    <row r="41" spans="1:3" s="91" customFormat="1" ht="15" customHeight="1" thickBot="1">
      <c r="A41" s="206" t="s">
        <v>26</v>
      </c>
      <c r="B41" s="207" t="s">
        <v>395</v>
      </c>
      <c r="C41" s="319">
        <f>+C36+C37</f>
        <v>27641880</v>
      </c>
    </row>
    <row r="42" spans="1:3" s="91" customFormat="1" ht="15" customHeight="1">
      <c r="A42" s="208"/>
      <c r="B42" s="209"/>
      <c r="C42" s="317"/>
    </row>
    <row r="43" spans="1:3" ht="13.5" thickBot="1">
      <c r="A43" s="210"/>
      <c r="B43" s="211"/>
      <c r="C43" s="318"/>
    </row>
    <row r="44" spans="1:3" s="62" customFormat="1" ht="16.5" customHeight="1" thickBot="1">
      <c r="A44" s="212"/>
      <c r="B44" s="213" t="s">
        <v>56</v>
      </c>
      <c r="C44" s="319"/>
    </row>
    <row r="45" spans="1:3" s="92" customFormat="1" ht="12" customHeight="1" thickBot="1">
      <c r="A45" s="34" t="s">
        <v>17</v>
      </c>
      <c r="B45" s="119" t="s">
        <v>396</v>
      </c>
      <c r="C45" s="273">
        <f>SUM(C46:C50)</f>
        <v>27641880</v>
      </c>
    </row>
    <row r="46" spans="1:3" ht="12" customHeight="1">
      <c r="A46" s="394" t="s">
        <v>97</v>
      </c>
      <c r="B46" s="9" t="s">
        <v>48</v>
      </c>
      <c r="C46" s="71">
        <v>18888000</v>
      </c>
    </row>
    <row r="47" spans="1:3" ht="12" customHeight="1">
      <c r="A47" s="394" t="s">
        <v>98</v>
      </c>
      <c r="B47" s="8" t="s">
        <v>181</v>
      </c>
      <c r="C47" s="74">
        <v>3785000</v>
      </c>
    </row>
    <row r="48" spans="1:3" ht="12" customHeight="1">
      <c r="A48" s="394" t="s">
        <v>99</v>
      </c>
      <c r="B48" s="8" t="s">
        <v>138</v>
      </c>
      <c r="C48" s="74">
        <v>4968880</v>
      </c>
    </row>
    <row r="49" spans="1:3" ht="12" customHeight="1">
      <c r="A49" s="394" t="s">
        <v>100</v>
      </c>
      <c r="B49" s="8" t="s">
        <v>182</v>
      </c>
      <c r="C49" s="74"/>
    </row>
    <row r="50" spans="1:3" ht="12" customHeight="1" thickBot="1">
      <c r="A50" s="394" t="s">
        <v>146</v>
      </c>
      <c r="B50" s="8" t="s">
        <v>183</v>
      </c>
      <c r="C50" s="74"/>
    </row>
    <row r="51" spans="1:3" ht="12" customHeight="1" thickBot="1">
      <c r="A51" s="34" t="s">
        <v>18</v>
      </c>
      <c r="B51" s="119" t="s">
        <v>397</v>
      </c>
      <c r="C51" s="273">
        <f>SUM(C52:C54)</f>
        <v>0</v>
      </c>
    </row>
    <row r="52" spans="1:3" s="92" customFormat="1" ht="12" customHeight="1">
      <c r="A52" s="394" t="s">
        <v>103</v>
      </c>
      <c r="B52" s="9" t="s">
        <v>211</v>
      </c>
      <c r="C52" s="71"/>
    </row>
    <row r="53" spans="1:3" ht="12" customHeight="1">
      <c r="A53" s="394" t="s">
        <v>104</v>
      </c>
      <c r="B53" s="8" t="s">
        <v>185</v>
      </c>
      <c r="C53" s="74"/>
    </row>
    <row r="54" spans="1:3" ht="12" customHeight="1">
      <c r="A54" s="394" t="s">
        <v>105</v>
      </c>
      <c r="B54" s="8" t="s">
        <v>57</v>
      </c>
      <c r="C54" s="74"/>
    </row>
    <row r="55" spans="1:3" ht="12" customHeight="1" thickBot="1">
      <c r="A55" s="394" t="s">
        <v>106</v>
      </c>
      <c r="B55" s="8" t="s">
        <v>504</v>
      </c>
      <c r="C55" s="74"/>
    </row>
    <row r="56" spans="1:3" ht="15" customHeight="1" thickBot="1">
      <c r="A56" s="34" t="s">
        <v>19</v>
      </c>
      <c r="B56" s="119" t="s">
        <v>12</v>
      </c>
      <c r="C56" s="298"/>
    </row>
    <row r="57" spans="1:3" ht="13.5" thickBot="1">
      <c r="A57" s="34" t="s">
        <v>20</v>
      </c>
      <c r="B57" s="214" t="s">
        <v>508</v>
      </c>
      <c r="C57" s="320">
        <f>+C45+C51+C56</f>
        <v>27641880</v>
      </c>
    </row>
    <row r="58" ht="15" customHeight="1" thickBot="1">
      <c r="C58" s="558">
        <f>C41-C57</f>
        <v>0</v>
      </c>
    </row>
    <row r="59" spans="1:3" ht="14.25" customHeight="1" thickBot="1">
      <c r="A59" s="216" t="s">
        <v>499</v>
      </c>
      <c r="B59" s="217"/>
      <c r="C59" s="116">
        <v>5</v>
      </c>
    </row>
    <row r="60" spans="1:3" ht="13.5" thickBot="1">
      <c r="A60" s="216" t="s">
        <v>203</v>
      </c>
      <c r="B60" s="217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0"/>
  <sheetViews>
    <sheetView zoomScale="120" zoomScaleNormal="120" zoomScaleSheetLayoutView="100" workbookViewId="0" topLeftCell="A1">
      <selection activeCell="A1" sqref="A1:E157"/>
    </sheetView>
  </sheetViews>
  <sheetFormatPr defaultColWidth="9.00390625" defaultRowHeight="12.75"/>
  <cols>
    <col min="1" max="1" width="9.00390625" style="36" customWidth="1"/>
    <col min="2" max="2" width="75.875" style="36" customWidth="1"/>
    <col min="3" max="3" width="15.50390625" style="335" customWidth="1"/>
    <col min="4" max="5" width="15.50390625" style="36" customWidth="1"/>
    <col min="6" max="6" width="9.00390625" style="36" customWidth="1"/>
    <col min="7" max="16384" width="9.375" style="36" customWidth="1"/>
  </cols>
  <sheetData>
    <row r="1" spans="1:5" ht="14.25" customHeight="1">
      <c r="A1" s="559"/>
      <c r="B1" s="559"/>
      <c r="C1" s="563"/>
      <c r="D1" s="559"/>
      <c r="E1" s="593" t="str">
        <f>CONCATENATE("1. tájékoztató tábla ",ALAPADATOK!A7," ",ALAPADATOK!B7," ",ALAPADATOK!C7," ",ALAPADATOK!D7," ",ALAPADATOK!E7," ",ALAPADATOK!F7," ",ALAPADATOK!G7," ",ALAPADATOK!H7)</f>
        <v>1. tájékoztató tábla a 7 / 2019 ( III.29. ) önkormányzati rendelethez</v>
      </c>
    </row>
    <row r="2" spans="1:5" ht="15.75">
      <c r="A2" s="705" t="str">
        <f>CONCATENATE(ALAPADATOK!A3)</f>
        <v>BESENYSZÖG VÁROS  ÖNKORMÁNYZATA</v>
      </c>
      <c r="B2" s="705"/>
      <c r="C2" s="706"/>
      <c r="D2" s="705"/>
      <c r="E2" s="705"/>
    </row>
    <row r="3" spans="1:5" ht="15.75">
      <c r="A3" s="705" t="s">
        <v>580</v>
      </c>
      <c r="B3" s="705"/>
      <c r="C3" s="706"/>
      <c r="D3" s="705"/>
      <c r="E3" s="705"/>
    </row>
    <row r="4" spans="1:5" ht="15.75" customHeight="1">
      <c r="A4" s="651" t="s">
        <v>14</v>
      </c>
      <c r="B4" s="651"/>
      <c r="C4" s="651"/>
      <c r="D4" s="651"/>
      <c r="E4" s="651"/>
    </row>
    <row r="5" spans="1:5" ht="15.75" customHeight="1" thickBot="1">
      <c r="A5" s="652" t="s">
        <v>150</v>
      </c>
      <c r="B5" s="652"/>
      <c r="C5" s="563"/>
      <c r="D5" s="594"/>
      <c r="E5" s="604" t="str">
        <f>'8.2.Sz.ovi'!C4</f>
        <v>Forintban!</v>
      </c>
    </row>
    <row r="6" spans="1:5" ht="30.75" customHeight="1" thickBot="1">
      <c r="A6" s="564" t="s">
        <v>68</v>
      </c>
      <c r="B6" s="565" t="s">
        <v>16</v>
      </c>
      <c r="C6" s="565" t="str">
        <f>+CONCATENATE(LEFT(KV_ÖSSZEFÜGGÉSEK!A5,4)-2,". évi tény")</f>
        <v>2017. évi tény</v>
      </c>
      <c r="D6" s="605" t="str">
        <f>+CONCATENATE(LEFT(KV_ÖSSZEFÜGGÉSEK!A5,4)-1,". évi várható")</f>
        <v>2018. évi várható</v>
      </c>
      <c r="E6" s="606" t="str">
        <f>+'KV_1.1.sz.mell.'!C8</f>
        <v>2019. évi előirányzat</v>
      </c>
    </row>
    <row r="7" spans="1:5" s="37" customFormat="1" ht="12" customHeight="1" thickBot="1">
      <c r="A7" s="31" t="s">
        <v>473</v>
      </c>
      <c r="B7" s="32" t="s">
        <v>474</v>
      </c>
      <c r="C7" s="32" t="s">
        <v>475</v>
      </c>
      <c r="D7" s="32" t="s">
        <v>477</v>
      </c>
      <c r="E7" s="391" t="s">
        <v>476</v>
      </c>
    </row>
    <row r="8" spans="1:5" s="1" customFormat="1" ht="12" customHeight="1" thickBot="1">
      <c r="A8" s="20" t="s">
        <v>17</v>
      </c>
      <c r="B8" s="21" t="s">
        <v>233</v>
      </c>
      <c r="C8" s="348">
        <f>+C9+C10+C11+C12+C13+C14</f>
        <v>259687749</v>
      </c>
      <c r="D8" s="348">
        <f>+D9+D10+D11+D12+D13+D14</f>
        <v>256157810</v>
      </c>
      <c r="E8" s="219">
        <f>+E9+E10+E11+E12+E13+E14</f>
        <v>271817051</v>
      </c>
    </row>
    <row r="9" spans="1:5" s="1" customFormat="1" ht="12" customHeight="1">
      <c r="A9" s="15" t="s">
        <v>97</v>
      </c>
      <c r="B9" s="363" t="s">
        <v>234</v>
      </c>
      <c r="C9" s="350">
        <v>114617045</v>
      </c>
      <c r="D9" s="350">
        <v>115073392</v>
      </c>
      <c r="E9" s="221">
        <v>110700858</v>
      </c>
    </row>
    <row r="10" spans="1:5" s="1" customFormat="1" ht="12" customHeight="1">
      <c r="A10" s="14" t="s">
        <v>98</v>
      </c>
      <c r="B10" s="364" t="s">
        <v>235</v>
      </c>
      <c r="C10" s="349">
        <v>69676167</v>
      </c>
      <c r="D10" s="349">
        <v>73095866</v>
      </c>
      <c r="E10" s="220">
        <v>75411400</v>
      </c>
    </row>
    <row r="11" spans="1:5" s="1" customFormat="1" ht="12" customHeight="1">
      <c r="A11" s="14" t="s">
        <v>99</v>
      </c>
      <c r="B11" s="364" t="s">
        <v>236</v>
      </c>
      <c r="C11" s="349">
        <v>49772964</v>
      </c>
      <c r="D11" s="349">
        <v>46820830</v>
      </c>
      <c r="E11" s="220">
        <v>49829765</v>
      </c>
    </row>
    <row r="12" spans="1:5" s="1" customFormat="1" ht="12" customHeight="1">
      <c r="A12" s="14" t="s">
        <v>100</v>
      </c>
      <c r="B12" s="364" t="s">
        <v>237</v>
      </c>
      <c r="C12" s="349">
        <v>4934378</v>
      </c>
      <c r="D12" s="349">
        <v>5163320</v>
      </c>
      <c r="E12" s="220">
        <v>4035350</v>
      </c>
    </row>
    <row r="13" spans="1:5" s="1" customFormat="1" ht="12" customHeight="1">
      <c r="A13" s="14" t="s">
        <v>146</v>
      </c>
      <c r="B13" s="249" t="s">
        <v>412</v>
      </c>
      <c r="C13" s="349">
        <v>20004325</v>
      </c>
      <c r="D13" s="349">
        <v>14137299</v>
      </c>
      <c r="E13" s="220">
        <v>31839678</v>
      </c>
    </row>
    <row r="14" spans="1:5" s="1" customFormat="1" ht="12" customHeight="1" thickBot="1">
      <c r="A14" s="16" t="s">
        <v>101</v>
      </c>
      <c r="B14" s="250" t="s">
        <v>413</v>
      </c>
      <c r="C14" s="349">
        <v>682870</v>
      </c>
      <c r="D14" s="349">
        <v>1867103</v>
      </c>
      <c r="E14" s="220"/>
    </row>
    <row r="15" spans="1:5" s="1" customFormat="1" ht="12" customHeight="1" thickBot="1">
      <c r="A15" s="20" t="s">
        <v>18</v>
      </c>
      <c r="B15" s="248" t="s">
        <v>238</v>
      </c>
      <c r="C15" s="348">
        <f>+C16+C17+C18+C19+C20</f>
        <v>67762691</v>
      </c>
      <c r="D15" s="348">
        <f>+D16+D17+D18+D19+D20</f>
        <v>179276185</v>
      </c>
      <c r="E15" s="219">
        <f>+E16+E17+E18+E19+E20</f>
        <v>76824325</v>
      </c>
    </row>
    <row r="16" spans="1:5" s="1" customFormat="1" ht="12" customHeight="1">
      <c r="A16" s="15" t="s">
        <v>103</v>
      </c>
      <c r="B16" s="363" t="s">
        <v>239</v>
      </c>
      <c r="C16" s="350"/>
      <c r="D16" s="350"/>
      <c r="E16" s="221"/>
    </row>
    <row r="17" spans="1:5" s="1" customFormat="1" ht="12" customHeight="1">
      <c r="A17" s="14" t="s">
        <v>104</v>
      </c>
      <c r="B17" s="364" t="s">
        <v>240</v>
      </c>
      <c r="C17" s="349"/>
      <c r="D17" s="349"/>
      <c r="E17" s="220"/>
    </row>
    <row r="18" spans="1:5" s="1" customFormat="1" ht="12" customHeight="1">
      <c r="A18" s="14" t="s">
        <v>105</v>
      </c>
      <c r="B18" s="364" t="s">
        <v>402</v>
      </c>
      <c r="C18" s="349"/>
      <c r="D18" s="349"/>
      <c r="E18" s="220"/>
    </row>
    <row r="19" spans="1:5" s="1" customFormat="1" ht="12" customHeight="1">
      <c r="A19" s="14" t="s">
        <v>106</v>
      </c>
      <c r="B19" s="364" t="s">
        <v>403</v>
      </c>
      <c r="C19" s="349"/>
      <c r="D19" s="349"/>
      <c r="E19" s="220"/>
    </row>
    <row r="20" spans="1:5" s="1" customFormat="1" ht="12" customHeight="1">
      <c r="A20" s="14" t="s">
        <v>107</v>
      </c>
      <c r="B20" s="364" t="s">
        <v>241</v>
      </c>
      <c r="C20" s="349">
        <v>67762691</v>
      </c>
      <c r="D20" s="349">
        <v>179276185</v>
      </c>
      <c r="E20" s="220">
        <v>76824325</v>
      </c>
    </row>
    <row r="21" spans="1:5" s="1" customFormat="1" ht="12" customHeight="1" thickBot="1">
      <c r="A21" s="16" t="s">
        <v>116</v>
      </c>
      <c r="B21" s="250" t="s">
        <v>242</v>
      </c>
      <c r="C21" s="351"/>
      <c r="D21" s="351">
        <v>104659394</v>
      </c>
      <c r="E21" s="222">
        <v>2742525</v>
      </c>
    </row>
    <row r="22" spans="1:5" s="1" customFormat="1" ht="12" customHeight="1" thickBot="1">
      <c r="A22" s="20" t="s">
        <v>19</v>
      </c>
      <c r="B22" s="21" t="s">
        <v>243</v>
      </c>
      <c r="C22" s="348">
        <f>+C23+C24+C25+C26+C27</f>
        <v>959504239</v>
      </c>
      <c r="D22" s="348">
        <f>+D23+D24+D25+D26+D27</f>
        <v>153251067</v>
      </c>
      <c r="E22" s="219">
        <f>+E23+E24+E25+E26+E27</f>
        <v>0</v>
      </c>
    </row>
    <row r="23" spans="1:5" s="1" customFormat="1" ht="12" customHeight="1">
      <c r="A23" s="15" t="s">
        <v>86</v>
      </c>
      <c r="B23" s="363" t="s">
        <v>244</v>
      </c>
      <c r="C23" s="350">
        <v>1200000</v>
      </c>
      <c r="D23" s="350">
        <v>47000000</v>
      </c>
      <c r="E23" s="221"/>
    </row>
    <row r="24" spans="1:5" s="1" customFormat="1" ht="12" customHeight="1">
      <c r="A24" s="14" t="s">
        <v>87</v>
      </c>
      <c r="B24" s="364" t="s">
        <v>245</v>
      </c>
      <c r="C24" s="349"/>
      <c r="D24" s="349"/>
      <c r="E24" s="220"/>
    </row>
    <row r="25" spans="1:5" s="1" customFormat="1" ht="12" customHeight="1">
      <c r="A25" s="14" t="s">
        <v>88</v>
      </c>
      <c r="B25" s="364" t="s">
        <v>404</v>
      </c>
      <c r="C25" s="349"/>
      <c r="D25" s="349"/>
      <c r="E25" s="220"/>
    </row>
    <row r="26" spans="1:5" s="1" customFormat="1" ht="12" customHeight="1">
      <c r="A26" s="14" t="s">
        <v>89</v>
      </c>
      <c r="B26" s="364" t="s">
        <v>405</v>
      </c>
      <c r="C26" s="349"/>
      <c r="D26" s="349"/>
      <c r="E26" s="220"/>
    </row>
    <row r="27" spans="1:5" s="1" customFormat="1" ht="12" customHeight="1">
      <c r="A27" s="14" t="s">
        <v>169</v>
      </c>
      <c r="B27" s="364" t="s">
        <v>246</v>
      </c>
      <c r="C27" s="349">
        <v>958304239</v>
      </c>
      <c r="D27" s="349">
        <v>106251067</v>
      </c>
      <c r="E27" s="220"/>
    </row>
    <row r="28" spans="1:5" s="1" customFormat="1" ht="12" customHeight="1" thickBot="1">
      <c r="A28" s="16" t="s">
        <v>170</v>
      </c>
      <c r="B28" s="365" t="s">
        <v>247</v>
      </c>
      <c r="C28" s="351">
        <v>951304239</v>
      </c>
      <c r="D28" s="351">
        <v>100387544</v>
      </c>
      <c r="E28" s="222"/>
    </row>
    <row r="29" spans="1:5" s="1" customFormat="1" ht="12" customHeight="1" thickBot="1">
      <c r="A29" s="20" t="s">
        <v>171</v>
      </c>
      <c r="B29" s="21" t="s">
        <v>248</v>
      </c>
      <c r="C29" s="355">
        <f>SUM(C30:C36)</f>
        <v>76677028</v>
      </c>
      <c r="D29" s="355">
        <f>SUM(D30:D36)</f>
        <v>86582279</v>
      </c>
      <c r="E29" s="390">
        <f>SUM(E30:E36)</f>
        <v>75500000</v>
      </c>
    </row>
    <row r="30" spans="1:5" s="1" customFormat="1" ht="12" customHeight="1">
      <c r="A30" s="15" t="s">
        <v>249</v>
      </c>
      <c r="B30" s="363" t="s">
        <v>534</v>
      </c>
      <c r="C30" s="350"/>
      <c r="D30" s="350"/>
      <c r="E30" s="254"/>
    </row>
    <row r="31" spans="1:5" s="1" customFormat="1" ht="12" customHeight="1">
      <c r="A31" s="14" t="s">
        <v>250</v>
      </c>
      <c r="B31" s="364" t="s">
        <v>535</v>
      </c>
      <c r="C31" s="349"/>
      <c r="D31" s="349"/>
      <c r="E31" s="255"/>
    </row>
    <row r="32" spans="1:5" s="1" customFormat="1" ht="12" customHeight="1">
      <c r="A32" s="14" t="s">
        <v>251</v>
      </c>
      <c r="B32" s="364" t="s">
        <v>536</v>
      </c>
      <c r="C32" s="349">
        <v>68109336</v>
      </c>
      <c r="D32" s="349">
        <v>77649972</v>
      </c>
      <c r="E32" s="255">
        <v>67000000</v>
      </c>
    </row>
    <row r="33" spans="1:5" s="1" customFormat="1" ht="12" customHeight="1">
      <c r="A33" s="14" t="s">
        <v>252</v>
      </c>
      <c r="B33" s="364" t="s">
        <v>537</v>
      </c>
      <c r="C33" s="349"/>
      <c r="D33" s="349"/>
      <c r="E33" s="255"/>
    </row>
    <row r="34" spans="1:5" s="1" customFormat="1" ht="12" customHeight="1">
      <c r="A34" s="14" t="s">
        <v>531</v>
      </c>
      <c r="B34" s="364" t="s">
        <v>253</v>
      </c>
      <c r="C34" s="349">
        <v>7509106</v>
      </c>
      <c r="D34" s="349">
        <v>8042326</v>
      </c>
      <c r="E34" s="255">
        <v>8000000</v>
      </c>
    </row>
    <row r="35" spans="1:5" s="1" customFormat="1" ht="12" customHeight="1">
      <c r="A35" s="14" t="s">
        <v>532</v>
      </c>
      <c r="B35" s="364" t="s">
        <v>254</v>
      </c>
      <c r="C35" s="349"/>
      <c r="D35" s="349">
        <v>1161</v>
      </c>
      <c r="E35" s="255"/>
    </row>
    <row r="36" spans="1:5" s="1" customFormat="1" ht="12" customHeight="1" thickBot="1">
      <c r="A36" s="16" t="s">
        <v>533</v>
      </c>
      <c r="B36" s="365" t="s">
        <v>255</v>
      </c>
      <c r="C36" s="351">
        <v>1058586</v>
      </c>
      <c r="D36" s="351">
        <v>888820</v>
      </c>
      <c r="E36" s="261">
        <v>500000</v>
      </c>
    </row>
    <row r="37" spans="1:5" s="1" customFormat="1" ht="12" customHeight="1" thickBot="1">
      <c r="A37" s="20" t="s">
        <v>21</v>
      </c>
      <c r="B37" s="21" t="s">
        <v>414</v>
      </c>
      <c r="C37" s="348">
        <f>SUM(C38:C48)</f>
        <v>42568430</v>
      </c>
      <c r="D37" s="348">
        <f>SUM(D38:D48)</f>
        <v>34469421</v>
      </c>
      <c r="E37" s="219">
        <f>SUM(E38:E48)</f>
        <v>33000000</v>
      </c>
    </row>
    <row r="38" spans="1:5" s="1" customFormat="1" ht="12" customHeight="1">
      <c r="A38" s="15" t="s">
        <v>90</v>
      </c>
      <c r="B38" s="363" t="s">
        <v>258</v>
      </c>
      <c r="C38" s="350">
        <v>1838400</v>
      </c>
      <c r="D38" s="350">
        <v>152783</v>
      </c>
      <c r="E38" s="221"/>
    </row>
    <row r="39" spans="1:5" s="1" customFormat="1" ht="12" customHeight="1">
      <c r="A39" s="14" t="s">
        <v>91</v>
      </c>
      <c r="B39" s="364" t="s">
        <v>259</v>
      </c>
      <c r="C39" s="349">
        <v>23894481</v>
      </c>
      <c r="D39" s="349">
        <v>13110787</v>
      </c>
      <c r="E39" s="220">
        <v>13545910</v>
      </c>
    </row>
    <row r="40" spans="1:5" s="1" customFormat="1" ht="12" customHeight="1">
      <c r="A40" s="14" t="s">
        <v>92</v>
      </c>
      <c r="B40" s="364" t="s">
        <v>260</v>
      </c>
      <c r="C40" s="349">
        <v>1099990</v>
      </c>
      <c r="D40" s="349">
        <v>1292984</v>
      </c>
      <c r="E40" s="220">
        <v>850397</v>
      </c>
    </row>
    <row r="41" spans="1:5" s="1" customFormat="1" ht="12" customHeight="1">
      <c r="A41" s="14" t="s">
        <v>173</v>
      </c>
      <c r="B41" s="364" t="s">
        <v>261</v>
      </c>
      <c r="C41" s="349">
        <v>2487594</v>
      </c>
      <c r="D41" s="349">
        <v>9411190</v>
      </c>
      <c r="E41" s="220">
        <v>8000000</v>
      </c>
    </row>
    <row r="42" spans="1:5" s="1" customFormat="1" ht="12" customHeight="1">
      <c r="A42" s="14" t="s">
        <v>174</v>
      </c>
      <c r="B42" s="364" t="s">
        <v>262</v>
      </c>
      <c r="C42" s="349">
        <v>5721235</v>
      </c>
      <c r="D42" s="349">
        <v>5367037</v>
      </c>
      <c r="E42" s="220">
        <v>6467785</v>
      </c>
    </row>
    <row r="43" spans="1:5" s="1" customFormat="1" ht="12" customHeight="1">
      <c r="A43" s="14" t="s">
        <v>175</v>
      </c>
      <c r="B43" s="364" t="s">
        <v>263</v>
      </c>
      <c r="C43" s="349">
        <v>4880531</v>
      </c>
      <c r="D43" s="349">
        <v>4786092</v>
      </c>
      <c r="E43" s="220">
        <v>4135908</v>
      </c>
    </row>
    <row r="44" spans="1:5" s="1" customFormat="1" ht="12" customHeight="1">
      <c r="A44" s="14" t="s">
        <v>176</v>
      </c>
      <c r="B44" s="364" t="s">
        <v>264</v>
      </c>
      <c r="C44" s="349">
        <v>1756000</v>
      </c>
      <c r="D44" s="349"/>
      <c r="E44" s="220"/>
    </row>
    <row r="45" spans="1:5" s="1" customFormat="1" ht="12" customHeight="1">
      <c r="A45" s="14" t="s">
        <v>177</v>
      </c>
      <c r="B45" s="364" t="s">
        <v>538</v>
      </c>
      <c r="C45" s="349">
        <v>39968</v>
      </c>
      <c r="D45" s="349">
        <v>24037</v>
      </c>
      <c r="E45" s="220"/>
    </row>
    <row r="46" spans="1:5" s="1" customFormat="1" ht="12" customHeight="1">
      <c r="A46" s="14" t="s">
        <v>256</v>
      </c>
      <c r="B46" s="364" t="s">
        <v>266</v>
      </c>
      <c r="C46" s="352"/>
      <c r="D46" s="352">
        <v>2801</v>
      </c>
      <c r="E46" s="223"/>
    </row>
    <row r="47" spans="1:5" s="1" customFormat="1" ht="12" customHeight="1">
      <c r="A47" s="16" t="s">
        <v>257</v>
      </c>
      <c r="B47" s="365" t="s">
        <v>416</v>
      </c>
      <c r="C47" s="353"/>
      <c r="D47" s="353"/>
      <c r="E47" s="224"/>
    </row>
    <row r="48" spans="1:5" s="1" customFormat="1" ht="12" customHeight="1" thickBot="1">
      <c r="A48" s="16" t="s">
        <v>415</v>
      </c>
      <c r="B48" s="250" t="s">
        <v>267</v>
      </c>
      <c r="C48" s="353">
        <v>850231</v>
      </c>
      <c r="D48" s="353">
        <v>321710</v>
      </c>
      <c r="E48" s="224"/>
    </row>
    <row r="49" spans="1:5" s="1" customFormat="1" ht="12" customHeight="1" thickBot="1">
      <c r="A49" s="20" t="s">
        <v>22</v>
      </c>
      <c r="B49" s="21" t="s">
        <v>268</v>
      </c>
      <c r="C49" s="348">
        <f>SUM(C50:C54)</f>
        <v>4096500</v>
      </c>
      <c r="D49" s="348">
        <f>SUM(D50:D54)</f>
        <v>39429800</v>
      </c>
      <c r="E49" s="219">
        <f>SUM(E50:E54)</f>
        <v>0</v>
      </c>
    </row>
    <row r="50" spans="1:5" s="1" customFormat="1" ht="12" customHeight="1">
      <c r="A50" s="15" t="s">
        <v>93</v>
      </c>
      <c r="B50" s="363" t="s">
        <v>272</v>
      </c>
      <c r="C50" s="400"/>
      <c r="D50" s="400"/>
      <c r="E50" s="246"/>
    </row>
    <row r="51" spans="1:5" s="1" customFormat="1" ht="12" customHeight="1">
      <c r="A51" s="14" t="s">
        <v>94</v>
      </c>
      <c r="B51" s="364" t="s">
        <v>273</v>
      </c>
      <c r="C51" s="352">
        <v>4061500</v>
      </c>
      <c r="D51" s="352">
        <v>39429800</v>
      </c>
      <c r="E51" s="223"/>
    </row>
    <row r="52" spans="1:5" s="1" customFormat="1" ht="12" customHeight="1">
      <c r="A52" s="14" t="s">
        <v>269</v>
      </c>
      <c r="B52" s="364" t="s">
        <v>274</v>
      </c>
      <c r="C52" s="352">
        <v>35000</v>
      </c>
      <c r="D52" s="352"/>
      <c r="E52" s="223"/>
    </row>
    <row r="53" spans="1:5" s="1" customFormat="1" ht="12" customHeight="1">
      <c r="A53" s="14" t="s">
        <v>270</v>
      </c>
      <c r="B53" s="364" t="s">
        <v>275</v>
      </c>
      <c r="C53" s="352"/>
      <c r="D53" s="352"/>
      <c r="E53" s="223"/>
    </row>
    <row r="54" spans="1:5" s="1" customFormat="1" ht="12" customHeight="1" thickBot="1">
      <c r="A54" s="16" t="s">
        <v>271</v>
      </c>
      <c r="B54" s="250" t="s">
        <v>276</v>
      </c>
      <c r="C54" s="353"/>
      <c r="D54" s="353"/>
      <c r="E54" s="224"/>
    </row>
    <row r="55" spans="1:5" s="1" customFormat="1" ht="12" customHeight="1" thickBot="1">
      <c r="A55" s="20" t="s">
        <v>178</v>
      </c>
      <c r="B55" s="21" t="s">
        <v>277</v>
      </c>
      <c r="C55" s="348">
        <f>SUM(C56:C58)</f>
        <v>1203346</v>
      </c>
      <c r="D55" s="348">
        <f>SUM(D56:D58)</f>
        <v>1840000</v>
      </c>
      <c r="E55" s="219">
        <f>SUM(E56:E58)</f>
        <v>0</v>
      </c>
    </row>
    <row r="56" spans="1:5" s="1" customFormat="1" ht="12" customHeight="1">
      <c r="A56" s="15" t="s">
        <v>95</v>
      </c>
      <c r="B56" s="363" t="s">
        <v>278</v>
      </c>
      <c r="C56" s="350"/>
      <c r="D56" s="350"/>
      <c r="E56" s="221"/>
    </row>
    <row r="57" spans="1:5" s="1" customFormat="1" ht="12" customHeight="1">
      <c r="A57" s="14" t="s">
        <v>96</v>
      </c>
      <c r="B57" s="364" t="s">
        <v>406</v>
      </c>
      <c r="C57" s="349">
        <v>1125000</v>
      </c>
      <c r="D57" s="349">
        <v>1810000</v>
      </c>
      <c r="E57" s="220"/>
    </row>
    <row r="58" spans="1:5" s="1" customFormat="1" ht="12" customHeight="1">
      <c r="A58" s="14" t="s">
        <v>281</v>
      </c>
      <c r="B58" s="364" t="s">
        <v>279</v>
      </c>
      <c r="C58" s="349">
        <v>78346</v>
      </c>
      <c r="D58" s="349">
        <v>30000</v>
      </c>
      <c r="E58" s="220"/>
    </row>
    <row r="59" spans="1:5" s="1" customFormat="1" ht="12" customHeight="1" thickBot="1">
      <c r="A59" s="16" t="s">
        <v>282</v>
      </c>
      <c r="B59" s="250" t="s">
        <v>280</v>
      </c>
      <c r="C59" s="351"/>
      <c r="D59" s="351"/>
      <c r="E59" s="222"/>
    </row>
    <row r="60" spans="1:5" s="1" customFormat="1" ht="12" customHeight="1" thickBot="1">
      <c r="A60" s="20" t="s">
        <v>24</v>
      </c>
      <c r="B60" s="248" t="s">
        <v>283</v>
      </c>
      <c r="C60" s="348">
        <f>SUM(C61:C63)</f>
        <v>23803934</v>
      </c>
      <c r="D60" s="348">
        <f>SUM(D61:D63)</f>
        <v>11720000</v>
      </c>
      <c r="E60" s="219">
        <f>SUM(E61:E63)</f>
        <v>21351678</v>
      </c>
    </row>
    <row r="61" spans="1:5" s="1" customFormat="1" ht="12" customHeight="1">
      <c r="A61" s="15" t="s">
        <v>179</v>
      </c>
      <c r="B61" s="363" t="s">
        <v>285</v>
      </c>
      <c r="C61" s="352"/>
      <c r="D61" s="352"/>
      <c r="E61" s="223"/>
    </row>
    <row r="62" spans="1:5" s="1" customFormat="1" ht="12" customHeight="1">
      <c r="A62" s="14" t="s">
        <v>180</v>
      </c>
      <c r="B62" s="364" t="s">
        <v>407</v>
      </c>
      <c r="C62" s="352"/>
      <c r="D62" s="352">
        <v>120000</v>
      </c>
      <c r="E62" s="223"/>
    </row>
    <row r="63" spans="1:5" s="1" customFormat="1" ht="12" customHeight="1">
      <c r="A63" s="14" t="s">
        <v>212</v>
      </c>
      <c r="B63" s="364" t="s">
        <v>286</v>
      </c>
      <c r="C63" s="352">
        <v>23803934</v>
      </c>
      <c r="D63" s="352">
        <v>11600000</v>
      </c>
      <c r="E63" s="223">
        <v>21351678</v>
      </c>
    </row>
    <row r="64" spans="1:5" s="1" customFormat="1" ht="12" customHeight="1" thickBot="1">
      <c r="A64" s="16" t="s">
        <v>284</v>
      </c>
      <c r="B64" s="250" t="s">
        <v>287</v>
      </c>
      <c r="C64" s="352"/>
      <c r="D64" s="352"/>
      <c r="E64" s="223"/>
    </row>
    <row r="65" spans="1:5" s="1" customFormat="1" ht="12" customHeight="1" thickBot="1">
      <c r="A65" s="426" t="s">
        <v>456</v>
      </c>
      <c r="B65" s="21" t="s">
        <v>288</v>
      </c>
      <c r="C65" s="355">
        <f>+C8+C15+C22+C29+C37+C49+C55+C60</f>
        <v>1435303917</v>
      </c>
      <c r="D65" s="355">
        <f>+D8+D15+D22+D29+D37+D49+D55+D60</f>
        <v>762726562</v>
      </c>
      <c r="E65" s="390">
        <f>+E8+E15+E22+E29+E37+E49+E55+E60</f>
        <v>478493054</v>
      </c>
    </row>
    <row r="66" spans="1:5" s="1" customFormat="1" ht="12" customHeight="1" thickBot="1">
      <c r="A66" s="401" t="s">
        <v>289</v>
      </c>
      <c r="B66" s="248" t="s">
        <v>522</v>
      </c>
      <c r="C66" s="348">
        <f>SUM(C67:C69)</f>
        <v>45230518</v>
      </c>
      <c r="D66" s="348">
        <f>SUM(D67:D69)</f>
        <v>37577030</v>
      </c>
      <c r="E66" s="219">
        <f>SUM(E67:E69)</f>
        <v>209767404</v>
      </c>
    </row>
    <row r="67" spans="1:5" s="1" customFormat="1" ht="12" customHeight="1">
      <c r="A67" s="15" t="s">
        <v>318</v>
      </c>
      <c r="B67" s="363" t="s">
        <v>291</v>
      </c>
      <c r="C67" s="352"/>
      <c r="D67" s="352"/>
      <c r="E67" s="223">
        <v>209767404</v>
      </c>
    </row>
    <row r="68" spans="1:5" s="1" customFormat="1" ht="12" customHeight="1">
      <c r="A68" s="14" t="s">
        <v>327</v>
      </c>
      <c r="B68" s="364" t="s">
        <v>292</v>
      </c>
      <c r="C68" s="352">
        <v>45230518</v>
      </c>
      <c r="D68" s="352">
        <v>37577030</v>
      </c>
      <c r="E68" s="223"/>
    </row>
    <row r="69" spans="1:5" s="1" customFormat="1" ht="12" customHeight="1" thickBot="1">
      <c r="A69" s="16" t="s">
        <v>328</v>
      </c>
      <c r="B69" s="420" t="s">
        <v>441</v>
      </c>
      <c r="C69" s="352"/>
      <c r="D69" s="352"/>
      <c r="E69" s="223"/>
    </row>
    <row r="70" spans="1:5" s="1" customFormat="1" ht="12" customHeight="1" thickBot="1">
      <c r="A70" s="401" t="s">
        <v>294</v>
      </c>
      <c r="B70" s="248" t="s">
        <v>295</v>
      </c>
      <c r="C70" s="348">
        <f>SUM(C71:C74)</f>
        <v>0</v>
      </c>
      <c r="D70" s="348">
        <f>SUM(D71:D74)</f>
        <v>0</v>
      </c>
      <c r="E70" s="219">
        <f>SUM(E71:E74)</f>
        <v>0</v>
      </c>
    </row>
    <row r="71" spans="1:5" s="1" customFormat="1" ht="12" customHeight="1">
      <c r="A71" s="15" t="s">
        <v>147</v>
      </c>
      <c r="B71" s="363" t="s">
        <v>296</v>
      </c>
      <c r="C71" s="352"/>
      <c r="D71" s="352"/>
      <c r="E71" s="223"/>
    </row>
    <row r="72" spans="1:7" s="1" customFormat="1" ht="13.5" customHeight="1">
      <c r="A72" s="14" t="s">
        <v>148</v>
      </c>
      <c r="B72" s="363" t="s">
        <v>549</v>
      </c>
      <c r="C72" s="352"/>
      <c r="D72" s="352"/>
      <c r="E72" s="223"/>
      <c r="G72" s="38"/>
    </row>
    <row r="73" spans="1:5" s="1" customFormat="1" ht="12" customHeight="1">
      <c r="A73" s="14" t="s">
        <v>319</v>
      </c>
      <c r="B73" s="363" t="s">
        <v>297</v>
      </c>
      <c r="C73" s="352"/>
      <c r="D73" s="352"/>
      <c r="E73" s="223"/>
    </row>
    <row r="74" spans="1:5" s="1" customFormat="1" ht="12" customHeight="1" thickBot="1">
      <c r="A74" s="16" t="s">
        <v>320</v>
      </c>
      <c r="B74" s="489" t="s">
        <v>550</v>
      </c>
      <c r="C74" s="352"/>
      <c r="D74" s="352"/>
      <c r="E74" s="223"/>
    </row>
    <row r="75" spans="1:5" s="1" customFormat="1" ht="12" customHeight="1" thickBot="1">
      <c r="A75" s="401" t="s">
        <v>298</v>
      </c>
      <c r="B75" s="248" t="s">
        <v>299</v>
      </c>
      <c r="C75" s="348">
        <f>SUM(C76:C77)</f>
        <v>113834925</v>
      </c>
      <c r="D75" s="348">
        <f>SUM(D76:D77)</f>
        <v>1007075914</v>
      </c>
      <c r="E75" s="219">
        <f>SUM(E76:E77)</f>
        <v>1072555787</v>
      </c>
    </row>
    <row r="76" spans="1:5" s="1" customFormat="1" ht="12" customHeight="1">
      <c r="A76" s="15" t="s">
        <v>321</v>
      </c>
      <c r="B76" s="363" t="s">
        <v>300</v>
      </c>
      <c r="C76" s="352">
        <v>113834925</v>
      </c>
      <c r="D76" s="352">
        <v>1007075914</v>
      </c>
      <c r="E76" s="223">
        <v>1072555787</v>
      </c>
    </row>
    <row r="77" spans="1:5" s="1" customFormat="1" ht="12" customHeight="1" thickBot="1">
      <c r="A77" s="16" t="s">
        <v>322</v>
      </c>
      <c r="B77" s="250" t="s">
        <v>301</v>
      </c>
      <c r="C77" s="352"/>
      <c r="D77" s="352"/>
      <c r="E77" s="223"/>
    </row>
    <row r="78" spans="1:5" s="1" customFormat="1" ht="12" customHeight="1" thickBot="1">
      <c r="A78" s="401" t="s">
        <v>302</v>
      </c>
      <c r="B78" s="248" t="s">
        <v>303</v>
      </c>
      <c r="C78" s="348">
        <f>SUM(C79:C81)</f>
        <v>8601631</v>
      </c>
      <c r="D78" s="348">
        <f>SUM(D79:D81)</f>
        <v>8583031</v>
      </c>
      <c r="E78" s="219">
        <f>SUM(E79:E81)</f>
        <v>0</v>
      </c>
    </row>
    <row r="79" spans="1:5" s="1" customFormat="1" ht="12" customHeight="1">
      <c r="A79" s="15" t="s">
        <v>323</v>
      </c>
      <c r="B79" s="363" t="s">
        <v>304</v>
      </c>
      <c r="C79" s="352">
        <v>8601631</v>
      </c>
      <c r="D79" s="352">
        <v>8583031</v>
      </c>
      <c r="E79" s="223"/>
    </row>
    <row r="80" spans="1:5" s="1" customFormat="1" ht="12" customHeight="1">
      <c r="A80" s="14" t="s">
        <v>324</v>
      </c>
      <c r="B80" s="364" t="s">
        <v>305</v>
      </c>
      <c r="C80" s="352"/>
      <c r="D80" s="352"/>
      <c r="E80" s="223"/>
    </row>
    <row r="81" spans="1:5" s="1" customFormat="1" ht="12" customHeight="1" thickBot="1">
      <c r="A81" s="16" t="s">
        <v>325</v>
      </c>
      <c r="B81" s="250" t="s">
        <v>551</v>
      </c>
      <c r="C81" s="352"/>
      <c r="D81" s="352"/>
      <c r="E81" s="223"/>
    </row>
    <row r="82" spans="1:5" s="1" customFormat="1" ht="12" customHeight="1" thickBot="1">
      <c r="A82" s="401" t="s">
        <v>306</v>
      </c>
      <c r="B82" s="248" t="s">
        <v>326</v>
      </c>
      <c r="C82" s="348">
        <f>SUM(C83:C86)</f>
        <v>0</v>
      </c>
      <c r="D82" s="348">
        <f>SUM(D83:D86)</f>
        <v>0</v>
      </c>
      <c r="E82" s="219">
        <f>SUM(E83:E86)</f>
        <v>0</v>
      </c>
    </row>
    <row r="83" spans="1:5" s="1" customFormat="1" ht="12" customHeight="1">
      <c r="A83" s="367" t="s">
        <v>307</v>
      </c>
      <c r="B83" s="363" t="s">
        <v>308</v>
      </c>
      <c r="C83" s="352"/>
      <c r="D83" s="352"/>
      <c r="E83" s="223"/>
    </row>
    <row r="84" spans="1:5" s="1" customFormat="1" ht="12" customHeight="1">
      <c r="A84" s="368" t="s">
        <v>309</v>
      </c>
      <c r="B84" s="364" t="s">
        <v>310</v>
      </c>
      <c r="C84" s="352"/>
      <c r="D84" s="352"/>
      <c r="E84" s="223"/>
    </row>
    <row r="85" spans="1:5" s="1" customFormat="1" ht="12" customHeight="1">
      <c r="A85" s="368" t="s">
        <v>311</v>
      </c>
      <c r="B85" s="364" t="s">
        <v>312</v>
      </c>
      <c r="C85" s="352"/>
      <c r="D85" s="352"/>
      <c r="E85" s="223"/>
    </row>
    <row r="86" spans="1:5" s="1" customFormat="1" ht="12" customHeight="1" thickBot="1">
      <c r="A86" s="369" t="s">
        <v>313</v>
      </c>
      <c r="B86" s="250" t="s">
        <v>314</v>
      </c>
      <c r="C86" s="352"/>
      <c r="D86" s="352"/>
      <c r="E86" s="223"/>
    </row>
    <row r="87" spans="1:5" s="1" customFormat="1" ht="12" customHeight="1" thickBot="1">
      <c r="A87" s="401" t="s">
        <v>315</v>
      </c>
      <c r="B87" s="248" t="s">
        <v>455</v>
      </c>
      <c r="C87" s="403"/>
      <c r="D87" s="403"/>
      <c r="E87" s="404"/>
    </row>
    <row r="88" spans="1:5" s="1" customFormat="1" ht="12" customHeight="1" thickBot="1">
      <c r="A88" s="401" t="s">
        <v>317</v>
      </c>
      <c r="B88" s="248" t="s">
        <v>316</v>
      </c>
      <c r="C88" s="403"/>
      <c r="D88" s="403"/>
      <c r="E88" s="404"/>
    </row>
    <row r="89" spans="1:5" s="1" customFormat="1" ht="12" customHeight="1" thickBot="1">
      <c r="A89" s="401" t="s">
        <v>329</v>
      </c>
      <c r="B89" s="370" t="s">
        <v>458</v>
      </c>
      <c r="C89" s="355">
        <f>+C66+C70+C75+C78+C82+C88+C87</f>
        <v>167667074</v>
      </c>
      <c r="D89" s="355">
        <f>+D66+D70+D75+D78+D82+D88+D87</f>
        <v>1053235975</v>
      </c>
      <c r="E89" s="390">
        <f>+E66+E70+E75+E78+E82+E88+E87</f>
        <v>1282323191</v>
      </c>
    </row>
    <row r="90" spans="1:5" s="1" customFormat="1" ht="12" customHeight="1" thickBot="1">
      <c r="A90" s="402" t="s">
        <v>457</v>
      </c>
      <c r="B90" s="371" t="s">
        <v>459</v>
      </c>
      <c r="C90" s="355">
        <f>+C65+C89</f>
        <v>1602970991</v>
      </c>
      <c r="D90" s="355">
        <f>+D65+D89</f>
        <v>1815962537</v>
      </c>
      <c r="E90" s="390">
        <f>+E65+E89</f>
        <v>1760816245</v>
      </c>
    </row>
    <row r="91" spans="1:5" s="1" customFormat="1" ht="12" customHeight="1">
      <c r="A91" s="323"/>
      <c r="B91" s="324"/>
      <c r="C91" s="325"/>
      <c r="D91" s="326"/>
      <c r="E91" s="327"/>
    </row>
    <row r="92" spans="1:5" s="1" customFormat="1" ht="12" customHeight="1">
      <c r="A92" s="656" t="s">
        <v>46</v>
      </c>
      <c r="B92" s="656"/>
      <c r="C92" s="656"/>
      <c r="D92" s="656"/>
      <c r="E92" s="656"/>
    </row>
    <row r="93" spans="1:5" s="1" customFormat="1" ht="12" customHeight="1" thickBot="1">
      <c r="A93" s="653" t="s">
        <v>151</v>
      </c>
      <c r="B93" s="653"/>
      <c r="C93" s="335"/>
      <c r="D93" s="133"/>
      <c r="E93" s="263" t="str">
        <f>E5</f>
        <v>Forintban!</v>
      </c>
    </row>
    <row r="94" spans="1:5" s="1" customFormat="1" ht="24" customHeight="1" thickBot="1">
      <c r="A94" s="23" t="s">
        <v>15</v>
      </c>
      <c r="B94" s="24" t="s">
        <v>47</v>
      </c>
      <c r="C94" s="24" t="str">
        <f>+C6</f>
        <v>2017. évi tény</v>
      </c>
      <c r="D94" s="24" t="str">
        <f>+D6</f>
        <v>2018. évi várható</v>
      </c>
      <c r="E94" s="150" t="str">
        <f>+E6</f>
        <v>2019. évi előirányzat</v>
      </c>
    </row>
    <row r="95" spans="1:5" s="1" customFormat="1" ht="12" customHeight="1" thickBot="1">
      <c r="A95" s="31" t="s">
        <v>473</v>
      </c>
      <c r="B95" s="32" t="s">
        <v>474</v>
      </c>
      <c r="C95" s="32" t="s">
        <v>475</v>
      </c>
      <c r="D95" s="32" t="s">
        <v>477</v>
      </c>
      <c r="E95" s="391" t="s">
        <v>476</v>
      </c>
    </row>
    <row r="96" spans="1:5" s="1" customFormat="1" ht="15" customHeight="1" thickBot="1">
      <c r="A96" s="22" t="s">
        <v>17</v>
      </c>
      <c r="B96" s="28" t="s">
        <v>417</v>
      </c>
      <c r="C96" s="347">
        <f>C97+C98+C99+C100+C101+C114</f>
        <v>453000419</v>
      </c>
      <c r="D96" s="347">
        <f>D97+D98+D99+D100+D101+D114</f>
        <v>492167956</v>
      </c>
      <c r="E96" s="429">
        <f>E97+E98+E99+E100+E101+E114</f>
        <v>583456823</v>
      </c>
    </row>
    <row r="97" spans="1:5" s="1" customFormat="1" ht="12.75" customHeight="1">
      <c r="A97" s="17" t="s">
        <v>97</v>
      </c>
      <c r="B97" s="10" t="s">
        <v>48</v>
      </c>
      <c r="C97" s="436">
        <v>173466321</v>
      </c>
      <c r="D97" s="436">
        <v>192259671</v>
      </c>
      <c r="E97" s="430">
        <v>226134593</v>
      </c>
    </row>
    <row r="98" spans="1:5" ht="16.5" customHeight="1">
      <c r="A98" s="14" t="s">
        <v>98</v>
      </c>
      <c r="B98" s="8" t="s">
        <v>181</v>
      </c>
      <c r="C98" s="349">
        <v>32961500</v>
      </c>
      <c r="D98" s="349">
        <v>34819709</v>
      </c>
      <c r="E98" s="220">
        <v>40914339</v>
      </c>
    </row>
    <row r="99" spans="1:5" ht="15.75">
      <c r="A99" s="14" t="s">
        <v>99</v>
      </c>
      <c r="B99" s="8" t="s">
        <v>138</v>
      </c>
      <c r="C99" s="351">
        <v>121655335</v>
      </c>
      <c r="D99" s="351">
        <v>140065793</v>
      </c>
      <c r="E99" s="222">
        <v>189430477</v>
      </c>
    </row>
    <row r="100" spans="1:5" s="37" customFormat="1" ht="12" customHeight="1">
      <c r="A100" s="14" t="s">
        <v>100</v>
      </c>
      <c r="B100" s="11" t="s">
        <v>182</v>
      </c>
      <c r="C100" s="351">
        <v>12902545</v>
      </c>
      <c r="D100" s="351">
        <v>12300732</v>
      </c>
      <c r="E100" s="222">
        <v>11784000</v>
      </c>
    </row>
    <row r="101" spans="1:5" ht="12" customHeight="1">
      <c r="A101" s="14" t="s">
        <v>111</v>
      </c>
      <c r="B101" s="19" t="s">
        <v>183</v>
      </c>
      <c r="C101" s="351">
        <v>112014718</v>
      </c>
      <c r="D101" s="351">
        <v>112722051</v>
      </c>
      <c r="E101" s="222">
        <v>115193414</v>
      </c>
    </row>
    <row r="102" spans="1:5" ht="12" customHeight="1">
      <c r="A102" s="14" t="s">
        <v>101</v>
      </c>
      <c r="B102" s="8" t="s">
        <v>422</v>
      </c>
      <c r="C102" s="351"/>
      <c r="D102" s="351"/>
      <c r="E102" s="222"/>
    </row>
    <row r="103" spans="1:5" ht="12" customHeight="1">
      <c r="A103" s="14" t="s">
        <v>102</v>
      </c>
      <c r="B103" s="137" t="s">
        <v>421</v>
      </c>
      <c r="C103" s="351"/>
      <c r="D103" s="351"/>
      <c r="E103" s="222"/>
    </row>
    <row r="104" spans="1:5" ht="12" customHeight="1">
      <c r="A104" s="14" t="s">
        <v>112</v>
      </c>
      <c r="B104" s="137" t="s">
        <v>420</v>
      </c>
      <c r="C104" s="351"/>
      <c r="D104" s="351">
        <v>27233</v>
      </c>
      <c r="E104" s="222"/>
    </row>
    <row r="105" spans="1:5" ht="12" customHeight="1">
      <c r="A105" s="14" t="s">
        <v>113</v>
      </c>
      <c r="B105" s="135" t="s">
        <v>332</v>
      </c>
      <c r="C105" s="351"/>
      <c r="D105" s="351"/>
      <c r="E105" s="222"/>
    </row>
    <row r="106" spans="1:5" ht="12" customHeight="1">
      <c r="A106" s="14" t="s">
        <v>114</v>
      </c>
      <c r="B106" s="136" t="s">
        <v>333</v>
      </c>
      <c r="C106" s="351"/>
      <c r="D106" s="351"/>
      <c r="E106" s="222"/>
    </row>
    <row r="107" spans="1:5" ht="12" customHeight="1">
      <c r="A107" s="14" t="s">
        <v>115</v>
      </c>
      <c r="B107" s="136" t="s">
        <v>334</v>
      </c>
      <c r="C107" s="351"/>
      <c r="D107" s="351"/>
      <c r="E107" s="222"/>
    </row>
    <row r="108" spans="1:5" ht="12" customHeight="1">
      <c r="A108" s="14" t="s">
        <v>117</v>
      </c>
      <c r="B108" s="135" t="s">
        <v>335</v>
      </c>
      <c r="C108" s="351">
        <v>102214803</v>
      </c>
      <c r="D108" s="351">
        <v>99187181</v>
      </c>
      <c r="E108" s="222">
        <v>109693414</v>
      </c>
    </row>
    <row r="109" spans="1:5" ht="12" customHeight="1">
      <c r="A109" s="14" t="s">
        <v>184</v>
      </c>
      <c r="B109" s="135" t="s">
        <v>336</v>
      </c>
      <c r="C109" s="351"/>
      <c r="D109" s="351"/>
      <c r="E109" s="222"/>
    </row>
    <row r="110" spans="1:5" ht="12" customHeight="1">
      <c r="A110" s="14" t="s">
        <v>330</v>
      </c>
      <c r="B110" s="136" t="s">
        <v>337</v>
      </c>
      <c r="C110" s="351">
        <v>3600000</v>
      </c>
      <c r="D110" s="351">
        <v>6540000</v>
      </c>
      <c r="E110" s="222"/>
    </row>
    <row r="111" spans="1:5" ht="12" customHeight="1">
      <c r="A111" s="13" t="s">
        <v>331</v>
      </c>
      <c r="B111" s="137" t="s">
        <v>338</v>
      </c>
      <c r="C111" s="351"/>
      <c r="D111" s="351"/>
      <c r="E111" s="222"/>
    </row>
    <row r="112" spans="1:5" ht="12" customHeight="1">
      <c r="A112" s="14" t="s">
        <v>418</v>
      </c>
      <c r="B112" s="137" t="s">
        <v>339</v>
      </c>
      <c r="C112" s="351"/>
      <c r="D112" s="351"/>
      <c r="E112" s="222"/>
    </row>
    <row r="113" spans="1:5" ht="12" customHeight="1">
      <c r="A113" s="16" t="s">
        <v>419</v>
      </c>
      <c r="B113" s="137" t="s">
        <v>340</v>
      </c>
      <c r="C113" s="351">
        <v>6199915</v>
      </c>
      <c r="D113" s="351">
        <v>6967637</v>
      </c>
      <c r="E113" s="222">
        <v>5500000</v>
      </c>
    </row>
    <row r="114" spans="1:5" ht="12" customHeight="1">
      <c r="A114" s="14" t="s">
        <v>423</v>
      </c>
      <c r="B114" s="11" t="s">
        <v>49</v>
      </c>
      <c r="C114" s="349"/>
      <c r="D114" s="349"/>
      <c r="E114" s="220"/>
    </row>
    <row r="115" spans="1:5" ht="12" customHeight="1">
      <c r="A115" s="14" t="s">
        <v>424</v>
      </c>
      <c r="B115" s="8" t="s">
        <v>426</v>
      </c>
      <c r="C115" s="349"/>
      <c r="D115" s="349"/>
      <c r="E115" s="220"/>
    </row>
    <row r="116" spans="1:5" ht="12" customHeight="1" thickBot="1">
      <c r="A116" s="18" t="s">
        <v>425</v>
      </c>
      <c r="B116" s="424" t="s">
        <v>427</v>
      </c>
      <c r="C116" s="437"/>
      <c r="D116" s="437"/>
      <c r="E116" s="431"/>
    </row>
    <row r="117" spans="1:5" ht="12" customHeight="1" thickBot="1">
      <c r="A117" s="421" t="s">
        <v>18</v>
      </c>
      <c r="B117" s="422" t="s">
        <v>341</v>
      </c>
      <c r="C117" s="438">
        <f>+C118+C120+C122</f>
        <v>89289051</v>
      </c>
      <c r="D117" s="438">
        <f>+D118+D120+D122</f>
        <v>141907624</v>
      </c>
      <c r="E117" s="432">
        <f>+E118+E120+E122</f>
        <v>1168776391</v>
      </c>
    </row>
    <row r="118" spans="1:5" ht="12" customHeight="1">
      <c r="A118" s="15" t="s">
        <v>103</v>
      </c>
      <c r="B118" s="8" t="s">
        <v>211</v>
      </c>
      <c r="C118" s="350">
        <v>48367070</v>
      </c>
      <c r="D118" s="350">
        <v>132575138</v>
      </c>
      <c r="E118" s="221">
        <v>1021875591</v>
      </c>
    </row>
    <row r="119" spans="1:5" ht="15.75">
      <c r="A119" s="15" t="s">
        <v>104</v>
      </c>
      <c r="B119" s="12" t="s">
        <v>345</v>
      </c>
      <c r="C119" s="350">
        <v>7643401</v>
      </c>
      <c r="D119" s="350">
        <v>69358148</v>
      </c>
      <c r="E119" s="221">
        <v>983055591</v>
      </c>
    </row>
    <row r="120" spans="1:5" ht="12" customHeight="1">
      <c r="A120" s="15" t="s">
        <v>105</v>
      </c>
      <c r="B120" s="12" t="s">
        <v>185</v>
      </c>
      <c r="C120" s="349">
        <v>39753581</v>
      </c>
      <c r="D120" s="349">
        <v>8882486</v>
      </c>
      <c r="E120" s="220">
        <v>140900800</v>
      </c>
    </row>
    <row r="121" spans="1:5" ht="12" customHeight="1">
      <c r="A121" s="15" t="s">
        <v>106</v>
      </c>
      <c r="B121" s="12" t="s">
        <v>346</v>
      </c>
      <c r="C121" s="349">
        <v>31840951</v>
      </c>
      <c r="D121" s="349">
        <v>6921500</v>
      </c>
      <c r="E121" s="220">
        <v>123591800</v>
      </c>
    </row>
    <row r="122" spans="1:5" ht="12" customHeight="1">
      <c r="A122" s="15" t="s">
        <v>107</v>
      </c>
      <c r="B122" s="250" t="s">
        <v>213</v>
      </c>
      <c r="C122" s="349">
        <v>1168400</v>
      </c>
      <c r="D122" s="349">
        <v>450000</v>
      </c>
      <c r="E122" s="220">
        <v>6000000</v>
      </c>
    </row>
    <row r="123" spans="1:5" ht="12" customHeight="1">
      <c r="A123" s="15" t="s">
        <v>116</v>
      </c>
      <c r="B123" s="249" t="s">
        <v>408</v>
      </c>
      <c r="C123" s="349"/>
      <c r="D123" s="349"/>
      <c r="E123" s="220"/>
    </row>
    <row r="124" spans="1:5" ht="12" customHeight="1">
      <c r="A124" s="15" t="s">
        <v>118</v>
      </c>
      <c r="B124" s="362" t="s">
        <v>351</v>
      </c>
      <c r="C124" s="349"/>
      <c r="D124" s="349"/>
      <c r="E124" s="220"/>
    </row>
    <row r="125" spans="1:5" ht="12" customHeight="1">
      <c r="A125" s="15" t="s">
        <v>186</v>
      </c>
      <c r="B125" s="136" t="s">
        <v>334</v>
      </c>
      <c r="C125" s="349"/>
      <c r="D125" s="349"/>
      <c r="E125" s="220"/>
    </row>
    <row r="126" spans="1:5" ht="12" customHeight="1">
      <c r="A126" s="15" t="s">
        <v>187</v>
      </c>
      <c r="B126" s="136" t="s">
        <v>350</v>
      </c>
      <c r="C126" s="349"/>
      <c r="D126" s="349"/>
      <c r="E126" s="220"/>
    </row>
    <row r="127" spans="1:5" ht="12" customHeight="1">
      <c r="A127" s="15" t="s">
        <v>188</v>
      </c>
      <c r="B127" s="136" t="s">
        <v>349</v>
      </c>
      <c r="C127" s="349"/>
      <c r="D127" s="349"/>
      <c r="E127" s="220"/>
    </row>
    <row r="128" spans="1:5" ht="12" customHeight="1">
      <c r="A128" s="15" t="s">
        <v>342</v>
      </c>
      <c r="B128" s="136" t="s">
        <v>337</v>
      </c>
      <c r="C128" s="349"/>
      <c r="D128" s="349">
        <v>450000</v>
      </c>
      <c r="E128" s="220">
        <v>6000000</v>
      </c>
    </row>
    <row r="129" spans="1:5" ht="12" customHeight="1">
      <c r="A129" s="15" t="s">
        <v>343</v>
      </c>
      <c r="B129" s="136" t="s">
        <v>348</v>
      </c>
      <c r="C129" s="349"/>
      <c r="D129" s="349"/>
      <c r="E129" s="220"/>
    </row>
    <row r="130" spans="1:5" ht="12" customHeight="1" thickBot="1">
      <c r="A130" s="13" t="s">
        <v>344</v>
      </c>
      <c r="B130" s="136" t="s">
        <v>347</v>
      </c>
      <c r="C130" s="351">
        <v>1168400</v>
      </c>
      <c r="D130" s="351"/>
      <c r="E130" s="222"/>
    </row>
    <row r="131" spans="1:5" ht="12" customHeight="1" thickBot="1">
      <c r="A131" s="20" t="s">
        <v>19</v>
      </c>
      <c r="B131" s="119" t="s">
        <v>428</v>
      </c>
      <c r="C131" s="348">
        <f>+C96+C117</f>
        <v>542289470</v>
      </c>
      <c r="D131" s="348">
        <f>+D96+D117</f>
        <v>634075580</v>
      </c>
      <c r="E131" s="219">
        <f>+E96+E117</f>
        <v>1752233214</v>
      </c>
    </row>
    <row r="132" spans="1:5" ht="12" customHeight="1" thickBot="1">
      <c r="A132" s="20" t="s">
        <v>20</v>
      </c>
      <c r="B132" s="119" t="s">
        <v>429</v>
      </c>
      <c r="C132" s="348">
        <f>+C133+C134+C135</f>
        <v>45230518</v>
      </c>
      <c r="D132" s="348">
        <f>+D133+D134+D135</f>
        <v>37577030</v>
      </c>
      <c r="E132" s="219">
        <f>+E133+E134+E135</f>
        <v>0</v>
      </c>
    </row>
    <row r="133" spans="1:5" ht="12" customHeight="1">
      <c r="A133" s="15" t="s">
        <v>249</v>
      </c>
      <c r="B133" s="12" t="s">
        <v>436</v>
      </c>
      <c r="C133" s="349"/>
      <c r="D133" s="349"/>
      <c r="E133" s="220"/>
    </row>
    <row r="134" spans="1:5" ht="12" customHeight="1">
      <c r="A134" s="15" t="s">
        <v>250</v>
      </c>
      <c r="B134" s="12" t="s">
        <v>437</v>
      </c>
      <c r="C134" s="349">
        <v>45230518</v>
      </c>
      <c r="D134" s="349">
        <v>37577030</v>
      </c>
      <c r="E134" s="220"/>
    </row>
    <row r="135" spans="1:5" ht="12" customHeight="1" thickBot="1">
      <c r="A135" s="13" t="s">
        <v>251</v>
      </c>
      <c r="B135" s="12" t="s">
        <v>438</v>
      </c>
      <c r="C135" s="349"/>
      <c r="D135" s="349"/>
      <c r="E135" s="220"/>
    </row>
    <row r="136" spans="1:5" ht="12" customHeight="1" thickBot="1">
      <c r="A136" s="20" t="s">
        <v>21</v>
      </c>
      <c r="B136" s="119" t="s">
        <v>430</v>
      </c>
      <c r="C136" s="348">
        <f>SUM(C137:C142)</f>
        <v>0</v>
      </c>
      <c r="D136" s="348">
        <f>SUM(D137:D142)</f>
        <v>0</v>
      </c>
      <c r="E136" s="219">
        <f>SUM(E137:E142)</f>
        <v>0</v>
      </c>
    </row>
    <row r="137" spans="1:5" ht="12" customHeight="1">
      <c r="A137" s="15" t="s">
        <v>90</v>
      </c>
      <c r="B137" s="9" t="s">
        <v>439</v>
      </c>
      <c r="C137" s="349"/>
      <c r="D137" s="349"/>
      <c r="E137" s="220"/>
    </row>
    <row r="138" spans="1:5" ht="12" customHeight="1">
      <c r="A138" s="15" t="s">
        <v>91</v>
      </c>
      <c r="B138" s="9" t="s">
        <v>431</v>
      </c>
      <c r="C138" s="349"/>
      <c r="D138" s="349"/>
      <c r="E138" s="220"/>
    </row>
    <row r="139" spans="1:5" ht="12" customHeight="1">
      <c r="A139" s="15" t="s">
        <v>92</v>
      </c>
      <c r="B139" s="9" t="s">
        <v>432</v>
      </c>
      <c r="C139" s="349"/>
      <c r="D139" s="349"/>
      <c r="E139" s="220"/>
    </row>
    <row r="140" spans="1:5" ht="12" customHeight="1">
      <c r="A140" s="15" t="s">
        <v>173</v>
      </c>
      <c r="B140" s="9" t="s">
        <v>433</v>
      </c>
      <c r="C140" s="349"/>
      <c r="D140" s="349"/>
      <c r="E140" s="220"/>
    </row>
    <row r="141" spans="1:5" ht="12" customHeight="1">
      <c r="A141" s="15" t="s">
        <v>174</v>
      </c>
      <c r="B141" s="9" t="s">
        <v>434</v>
      </c>
      <c r="C141" s="349"/>
      <c r="D141" s="349"/>
      <c r="E141" s="220"/>
    </row>
    <row r="142" spans="1:5" ht="12" customHeight="1" thickBot="1">
      <c r="A142" s="13" t="s">
        <v>175</v>
      </c>
      <c r="B142" s="9" t="s">
        <v>435</v>
      </c>
      <c r="C142" s="349"/>
      <c r="D142" s="349"/>
      <c r="E142" s="220"/>
    </row>
    <row r="143" spans="1:5" ht="12" customHeight="1" thickBot="1">
      <c r="A143" s="20" t="s">
        <v>22</v>
      </c>
      <c r="B143" s="119" t="s">
        <v>443</v>
      </c>
      <c r="C143" s="355">
        <f>+C144+C145+C146+C147</f>
        <v>8375089</v>
      </c>
      <c r="D143" s="355">
        <f>+D144+D145+D146+D147</f>
        <v>8601631</v>
      </c>
      <c r="E143" s="390">
        <f>+E144+E145+E146+E147</f>
        <v>8583031</v>
      </c>
    </row>
    <row r="144" spans="1:5" ht="12" customHeight="1">
      <c r="A144" s="15" t="s">
        <v>93</v>
      </c>
      <c r="B144" s="9" t="s">
        <v>352</v>
      </c>
      <c r="C144" s="349"/>
      <c r="D144" s="349"/>
      <c r="E144" s="220"/>
    </row>
    <row r="145" spans="1:5" ht="12" customHeight="1">
      <c r="A145" s="15" t="s">
        <v>94</v>
      </c>
      <c r="B145" s="9" t="s">
        <v>353</v>
      </c>
      <c r="C145" s="349">
        <v>8375089</v>
      </c>
      <c r="D145" s="349">
        <v>8601631</v>
      </c>
      <c r="E145" s="220">
        <v>8583031</v>
      </c>
    </row>
    <row r="146" spans="1:5" ht="12" customHeight="1">
      <c r="A146" s="15" t="s">
        <v>269</v>
      </c>
      <c r="B146" s="9" t="s">
        <v>444</v>
      </c>
      <c r="C146" s="349"/>
      <c r="D146" s="349"/>
      <c r="E146" s="220"/>
    </row>
    <row r="147" spans="1:5" ht="12" customHeight="1" thickBot="1">
      <c r="A147" s="13" t="s">
        <v>270</v>
      </c>
      <c r="B147" s="7" t="s">
        <v>371</v>
      </c>
      <c r="C147" s="349"/>
      <c r="D147" s="349"/>
      <c r="E147" s="220"/>
    </row>
    <row r="148" spans="1:5" ht="12" customHeight="1" thickBot="1">
      <c r="A148" s="20" t="s">
        <v>23</v>
      </c>
      <c r="B148" s="119" t="s">
        <v>445</v>
      </c>
      <c r="C148" s="439">
        <f>SUM(C149:C153)</f>
        <v>0</v>
      </c>
      <c r="D148" s="439">
        <f>SUM(D149:D153)</f>
        <v>0</v>
      </c>
      <c r="E148" s="433">
        <f>SUM(E149:E153)</f>
        <v>0</v>
      </c>
    </row>
    <row r="149" spans="1:5" ht="12" customHeight="1">
      <c r="A149" s="15" t="s">
        <v>95</v>
      </c>
      <c r="B149" s="9" t="s">
        <v>440</v>
      </c>
      <c r="C149" s="349"/>
      <c r="D149" s="349"/>
      <c r="E149" s="220"/>
    </row>
    <row r="150" spans="1:5" ht="12" customHeight="1">
      <c r="A150" s="15" t="s">
        <v>96</v>
      </c>
      <c r="B150" s="9" t="s">
        <v>447</v>
      </c>
      <c r="C150" s="349"/>
      <c r="D150" s="349"/>
      <c r="E150" s="220"/>
    </row>
    <row r="151" spans="1:5" ht="12" customHeight="1">
      <c r="A151" s="15" t="s">
        <v>281</v>
      </c>
      <c r="B151" s="9" t="s">
        <v>442</v>
      </c>
      <c r="C151" s="349"/>
      <c r="D151" s="349"/>
      <c r="E151" s="220"/>
    </row>
    <row r="152" spans="1:5" ht="12" customHeight="1">
      <c r="A152" s="15" t="s">
        <v>282</v>
      </c>
      <c r="B152" s="9" t="s">
        <v>448</v>
      </c>
      <c r="C152" s="349"/>
      <c r="D152" s="349"/>
      <c r="E152" s="220"/>
    </row>
    <row r="153" spans="1:5" ht="12" customHeight="1" thickBot="1">
      <c r="A153" s="15" t="s">
        <v>446</v>
      </c>
      <c r="B153" s="9" t="s">
        <v>449</v>
      </c>
      <c r="C153" s="349"/>
      <c r="D153" s="349"/>
      <c r="E153" s="220"/>
    </row>
    <row r="154" spans="1:5" ht="12" customHeight="1" thickBot="1">
      <c r="A154" s="20" t="s">
        <v>24</v>
      </c>
      <c r="B154" s="119" t="s">
        <v>450</v>
      </c>
      <c r="C154" s="440"/>
      <c r="D154" s="440"/>
      <c r="E154" s="434"/>
    </row>
    <row r="155" spans="1:5" ht="12" customHeight="1" thickBot="1">
      <c r="A155" s="20" t="s">
        <v>25</v>
      </c>
      <c r="B155" s="119" t="s">
        <v>451</v>
      </c>
      <c r="C155" s="440"/>
      <c r="D155" s="440"/>
      <c r="E155" s="434"/>
    </row>
    <row r="156" spans="1:6" ht="15" customHeight="1" thickBot="1">
      <c r="A156" s="20" t="s">
        <v>26</v>
      </c>
      <c r="B156" s="119" t="s">
        <v>453</v>
      </c>
      <c r="C156" s="441">
        <f>+C132+C136+C143+C148+C154+C155</f>
        <v>53605607</v>
      </c>
      <c r="D156" s="441">
        <f>+D132+D136+D143+D148+D154+D155</f>
        <v>46178661</v>
      </c>
      <c r="E156" s="435">
        <f>+E132+E136+E143+E148+E154+E155</f>
        <v>8583031</v>
      </c>
      <c r="F156" s="120"/>
    </row>
    <row r="157" spans="1:5" s="1" customFormat="1" ht="12.75" customHeight="1" thickBot="1">
      <c r="A157" s="251" t="s">
        <v>27</v>
      </c>
      <c r="B157" s="334" t="s">
        <v>452</v>
      </c>
      <c r="C157" s="441">
        <f>+C131+C156</f>
        <v>595895077</v>
      </c>
      <c r="D157" s="441">
        <f>+D131+D156</f>
        <v>680254241</v>
      </c>
      <c r="E157" s="435">
        <f>+E131+E156</f>
        <v>1760816245</v>
      </c>
    </row>
    <row r="158" spans="3:5" ht="15.75">
      <c r="C158" s="36"/>
      <c r="E158" s="589">
        <f>E90-E157</f>
        <v>0</v>
      </c>
    </row>
    <row r="159" ht="15.75">
      <c r="C159" s="36"/>
    </row>
    <row r="160" ht="15.75">
      <c r="C160" s="36"/>
    </row>
    <row r="161" ht="16.5" customHeight="1">
      <c r="C161" s="36"/>
    </row>
    <row r="162" ht="15.75">
      <c r="C162" s="36"/>
    </row>
    <row r="163" ht="15.75">
      <c r="C163" s="36"/>
    </row>
    <row r="164" ht="15.75">
      <c r="C164" s="36"/>
    </row>
    <row r="165" ht="15.75">
      <c r="C165" s="36"/>
    </row>
    <row r="166" ht="15.75">
      <c r="C166" s="36"/>
    </row>
    <row r="167" ht="15.75">
      <c r="C167" s="36"/>
    </row>
    <row r="168" ht="15.75">
      <c r="C168" s="36"/>
    </row>
    <row r="169" ht="15.75">
      <c r="C169" s="36"/>
    </row>
    <row r="170" ht="15.75">
      <c r="C170" s="36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1" horizontalDpi="600" verticalDpi="600" orientation="portrait" paperSize="9" scale="72" r:id="rId1"/>
  <rowBreaks count="1" manualBreakCount="1">
    <brk id="91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G10" sqref="G10"/>
    </sheetView>
  </sheetViews>
  <sheetFormatPr defaultColWidth="9.00390625" defaultRowHeight="12.75"/>
  <cols>
    <col min="1" max="1" width="6.875" style="40" customWidth="1"/>
    <col min="2" max="2" width="42.875" style="39" customWidth="1"/>
    <col min="3" max="8" width="12.875" style="39" customWidth="1"/>
    <col min="9" max="9" width="14.375" style="39" customWidth="1"/>
    <col min="10" max="10" width="4.375" style="39" customWidth="1"/>
    <col min="11" max="16384" width="9.375" style="39" customWidth="1"/>
  </cols>
  <sheetData>
    <row r="1" spans="1:10" ht="27.75" customHeight="1">
      <c r="A1" s="676" t="s">
        <v>3</v>
      </c>
      <c r="B1" s="676"/>
      <c r="C1" s="676"/>
      <c r="D1" s="676"/>
      <c r="E1" s="676"/>
      <c r="F1" s="676"/>
      <c r="G1" s="676"/>
      <c r="H1" s="676"/>
      <c r="I1" s="676"/>
      <c r="J1" s="707" t="str">
        <f>CONCATENATE("2. tájékoztató tábla ",ALAPADATOK!A7," ",ALAPADATOK!B7," ",ALAPADATOK!C7," ",ALAPADATOK!D7," ",ALAPADATOK!E7," ",ALAPADATOK!F7," ",ALAPADATOK!G7," ",ALAPADATOK!H7)</f>
        <v>2. tájékoztató tábla a 7 / 2019 ( III.29. ) önkormányzati rendelethez</v>
      </c>
    </row>
    <row r="2" spans="9:10" ht="20.25" customHeight="1" thickBot="1">
      <c r="I2" s="414" t="str">
        <f>'KV_1.sz.tájékoztató_t.'!E5</f>
        <v>Forintban!</v>
      </c>
      <c r="J2" s="707"/>
    </row>
    <row r="3" spans="1:10" s="415" customFormat="1" ht="26.25" customHeight="1">
      <c r="A3" s="715" t="s">
        <v>68</v>
      </c>
      <c r="B3" s="710" t="s">
        <v>84</v>
      </c>
      <c r="C3" s="715" t="s">
        <v>85</v>
      </c>
      <c r="D3" s="715" t="str">
        <f>+CONCATENATE(LEFT(KV_ÖSSZEFÜGGÉSEK!A5,4)," előtti kifizetés")</f>
        <v>2019 előtti kifizetés</v>
      </c>
      <c r="E3" s="712" t="s">
        <v>67</v>
      </c>
      <c r="F3" s="713"/>
      <c r="G3" s="713"/>
      <c r="H3" s="714"/>
      <c r="I3" s="710" t="s">
        <v>50</v>
      </c>
      <c r="J3" s="707"/>
    </row>
    <row r="4" spans="1:10" s="416" customFormat="1" ht="32.25" customHeight="1" thickBot="1">
      <c r="A4" s="716"/>
      <c r="B4" s="711"/>
      <c r="C4" s="711"/>
      <c r="D4" s="716"/>
      <c r="E4" s="225" t="str">
        <f>+CONCATENATE(LEFT(KV_ÖSSZEFÜGGÉSEK!A5,4),".")</f>
        <v>2019.</v>
      </c>
      <c r="F4" s="225" t="str">
        <f>+CONCATENATE(LEFT(KV_ÖSSZEFÜGGÉSEK!A5,4)+1,".")</f>
        <v>2020.</v>
      </c>
      <c r="G4" s="225" t="str">
        <f>+CONCATENATE(LEFT(KV_ÖSSZEFÜGGÉSEK!A5,4)+2,".")</f>
        <v>2021.</v>
      </c>
      <c r="H4" s="226" t="str">
        <f>+CONCATENATE(LEFT(KV_ÖSSZEFÜGGÉSEK!A5,4)+2,".",CHAR(10)," után")</f>
        <v>2021.
 után</v>
      </c>
      <c r="I4" s="711"/>
      <c r="J4" s="707"/>
    </row>
    <row r="5" spans="1:10" s="417" customFormat="1" ht="12.75" customHeight="1" thickBot="1">
      <c r="A5" s="227" t="s">
        <v>473</v>
      </c>
      <c r="B5" s="228" t="s">
        <v>474</v>
      </c>
      <c r="C5" s="229" t="s">
        <v>475</v>
      </c>
      <c r="D5" s="228" t="s">
        <v>477</v>
      </c>
      <c r="E5" s="227" t="s">
        <v>476</v>
      </c>
      <c r="F5" s="229" t="s">
        <v>478</v>
      </c>
      <c r="G5" s="229" t="s">
        <v>479</v>
      </c>
      <c r="H5" s="230" t="s">
        <v>480</v>
      </c>
      <c r="I5" s="231" t="s">
        <v>481</v>
      </c>
      <c r="J5" s="707"/>
    </row>
    <row r="6" spans="1:10" ht="24.75" customHeight="1" thickBot="1">
      <c r="A6" s="232" t="s">
        <v>17</v>
      </c>
      <c r="B6" s="233" t="s">
        <v>4</v>
      </c>
      <c r="C6" s="456"/>
      <c r="D6" s="457">
        <f>+D7+D8</f>
        <v>0</v>
      </c>
      <c r="E6" s="458">
        <f>+E7+E8</f>
        <v>0</v>
      </c>
      <c r="F6" s="459">
        <f>+F7+F8</f>
        <v>0</v>
      </c>
      <c r="G6" s="459">
        <f>+G7+G8</f>
        <v>0</v>
      </c>
      <c r="H6" s="460">
        <f>+H7+H8</f>
        <v>0</v>
      </c>
      <c r="I6" s="63">
        <f aca="true" t="shared" si="0" ref="I6:I17">SUM(D6:H6)</f>
        <v>0</v>
      </c>
      <c r="J6" s="707"/>
    </row>
    <row r="7" spans="1:10" ht="19.5" customHeight="1">
      <c r="A7" s="234" t="s">
        <v>18</v>
      </c>
      <c r="B7" s="64" t="s">
        <v>69</v>
      </c>
      <c r="C7" s="461"/>
      <c r="D7" s="462"/>
      <c r="E7" s="463"/>
      <c r="F7" s="464"/>
      <c r="G7" s="464"/>
      <c r="H7" s="465"/>
      <c r="I7" s="235">
        <f t="shared" si="0"/>
        <v>0</v>
      </c>
      <c r="J7" s="707"/>
    </row>
    <row r="8" spans="1:10" ht="19.5" customHeight="1" thickBot="1">
      <c r="A8" s="234" t="s">
        <v>19</v>
      </c>
      <c r="B8" s="64" t="s">
        <v>69</v>
      </c>
      <c r="C8" s="461"/>
      <c r="D8" s="462"/>
      <c r="E8" s="463"/>
      <c r="F8" s="464"/>
      <c r="G8" s="464"/>
      <c r="H8" s="465"/>
      <c r="I8" s="235">
        <f t="shared" si="0"/>
        <v>0</v>
      </c>
      <c r="J8" s="707"/>
    </row>
    <row r="9" spans="1:10" ht="25.5" customHeight="1" thickBot="1">
      <c r="A9" s="232" t="s">
        <v>20</v>
      </c>
      <c r="B9" s="233" t="s">
        <v>5</v>
      </c>
      <c r="C9" s="456"/>
      <c r="D9" s="457">
        <f>+D10+D11</f>
        <v>0</v>
      </c>
      <c r="E9" s="458">
        <f>+E10+E11</f>
        <v>5315184</v>
      </c>
      <c r="F9" s="459">
        <f>+F10+F11</f>
        <v>17303722</v>
      </c>
      <c r="G9" s="459">
        <f>+G10+G11</f>
        <v>28390009</v>
      </c>
      <c r="H9" s="460">
        <f>+H10+H11</f>
        <v>192768228</v>
      </c>
      <c r="I9" s="63">
        <f t="shared" si="0"/>
        <v>243777143</v>
      </c>
      <c r="J9" s="707"/>
    </row>
    <row r="10" spans="1:10" ht="19.5" customHeight="1">
      <c r="A10" s="234" t="s">
        <v>21</v>
      </c>
      <c r="B10" s="64" t="s">
        <v>735</v>
      </c>
      <c r="C10" s="461" t="s">
        <v>720</v>
      </c>
      <c r="D10" s="462">
        <v>0</v>
      </c>
      <c r="E10" s="463"/>
      <c r="F10" s="464">
        <v>11653440</v>
      </c>
      <c r="G10" s="464">
        <v>23307480</v>
      </c>
      <c r="H10" s="465">
        <v>174806484</v>
      </c>
      <c r="I10" s="235">
        <f t="shared" si="0"/>
        <v>209767404</v>
      </c>
      <c r="J10" s="707"/>
    </row>
    <row r="11" spans="1:10" ht="19.5" customHeight="1" thickBot="1">
      <c r="A11" s="234" t="s">
        <v>22</v>
      </c>
      <c r="B11" s="64" t="s">
        <v>736</v>
      </c>
      <c r="C11" s="461" t="s">
        <v>720</v>
      </c>
      <c r="D11" s="462"/>
      <c r="E11" s="463">
        <v>5315184</v>
      </c>
      <c r="F11" s="464">
        <v>5650282</v>
      </c>
      <c r="G11" s="464">
        <v>5082529</v>
      </c>
      <c r="H11" s="465">
        <v>17961744</v>
      </c>
      <c r="I11" s="235">
        <f t="shared" si="0"/>
        <v>34009739</v>
      </c>
      <c r="J11" s="707"/>
    </row>
    <row r="12" spans="1:10" ht="19.5" customHeight="1" thickBot="1">
      <c r="A12" s="232" t="s">
        <v>23</v>
      </c>
      <c r="B12" s="233" t="s">
        <v>204</v>
      </c>
      <c r="C12" s="456"/>
      <c r="D12" s="457">
        <f>+D13</f>
        <v>0</v>
      </c>
      <c r="E12" s="458">
        <f>+E13</f>
        <v>0</v>
      </c>
      <c r="F12" s="459">
        <f>+F13</f>
        <v>0</v>
      </c>
      <c r="G12" s="459">
        <f>+G13</f>
        <v>0</v>
      </c>
      <c r="H12" s="460">
        <f>+H13</f>
        <v>0</v>
      </c>
      <c r="I12" s="63">
        <f t="shared" si="0"/>
        <v>0</v>
      </c>
      <c r="J12" s="707"/>
    </row>
    <row r="13" spans="1:10" ht="19.5" customHeight="1" thickBot="1">
      <c r="A13" s="234" t="s">
        <v>24</v>
      </c>
      <c r="B13" s="64" t="s">
        <v>69</v>
      </c>
      <c r="C13" s="461"/>
      <c r="D13" s="462"/>
      <c r="E13" s="463"/>
      <c r="F13" s="464"/>
      <c r="G13" s="464"/>
      <c r="H13" s="465"/>
      <c r="I13" s="235">
        <f t="shared" si="0"/>
        <v>0</v>
      </c>
      <c r="J13" s="707"/>
    </row>
    <row r="14" spans="1:10" ht="19.5" customHeight="1" thickBot="1">
      <c r="A14" s="232" t="s">
        <v>25</v>
      </c>
      <c r="B14" s="233" t="s">
        <v>205</v>
      </c>
      <c r="C14" s="456"/>
      <c r="D14" s="457">
        <f>+D15</f>
        <v>0</v>
      </c>
      <c r="E14" s="458">
        <f>+E15</f>
        <v>0</v>
      </c>
      <c r="F14" s="459">
        <f>+F15</f>
        <v>0</v>
      </c>
      <c r="G14" s="459">
        <f>+G15</f>
        <v>0</v>
      </c>
      <c r="H14" s="460">
        <f>+H15</f>
        <v>0</v>
      </c>
      <c r="I14" s="63">
        <f t="shared" si="0"/>
        <v>0</v>
      </c>
      <c r="J14" s="707"/>
    </row>
    <row r="15" spans="1:10" ht="19.5" customHeight="1" thickBot="1">
      <c r="A15" s="236" t="s">
        <v>26</v>
      </c>
      <c r="B15" s="65" t="s">
        <v>69</v>
      </c>
      <c r="C15" s="466"/>
      <c r="D15" s="467"/>
      <c r="E15" s="468"/>
      <c r="F15" s="469"/>
      <c r="G15" s="469"/>
      <c r="H15" s="470"/>
      <c r="I15" s="237">
        <f t="shared" si="0"/>
        <v>0</v>
      </c>
      <c r="J15" s="707"/>
    </row>
    <row r="16" spans="1:10" ht="19.5" customHeight="1" thickBot="1">
      <c r="A16" s="232" t="s">
        <v>27</v>
      </c>
      <c r="B16" s="238" t="s">
        <v>206</v>
      </c>
      <c r="C16" s="456"/>
      <c r="D16" s="457">
        <f>+D17</f>
        <v>0</v>
      </c>
      <c r="E16" s="458">
        <f>+E17</f>
        <v>0</v>
      </c>
      <c r="F16" s="459">
        <f>+F17</f>
        <v>0</v>
      </c>
      <c r="G16" s="459">
        <f>+G17</f>
        <v>0</v>
      </c>
      <c r="H16" s="460">
        <f>+H17</f>
        <v>0</v>
      </c>
      <c r="I16" s="63">
        <f t="shared" si="0"/>
        <v>0</v>
      </c>
      <c r="J16" s="707"/>
    </row>
    <row r="17" spans="1:10" ht="19.5" customHeight="1" thickBot="1">
      <c r="A17" s="239" t="s">
        <v>28</v>
      </c>
      <c r="B17" s="66" t="s">
        <v>69</v>
      </c>
      <c r="C17" s="471"/>
      <c r="D17" s="472"/>
      <c r="E17" s="473"/>
      <c r="F17" s="474"/>
      <c r="G17" s="474"/>
      <c r="H17" s="475"/>
      <c r="I17" s="240">
        <f t="shared" si="0"/>
        <v>0</v>
      </c>
      <c r="J17" s="707"/>
    </row>
    <row r="18" spans="1:10" ht="19.5" customHeight="1" thickBot="1">
      <c r="A18" s="708" t="s">
        <v>144</v>
      </c>
      <c r="B18" s="709"/>
      <c r="C18" s="476"/>
      <c r="D18" s="457">
        <f aca="true" t="shared" si="1" ref="D18:I18">+D6+D9+D12+D14+D16</f>
        <v>0</v>
      </c>
      <c r="E18" s="458">
        <f t="shared" si="1"/>
        <v>5315184</v>
      </c>
      <c r="F18" s="459">
        <f t="shared" si="1"/>
        <v>17303722</v>
      </c>
      <c r="G18" s="459">
        <f t="shared" si="1"/>
        <v>28390009</v>
      </c>
      <c r="H18" s="460">
        <f t="shared" si="1"/>
        <v>192768228</v>
      </c>
      <c r="I18" s="63">
        <f t="shared" si="1"/>
        <v>243777143</v>
      </c>
      <c r="J18" s="707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6">
      <selection activeCell="C22" sqref="C22"/>
    </sheetView>
  </sheetViews>
  <sheetFormatPr defaultColWidth="9.00390625" defaultRowHeight="12.75"/>
  <cols>
    <col min="1" max="1" width="5.875" style="80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588" t="str">
        <f>CONCATENATE("3. tájékoztató tábla ",ALAPADATOK!A7," ",ALAPADATOK!B7," ",ALAPADATOK!C7," ",ALAPADATOK!D7," ",ALAPADATOK!E7," ",ALAPADATOK!F7," ",ALAPADATOK!G7," ",ALAPADATOK!H7)</f>
        <v>3. tájékoztató tábla a 7 / 2019 ( III.29. ) önkormányzati rendelethez</v>
      </c>
    </row>
    <row r="3" spans="2:4" ht="31.5" customHeight="1">
      <c r="B3" s="718" t="s">
        <v>6</v>
      </c>
      <c r="C3" s="718"/>
      <c r="D3" s="718"/>
    </row>
    <row r="4" spans="1:4" s="68" customFormat="1" ht="16.5" thickBot="1">
      <c r="A4" s="67"/>
      <c r="B4" s="328"/>
      <c r="D4" s="41" t="str">
        <f>'KV_2.sz.tájékoztató_t.'!I2</f>
        <v>Forintban!</v>
      </c>
    </row>
    <row r="5" spans="1:4" s="70" customFormat="1" ht="48" customHeight="1" thickBot="1">
      <c r="A5" s="69" t="s">
        <v>15</v>
      </c>
      <c r="B5" s="170" t="s">
        <v>16</v>
      </c>
      <c r="C5" s="170" t="s">
        <v>70</v>
      </c>
      <c r="D5" s="171" t="s">
        <v>71</v>
      </c>
    </row>
    <row r="6" spans="1:4" s="70" customFormat="1" ht="13.5" customHeight="1" thickBot="1">
      <c r="A6" s="33" t="s">
        <v>473</v>
      </c>
      <c r="B6" s="172" t="s">
        <v>474</v>
      </c>
      <c r="C6" s="172" t="s">
        <v>475</v>
      </c>
      <c r="D6" s="173" t="s">
        <v>477</v>
      </c>
    </row>
    <row r="7" spans="1:4" ht="18" customHeight="1">
      <c r="A7" s="129" t="s">
        <v>17</v>
      </c>
      <c r="B7" s="174" t="s">
        <v>165</v>
      </c>
      <c r="C7" s="127">
        <v>8214087</v>
      </c>
      <c r="D7" s="71">
        <v>0</v>
      </c>
    </row>
    <row r="8" spans="1:4" ht="18" customHeight="1">
      <c r="A8" s="72" t="s">
        <v>18</v>
      </c>
      <c r="B8" s="175" t="s">
        <v>166</v>
      </c>
      <c r="C8" s="128"/>
      <c r="D8" s="74"/>
    </row>
    <row r="9" spans="1:4" ht="18" customHeight="1">
      <c r="A9" s="72" t="s">
        <v>19</v>
      </c>
      <c r="B9" s="175" t="s">
        <v>119</v>
      </c>
      <c r="C9" s="128"/>
      <c r="D9" s="74"/>
    </row>
    <row r="10" spans="1:4" ht="18" customHeight="1">
      <c r="A10" s="72" t="s">
        <v>20</v>
      </c>
      <c r="B10" s="175" t="s">
        <v>120</v>
      </c>
      <c r="C10" s="128"/>
      <c r="D10" s="74"/>
    </row>
    <row r="11" spans="1:4" ht="18" customHeight="1">
      <c r="A11" s="72" t="s">
        <v>21</v>
      </c>
      <c r="B11" s="175" t="s">
        <v>158</v>
      </c>
      <c r="C11" s="128">
        <v>67000000</v>
      </c>
      <c r="D11" s="74"/>
    </row>
    <row r="12" spans="1:4" ht="18" customHeight="1">
      <c r="A12" s="72" t="s">
        <v>22</v>
      </c>
      <c r="B12" s="175" t="s">
        <v>159</v>
      </c>
      <c r="C12" s="128"/>
      <c r="D12" s="74"/>
    </row>
    <row r="13" spans="1:4" ht="18" customHeight="1">
      <c r="A13" s="72" t="s">
        <v>23</v>
      </c>
      <c r="B13" s="176" t="s">
        <v>160</v>
      </c>
      <c r="C13" s="128"/>
      <c r="D13" s="74"/>
    </row>
    <row r="14" spans="1:4" ht="18" customHeight="1">
      <c r="A14" s="72" t="s">
        <v>25</v>
      </c>
      <c r="B14" s="176" t="s">
        <v>161</v>
      </c>
      <c r="C14" s="128"/>
      <c r="D14" s="74"/>
    </row>
    <row r="15" spans="1:4" ht="18" customHeight="1">
      <c r="A15" s="72" t="s">
        <v>26</v>
      </c>
      <c r="B15" s="176" t="s">
        <v>162</v>
      </c>
      <c r="C15" s="128"/>
      <c r="D15" s="74"/>
    </row>
    <row r="16" spans="1:4" ht="18" customHeight="1">
      <c r="A16" s="72" t="s">
        <v>27</v>
      </c>
      <c r="B16" s="176" t="s">
        <v>163</v>
      </c>
      <c r="C16" s="128"/>
      <c r="D16" s="74"/>
    </row>
    <row r="17" spans="1:4" ht="22.5" customHeight="1">
      <c r="A17" s="72" t="s">
        <v>28</v>
      </c>
      <c r="B17" s="176" t="s">
        <v>164</v>
      </c>
      <c r="C17" s="128">
        <v>67000000</v>
      </c>
      <c r="D17" s="74"/>
    </row>
    <row r="18" spans="1:4" ht="18" customHeight="1">
      <c r="A18" s="72" t="s">
        <v>29</v>
      </c>
      <c r="B18" s="175" t="s">
        <v>121</v>
      </c>
      <c r="C18" s="128">
        <v>8000000</v>
      </c>
      <c r="D18" s="74"/>
    </row>
    <row r="19" spans="1:4" ht="18" customHeight="1">
      <c r="A19" s="72" t="s">
        <v>30</v>
      </c>
      <c r="B19" s="175" t="s">
        <v>8</v>
      </c>
      <c r="C19" s="128">
        <v>5964000</v>
      </c>
      <c r="D19" s="74"/>
    </row>
    <row r="20" spans="1:4" ht="18" customHeight="1">
      <c r="A20" s="72" t="s">
        <v>31</v>
      </c>
      <c r="B20" s="175" t="s">
        <v>7</v>
      </c>
      <c r="C20" s="128">
        <v>13600000</v>
      </c>
      <c r="D20" s="74"/>
    </row>
    <row r="21" spans="1:4" ht="18" customHeight="1">
      <c r="A21" s="72" t="s">
        <v>32</v>
      </c>
      <c r="B21" s="175" t="s">
        <v>737</v>
      </c>
      <c r="C21" s="128">
        <v>5221913</v>
      </c>
      <c r="D21" s="74"/>
    </row>
    <row r="22" spans="1:4" ht="18" customHeight="1">
      <c r="A22" s="72" t="s">
        <v>33</v>
      </c>
      <c r="B22" s="175" t="s">
        <v>122</v>
      </c>
      <c r="C22" s="128"/>
      <c r="D22" s="74"/>
    </row>
    <row r="23" spans="1:4" ht="18" customHeight="1">
      <c r="A23" s="72" t="s">
        <v>34</v>
      </c>
      <c r="B23" s="118"/>
      <c r="C23" s="73"/>
      <c r="D23" s="74"/>
    </row>
    <row r="24" spans="1:4" ht="18" customHeight="1">
      <c r="A24" s="72" t="s">
        <v>35</v>
      </c>
      <c r="B24" s="75"/>
      <c r="C24" s="73"/>
      <c r="D24" s="74"/>
    </row>
    <row r="25" spans="1:4" ht="18" customHeight="1">
      <c r="A25" s="72" t="s">
        <v>36</v>
      </c>
      <c r="B25" s="75"/>
      <c r="C25" s="73"/>
      <c r="D25" s="74"/>
    </row>
    <row r="26" spans="1:4" ht="18" customHeight="1">
      <c r="A26" s="72" t="s">
        <v>37</v>
      </c>
      <c r="B26" s="75"/>
      <c r="C26" s="73"/>
      <c r="D26" s="74"/>
    </row>
    <row r="27" spans="1:4" ht="18" customHeight="1">
      <c r="A27" s="72" t="s">
        <v>38</v>
      </c>
      <c r="B27" s="75"/>
      <c r="C27" s="73"/>
      <c r="D27" s="74"/>
    </row>
    <row r="28" spans="1:4" ht="18" customHeight="1">
      <c r="A28" s="72" t="s">
        <v>39</v>
      </c>
      <c r="B28" s="75"/>
      <c r="C28" s="73"/>
      <c r="D28" s="74"/>
    </row>
    <row r="29" spans="1:4" ht="18" customHeight="1">
      <c r="A29" s="72" t="s">
        <v>40</v>
      </c>
      <c r="B29" s="75"/>
      <c r="C29" s="73"/>
      <c r="D29" s="74"/>
    </row>
    <row r="30" spans="1:4" ht="18" customHeight="1">
      <c r="A30" s="72" t="s">
        <v>41</v>
      </c>
      <c r="B30" s="75"/>
      <c r="C30" s="73"/>
      <c r="D30" s="74"/>
    </row>
    <row r="31" spans="1:4" ht="18" customHeight="1" thickBot="1">
      <c r="A31" s="130" t="s">
        <v>42</v>
      </c>
      <c r="B31" s="76"/>
      <c r="C31" s="77"/>
      <c r="D31" s="78"/>
    </row>
    <row r="32" spans="1:4" ht="18" customHeight="1" thickBot="1">
      <c r="A32" s="34" t="s">
        <v>43</v>
      </c>
      <c r="B32" s="177" t="s">
        <v>52</v>
      </c>
      <c r="C32" s="178">
        <f>+C7+C8+C9+C10+C11+C18+C19+C20+C21+C22+C23+C24+C25+C26+C27+C28+C29+C30+C31</f>
        <v>108000000</v>
      </c>
      <c r="D32" s="179">
        <f>+D7+D8+D9+D10+D11+D18+D19+D20+D21+D22+D23+D24+D25+D26+D27+D28+D29+D30+D31</f>
        <v>0</v>
      </c>
    </row>
    <row r="33" spans="1:4" ht="8.25" customHeight="1">
      <c r="A33" s="79"/>
      <c r="B33" s="717"/>
      <c r="C33" s="717"/>
      <c r="D33" s="717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N18" sqref="N18"/>
    </sheetView>
  </sheetViews>
  <sheetFormatPr defaultColWidth="9.00390625" defaultRowHeight="12.75"/>
  <cols>
    <col min="1" max="1" width="4.875" style="96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96" customWidth="1"/>
    <col min="16" max="16384" width="9.375" style="109" customWidth="1"/>
  </cols>
  <sheetData>
    <row r="1" spans="13:15" ht="15.75">
      <c r="M1" s="580"/>
      <c r="N1"/>
      <c r="O1" s="588" t="str">
        <f>CONCATENATE("4. tájékoztató tábla ",ALAPADATOK!A7," ",ALAPADATOK!B7," ",ALAPADATOK!C7," ",ALAPADATOK!D7," ",ALAPADATOK!E7," ",ALAPADATOK!F7," ",ALAPADATOK!G7," ",ALAPADATOK!H7)</f>
        <v>4. tájékoztató tábla a 7 / 2019 ( III.29. ) önkormányzati rendelethez</v>
      </c>
    </row>
    <row r="2" spans="1:15" ht="31.5" customHeight="1">
      <c r="A2" s="722" t="str">
        <f>+CONCATENATE("Előirányzat-felhasználási terv",CHAR(10),LEFT(KV_ÖSSZEFÜGGÉSEK!A5,4),". évre")</f>
        <v>Előirányzat-felhasználási terv
2019. évre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</row>
    <row r="3" ht="16.5" thickBot="1">
      <c r="O3" s="4" t="str">
        <f>'KV_3.sz.tájékoztató_t.'!D4</f>
        <v>Forintban!</v>
      </c>
    </row>
    <row r="4" spans="1:15" s="96" customFormat="1" ht="25.5" customHeight="1" thickBot="1">
      <c r="A4" s="93" t="s">
        <v>15</v>
      </c>
      <c r="B4" s="94" t="s">
        <v>60</v>
      </c>
      <c r="C4" s="94" t="s">
        <v>72</v>
      </c>
      <c r="D4" s="94" t="s">
        <v>73</v>
      </c>
      <c r="E4" s="94" t="s">
        <v>74</v>
      </c>
      <c r="F4" s="94" t="s">
        <v>75</v>
      </c>
      <c r="G4" s="94" t="s">
        <v>76</v>
      </c>
      <c r="H4" s="94" t="s">
        <v>77</v>
      </c>
      <c r="I4" s="94" t="s">
        <v>78</v>
      </c>
      <c r="J4" s="94" t="s">
        <v>79</v>
      </c>
      <c r="K4" s="94" t="s">
        <v>80</v>
      </c>
      <c r="L4" s="94" t="s">
        <v>81</v>
      </c>
      <c r="M4" s="94" t="s">
        <v>82</v>
      </c>
      <c r="N4" s="94" t="s">
        <v>83</v>
      </c>
      <c r="O4" s="95" t="s">
        <v>52</v>
      </c>
    </row>
    <row r="5" spans="1:15" s="98" customFormat="1" ht="15" customHeight="1" thickBot="1">
      <c r="A5" s="97" t="s">
        <v>17</v>
      </c>
      <c r="B5" s="719" t="s">
        <v>55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1"/>
    </row>
    <row r="6" spans="1:17" s="98" customFormat="1" ht="22.5">
      <c r="A6" s="99" t="s">
        <v>18</v>
      </c>
      <c r="B6" s="418" t="s">
        <v>355</v>
      </c>
      <c r="C6" s="477">
        <v>22651421</v>
      </c>
      <c r="D6" s="477">
        <v>22651421</v>
      </c>
      <c r="E6" s="477">
        <v>22651421</v>
      </c>
      <c r="F6" s="477">
        <v>22651421</v>
      </c>
      <c r="G6" s="477">
        <v>22651421</v>
      </c>
      <c r="H6" s="477">
        <v>22651421</v>
      </c>
      <c r="I6" s="477">
        <v>22651421</v>
      </c>
      <c r="J6" s="477">
        <v>22651421</v>
      </c>
      <c r="K6" s="477">
        <v>22651421</v>
      </c>
      <c r="L6" s="477">
        <v>22651421</v>
      </c>
      <c r="M6" s="477">
        <v>22651421</v>
      </c>
      <c r="N6" s="477">
        <v>22651420</v>
      </c>
      <c r="O6" s="100">
        <f aca="true" t="shared" si="0" ref="O6:O26">SUM(C6:N6)</f>
        <v>271817051</v>
      </c>
      <c r="Q6" s="584"/>
    </row>
    <row r="7" spans="1:15" s="103" customFormat="1" ht="22.5">
      <c r="A7" s="101" t="s">
        <v>19</v>
      </c>
      <c r="B7" s="243" t="s">
        <v>399</v>
      </c>
      <c r="C7" s="478">
        <v>6402027</v>
      </c>
      <c r="D7" s="478">
        <v>6402027</v>
      </c>
      <c r="E7" s="478">
        <v>6402027</v>
      </c>
      <c r="F7" s="478">
        <v>6402027</v>
      </c>
      <c r="G7" s="478">
        <v>6402027</v>
      </c>
      <c r="H7" s="478">
        <v>6402027</v>
      </c>
      <c r="I7" s="478">
        <v>6402027</v>
      </c>
      <c r="J7" s="478">
        <v>6402027</v>
      </c>
      <c r="K7" s="478">
        <v>6402027</v>
      </c>
      <c r="L7" s="478">
        <v>6402027</v>
      </c>
      <c r="M7" s="478">
        <v>6402027</v>
      </c>
      <c r="N7" s="478">
        <v>6402028</v>
      </c>
      <c r="O7" s="102">
        <f t="shared" si="0"/>
        <v>76824325</v>
      </c>
    </row>
    <row r="8" spans="1:15" s="103" customFormat="1" ht="22.5">
      <c r="A8" s="101" t="s">
        <v>20</v>
      </c>
      <c r="B8" s="242" t="s">
        <v>400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104">
        <f t="shared" si="0"/>
        <v>0</v>
      </c>
    </row>
    <row r="9" spans="1:15" s="103" customFormat="1" ht="13.5" customHeight="1">
      <c r="A9" s="101" t="s">
        <v>21</v>
      </c>
      <c r="B9" s="241" t="s">
        <v>172</v>
      </c>
      <c r="C9" s="478">
        <v>1300000</v>
      </c>
      <c r="D9" s="478">
        <v>1300000</v>
      </c>
      <c r="E9" s="478">
        <v>26000000</v>
      </c>
      <c r="F9" s="478">
        <v>500000</v>
      </c>
      <c r="G9" s="478">
        <v>500000</v>
      </c>
      <c r="H9" s="478">
        <v>500000</v>
      </c>
      <c r="I9" s="478">
        <v>500000</v>
      </c>
      <c r="J9" s="478">
        <v>500000</v>
      </c>
      <c r="K9" s="478">
        <v>34000000</v>
      </c>
      <c r="L9" s="478">
        <v>500000</v>
      </c>
      <c r="M9" s="478">
        <v>500000</v>
      </c>
      <c r="N9" s="478">
        <v>9400000</v>
      </c>
      <c r="O9" s="102">
        <f t="shared" si="0"/>
        <v>75500000</v>
      </c>
    </row>
    <row r="10" spans="1:15" s="103" customFormat="1" ht="13.5" customHeight="1">
      <c r="A10" s="101" t="s">
        <v>22</v>
      </c>
      <c r="B10" s="241" t="s">
        <v>401</v>
      </c>
      <c r="C10" s="478">
        <v>2000000</v>
      </c>
      <c r="D10" s="478">
        <v>2000000</v>
      </c>
      <c r="E10" s="478">
        <v>2000000</v>
      </c>
      <c r="F10" s="478">
        <v>2000000</v>
      </c>
      <c r="G10" s="478">
        <v>2000000</v>
      </c>
      <c r="H10" s="478">
        <v>2000000</v>
      </c>
      <c r="I10" s="478">
        <v>2000000</v>
      </c>
      <c r="J10" s="478">
        <v>2000000</v>
      </c>
      <c r="K10" s="478">
        <v>2000000</v>
      </c>
      <c r="L10" s="478">
        <v>2000000</v>
      </c>
      <c r="M10" s="478">
        <v>3000000</v>
      </c>
      <c r="N10" s="478">
        <v>10000000</v>
      </c>
      <c r="O10" s="102">
        <f t="shared" si="0"/>
        <v>33000000</v>
      </c>
    </row>
    <row r="11" spans="1:15" s="103" customFormat="1" ht="13.5" customHeight="1">
      <c r="A11" s="101" t="s">
        <v>23</v>
      </c>
      <c r="B11" s="241" t="s">
        <v>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102">
        <f t="shared" si="0"/>
        <v>0</v>
      </c>
    </row>
    <row r="12" spans="1:15" s="103" customFormat="1" ht="13.5" customHeight="1">
      <c r="A12" s="101" t="s">
        <v>24</v>
      </c>
      <c r="B12" s="241" t="s">
        <v>357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102">
        <f t="shared" si="0"/>
        <v>0</v>
      </c>
    </row>
    <row r="13" spans="1:15" s="103" customFormat="1" ht="22.5">
      <c r="A13" s="101" t="s">
        <v>25</v>
      </c>
      <c r="B13" s="243" t="s">
        <v>388</v>
      </c>
      <c r="C13" s="478">
        <v>1700000</v>
      </c>
      <c r="D13" s="478">
        <v>1700000</v>
      </c>
      <c r="E13" s="478">
        <v>1700000</v>
      </c>
      <c r="F13" s="478">
        <v>1700000</v>
      </c>
      <c r="G13" s="478">
        <v>1700000</v>
      </c>
      <c r="H13" s="478">
        <v>1700000</v>
      </c>
      <c r="I13" s="478">
        <v>1700000</v>
      </c>
      <c r="J13" s="478">
        <v>1700000</v>
      </c>
      <c r="K13" s="478">
        <v>1700000</v>
      </c>
      <c r="L13" s="478">
        <v>1700000</v>
      </c>
      <c r="M13" s="478">
        <v>1700000</v>
      </c>
      <c r="N13" s="478">
        <v>2651678</v>
      </c>
      <c r="O13" s="102">
        <f t="shared" si="0"/>
        <v>21351678</v>
      </c>
    </row>
    <row r="14" spans="1:15" s="103" customFormat="1" ht="13.5" customHeight="1" thickBot="1">
      <c r="A14" s="101" t="s">
        <v>26</v>
      </c>
      <c r="B14" s="241" t="s">
        <v>10</v>
      </c>
      <c r="C14" s="478">
        <v>120163402</v>
      </c>
      <c r="D14" s="478">
        <v>111024908</v>
      </c>
      <c r="E14" s="478">
        <v>89324908</v>
      </c>
      <c r="F14" s="478">
        <v>111824908</v>
      </c>
      <c r="G14" s="478">
        <v>111824908</v>
      </c>
      <c r="H14" s="478">
        <v>111824908</v>
      </c>
      <c r="I14" s="478">
        <v>111824908</v>
      </c>
      <c r="J14" s="478">
        <v>111824908</v>
      </c>
      <c r="K14" s="478">
        <v>81324908</v>
      </c>
      <c r="L14" s="478">
        <v>111824908</v>
      </c>
      <c r="M14" s="478">
        <v>110824908</v>
      </c>
      <c r="N14" s="478">
        <v>98710709</v>
      </c>
      <c r="O14" s="102">
        <f t="shared" si="0"/>
        <v>1282323191</v>
      </c>
    </row>
    <row r="15" spans="1:15" s="98" customFormat="1" ht="15.75" customHeight="1" thickBot="1">
      <c r="A15" s="97" t="s">
        <v>27</v>
      </c>
      <c r="B15" s="35" t="s">
        <v>108</v>
      </c>
      <c r="C15" s="480">
        <f aca="true" t="shared" si="1" ref="C15:N15">SUM(C6:C14)</f>
        <v>154216850</v>
      </c>
      <c r="D15" s="480">
        <f t="shared" si="1"/>
        <v>145078356</v>
      </c>
      <c r="E15" s="480">
        <f t="shared" si="1"/>
        <v>148078356</v>
      </c>
      <c r="F15" s="480">
        <f t="shared" si="1"/>
        <v>145078356</v>
      </c>
      <c r="G15" s="480">
        <f t="shared" si="1"/>
        <v>145078356</v>
      </c>
      <c r="H15" s="480">
        <f t="shared" si="1"/>
        <v>145078356</v>
      </c>
      <c r="I15" s="480">
        <f t="shared" si="1"/>
        <v>145078356</v>
      </c>
      <c r="J15" s="480">
        <f t="shared" si="1"/>
        <v>145078356</v>
      </c>
      <c r="K15" s="480">
        <f t="shared" si="1"/>
        <v>148078356</v>
      </c>
      <c r="L15" s="480">
        <f t="shared" si="1"/>
        <v>145078356</v>
      </c>
      <c r="M15" s="480">
        <f t="shared" si="1"/>
        <v>145078356</v>
      </c>
      <c r="N15" s="480">
        <f t="shared" si="1"/>
        <v>149815835</v>
      </c>
      <c r="O15" s="105">
        <f>SUM(C15:N15)</f>
        <v>1760816245</v>
      </c>
    </row>
    <row r="16" spans="1:15" s="98" customFormat="1" ht="15" customHeight="1" thickBot="1">
      <c r="A16" s="97" t="s">
        <v>28</v>
      </c>
      <c r="B16" s="719" t="s">
        <v>56</v>
      </c>
      <c r="C16" s="720"/>
      <c r="D16" s="720"/>
      <c r="E16" s="720"/>
      <c r="F16" s="720"/>
      <c r="G16" s="720"/>
      <c r="H16" s="720"/>
      <c r="I16" s="720"/>
      <c r="J16" s="720"/>
      <c r="K16" s="720"/>
      <c r="L16" s="720"/>
      <c r="M16" s="720"/>
      <c r="N16" s="720"/>
      <c r="O16" s="721"/>
    </row>
    <row r="17" spans="1:15" s="103" customFormat="1" ht="13.5" customHeight="1">
      <c r="A17" s="106" t="s">
        <v>29</v>
      </c>
      <c r="B17" s="244" t="s">
        <v>61</v>
      </c>
      <c r="C17" s="479">
        <v>17990893</v>
      </c>
      <c r="D17" s="479">
        <v>18513000</v>
      </c>
      <c r="E17" s="479">
        <v>18513000</v>
      </c>
      <c r="F17" s="479">
        <v>18513000</v>
      </c>
      <c r="G17" s="479">
        <v>18513000</v>
      </c>
      <c r="H17" s="479">
        <v>18513000</v>
      </c>
      <c r="I17" s="479">
        <v>18513000</v>
      </c>
      <c r="J17" s="479">
        <v>18513000</v>
      </c>
      <c r="K17" s="479">
        <v>18513000</v>
      </c>
      <c r="L17" s="479">
        <v>18513000</v>
      </c>
      <c r="M17" s="479">
        <v>18513000</v>
      </c>
      <c r="N17" s="479">
        <v>23013700</v>
      </c>
      <c r="O17" s="104">
        <f t="shared" si="0"/>
        <v>226134593</v>
      </c>
    </row>
    <row r="18" spans="1:15" s="103" customFormat="1" ht="27" customHeight="1">
      <c r="A18" s="101" t="s">
        <v>30</v>
      </c>
      <c r="B18" s="243" t="s">
        <v>181</v>
      </c>
      <c r="C18" s="478">
        <v>4377570</v>
      </c>
      <c r="D18" s="478">
        <v>3300000</v>
      </c>
      <c r="E18" s="478">
        <v>3300000</v>
      </c>
      <c r="F18" s="478">
        <v>3300000</v>
      </c>
      <c r="G18" s="478">
        <v>3300000</v>
      </c>
      <c r="H18" s="478">
        <v>3300000</v>
      </c>
      <c r="I18" s="478">
        <v>3300000</v>
      </c>
      <c r="J18" s="478">
        <v>3300000</v>
      </c>
      <c r="K18" s="478">
        <v>3300000</v>
      </c>
      <c r="L18" s="478">
        <v>3300000</v>
      </c>
      <c r="M18" s="478">
        <v>3300000</v>
      </c>
      <c r="N18" s="478">
        <v>3536769</v>
      </c>
      <c r="O18" s="102">
        <f t="shared" si="0"/>
        <v>40914339</v>
      </c>
    </row>
    <row r="19" spans="1:15" s="103" customFormat="1" ht="13.5" customHeight="1">
      <c r="A19" s="101" t="s">
        <v>31</v>
      </c>
      <c r="B19" s="241" t="s">
        <v>138</v>
      </c>
      <c r="C19" s="478">
        <v>15785873</v>
      </c>
      <c r="D19" s="478">
        <v>15785873</v>
      </c>
      <c r="E19" s="478">
        <v>15785873</v>
      </c>
      <c r="F19" s="478">
        <v>15785873</v>
      </c>
      <c r="G19" s="478">
        <v>15785873</v>
      </c>
      <c r="H19" s="478">
        <v>15785873</v>
      </c>
      <c r="I19" s="478">
        <v>15785873</v>
      </c>
      <c r="J19" s="478">
        <v>15785873</v>
      </c>
      <c r="K19" s="478">
        <v>15785873</v>
      </c>
      <c r="L19" s="478">
        <v>15785873</v>
      </c>
      <c r="M19" s="478">
        <v>15785873</v>
      </c>
      <c r="N19" s="478">
        <v>15785874</v>
      </c>
      <c r="O19" s="102">
        <f t="shared" si="0"/>
        <v>189430477</v>
      </c>
    </row>
    <row r="20" spans="1:15" s="103" customFormat="1" ht="13.5" customHeight="1">
      <c r="A20" s="101" t="s">
        <v>32</v>
      </c>
      <c r="B20" s="241" t="s">
        <v>182</v>
      </c>
      <c r="C20" s="478">
        <v>982000</v>
      </c>
      <c r="D20" s="478">
        <v>982000</v>
      </c>
      <c r="E20" s="478">
        <v>982000</v>
      </c>
      <c r="F20" s="478">
        <v>982000</v>
      </c>
      <c r="G20" s="478">
        <v>982000</v>
      </c>
      <c r="H20" s="478">
        <v>982000</v>
      </c>
      <c r="I20" s="478">
        <v>982000</v>
      </c>
      <c r="J20" s="478">
        <v>982000</v>
      </c>
      <c r="K20" s="478">
        <v>982000</v>
      </c>
      <c r="L20" s="478">
        <v>982000</v>
      </c>
      <c r="M20" s="478">
        <v>982000</v>
      </c>
      <c r="N20" s="478">
        <v>982000</v>
      </c>
      <c r="O20" s="102">
        <f t="shared" si="0"/>
        <v>11784000</v>
      </c>
    </row>
    <row r="21" spans="1:15" s="103" customFormat="1" ht="13.5" customHeight="1">
      <c r="A21" s="101" t="s">
        <v>33</v>
      </c>
      <c r="B21" s="241" t="s">
        <v>11</v>
      </c>
      <c r="C21" s="478">
        <v>9599451</v>
      </c>
      <c r="D21" s="478">
        <v>9599451</v>
      </c>
      <c r="E21" s="478">
        <v>9599451</v>
      </c>
      <c r="F21" s="478">
        <v>9599451</v>
      </c>
      <c r="G21" s="478">
        <v>9599451</v>
      </c>
      <c r="H21" s="478">
        <v>9599451</v>
      </c>
      <c r="I21" s="478">
        <v>9599451</v>
      </c>
      <c r="J21" s="478">
        <v>9599451</v>
      </c>
      <c r="K21" s="478">
        <v>9599451</v>
      </c>
      <c r="L21" s="478">
        <v>9599451</v>
      </c>
      <c r="M21" s="478">
        <v>9599451</v>
      </c>
      <c r="N21" s="478">
        <v>9599453</v>
      </c>
      <c r="O21" s="102">
        <f t="shared" si="0"/>
        <v>115193414</v>
      </c>
    </row>
    <row r="22" spans="1:15" s="103" customFormat="1" ht="13.5" customHeight="1">
      <c r="A22" s="101" t="s">
        <v>34</v>
      </c>
      <c r="B22" s="241" t="s">
        <v>211</v>
      </c>
      <c r="C22" s="478">
        <v>85156299</v>
      </c>
      <c r="D22" s="478">
        <v>85156299</v>
      </c>
      <c r="E22" s="478">
        <v>85156299</v>
      </c>
      <c r="F22" s="478">
        <v>85156299</v>
      </c>
      <c r="G22" s="478">
        <v>85156299</v>
      </c>
      <c r="H22" s="478">
        <v>85156299</v>
      </c>
      <c r="I22" s="478">
        <v>85156299</v>
      </c>
      <c r="J22" s="478">
        <v>85156299</v>
      </c>
      <c r="K22" s="478">
        <v>85156299</v>
      </c>
      <c r="L22" s="478">
        <v>85156299</v>
      </c>
      <c r="M22" s="478">
        <v>85156299</v>
      </c>
      <c r="N22" s="478">
        <v>85156302</v>
      </c>
      <c r="O22" s="102">
        <f t="shared" si="0"/>
        <v>1021875591</v>
      </c>
    </row>
    <row r="23" spans="1:15" s="103" customFormat="1" ht="15.75">
      <c r="A23" s="101" t="s">
        <v>35</v>
      </c>
      <c r="B23" s="243" t="s">
        <v>185</v>
      </c>
      <c r="C23" s="478">
        <v>11741733</v>
      </c>
      <c r="D23" s="478">
        <v>11741733</v>
      </c>
      <c r="E23" s="478">
        <v>11741733</v>
      </c>
      <c r="F23" s="478">
        <v>11741733</v>
      </c>
      <c r="G23" s="478">
        <v>11741733</v>
      </c>
      <c r="H23" s="478">
        <v>11741733</v>
      </c>
      <c r="I23" s="478">
        <v>11741733</v>
      </c>
      <c r="J23" s="478">
        <v>11741733</v>
      </c>
      <c r="K23" s="478">
        <v>11741733</v>
      </c>
      <c r="L23" s="478">
        <v>11741733</v>
      </c>
      <c r="M23" s="478">
        <v>11741733</v>
      </c>
      <c r="N23" s="478">
        <v>11741737</v>
      </c>
      <c r="O23" s="102">
        <f t="shared" si="0"/>
        <v>140900800</v>
      </c>
    </row>
    <row r="24" spans="1:15" s="103" customFormat="1" ht="13.5" customHeight="1">
      <c r="A24" s="101" t="s">
        <v>36</v>
      </c>
      <c r="B24" s="241" t="s">
        <v>213</v>
      </c>
      <c r="C24" s="478"/>
      <c r="D24" s="478"/>
      <c r="E24" s="478">
        <v>3000000</v>
      </c>
      <c r="F24" s="478"/>
      <c r="G24" s="478"/>
      <c r="H24" s="478"/>
      <c r="I24" s="478"/>
      <c r="J24" s="478"/>
      <c r="K24" s="478">
        <v>3000000</v>
      </c>
      <c r="L24" s="478"/>
      <c r="M24" s="478"/>
      <c r="N24" s="478"/>
      <c r="O24" s="102">
        <f t="shared" si="0"/>
        <v>6000000</v>
      </c>
    </row>
    <row r="25" spans="1:15" s="103" customFormat="1" ht="13.5" customHeight="1" thickBot="1">
      <c r="A25" s="101" t="s">
        <v>37</v>
      </c>
      <c r="B25" s="241" t="s">
        <v>12</v>
      </c>
      <c r="C25" s="478">
        <v>8583031</v>
      </c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102">
        <f t="shared" si="0"/>
        <v>8583031</v>
      </c>
    </row>
    <row r="26" spans="1:15" s="98" customFormat="1" ht="15.75" customHeight="1" thickBot="1">
      <c r="A26" s="107" t="s">
        <v>38</v>
      </c>
      <c r="B26" s="35" t="s">
        <v>109</v>
      </c>
      <c r="C26" s="480">
        <f aca="true" t="shared" si="2" ref="C26:N26">SUM(C17:C25)</f>
        <v>154216850</v>
      </c>
      <c r="D26" s="480">
        <f t="shared" si="2"/>
        <v>145078356</v>
      </c>
      <c r="E26" s="480">
        <f t="shared" si="2"/>
        <v>148078356</v>
      </c>
      <c r="F26" s="480">
        <f t="shared" si="2"/>
        <v>145078356</v>
      </c>
      <c r="G26" s="480">
        <f t="shared" si="2"/>
        <v>145078356</v>
      </c>
      <c r="H26" s="480">
        <f t="shared" si="2"/>
        <v>145078356</v>
      </c>
      <c r="I26" s="480">
        <f t="shared" si="2"/>
        <v>145078356</v>
      </c>
      <c r="J26" s="480">
        <f t="shared" si="2"/>
        <v>145078356</v>
      </c>
      <c r="K26" s="480">
        <f t="shared" si="2"/>
        <v>148078356</v>
      </c>
      <c r="L26" s="480">
        <f t="shared" si="2"/>
        <v>145078356</v>
      </c>
      <c r="M26" s="480">
        <f t="shared" si="2"/>
        <v>145078356</v>
      </c>
      <c r="N26" s="480">
        <f t="shared" si="2"/>
        <v>149815835</v>
      </c>
      <c r="O26" s="105">
        <f t="shared" si="0"/>
        <v>1760816245</v>
      </c>
    </row>
    <row r="27" spans="1:15" ht="16.5" thickBot="1">
      <c r="A27" s="107" t="s">
        <v>39</v>
      </c>
      <c r="B27" s="245" t="s">
        <v>110</v>
      </c>
      <c r="C27" s="481">
        <f aca="true" t="shared" si="3" ref="C27:O27">C15-C26</f>
        <v>0</v>
      </c>
      <c r="D27" s="481">
        <f t="shared" si="3"/>
        <v>0</v>
      </c>
      <c r="E27" s="481">
        <f t="shared" si="3"/>
        <v>0</v>
      </c>
      <c r="F27" s="481">
        <f t="shared" si="3"/>
        <v>0</v>
      </c>
      <c r="G27" s="481">
        <f t="shared" si="3"/>
        <v>0</v>
      </c>
      <c r="H27" s="481">
        <f t="shared" si="3"/>
        <v>0</v>
      </c>
      <c r="I27" s="481">
        <f t="shared" si="3"/>
        <v>0</v>
      </c>
      <c r="J27" s="481">
        <f t="shared" si="3"/>
        <v>0</v>
      </c>
      <c r="K27" s="481">
        <f t="shared" si="3"/>
        <v>0</v>
      </c>
      <c r="L27" s="481">
        <f t="shared" si="3"/>
        <v>0</v>
      </c>
      <c r="M27" s="481">
        <f t="shared" si="3"/>
        <v>0</v>
      </c>
      <c r="N27" s="481">
        <f t="shared" si="3"/>
        <v>0</v>
      </c>
      <c r="O27" s="108">
        <f t="shared" si="3"/>
        <v>0</v>
      </c>
    </row>
    <row r="28" ht="15.75">
      <c r="A28" s="110"/>
    </row>
    <row r="29" spans="2:15" ht="15.75">
      <c r="B29" s="111"/>
      <c r="C29" s="112"/>
      <c r="D29" s="112"/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  <row r="82" ht="15.75">
      <c r="O82" s="109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="120" zoomScaleNormal="120" zoomScalePageLayoutView="120" workbookViewId="0" topLeftCell="A13">
      <selection activeCell="G19" sqref="G19"/>
    </sheetView>
  </sheetViews>
  <sheetFormatPr defaultColWidth="9.00390625" defaultRowHeight="12.75"/>
  <cols>
    <col min="1" max="1" width="13.875" style="0" customWidth="1"/>
    <col min="2" max="2" width="88.625" style="0" customWidth="1"/>
    <col min="3" max="3" width="16.875" style="0" customWidth="1"/>
    <col min="4" max="4" width="4.875" style="612" customWidth="1"/>
  </cols>
  <sheetData>
    <row r="1" spans="2:4" ht="47.25" customHeight="1">
      <c r="B1" s="724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24"/>
      <c r="D1" s="725" t="str">
        <f>CONCATENATE("5. tájékoztató tábla ",ALAPADATOK!A7," ",ALAPADATOK!B7," ",ALAPADATOK!C7," ",ALAPADATOK!D7," ",ALAPADATOK!E7," ",ALAPADATOK!F7," ",ALAPADATOK!G7," ",ALAPADATOK!H7)</f>
        <v>5. tájékoztató tábla a 7 / 2019 ( III.29. ) önkormányzati rendelethez</v>
      </c>
    </row>
    <row r="2" spans="2:4" ht="22.5" customHeight="1" thickBot="1">
      <c r="B2" s="330"/>
      <c r="C2" s="607" t="s">
        <v>661</v>
      </c>
      <c r="D2" s="725"/>
    </row>
    <row r="3" spans="1:8" ht="54" customHeight="1" thickBot="1">
      <c r="A3" s="608" t="s">
        <v>663</v>
      </c>
      <c r="B3" s="247" t="s">
        <v>51</v>
      </c>
      <c r="C3" s="591" t="str">
        <f>+CONCATENATE(LEFT(KV_ÖSSZEFÜGGÉSEK!A5,4),". évi tervezett támogatás összesen")</f>
        <v>2019. évi tervezett támogatás összesen</v>
      </c>
      <c r="D3" s="725"/>
      <c r="H3" s="588"/>
    </row>
    <row r="4" spans="1:4" s="44" customFormat="1" ht="13.5" thickBot="1">
      <c r="A4" s="622" t="s">
        <v>473</v>
      </c>
      <c r="B4" s="164" t="s">
        <v>474</v>
      </c>
      <c r="C4" s="165" t="s">
        <v>475</v>
      </c>
      <c r="D4" s="725"/>
    </row>
    <row r="5" spans="1:4" ht="15.75">
      <c r="A5" s="621" t="s">
        <v>701</v>
      </c>
      <c r="B5" s="620" t="s">
        <v>690</v>
      </c>
      <c r="C5" s="617">
        <v>80058400</v>
      </c>
      <c r="D5" s="725"/>
    </row>
    <row r="6" spans="1:4" ht="12.75" customHeight="1">
      <c r="A6" s="621" t="s">
        <v>702</v>
      </c>
      <c r="B6" s="616" t="s">
        <v>692</v>
      </c>
      <c r="C6" s="617">
        <v>6841640</v>
      </c>
      <c r="D6" s="725"/>
    </row>
    <row r="7" spans="1:4" ht="15.75">
      <c r="A7" s="621" t="s">
        <v>703</v>
      </c>
      <c r="B7" s="616" t="s">
        <v>693</v>
      </c>
      <c r="C7" s="617">
        <v>10400000</v>
      </c>
      <c r="D7" s="725"/>
    </row>
    <row r="8" spans="1:4" ht="15.75">
      <c r="A8" s="621" t="s">
        <v>704</v>
      </c>
      <c r="B8" s="616" t="s">
        <v>694</v>
      </c>
      <c r="C8" s="617">
        <v>6934850</v>
      </c>
      <c r="D8" s="725"/>
    </row>
    <row r="9" spans="1:4" ht="15.75">
      <c r="A9" s="621" t="s">
        <v>705</v>
      </c>
      <c r="B9" s="616" t="s">
        <v>707</v>
      </c>
      <c r="C9" s="617">
        <v>5271718</v>
      </c>
      <c r="D9" s="725"/>
    </row>
    <row r="10" spans="1:4" ht="15.75">
      <c r="A10" s="621" t="s">
        <v>706</v>
      </c>
      <c r="B10" s="620" t="s">
        <v>695</v>
      </c>
      <c r="C10" s="617">
        <v>221850</v>
      </c>
      <c r="D10" s="725"/>
    </row>
    <row r="11" spans="1:4" ht="15.75">
      <c r="A11" s="623" t="s">
        <v>708</v>
      </c>
      <c r="B11" s="616" t="s">
        <v>691</v>
      </c>
      <c r="C11" s="617">
        <v>972400</v>
      </c>
      <c r="D11" s="725"/>
    </row>
    <row r="12" spans="1:4" ht="15.75">
      <c r="A12" s="621" t="s">
        <v>699</v>
      </c>
      <c r="B12" s="615" t="s">
        <v>235</v>
      </c>
      <c r="C12" s="617">
        <v>75411400</v>
      </c>
      <c r="D12" s="725"/>
    </row>
    <row r="13" spans="1:4" ht="15.75">
      <c r="A13" s="623" t="s">
        <v>700</v>
      </c>
      <c r="B13" s="616" t="s">
        <v>696</v>
      </c>
      <c r="C13" s="617">
        <v>25584000</v>
      </c>
      <c r="D13" s="725"/>
    </row>
    <row r="14" spans="1:4" ht="15.75">
      <c r="A14" s="623" t="s">
        <v>709</v>
      </c>
      <c r="B14" s="616" t="s">
        <v>698</v>
      </c>
      <c r="C14" s="617">
        <v>22815065</v>
      </c>
      <c r="D14" s="725"/>
    </row>
    <row r="15" spans="1:4" ht="15.75">
      <c r="A15" s="623" t="s">
        <v>710</v>
      </c>
      <c r="B15" s="616" t="s">
        <v>697</v>
      </c>
      <c r="C15" s="617">
        <v>1430700</v>
      </c>
      <c r="D15" s="725"/>
    </row>
    <row r="16" spans="1:4" ht="15.75">
      <c r="A16" s="623" t="s">
        <v>711</v>
      </c>
      <c r="B16" s="616" t="s">
        <v>237</v>
      </c>
      <c r="C16" s="617">
        <v>4035350</v>
      </c>
      <c r="D16" s="725"/>
    </row>
    <row r="17" spans="1:4" ht="15.75">
      <c r="A17" s="609"/>
      <c r="B17" s="616" t="s">
        <v>717</v>
      </c>
      <c r="C17" s="617">
        <v>10488000</v>
      </c>
      <c r="D17" s="725"/>
    </row>
    <row r="18" spans="1:4" ht="15.75">
      <c r="A18" s="609"/>
      <c r="B18" s="616" t="s">
        <v>718</v>
      </c>
      <c r="C18" s="617">
        <v>21351678</v>
      </c>
      <c r="D18" s="725"/>
    </row>
    <row r="19" spans="1:4" ht="15.75">
      <c r="A19" s="609"/>
      <c r="B19" s="616"/>
      <c r="C19" s="617"/>
      <c r="D19" s="725"/>
    </row>
    <row r="20" spans="1:4" ht="15.75">
      <c r="A20" s="609"/>
      <c r="B20" s="616"/>
      <c r="C20" s="617"/>
      <c r="D20" s="725"/>
    </row>
    <row r="21" spans="1:4" ht="15.75">
      <c r="A21" s="609"/>
      <c r="B21" s="616"/>
      <c r="C21" s="617"/>
      <c r="D21" s="725"/>
    </row>
    <row r="22" spans="1:4" ht="16.5" thickBot="1">
      <c r="A22" s="610"/>
      <c r="B22" s="113"/>
      <c r="C22" s="617"/>
      <c r="D22" s="725"/>
    </row>
    <row r="23" spans="1:4" s="45" customFormat="1" ht="19.5" customHeight="1" thickBot="1">
      <c r="A23" s="611"/>
      <c r="B23" s="618" t="s">
        <v>52</v>
      </c>
      <c r="C23" s="619">
        <f>SUM(C5:C22)</f>
        <v>271817051</v>
      </c>
      <c r="D23" s="725"/>
    </row>
    <row r="24" spans="1:2" ht="12.75">
      <c r="A24" s="726" t="s">
        <v>662</v>
      </c>
      <c r="B24" s="726"/>
    </row>
  </sheetData>
  <sheetProtection/>
  <mergeCells count="3">
    <mergeCell ref="B1:C1"/>
    <mergeCell ref="D1:D23"/>
    <mergeCell ref="A24:B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20" zoomScaleNormal="120" workbookViewId="0" topLeftCell="A1">
      <selection activeCell="C45" sqref="C4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00390625" style="0" customWidth="1"/>
    <col min="4" max="4" width="14.875" style="0" customWidth="1"/>
  </cols>
  <sheetData>
    <row r="1" spans="3:4" ht="15">
      <c r="C1" s="578"/>
      <c r="D1" s="587" t="str">
        <f>CONCATENATE("6. tájékoztató tábla ",ALAPADATOK!A7," ",ALAPADATOK!B7," ",ALAPADATOK!C7," ",ALAPADATOK!D7," ",ALAPADATOK!E7," ",ALAPADATOK!F7," ",ALAPADATOK!G7," ",ALAPADATOK!H7)</f>
        <v>6. tájékoztató tábla a 7 / 2019 ( III.29. ) önkormányzati rendelethez</v>
      </c>
    </row>
    <row r="2" spans="1:4" ht="45" customHeight="1">
      <c r="A2" s="730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30"/>
      <c r="C2" s="730"/>
      <c r="D2" s="730"/>
    </row>
    <row r="3" spans="1:4" ht="17.25" customHeight="1">
      <c r="A3" s="329"/>
      <c r="B3" s="329"/>
      <c r="C3" s="329"/>
      <c r="D3" s="329"/>
    </row>
    <row r="4" spans="3:4" ht="13.5" thickBot="1">
      <c r="C4" s="727" t="str">
        <f>'KV_4.sz.tájékoztató_t.'!O3</f>
        <v>Forintban!</v>
      </c>
      <c r="D4" s="727"/>
    </row>
    <row r="5" spans="1:4" ht="42.75" customHeight="1" thickBot="1">
      <c r="A5" s="331" t="s">
        <v>68</v>
      </c>
      <c r="B5" s="332" t="s">
        <v>123</v>
      </c>
      <c r="C5" s="637" t="s">
        <v>124</v>
      </c>
      <c r="D5" s="333" t="s">
        <v>13</v>
      </c>
    </row>
    <row r="6" spans="1:4" ht="15.75" customHeight="1">
      <c r="A6" s="180" t="s">
        <v>17</v>
      </c>
      <c r="B6" s="631" t="s">
        <v>742</v>
      </c>
      <c r="C6" s="636" t="s">
        <v>740</v>
      </c>
      <c r="D6" s="632">
        <v>87341736</v>
      </c>
    </row>
    <row r="7" spans="1:4" ht="15.75" customHeight="1">
      <c r="A7" s="181" t="s">
        <v>18</v>
      </c>
      <c r="B7" s="633" t="s">
        <v>741</v>
      </c>
      <c r="C7" s="636" t="s">
        <v>740</v>
      </c>
      <c r="D7" s="634">
        <v>21351678</v>
      </c>
    </row>
    <row r="8" spans="1:4" ht="15.75" customHeight="1">
      <c r="A8" s="181" t="s">
        <v>19</v>
      </c>
      <c r="B8" s="633" t="s">
        <v>743</v>
      </c>
      <c r="C8" s="636" t="s">
        <v>740</v>
      </c>
      <c r="D8" s="634">
        <v>800000</v>
      </c>
    </row>
    <row r="9" spans="1:4" ht="15.75" customHeight="1">
      <c r="A9" s="181" t="s">
        <v>20</v>
      </c>
      <c r="B9" s="635" t="s">
        <v>745</v>
      </c>
      <c r="C9" s="636" t="s">
        <v>740</v>
      </c>
      <c r="D9" s="634">
        <v>200000</v>
      </c>
    </row>
    <row r="10" spans="1:4" ht="15.75" customHeight="1">
      <c r="A10" s="181" t="s">
        <v>21</v>
      </c>
      <c r="B10" s="635" t="s">
        <v>744</v>
      </c>
      <c r="C10" s="636" t="s">
        <v>740</v>
      </c>
      <c r="D10" s="634">
        <v>4000000</v>
      </c>
    </row>
    <row r="11" spans="1:4" ht="15.75" customHeight="1">
      <c r="A11" s="181" t="s">
        <v>22</v>
      </c>
      <c r="B11" s="633" t="s">
        <v>747</v>
      </c>
      <c r="C11" s="638" t="s">
        <v>746</v>
      </c>
      <c r="D11" s="634">
        <v>1500000</v>
      </c>
    </row>
    <row r="12" spans="1:4" ht="15.75" customHeight="1">
      <c r="A12" s="181" t="s">
        <v>23</v>
      </c>
      <c r="B12" s="633"/>
      <c r="C12" s="638"/>
      <c r="D12" s="634"/>
    </row>
    <row r="13" spans="1:4" ht="15.75" customHeight="1">
      <c r="A13" s="181" t="s">
        <v>24</v>
      </c>
      <c r="B13" s="633"/>
      <c r="C13" s="633"/>
      <c r="D13" s="634"/>
    </row>
    <row r="14" spans="1:4" ht="15.75" customHeight="1">
      <c r="A14" s="181" t="s">
        <v>25</v>
      </c>
      <c r="B14" s="633"/>
      <c r="C14" s="633"/>
      <c r="D14" s="634"/>
    </row>
    <row r="15" spans="1:4" ht="15.75" customHeight="1">
      <c r="A15" s="181" t="s">
        <v>26</v>
      </c>
      <c r="B15" s="633"/>
      <c r="C15" s="633"/>
      <c r="D15" s="634"/>
    </row>
    <row r="16" spans="1:4" ht="15.75" customHeight="1">
      <c r="A16" s="181" t="s">
        <v>27</v>
      </c>
      <c r="B16" s="633"/>
      <c r="C16" s="633"/>
      <c r="D16" s="634"/>
    </row>
    <row r="17" spans="1:4" ht="15.75" customHeight="1">
      <c r="A17" s="181" t="s">
        <v>28</v>
      </c>
      <c r="B17" s="29"/>
      <c r="C17" s="29"/>
      <c r="D17" s="482"/>
    </row>
    <row r="18" spans="1:4" ht="15.75" customHeight="1">
      <c r="A18" s="181" t="s">
        <v>29</v>
      </c>
      <c r="B18" s="29"/>
      <c r="C18" s="29"/>
      <c r="D18" s="482"/>
    </row>
    <row r="19" spans="1:4" ht="15.75" customHeight="1">
      <c r="A19" s="181" t="s">
        <v>30</v>
      </c>
      <c r="B19" s="29"/>
      <c r="C19" s="29"/>
      <c r="D19" s="482"/>
    </row>
    <row r="20" spans="1:4" ht="15.75" customHeight="1">
      <c r="A20" s="181" t="s">
        <v>31</v>
      </c>
      <c r="B20" s="29"/>
      <c r="C20" s="29"/>
      <c r="D20" s="482"/>
    </row>
    <row r="21" spans="1:4" ht="15.75" customHeight="1">
      <c r="A21" s="181" t="s">
        <v>32</v>
      </c>
      <c r="B21" s="29"/>
      <c r="C21" s="29"/>
      <c r="D21" s="482"/>
    </row>
    <row r="22" spans="1:4" ht="15.75" customHeight="1">
      <c r="A22" s="181" t="s">
        <v>33</v>
      </c>
      <c r="B22" s="29"/>
      <c r="C22" s="29"/>
      <c r="D22" s="482"/>
    </row>
    <row r="23" spans="1:4" ht="15.75" customHeight="1">
      <c r="A23" s="181" t="s">
        <v>34</v>
      </c>
      <c r="B23" s="29"/>
      <c r="C23" s="29"/>
      <c r="D23" s="482"/>
    </row>
    <row r="24" spans="1:4" ht="15.75" customHeight="1">
      <c r="A24" s="181" t="s">
        <v>35</v>
      </c>
      <c r="B24" s="29"/>
      <c r="C24" s="29"/>
      <c r="D24" s="482"/>
    </row>
    <row r="25" spans="1:4" ht="15.75" customHeight="1">
      <c r="A25" s="181" t="s">
        <v>36</v>
      </c>
      <c r="B25" s="29"/>
      <c r="C25" s="29"/>
      <c r="D25" s="482"/>
    </row>
    <row r="26" spans="1:4" ht="15.75" customHeight="1">
      <c r="A26" s="181" t="s">
        <v>37</v>
      </c>
      <c r="B26" s="29"/>
      <c r="C26" s="29"/>
      <c r="D26" s="482"/>
    </row>
    <row r="27" spans="1:4" ht="15.75" customHeight="1">
      <c r="A27" s="181" t="s">
        <v>38</v>
      </c>
      <c r="B27" s="29"/>
      <c r="C27" s="29"/>
      <c r="D27" s="482"/>
    </row>
    <row r="28" spans="1:4" ht="15.75" customHeight="1">
      <c r="A28" s="181" t="s">
        <v>39</v>
      </c>
      <c r="B28" s="29"/>
      <c r="C28" s="29"/>
      <c r="D28" s="482"/>
    </row>
    <row r="29" spans="1:4" ht="15.75" customHeight="1">
      <c r="A29" s="181" t="s">
        <v>40</v>
      </c>
      <c r="B29" s="29"/>
      <c r="C29" s="29"/>
      <c r="D29" s="482"/>
    </row>
    <row r="30" spans="1:4" ht="15.75" customHeight="1">
      <c r="A30" s="181" t="s">
        <v>41</v>
      </c>
      <c r="B30" s="29"/>
      <c r="C30" s="29"/>
      <c r="D30" s="482"/>
    </row>
    <row r="31" spans="1:4" ht="15.75" customHeight="1">
      <c r="A31" s="181" t="s">
        <v>42</v>
      </c>
      <c r="B31" s="29"/>
      <c r="C31" s="29"/>
      <c r="D31" s="482"/>
    </row>
    <row r="32" spans="1:4" ht="15.75" customHeight="1">
      <c r="A32" s="181" t="s">
        <v>43</v>
      </c>
      <c r="B32" s="29"/>
      <c r="C32" s="29"/>
      <c r="D32" s="482"/>
    </row>
    <row r="33" spans="1:4" ht="15.75" customHeight="1">
      <c r="A33" s="181" t="s">
        <v>44</v>
      </c>
      <c r="B33" s="29"/>
      <c r="C33" s="29"/>
      <c r="D33" s="482"/>
    </row>
    <row r="34" spans="1:4" ht="15.75" customHeight="1">
      <c r="A34" s="181" t="s">
        <v>45</v>
      </c>
      <c r="B34" s="29"/>
      <c r="C34" s="29"/>
      <c r="D34" s="482"/>
    </row>
    <row r="35" spans="1:4" ht="15.75" customHeight="1">
      <c r="A35" s="181" t="s">
        <v>125</v>
      </c>
      <c r="B35" s="29"/>
      <c r="C35" s="29"/>
      <c r="D35" s="482"/>
    </row>
    <row r="36" spans="1:4" ht="15.75" customHeight="1">
      <c r="A36" s="181" t="s">
        <v>126</v>
      </c>
      <c r="B36" s="29"/>
      <c r="C36" s="29"/>
      <c r="D36" s="482"/>
    </row>
    <row r="37" spans="1:4" ht="15.75" customHeight="1">
      <c r="A37" s="181" t="s">
        <v>127</v>
      </c>
      <c r="B37" s="29"/>
      <c r="C37" s="29"/>
      <c r="D37" s="482"/>
    </row>
    <row r="38" spans="1:4" ht="15.75" customHeight="1" thickBot="1">
      <c r="A38" s="182" t="s">
        <v>128</v>
      </c>
      <c r="B38" s="30"/>
      <c r="C38" s="30"/>
      <c r="D38" s="483"/>
    </row>
    <row r="39" spans="1:4" ht="15.75" customHeight="1" thickBot="1">
      <c r="A39" s="728" t="s">
        <v>52</v>
      </c>
      <c r="B39" s="729"/>
      <c r="C39" s="183"/>
      <c r="D39" s="484">
        <f>SUM(D6:D38)</f>
        <v>115193414</v>
      </c>
    </row>
  </sheetData>
  <sheetProtection/>
  <mergeCells count="3">
    <mergeCell ref="C4:D4"/>
    <mergeCell ref="A39:B39"/>
    <mergeCell ref="A2:D2"/>
  </mergeCells>
  <conditionalFormatting sqref="D39">
    <cfRule type="cellIs" priority="1" dxfId="9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C73" sqref="C73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335" customWidth="1"/>
    <col min="4" max="4" width="9.00390625" style="36" customWidth="1"/>
    <col min="5" max="16384" width="9.375" style="36" customWidth="1"/>
  </cols>
  <sheetData>
    <row r="1" spans="1:3" ht="18.75" customHeight="1">
      <c r="A1" s="559"/>
      <c r="B1" s="649" t="str">
        <f>CONCATENATE("1.1. melléklet ",ALAPADATOK!A7," ",ALAPADATOK!B7," ",ALAPADATOK!C7," ",ALAPADATOK!D7," ",ALAPADATOK!E7," ",ALAPADATOK!F7," ",ALAPADATOK!G7," ",ALAPADATOK!H7)</f>
        <v>1.1. melléklet a 7 / 2019 ( III.29. ) önkormányzati rendelethez</v>
      </c>
      <c r="C1" s="650"/>
    </row>
    <row r="2" spans="1:3" ht="21.75" customHeight="1">
      <c r="A2" s="560"/>
      <c r="B2" s="561" t="str">
        <f>CONCATENATE(ALAPADATOK!A3)</f>
        <v>BESENYSZÖG VÁROS  ÖNKORMÁNYZATA</v>
      </c>
      <c r="C2" s="562"/>
    </row>
    <row r="3" spans="1:3" ht="21.75" customHeight="1">
      <c r="A3" s="562"/>
      <c r="B3" s="561" t="s">
        <v>558</v>
      </c>
      <c r="C3" s="562"/>
    </row>
    <row r="4" spans="1:3" ht="21.75" customHeight="1">
      <c r="A4" s="562"/>
      <c r="B4" s="561" t="s">
        <v>559</v>
      </c>
      <c r="C4" s="562"/>
    </row>
    <row r="5" spans="1:3" ht="21.75" customHeight="1">
      <c r="A5" s="559"/>
      <c r="B5" s="559"/>
      <c r="C5" s="563"/>
    </row>
    <row r="6" spans="1:3" ht="15" customHeight="1">
      <c r="A6" s="651" t="s">
        <v>14</v>
      </c>
      <c r="B6" s="651"/>
      <c r="C6" s="651"/>
    </row>
    <row r="7" spans="1:3" ht="15" customHeight="1" thickBot="1">
      <c r="A7" s="652" t="s">
        <v>150</v>
      </c>
      <c r="B7" s="652"/>
      <c r="C7" s="510" t="s">
        <v>543</v>
      </c>
    </row>
    <row r="8" spans="1:3" ht="24" customHeight="1" thickBot="1">
      <c r="A8" s="564" t="s">
        <v>68</v>
      </c>
      <c r="B8" s="565" t="s">
        <v>16</v>
      </c>
      <c r="C8" s="566" t="str">
        <f>+CONCATENATE(LEFT(KV_ÖSSZEFÜGGÉSEK!A5,4),". évi előirányzat")</f>
        <v>2019. évi előirányzat</v>
      </c>
    </row>
    <row r="9" spans="1:3" s="37" customFormat="1" ht="12" customHeight="1" thickBot="1">
      <c r="A9" s="494"/>
      <c r="B9" s="495" t="s">
        <v>473</v>
      </c>
      <c r="C9" s="496" t="s">
        <v>474</v>
      </c>
    </row>
    <row r="10" spans="1:3" s="1" customFormat="1" ht="12" customHeight="1" thickBot="1">
      <c r="A10" s="20" t="s">
        <v>17</v>
      </c>
      <c r="B10" s="21" t="s">
        <v>233</v>
      </c>
      <c r="C10" s="253">
        <f>+C11+C12+C13+C14+C15+C16</f>
        <v>271817051</v>
      </c>
    </row>
    <row r="11" spans="1:3" s="1" customFormat="1" ht="12" customHeight="1">
      <c r="A11" s="15" t="s">
        <v>97</v>
      </c>
      <c r="B11" s="363" t="s">
        <v>234</v>
      </c>
      <c r="C11" s="256">
        <v>110700858</v>
      </c>
    </row>
    <row r="12" spans="1:3" s="1" customFormat="1" ht="12" customHeight="1">
      <c r="A12" s="14" t="s">
        <v>98</v>
      </c>
      <c r="B12" s="364" t="s">
        <v>235</v>
      </c>
      <c r="C12" s="255">
        <v>75411400</v>
      </c>
    </row>
    <row r="13" spans="1:3" s="1" customFormat="1" ht="12" customHeight="1">
      <c r="A13" s="14" t="s">
        <v>99</v>
      </c>
      <c r="B13" s="364" t="s">
        <v>529</v>
      </c>
      <c r="C13" s="255">
        <v>49829765</v>
      </c>
    </row>
    <row r="14" spans="1:3" s="1" customFormat="1" ht="12" customHeight="1">
      <c r="A14" s="14" t="s">
        <v>100</v>
      </c>
      <c r="B14" s="364" t="s">
        <v>237</v>
      </c>
      <c r="C14" s="255">
        <v>4035350</v>
      </c>
    </row>
    <row r="15" spans="1:3" s="1" customFormat="1" ht="12" customHeight="1">
      <c r="A15" s="14" t="s">
        <v>146</v>
      </c>
      <c r="B15" s="249" t="s">
        <v>412</v>
      </c>
      <c r="C15" s="255">
        <v>31839678</v>
      </c>
    </row>
    <row r="16" spans="1:3" s="1" customFormat="1" ht="12" customHeight="1" thickBot="1">
      <c r="A16" s="16" t="s">
        <v>101</v>
      </c>
      <c r="B16" s="250" t="s">
        <v>413</v>
      </c>
      <c r="C16" s="255"/>
    </row>
    <row r="17" spans="1:3" s="1" customFormat="1" ht="12" customHeight="1" thickBot="1">
      <c r="A17" s="20" t="s">
        <v>18</v>
      </c>
      <c r="B17" s="248" t="s">
        <v>238</v>
      </c>
      <c r="C17" s="253">
        <f>+C18+C19+C20+C21+C22</f>
        <v>76824325</v>
      </c>
    </row>
    <row r="18" spans="1:3" s="1" customFormat="1" ht="12" customHeight="1">
      <c r="A18" s="15" t="s">
        <v>103</v>
      </c>
      <c r="B18" s="363" t="s">
        <v>239</v>
      </c>
      <c r="C18" s="256"/>
    </row>
    <row r="19" spans="1:3" s="1" customFormat="1" ht="12" customHeight="1">
      <c r="A19" s="14" t="s">
        <v>104</v>
      </c>
      <c r="B19" s="364" t="s">
        <v>240</v>
      </c>
      <c r="C19" s="255"/>
    </row>
    <row r="20" spans="1:3" s="1" customFormat="1" ht="12" customHeight="1">
      <c r="A20" s="14" t="s">
        <v>105</v>
      </c>
      <c r="B20" s="364" t="s">
        <v>402</v>
      </c>
      <c r="C20" s="255"/>
    </row>
    <row r="21" spans="1:3" s="1" customFormat="1" ht="12" customHeight="1">
      <c r="A21" s="14" t="s">
        <v>106</v>
      </c>
      <c r="B21" s="364" t="s">
        <v>403</v>
      </c>
      <c r="C21" s="255"/>
    </row>
    <row r="22" spans="1:3" s="1" customFormat="1" ht="12" customHeight="1">
      <c r="A22" s="14" t="s">
        <v>107</v>
      </c>
      <c r="B22" s="364" t="s">
        <v>552</v>
      </c>
      <c r="C22" s="255">
        <v>76824325</v>
      </c>
    </row>
    <row r="23" spans="1:3" s="1" customFormat="1" ht="12" customHeight="1" thickBot="1">
      <c r="A23" s="16" t="s">
        <v>116</v>
      </c>
      <c r="B23" s="250" t="s">
        <v>242</v>
      </c>
      <c r="C23" s="257">
        <v>2742525</v>
      </c>
    </row>
    <row r="24" spans="1:3" s="1" customFormat="1" ht="12" customHeight="1" thickBot="1">
      <c r="A24" s="20" t="s">
        <v>19</v>
      </c>
      <c r="B24" s="21" t="s">
        <v>243</v>
      </c>
      <c r="C24" s="253">
        <f>+C25+C26+C27+C28+C29</f>
        <v>0</v>
      </c>
    </row>
    <row r="25" spans="1:3" s="1" customFormat="1" ht="12" customHeight="1">
      <c r="A25" s="15" t="s">
        <v>86</v>
      </c>
      <c r="B25" s="363" t="s">
        <v>244</v>
      </c>
      <c r="C25" s="256"/>
    </row>
    <row r="26" spans="1:3" s="1" customFormat="1" ht="12" customHeight="1">
      <c r="A26" s="14" t="s">
        <v>87</v>
      </c>
      <c r="B26" s="364" t="s">
        <v>245</v>
      </c>
      <c r="C26" s="255"/>
    </row>
    <row r="27" spans="1:3" s="1" customFormat="1" ht="12" customHeight="1">
      <c r="A27" s="14" t="s">
        <v>88</v>
      </c>
      <c r="B27" s="364" t="s">
        <v>404</v>
      </c>
      <c r="C27" s="255"/>
    </row>
    <row r="28" spans="1:3" s="1" customFormat="1" ht="12" customHeight="1">
      <c r="A28" s="14" t="s">
        <v>89</v>
      </c>
      <c r="B28" s="364" t="s">
        <v>405</v>
      </c>
      <c r="C28" s="255"/>
    </row>
    <row r="29" spans="1:3" s="1" customFormat="1" ht="12" customHeight="1">
      <c r="A29" s="14" t="s">
        <v>169</v>
      </c>
      <c r="B29" s="364" t="s">
        <v>246</v>
      </c>
      <c r="C29" s="255"/>
    </row>
    <row r="30" spans="1:3" s="487" customFormat="1" ht="12" customHeight="1" thickBot="1">
      <c r="A30" s="497" t="s">
        <v>170</v>
      </c>
      <c r="B30" s="485" t="s">
        <v>547</v>
      </c>
      <c r="C30" s="486"/>
    </row>
    <row r="31" spans="1:3" s="1" customFormat="1" ht="12" customHeight="1" thickBot="1">
      <c r="A31" s="20" t="s">
        <v>171</v>
      </c>
      <c r="B31" s="21" t="s">
        <v>530</v>
      </c>
      <c r="C31" s="259">
        <f>SUM(C32:C38)</f>
        <v>75500000</v>
      </c>
    </row>
    <row r="32" spans="1:3" s="1" customFormat="1" ht="12" customHeight="1">
      <c r="A32" s="15" t="s">
        <v>249</v>
      </c>
      <c r="B32" s="363" t="s">
        <v>534</v>
      </c>
      <c r="C32" s="255"/>
    </row>
    <row r="33" spans="1:3" s="1" customFormat="1" ht="12" customHeight="1">
      <c r="A33" s="14" t="s">
        <v>250</v>
      </c>
      <c r="B33" s="364" t="s">
        <v>535</v>
      </c>
      <c r="C33" s="255"/>
    </row>
    <row r="34" spans="1:3" s="1" customFormat="1" ht="12" customHeight="1">
      <c r="A34" s="14" t="s">
        <v>251</v>
      </c>
      <c r="B34" s="364" t="s">
        <v>536</v>
      </c>
      <c r="C34" s="255">
        <v>67000000</v>
      </c>
    </row>
    <row r="35" spans="1:3" s="1" customFormat="1" ht="12" customHeight="1">
      <c r="A35" s="14" t="s">
        <v>252</v>
      </c>
      <c r="B35" s="364" t="s">
        <v>537</v>
      </c>
      <c r="C35" s="255"/>
    </row>
    <row r="36" spans="1:3" s="1" customFormat="1" ht="12" customHeight="1">
      <c r="A36" s="14" t="s">
        <v>531</v>
      </c>
      <c r="B36" s="364" t="s">
        <v>253</v>
      </c>
      <c r="C36" s="255">
        <v>8000000</v>
      </c>
    </row>
    <row r="37" spans="1:3" s="1" customFormat="1" ht="12" customHeight="1">
      <c r="A37" s="14" t="s">
        <v>532</v>
      </c>
      <c r="B37" s="364" t="s">
        <v>254</v>
      </c>
      <c r="C37" s="255"/>
    </row>
    <row r="38" spans="1:3" s="1" customFormat="1" ht="12" customHeight="1" thickBot="1">
      <c r="A38" s="16" t="s">
        <v>533</v>
      </c>
      <c r="B38" s="451" t="s">
        <v>255</v>
      </c>
      <c r="C38" s="257">
        <v>500000</v>
      </c>
    </row>
    <row r="39" spans="1:3" s="1" customFormat="1" ht="12" customHeight="1" thickBot="1">
      <c r="A39" s="20" t="s">
        <v>21</v>
      </c>
      <c r="B39" s="21" t="s">
        <v>414</v>
      </c>
      <c r="C39" s="253">
        <f>SUM(C40:C50)</f>
        <v>33000000</v>
      </c>
    </row>
    <row r="40" spans="1:3" s="1" customFormat="1" ht="12" customHeight="1">
      <c r="A40" s="15" t="s">
        <v>90</v>
      </c>
      <c r="B40" s="363" t="s">
        <v>258</v>
      </c>
      <c r="C40" s="256"/>
    </row>
    <row r="41" spans="1:3" s="1" customFormat="1" ht="12" customHeight="1">
      <c r="A41" s="14" t="s">
        <v>91</v>
      </c>
      <c r="B41" s="364" t="s">
        <v>259</v>
      </c>
      <c r="C41" s="255">
        <v>13545910</v>
      </c>
    </row>
    <row r="42" spans="1:3" s="1" customFormat="1" ht="12" customHeight="1">
      <c r="A42" s="14" t="s">
        <v>92</v>
      </c>
      <c r="B42" s="364" t="s">
        <v>260</v>
      </c>
      <c r="C42" s="255">
        <v>850397</v>
      </c>
    </row>
    <row r="43" spans="1:3" s="1" customFormat="1" ht="12" customHeight="1">
      <c r="A43" s="14" t="s">
        <v>173</v>
      </c>
      <c r="B43" s="364" t="s">
        <v>261</v>
      </c>
      <c r="C43" s="255">
        <v>8000000</v>
      </c>
    </row>
    <row r="44" spans="1:3" s="1" customFormat="1" ht="12" customHeight="1">
      <c r="A44" s="14" t="s">
        <v>174</v>
      </c>
      <c r="B44" s="364" t="s">
        <v>262</v>
      </c>
      <c r="C44" s="255">
        <v>6467785</v>
      </c>
    </row>
    <row r="45" spans="1:3" s="1" customFormat="1" ht="12" customHeight="1">
      <c r="A45" s="14" t="s">
        <v>175</v>
      </c>
      <c r="B45" s="364" t="s">
        <v>263</v>
      </c>
      <c r="C45" s="255">
        <v>4135908</v>
      </c>
    </row>
    <row r="46" spans="1:3" s="1" customFormat="1" ht="12" customHeight="1">
      <c r="A46" s="14" t="s">
        <v>176</v>
      </c>
      <c r="B46" s="364" t="s">
        <v>264</v>
      </c>
      <c r="C46" s="255"/>
    </row>
    <row r="47" spans="1:3" s="1" customFormat="1" ht="12" customHeight="1">
      <c r="A47" s="14" t="s">
        <v>177</v>
      </c>
      <c r="B47" s="364" t="s">
        <v>538</v>
      </c>
      <c r="C47" s="255"/>
    </row>
    <row r="48" spans="1:3" s="1" customFormat="1" ht="12" customHeight="1">
      <c r="A48" s="14" t="s">
        <v>256</v>
      </c>
      <c r="B48" s="364" t="s">
        <v>266</v>
      </c>
      <c r="C48" s="258"/>
    </row>
    <row r="49" spans="1:3" s="1" customFormat="1" ht="12" customHeight="1">
      <c r="A49" s="16" t="s">
        <v>257</v>
      </c>
      <c r="B49" s="365" t="s">
        <v>416</v>
      </c>
      <c r="C49" s="354"/>
    </row>
    <row r="50" spans="1:3" s="1" customFormat="1" ht="12" customHeight="1" thickBot="1">
      <c r="A50" s="16" t="s">
        <v>415</v>
      </c>
      <c r="B50" s="250" t="s">
        <v>267</v>
      </c>
      <c r="C50" s="354"/>
    </row>
    <row r="51" spans="1:3" s="1" customFormat="1" ht="12" customHeight="1" thickBot="1">
      <c r="A51" s="20" t="s">
        <v>22</v>
      </c>
      <c r="B51" s="21" t="s">
        <v>268</v>
      </c>
      <c r="C51" s="253">
        <f>SUM(C52:C56)</f>
        <v>0</v>
      </c>
    </row>
    <row r="52" spans="1:3" s="1" customFormat="1" ht="12" customHeight="1">
      <c r="A52" s="15" t="s">
        <v>93</v>
      </c>
      <c r="B52" s="363" t="s">
        <v>272</v>
      </c>
      <c r="C52" s="398"/>
    </row>
    <row r="53" spans="1:3" s="1" customFormat="1" ht="12" customHeight="1">
      <c r="A53" s="14" t="s">
        <v>94</v>
      </c>
      <c r="B53" s="364" t="s">
        <v>273</v>
      </c>
      <c r="C53" s="258"/>
    </row>
    <row r="54" spans="1:3" s="1" customFormat="1" ht="12" customHeight="1">
      <c r="A54" s="14" t="s">
        <v>269</v>
      </c>
      <c r="B54" s="364" t="s">
        <v>274</v>
      </c>
      <c r="C54" s="258"/>
    </row>
    <row r="55" spans="1:3" s="1" customFormat="1" ht="12" customHeight="1">
      <c r="A55" s="14" t="s">
        <v>270</v>
      </c>
      <c r="B55" s="364" t="s">
        <v>275</v>
      </c>
      <c r="C55" s="258"/>
    </row>
    <row r="56" spans="1:3" s="1" customFormat="1" ht="12" customHeight="1" thickBot="1">
      <c r="A56" s="16" t="s">
        <v>271</v>
      </c>
      <c r="B56" s="250" t="s">
        <v>276</v>
      </c>
      <c r="C56" s="354"/>
    </row>
    <row r="57" spans="1:3" s="1" customFormat="1" ht="12" customHeight="1" thickBot="1">
      <c r="A57" s="20" t="s">
        <v>178</v>
      </c>
      <c r="B57" s="21" t="s">
        <v>277</v>
      </c>
      <c r="C57" s="253">
        <f>SUM(C58:C60)</f>
        <v>0</v>
      </c>
    </row>
    <row r="58" spans="1:3" s="1" customFormat="1" ht="12" customHeight="1">
      <c r="A58" s="15" t="s">
        <v>95</v>
      </c>
      <c r="B58" s="363" t="s">
        <v>278</v>
      </c>
      <c r="C58" s="256"/>
    </row>
    <row r="59" spans="1:3" s="1" customFormat="1" ht="12" customHeight="1">
      <c r="A59" s="14" t="s">
        <v>96</v>
      </c>
      <c r="B59" s="364" t="s">
        <v>406</v>
      </c>
      <c r="C59" s="255"/>
    </row>
    <row r="60" spans="1:3" s="1" customFormat="1" ht="12" customHeight="1">
      <c r="A60" s="14" t="s">
        <v>281</v>
      </c>
      <c r="B60" s="364" t="s">
        <v>279</v>
      </c>
      <c r="C60" s="255"/>
    </row>
    <row r="61" spans="1:3" s="1" customFormat="1" ht="12" customHeight="1" thickBot="1">
      <c r="A61" s="16" t="s">
        <v>282</v>
      </c>
      <c r="B61" s="250" t="s">
        <v>280</v>
      </c>
      <c r="C61" s="257"/>
    </row>
    <row r="62" spans="1:3" s="1" customFormat="1" ht="12" customHeight="1" thickBot="1">
      <c r="A62" s="20" t="s">
        <v>24</v>
      </c>
      <c r="B62" s="248" t="s">
        <v>283</v>
      </c>
      <c r="C62" s="253">
        <f>SUM(C63:C65)</f>
        <v>21351678</v>
      </c>
    </row>
    <row r="63" spans="1:3" s="1" customFormat="1" ht="12" customHeight="1">
      <c r="A63" s="15" t="s">
        <v>179</v>
      </c>
      <c r="B63" s="363" t="s">
        <v>285</v>
      </c>
      <c r="C63" s="258"/>
    </row>
    <row r="64" spans="1:3" s="1" customFormat="1" ht="12" customHeight="1">
      <c r="A64" s="14" t="s">
        <v>180</v>
      </c>
      <c r="B64" s="364" t="s">
        <v>407</v>
      </c>
      <c r="C64" s="258"/>
    </row>
    <row r="65" spans="1:3" s="1" customFormat="1" ht="12" customHeight="1">
      <c r="A65" s="14" t="s">
        <v>212</v>
      </c>
      <c r="B65" s="364" t="s">
        <v>286</v>
      </c>
      <c r="C65" s="258">
        <v>21351678</v>
      </c>
    </row>
    <row r="66" spans="1:3" s="1" customFormat="1" ht="12" customHeight="1" thickBot="1">
      <c r="A66" s="16" t="s">
        <v>284</v>
      </c>
      <c r="B66" s="250" t="s">
        <v>287</v>
      </c>
      <c r="C66" s="258"/>
    </row>
    <row r="67" spans="1:3" s="1" customFormat="1" ht="12" customHeight="1" thickBot="1">
      <c r="A67" s="426" t="s">
        <v>456</v>
      </c>
      <c r="B67" s="21" t="s">
        <v>288</v>
      </c>
      <c r="C67" s="259">
        <f>+C10+C17+C24+C31+C39+C51+C57+C62</f>
        <v>478493054</v>
      </c>
    </row>
    <row r="68" spans="1:3" s="1" customFormat="1" ht="12" customHeight="1" thickBot="1">
      <c r="A68" s="401" t="s">
        <v>289</v>
      </c>
      <c r="B68" s="248" t="s">
        <v>290</v>
      </c>
      <c r="C68" s="253">
        <f>SUM(C69:C71)</f>
        <v>16443546</v>
      </c>
    </row>
    <row r="69" spans="1:3" s="1" customFormat="1" ht="12" customHeight="1">
      <c r="A69" s="15" t="s">
        <v>318</v>
      </c>
      <c r="B69" s="363" t="s">
        <v>291</v>
      </c>
      <c r="C69" s="258">
        <v>16443546</v>
      </c>
    </row>
    <row r="70" spans="1:3" s="1" customFormat="1" ht="12" customHeight="1">
      <c r="A70" s="14" t="s">
        <v>327</v>
      </c>
      <c r="B70" s="364" t="s">
        <v>292</v>
      </c>
      <c r="C70" s="258"/>
    </row>
    <row r="71" spans="1:3" s="1" customFormat="1" ht="12" customHeight="1" thickBot="1">
      <c r="A71" s="16" t="s">
        <v>328</v>
      </c>
      <c r="B71" s="420" t="s">
        <v>548</v>
      </c>
      <c r="C71" s="258"/>
    </row>
    <row r="72" spans="1:3" s="1" customFormat="1" ht="12" customHeight="1" thickBot="1">
      <c r="A72" s="401" t="s">
        <v>294</v>
      </c>
      <c r="B72" s="248" t="s">
        <v>295</v>
      </c>
      <c r="C72" s="253">
        <f>SUM(C73:C76)</f>
        <v>0</v>
      </c>
    </row>
    <row r="73" spans="1:3" s="1" customFormat="1" ht="12" customHeight="1">
      <c r="A73" s="15" t="s">
        <v>147</v>
      </c>
      <c r="B73" s="363" t="s">
        <v>296</v>
      </c>
      <c r="C73" s="258"/>
    </row>
    <row r="74" spans="1:3" s="1" customFormat="1" ht="12" customHeight="1">
      <c r="A74" s="14" t="s">
        <v>148</v>
      </c>
      <c r="B74" s="364" t="s">
        <v>549</v>
      </c>
      <c r="C74" s="258"/>
    </row>
    <row r="75" spans="1:3" s="1" customFormat="1" ht="12" customHeight="1" thickBot="1">
      <c r="A75" s="16" t="s">
        <v>319</v>
      </c>
      <c r="B75" s="365" t="s">
        <v>297</v>
      </c>
      <c r="C75" s="354"/>
    </row>
    <row r="76" spans="1:3" s="1" customFormat="1" ht="12" customHeight="1" thickBot="1">
      <c r="A76" s="499" t="s">
        <v>320</v>
      </c>
      <c r="B76" s="500" t="s">
        <v>550</v>
      </c>
      <c r="C76" s="501"/>
    </row>
    <row r="77" spans="1:3" s="1" customFormat="1" ht="12" customHeight="1" thickBot="1">
      <c r="A77" s="401" t="s">
        <v>298</v>
      </c>
      <c r="B77" s="248" t="s">
        <v>299</v>
      </c>
      <c r="C77" s="253">
        <f>SUM(C78:C79)</f>
        <v>1072555787</v>
      </c>
    </row>
    <row r="78" spans="1:3" s="1" customFormat="1" ht="12" customHeight="1" thickBot="1">
      <c r="A78" s="13" t="s">
        <v>321</v>
      </c>
      <c r="B78" s="498" t="s">
        <v>300</v>
      </c>
      <c r="C78" s="354">
        <v>1072555787</v>
      </c>
    </row>
    <row r="79" spans="1:3" s="1" customFormat="1" ht="12" customHeight="1" thickBot="1">
      <c r="A79" s="499" t="s">
        <v>322</v>
      </c>
      <c r="B79" s="500" t="s">
        <v>301</v>
      </c>
      <c r="C79" s="501"/>
    </row>
    <row r="80" spans="1:3" s="1" customFormat="1" ht="12" customHeight="1" thickBot="1">
      <c r="A80" s="401" t="s">
        <v>302</v>
      </c>
      <c r="B80" s="248" t="s">
        <v>303</v>
      </c>
      <c r="C80" s="253">
        <f>SUM(C81:C83)</f>
        <v>0</v>
      </c>
    </row>
    <row r="81" spans="1:3" s="1" customFormat="1" ht="12" customHeight="1">
      <c r="A81" s="15" t="s">
        <v>323</v>
      </c>
      <c r="B81" s="363" t="s">
        <v>304</v>
      </c>
      <c r="C81" s="258"/>
    </row>
    <row r="82" spans="1:3" s="1" customFormat="1" ht="12" customHeight="1">
      <c r="A82" s="14" t="s">
        <v>324</v>
      </c>
      <c r="B82" s="364" t="s">
        <v>305</v>
      </c>
      <c r="C82" s="258"/>
    </row>
    <row r="83" spans="1:3" s="1" customFormat="1" ht="12" customHeight="1" thickBot="1">
      <c r="A83" s="18" t="s">
        <v>325</v>
      </c>
      <c r="B83" s="502" t="s">
        <v>551</v>
      </c>
      <c r="C83" s="503"/>
    </row>
    <row r="84" spans="1:3" s="1" customFormat="1" ht="12" customHeight="1" thickBot="1">
      <c r="A84" s="401" t="s">
        <v>306</v>
      </c>
      <c r="B84" s="248" t="s">
        <v>326</v>
      </c>
      <c r="C84" s="253">
        <f>SUM(C85:C88)</f>
        <v>0</v>
      </c>
    </row>
    <row r="85" spans="1:3" s="1" customFormat="1" ht="12" customHeight="1">
      <c r="A85" s="367" t="s">
        <v>307</v>
      </c>
      <c r="B85" s="363" t="s">
        <v>308</v>
      </c>
      <c r="C85" s="258"/>
    </row>
    <row r="86" spans="1:3" s="1" customFormat="1" ht="12" customHeight="1">
      <c r="A86" s="368" t="s">
        <v>309</v>
      </c>
      <c r="B86" s="364" t="s">
        <v>310</v>
      </c>
      <c r="C86" s="258"/>
    </row>
    <row r="87" spans="1:3" s="1" customFormat="1" ht="12" customHeight="1">
      <c r="A87" s="368" t="s">
        <v>311</v>
      </c>
      <c r="B87" s="364" t="s">
        <v>312</v>
      </c>
      <c r="C87" s="258"/>
    </row>
    <row r="88" spans="1:3" s="1" customFormat="1" ht="12" customHeight="1" thickBot="1">
      <c r="A88" s="369" t="s">
        <v>313</v>
      </c>
      <c r="B88" s="250" t="s">
        <v>314</v>
      </c>
      <c r="C88" s="258"/>
    </row>
    <row r="89" spans="1:3" s="1" customFormat="1" ht="12" customHeight="1" thickBot="1">
      <c r="A89" s="401" t="s">
        <v>315</v>
      </c>
      <c r="B89" s="248" t="s">
        <v>455</v>
      </c>
      <c r="C89" s="399"/>
    </row>
    <row r="90" spans="1:3" s="1" customFormat="1" ht="13.5" customHeight="1" thickBot="1">
      <c r="A90" s="401" t="s">
        <v>317</v>
      </c>
      <c r="B90" s="248" t="s">
        <v>316</v>
      </c>
      <c r="C90" s="399"/>
    </row>
    <row r="91" spans="1:3" s="1" customFormat="1" ht="15.75" customHeight="1" thickBot="1">
      <c r="A91" s="401" t="s">
        <v>329</v>
      </c>
      <c r="B91" s="370" t="s">
        <v>458</v>
      </c>
      <c r="C91" s="259">
        <f>+C68+C72+C77+C80+C84+C90+C89</f>
        <v>1088999333</v>
      </c>
    </row>
    <row r="92" spans="1:3" s="1" customFormat="1" ht="16.5" customHeight="1" thickBot="1">
      <c r="A92" s="402" t="s">
        <v>457</v>
      </c>
      <c r="B92" s="371" t="s">
        <v>459</v>
      </c>
      <c r="C92" s="259">
        <f>+C67+C91</f>
        <v>1567492387</v>
      </c>
    </row>
    <row r="93" spans="1:3" s="1" customFormat="1" ht="10.5" customHeight="1">
      <c r="A93" s="5"/>
      <c r="B93" s="6"/>
      <c r="C93" s="260"/>
    </row>
    <row r="94" spans="1:3" ht="16.5" customHeight="1">
      <c r="A94" s="656" t="s">
        <v>46</v>
      </c>
      <c r="B94" s="656"/>
      <c r="C94" s="656"/>
    </row>
    <row r="95" spans="1:3" ht="16.5" customHeight="1" thickBot="1">
      <c r="A95" s="653" t="s">
        <v>151</v>
      </c>
      <c r="B95" s="653"/>
      <c r="C95" s="511" t="str">
        <f>C7</f>
        <v>Forintban!</v>
      </c>
    </row>
    <row r="96" spans="1:3" ht="37.5" customHeight="1" thickBot="1">
      <c r="A96" s="491" t="s">
        <v>68</v>
      </c>
      <c r="B96" s="492" t="s">
        <v>47</v>
      </c>
      <c r="C96" s="493" t="str">
        <f>+C8</f>
        <v>2019. évi előirányzat</v>
      </c>
    </row>
    <row r="97" spans="1:3" s="37" customFormat="1" ht="12" customHeight="1" thickBot="1">
      <c r="A97" s="491"/>
      <c r="B97" s="492" t="s">
        <v>473</v>
      </c>
      <c r="C97" s="493" t="s">
        <v>474</v>
      </c>
    </row>
    <row r="98" spans="1:3" ht="12" customHeight="1" thickBot="1">
      <c r="A98" s="22" t="s">
        <v>17</v>
      </c>
      <c r="B98" s="28" t="s">
        <v>417</v>
      </c>
      <c r="C98" s="252">
        <f>C99+C100+C101+C102+C103+C116</f>
        <v>583456823</v>
      </c>
    </row>
    <row r="99" spans="1:3" ht="12" customHeight="1">
      <c r="A99" s="17" t="s">
        <v>97</v>
      </c>
      <c r="B99" s="10" t="s">
        <v>48</v>
      </c>
      <c r="C99" s="254">
        <v>226134593</v>
      </c>
    </row>
    <row r="100" spans="1:3" ht="12" customHeight="1">
      <c r="A100" s="14" t="s">
        <v>98</v>
      </c>
      <c r="B100" s="8" t="s">
        <v>181</v>
      </c>
      <c r="C100" s="255">
        <v>40914339</v>
      </c>
    </row>
    <row r="101" spans="1:3" ht="12" customHeight="1">
      <c r="A101" s="14" t="s">
        <v>99</v>
      </c>
      <c r="B101" s="8" t="s">
        <v>138</v>
      </c>
      <c r="C101" s="257">
        <v>189430477</v>
      </c>
    </row>
    <row r="102" spans="1:3" ht="12" customHeight="1">
      <c r="A102" s="14" t="s">
        <v>100</v>
      </c>
      <c r="B102" s="11" t="s">
        <v>182</v>
      </c>
      <c r="C102" s="257">
        <v>11784000</v>
      </c>
    </row>
    <row r="103" spans="1:3" ht="12" customHeight="1">
      <c r="A103" s="14" t="s">
        <v>111</v>
      </c>
      <c r="B103" s="19" t="s">
        <v>183</v>
      </c>
      <c r="C103" s="257">
        <v>115193414</v>
      </c>
    </row>
    <row r="104" spans="1:3" ht="12" customHeight="1">
      <c r="A104" s="14" t="s">
        <v>101</v>
      </c>
      <c r="B104" s="8" t="s">
        <v>422</v>
      </c>
      <c r="C104" s="257"/>
    </row>
    <row r="105" spans="1:3" ht="12" customHeight="1">
      <c r="A105" s="14" t="s">
        <v>102</v>
      </c>
      <c r="B105" s="137" t="s">
        <v>421</v>
      </c>
      <c r="C105" s="257"/>
    </row>
    <row r="106" spans="1:3" ht="12" customHeight="1">
      <c r="A106" s="14" t="s">
        <v>112</v>
      </c>
      <c r="B106" s="137" t="s">
        <v>420</v>
      </c>
      <c r="C106" s="257"/>
    </row>
    <row r="107" spans="1:3" ht="12" customHeight="1">
      <c r="A107" s="14" t="s">
        <v>113</v>
      </c>
      <c r="B107" s="135" t="s">
        <v>332</v>
      </c>
      <c r="C107" s="257"/>
    </row>
    <row r="108" spans="1:3" ht="12" customHeight="1">
      <c r="A108" s="14" t="s">
        <v>114</v>
      </c>
      <c r="B108" s="136" t="s">
        <v>333</v>
      </c>
      <c r="C108" s="257"/>
    </row>
    <row r="109" spans="1:3" ht="12" customHeight="1">
      <c r="A109" s="14" t="s">
        <v>115</v>
      </c>
      <c r="B109" s="136" t="s">
        <v>334</v>
      </c>
      <c r="C109" s="257"/>
    </row>
    <row r="110" spans="1:3" ht="12" customHeight="1">
      <c r="A110" s="14" t="s">
        <v>117</v>
      </c>
      <c r="B110" s="135" t="s">
        <v>335</v>
      </c>
      <c r="C110" s="257">
        <v>109693414</v>
      </c>
    </row>
    <row r="111" spans="1:3" ht="12" customHeight="1">
      <c r="A111" s="14" t="s">
        <v>184</v>
      </c>
      <c r="B111" s="135" t="s">
        <v>336</v>
      </c>
      <c r="C111" s="257"/>
    </row>
    <row r="112" spans="1:3" ht="12" customHeight="1">
      <c r="A112" s="14" t="s">
        <v>330</v>
      </c>
      <c r="B112" s="136" t="s">
        <v>337</v>
      </c>
      <c r="C112" s="257"/>
    </row>
    <row r="113" spans="1:3" ht="12" customHeight="1">
      <c r="A113" s="13" t="s">
        <v>331</v>
      </c>
      <c r="B113" s="137" t="s">
        <v>338</v>
      </c>
      <c r="C113" s="257"/>
    </row>
    <row r="114" spans="1:3" ht="12" customHeight="1">
      <c r="A114" s="14" t="s">
        <v>418</v>
      </c>
      <c r="B114" s="137" t="s">
        <v>339</v>
      </c>
      <c r="C114" s="257"/>
    </row>
    <row r="115" spans="1:3" ht="12" customHeight="1">
      <c r="A115" s="16" t="s">
        <v>419</v>
      </c>
      <c r="B115" s="137" t="s">
        <v>340</v>
      </c>
      <c r="C115" s="257">
        <v>5500000</v>
      </c>
    </row>
    <row r="116" spans="1:3" ht="12" customHeight="1">
      <c r="A116" s="14" t="s">
        <v>423</v>
      </c>
      <c r="B116" s="11" t="s">
        <v>49</v>
      </c>
      <c r="C116" s="255"/>
    </row>
    <row r="117" spans="1:3" ht="12" customHeight="1">
      <c r="A117" s="14" t="s">
        <v>424</v>
      </c>
      <c r="B117" s="8" t="s">
        <v>426</v>
      </c>
      <c r="C117" s="255"/>
    </row>
    <row r="118" spans="1:3" ht="12" customHeight="1" thickBot="1">
      <c r="A118" s="18" t="s">
        <v>425</v>
      </c>
      <c r="B118" s="424" t="s">
        <v>427</v>
      </c>
      <c r="C118" s="261"/>
    </row>
    <row r="119" spans="1:3" ht="12" customHeight="1" thickBot="1">
      <c r="A119" s="421" t="s">
        <v>18</v>
      </c>
      <c r="B119" s="422" t="s">
        <v>341</v>
      </c>
      <c r="C119" s="423">
        <f>+C120+C122+C124</f>
        <v>975452533</v>
      </c>
    </row>
    <row r="120" spans="1:3" ht="12" customHeight="1">
      <c r="A120" s="15" t="s">
        <v>103</v>
      </c>
      <c r="B120" s="8" t="s">
        <v>211</v>
      </c>
      <c r="C120" s="256">
        <v>828551733</v>
      </c>
    </row>
    <row r="121" spans="1:3" ht="12" customHeight="1">
      <c r="A121" s="15" t="s">
        <v>104</v>
      </c>
      <c r="B121" s="12" t="s">
        <v>345</v>
      </c>
      <c r="C121" s="256">
        <v>789731733</v>
      </c>
    </row>
    <row r="122" spans="1:3" ht="12" customHeight="1">
      <c r="A122" s="15" t="s">
        <v>105</v>
      </c>
      <c r="B122" s="12" t="s">
        <v>185</v>
      </c>
      <c r="C122" s="255">
        <v>140900800</v>
      </c>
    </row>
    <row r="123" spans="1:3" ht="12" customHeight="1">
      <c r="A123" s="15" t="s">
        <v>106</v>
      </c>
      <c r="B123" s="12" t="s">
        <v>346</v>
      </c>
      <c r="C123" s="220">
        <v>123591800</v>
      </c>
    </row>
    <row r="124" spans="1:3" ht="12" customHeight="1">
      <c r="A124" s="15" t="s">
        <v>107</v>
      </c>
      <c r="B124" s="250" t="s">
        <v>553</v>
      </c>
      <c r="C124" s="220">
        <v>6000000</v>
      </c>
    </row>
    <row r="125" spans="1:3" ht="12" customHeight="1">
      <c r="A125" s="15" t="s">
        <v>116</v>
      </c>
      <c r="B125" s="249" t="s">
        <v>408</v>
      </c>
      <c r="C125" s="220"/>
    </row>
    <row r="126" spans="1:3" ht="12" customHeight="1">
      <c r="A126" s="15" t="s">
        <v>118</v>
      </c>
      <c r="B126" s="362" t="s">
        <v>351</v>
      </c>
      <c r="C126" s="220"/>
    </row>
    <row r="127" spans="1:3" ht="15.75">
      <c r="A127" s="15" t="s">
        <v>186</v>
      </c>
      <c r="B127" s="136" t="s">
        <v>334</v>
      </c>
      <c r="C127" s="220"/>
    </row>
    <row r="128" spans="1:3" ht="12" customHeight="1">
      <c r="A128" s="15" t="s">
        <v>187</v>
      </c>
      <c r="B128" s="136" t="s">
        <v>350</v>
      </c>
      <c r="C128" s="220"/>
    </row>
    <row r="129" spans="1:3" ht="12" customHeight="1">
      <c r="A129" s="15" t="s">
        <v>188</v>
      </c>
      <c r="B129" s="136" t="s">
        <v>349</v>
      </c>
      <c r="C129" s="220"/>
    </row>
    <row r="130" spans="1:3" ht="12" customHeight="1">
      <c r="A130" s="15" t="s">
        <v>342</v>
      </c>
      <c r="B130" s="136" t="s">
        <v>337</v>
      </c>
      <c r="C130" s="220">
        <v>6000000</v>
      </c>
    </row>
    <row r="131" spans="1:3" ht="12" customHeight="1">
      <c r="A131" s="15" t="s">
        <v>343</v>
      </c>
      <c r="B131" s="136" t="s">
        <v>348</v>
      </c>
      <c r="C131" s="220"/>
    </row>
    <row r="132" spans="1:3" ht="16.5" thickBot="1">
      <c r="A132" s="13" t="s">
        <v>344</v>
      </c>
      <c r="B132" s="136" t="s">
        <v>347</v>
      </c>
      <c r="C132" s="222"/>
    </row>
    <row r="133" spans="1:3" ht="12" customHeight="1" thickBot="1">
      <c r="A133" s="20" t="s">
        <v>19</v>
      </c>
      <c r="B133" s="119" t="s">
        <v>428</v>
      </c>
      <c r="C133" s="253">
        <f>+C98+C119</f>
        <v>1558909356</v>
      </c>
    </row>
    <row r="134" spans="1:3" ht="12" customHeight="1" thickBot="1">
      <c r="A134" s="20" t="s">
        <v>20</v>
      </c>
      <c r="B134" s="119" t="s">
        <v>429</v>
      </c>
      <c r="C134" s="253">
        <f>+C135+C136+C137</f>
        <v>0</v>
      </c>
    </row>
    <row r="135" spans="1:3" ht="12" customHeight="1">
      <c r="A135" s="15" t="s">
        <v>249</v>
      </c>
      <c r="B135" s="12" t="s">
        <v>436</v>
      </c>
      <c r="C135" s="220"/>
    </row>
    <row r="136" spans="1:3" ht="12" customHeight="1">
      <c r="A136" s="15" t="s">
        <v>250</v>
      </c>
      <c r="B136" s="12" t="s">
        <v>437</v>
      </c>
      <c r="C136" s="220"/>
    </row>
    <row r="137" spans="1:3" ht="12" customHeight="1" thickBot="1">
      <c r="A137" s="13" t="s">
        <v>251</v>
      </c>
      <c r="B137" s="12" t="s">
        <v>438</v>
      </c>
      <c r="C137" s="220"/>
    </row>
    <row r="138" spans="1:3" ht="12" customHeight="1" thickBot="1">
      <c r="A138" s="20" t="s">
        <v>21</v>
      </c>
      <c r="B138" s="119" t="s">
        <v>430</v>
      </c>
      <c r="C138" s="253">
        <f>SUM(C139:C144)</f>
        <v>0</v>
      </c>
    </row>
    <row r="139" spans="1:3" ht="12" customHeight="1">
      <c r="A139" s="15" t="s">
        <v>90</v>
      </c>
      <c r="B139" s="9" t="s">
        <v>439</v>
      </c>
      <c r="C139" s="220"/>
    </row>
    <row r="140" spans="1:3" ht="12" customHeight="1">
      <c r="A140" s="15" t="s">
        <v>91</v>
      </c>
      <c r="B140" s="9" t="s">
        <v>431</v>
      </c>
      <c r="C140" s="220"/>
    </row>
    <row r="141" spans="1:3" ht="12" customHeight="1">
      <c r="A141" s="15" t="s">
        <v>92</v>
      </c>
      <c r="B141" s="9" t="s">
        <v>432</v>
      </c>
      <c r="C141" s="220"/>
    </row>
    <row r="142" spans="1:3" ht="12" customHeight="1">
      <c r="A142" s="15" t="s">
        <v>173</v>
      </c>
      <c r="B142" s="9" t="s">
        <v>433</v>
      </c>
      <c r="C142" s="220"/>
    </row>
    <row r="143" spans="1:3" ht="12" customHeight="1" thickBot="1">
      <c r="A143" s="13" t="s">
        <v>174</v>
      </c>
      <c r="B143" s="7" t="s">
        <v>434</v>
      </c>
      <c r="C143" s="222"/>
    </row>
    <row r="144" spans="1:3" ht="12" customHeight="1" thickBot="1">
      <c r="A144" s="499" t="s">
        <v>175</v>
      </c>
      <c r="B144" s="504" t="s">
        <v>435</v>
      </c>
      <c r="C144" s="505"/>
    </row>
    <row r="145" spans="1:3" ht="12" customHeight="1" thickBot="1">
      <c r="A145" s="20" t="s">
        <v>22</v>
      </c>
      <c r="B145" s="119" t="s">
        <v>443</v>
      </c>
      <c r="C145" s="259">
        <f>+C146+C147+C148+C149</f>
        <v>8583031</v>
      </c>
    </row>
    <row r="146" spans="1:3" ht="12" customHeight="1">
      <c r="A146" s="15" t="s">
        <v>93</v>
      </c>
      <c r="B146" s="9" t="s">
        <v>352</v>
      </c>
      <c r="C146" s="220"/>
    </row>
    <row r="147" spans="1:3" ht="12" customHeight="1">
      <c r="A147" s="15" t="s">
        <v>94</v>
      </c>
      <c r="B147" s="9" t="s">
        <v>353</v>
      </c>
      <c r="C147" s="220">
        <v>8583031</v>
      </c>
    </row>
    <row r="148" spans="1:3" ht="12" customHeight="1" thickBot="1">
      <c r="A148" s="13" t="s">
        <v>269</v>
      </c>
      <c r="B148" s="7" t="s">
        <v>444</v>
      </c>
      <c r="C148" s="222"/>
    </row>
    <row r="149" spans="1:3" ht="12" customHeight="1" thickBot="1">
      <c r="A149" s="499" t="s">
        <v>270</v>
      </c>
      <c r="B149" s="504" t="s">
        <v>371</v>
      </c>
      <c r="C149" s="505"/>
    </row>
    <row r="150" spans="1:3" ht="12" customHeight="1" thickBot="1">
      <c r="A150" s="20" t="s">
        <v>23</v>
      </c>
      <c r="B150" s="119" t="s">
        <v>445</v>
      </c>
      <c r="C150" s="262">
        <f>SUM(C151:C155)</f>
        <v>0</v>
      </c>
    </row>
    <row r="151" spans="1:3" ht="12" customHeight="1">
      <c r="A151" s="15" t="s">
        <v>95</v>
      </c>
      <c r="B151" s="9" t="s">
        <v>440</v>
      </c>
      <c r="C151" s="220"/>
    </row>
    <row r="152" spans="1:3" ht="12" customHeight="1">
      <c r="A152" s="15" t="s">
        <v>96</v>
      </c>
      <c r="B152" s="9" t="s">
        <v>447</v>
      </c>
      <c r="C152" s="220"/>
    </row>
    <row r="153" spans="1:3" ht="12" customHeight="1">
      <c r="A153" s="15" t="s">
        <v>281</v>
      </c>
      <c r="B153" s="9" t="s">
        <v>442</v>
      </c>
      <c r="C153" s="220"/>
    </row>
    <row r="154" spans="1:3" ht="12" customHeight="1">
      <c r="A154" s="15" t="s">
        <v>282</v>
      </c>
      <c r="B154" s="9" t="s">
        <v>498</v>
      </c>
      <c r="C154" s="220"/>
    </row>
    <row r="155" spans="1:3" ht="12" customHeight="1" thickBot="1">
      <c r="A155" s="15" t="s">
        <v>446</v>
      </c>
      <c r="B155" s="9" t="s">
        <v>449</v>
      </c>
      <c r="C155" s="220"/>
    </row>
    <row r="156" spans="1:3" ht="12" customHeight="1" thickBot="1">
      <c r="A156" s="20" t="s">
        <v>24</v>
      </c>
      <c r="B156" s="119" t="s">
        <v>450</v>
      </c>
      <c r="C156" s="425"/>
    </row>
    <row r="157" spans="1:3" ht="12" customHeight="1" thickBot="1">
      <c r="A157" s="20" t="s">
        <v>25</v>
      </c>
      <c r="B157" s="119" t="s">
        <v>451</v>
      </c>
      <c r="C157" s="425"/>
    </row>
    <row r="158" spans="1:9" ht="15" customHeight="1" thickBot="1">
      <c r="A158" s="20" t="s">
        <v>26</v>
      </c>
      <c r="B158" s="119" t="s">
        <v>453</v>
      </c>
      <c r="C158" s="506">
        <f>+C134+C138+C145+C150+C156+C157</f>
        <v>8583031</v>
      </c>
      <c r="F158" s="38"/>
      <c r="G158" s="120"/>
      <c r="H158" s="120"/>
      <c r="I158" s="120"/>
    </row>
    <row r="159" spans="1:3" s="1" customFormat="1" ht="17.25" customHeight="1" thickBot="1">
      <c r="A159" s="251" t="s">
        <v>27</v>
      </c>
      <c r="B159" s="507" t="s">
        <v>452</v>
      </c>
      <c r="C159" s="506">
        <f>+C133+C158</f>
        <v>1567492387</v>
      </c>
    </row>
    <row r="160" spans="1:3" ht="15.75" customHeight="1">
      <c r="A160" s="567"/>
      <c r="B160" s="567"/>
      <c r="C160" s="568">
        <f>C92-C159</f>
        <v>0</v>
      </c>
    </row>
    <row r="161" spans="1:3" ht="15.75">
      <c r="A161" s="654" t="s">
        <v>354</v>
      </c>
      <c r="B161" s="654"/>
      <c r="C161" s="654"/>
    </row>
    <row r="162" spans="1:3" ht="15" customHeight="1" thickBot="1">
      <c r="A162" s="655" t="s">
        <v>152</v>
      </c>
      <c r="B162" s="655"/>
      <c r="C162" s="512" t="str">
        <f>C95</f>
        <v>Forintban!</v>
      </c>
    </row>
    <row r="163" spans="1:3" ht="13.5" customHeight="1" thickBot="1">
      <c r="A163" s="20">
        <v>1</v>
      </c>
      <c r="B163" s="27" t="s">
        <v>454</v>
      </c>
      <c r="C163" s="253">
        <f>+C67-C133</f>
        <v>-1080416302</v>
      </c>
    </row>
    <row r="164" spans="1:3" ht="27.75" customHeight="1" thickBot="1">
      <c r="A164" s="20" t="s">
        <v>18</v>
      </c>
      <c r="B164" s="27" t="s">
        <v>460</v>
      </c>
      <c r="C164" s="253">
        <f>+C91-C158</f>
        <v>1080416302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="120" zoomScaleNormal="120" zoomScaleSheetLayoutView="100" workbookViewId="0" topLeftCell="A1">
      <selection activeCell="A1" sqref="A1:E38"/>
    </sheetView>
  </sheetViews>
  <sheetFormatPr defaultColWidth="9.00390625" defaultRowHeight="12.75"/>
  <cols>
    <col min="1" max="1" width="9.00390625" style="36" customWidth="1"/>
    <col min="2" max="2" width="66.375" style="36" bestFit="1" customWidth="1"/>
    <col min="3" max="3" width="15.50390625" style="335" customWidth="1"/>
    <col min="4" max="5" width="15.50390625" style="36" customWidth="1"/>
    <col min="6" max="6" width="9.00390625" style="36" customWidth="1"/>
    <col min="7" max="16384" width="9.375" style="36" customWidth="1"/>
  </cols>
  <sheetData>
    <row r="1" spans="3:5" ht="15.75">
      <c r="C1" s="581"/>
      <c r="D1" s="578"/>
      <c r="E1" s="587" t="str">
        <f>CONCATENATE("7. tájékoztató tábla ",ALAPADATOK!A7," ",ALAPADATOK!B7," ",ALAPADATOK!C7," ",ALAPADATOK!D7," ",ALAPADATOK!E7," ",ALAPADATOK!F7," ",ALAPADATOK!G7," ",ALAPADATOK!H7)</f>
        <v>7. tájékoztató tábla a 7 / 2019 ( III.29. ) önkormányzati rendelethez</v>
      </c>
    </row>
    <row r="2" spans="1:5" ht="15.75">
      <c r="A2" s="731" t="str">
        <f>CONCATENATE(ALAPADATOK!A3)</f>
        <v>BESENYSZÖG VÁROS  ÖNKORMÁNYZATA</v>
      </c>
      <c r="B2" s="732"/>
      <c r="C2" s="732"/>
      <c r="D2" s="732"/>
      <c r="E2" s="732"/>
    </row>
    <row r="3" spans="1:5" ht="15.75">
      <c r="A3" s="705" t="s">
        <v>582</v>
      </c>
      <c r="B3" s="733"/>
      <c r="C3" s="733"/>
      <c r="D3" s="733"/>
      <c r="E3" s="733"/>
    </row>
    <row r="4" spans="1:5" ht="15.75" customHeight="1">
      <c r="A4" s="656" t="s">
        <v>581</v>
      </c>
      <c r="B4" s="656"/>
      <c r="C4" s="656"/>
      <c r="D4" s="656"/>
      <c r="E4" s="656"/>
    </row>
    <row r="5" spans="1:5" ht="15.75" customHeight="1" thickBot="1">
      <c r="A5" s="655" t="s">
        <v>150</v>
      </c>
      <c r="B5" s="655"/>
      <c r="D5" s="133"/>
      <c r="E5" s="263" t="str">
        <f>'KV_4.sz.tájékoztató_t.'!O3</f>
        <v>Forintban!</v>
      </c>
    </row>
    <row r="6" spans="1:5" ht="37.5" customHeight="1" thickBot="1">
      <c r="A6" s="23" t="s">
        <v>68</v>
      </c>
      <c r="B6" s="24" t="s">
        <v>16</v>
      </c>
      <c r="C6" s="24" t="str">
        <f>+CONCATENATE(LEFT(KV_ÖSSZEFÜGGÉSEK!A5,4)+1,". évi")</f>
        <v>2020. évi</v>
      </c>
      <c r="D6" s="356" t="str">
        <f>+CONCATENATE(LEFT(KV_ÖSSZEFÜGGÉSEK!A5,4)+2,". évi")</f>
        <v>2021. évi</v>
      </c>
      <c r="E6" s="150" t="str">
        <f>+CONCATENATE(LEFT(KV_ÖSSZEFÜGGÉSEK!A5,4)+3,". évi")</f>
        <v>2022. évi</v>
      </c>
    </row>
    <row r="7" spans="1:5" s="37" customFormat="1" ht="12" customHeight="1" thickBot="1">
      <c r="A7" s="31" t="s">
        <v>473</v>
      </c>
      <c r="B7" s="32" t="s">
        <v>474</v>
      </c>
      <c r="C7" s="32" t="s">
        <v>475</v>
      </c>
      <c r="D7" s="32" t="s">
        <v>477</v>
      </c>
      <c r="E7" s="391" t="s">
        <v>476</v>
      </c>
    </row>
    <row r="8" spans="1:5" s="1" customFormat="1" ht="12" customHeight="1" thickBot="1">
      <c r="A8" s="20" t="s">
        <v>17</v>
      </c>
      <c r="B8" s="21" t="s">
        <v>510</v>
      </c>
      <c r="C8" s="403">
        <v>239977373</v>
      </c>
      <c r="D8" s="403">
        <v>239977373</v>
      </c>
      <c r="E8" s="403">
        <v>239977373</v>
      </c>
    </row>
    <row r="9" spans="1:5" s="1" customFormat="1" ht="12" customHeight="1" thickBot="1">
      <c r="A9" s="20" t="s">
        <v>18</v>
      </c>
      <c r="B9" s="248" t="s">
        <v>356</v>
      </c>
      <c r="C9" s="403">
        <v>67934000</v>
      </c>
      <c r="D9" s="403">
        <v>67934000</v>
      </c>
      <c r="E9" s="403">
        <v>67934000</v>
      </c>
    </row>
    <row r="10" spans="1:5" s="1" customFormat="1" ht="12" customHeight="1" thickBot="1">
      <c r="A10" s="20" t="s">
        <v>19</v>
      </c>
      <c r="B10" s="21" t="s">
        <v>363</v>
      </c>
      <c r="C10" s="403"/>
      <c r="D10" s="403"/>
      <c r="E10" s="404"/>
    </row>
    <row r="11" spans="1:5" s="1" customFormat="1" ht="12" customHeight="1" thickBot="1">
      <c r="A11" s="20" t="s">
        <v>171</v>
      </c>
      <c r="B11" s="21" t="s">
        <v>248</v>
      </c>
      <c r="C11" s="355">
        <f>SUM(C12:C18)</f>
        <v>85500000</v>
      </c>
      <c r="D11" s="355">
        <f>SUM(D12:D18)</f>
        <v>85500000</v>
      </c>
      <c r="E11" s="390">
        <f>SUM(E12:E18)</f>
        <v>85500000</v>
      </c>
    </row>
    <row r="12" spans="1:5" s="1" customFormat="1" ht="12" customHeight="1">
      <c r="A12" s="15" t="s">
        <v>249</v>
      </c>
      <c r="B12" s="363" t="s">
        <v>534</v>
      </c>
      <c r="C12" s="350"/>
      <c r="D12" s="350"/>
      <c r="E12" s="221"/>
    </row>
    <row r="13" spans="1:5" s="1" customFormat="1" ht="12" customHeight="1">
      <c r="A13" s="14" t="s">
        <v>250</v>
      </c>
      <c r="B13" s="364" t="s">
        <v>535</v>
      </c>
      <c r="C13" s="349"/>
      <c r="D13" s="349"/>
      <c r="E13" s="220"/>
    </row>
    <row r="14" spans="1:5" s="1" customFormat="1" ht="12" customHeight="1">
      <c r="A14" s="14" t="s">
        <v>251</v>
      </c>
      <c r="B14" s="364" t="s">
        <v>536</v>
      </c>
      <c r="C14" s="349">
        <v>77000000</v>
      </c>
      <c r="D14" s="349">
        <v>77000000</v>
      </c>
      <c r="E14" s="349">
        <v>77000000</v>
      </c>
    </row>
    <row r="15" spans="1:5" s="1" customFormat="1" ht="12" customHeight="1">
      <c r="A15" s="14" t="s">
        <v>252</v>
      </c>
      <c r="B15" s="364" t="s">
        <v>537</v>
      </c>
      <c r="C15" s="349"/>
      <c r="D15" s="349"/>
      <c r="E15" s="349"/>
    </row>
    <row r="16" spans="1:5" s="1" customFormat="1" ht="12" customHeight="1">
      <c r="A16" s="14" t="s">
        <v>531</v>
      </c>
      <c r="B16" s="364" t="s">
        <v>253</v>
      </c>
      <c r="C16" s="349">
        <v>8000000</v>
      </c>
      <c r="D16" s="349">
        <v>8000000</v>
      </c>
      <c r="E16" s="349">
        <v>8000000</v>
      </c>
    </row>
    <row r="17" spans="1:5" s="1" customFormat="1" ht="12" customHeight="1">
      <c r="A17" s="14" t="s">
        <v>532</v>
      </c>
      <c r="B17" s="364" t="s">
        <v>254</v>
      </c>
      <c r="C17" s="349"/>
      <c r="D17" s="349"/>
      <c r="E17" s="349"/>
    </row>
    <row r="18" spans="1:5" s="1" customFormat="1" ht="12" customHeight="1" thickBot="1">
      <c r="A18" s="16" t="s">
        <v>533</v>
      </c>
      <c r="B18" s="365" t="s">
        <v>255</v>
      </c>
      <c r="C18" s="351">
        <v>500000</v>
      </c>
      <c r="D18" s="351">
        <v>500000</v>
      </c>
      <c r="E18" s="351">
        <v>500000</v>
      </c>
    </row>
    <row r="19" spans="1:5" s="1" customFormat="1" ht="12" customHeight="1" thickBot="1">
      <c r="A19" s="20" t="s">
        <v>21</v>
      </c>
      <c r="B19" s="21" t="s">
        <v>513</v>
      </c>
      <c r="C19" s="403">
        <v>33000000</v>
      </c>
      <c r="D19" s="403">
        <v>33000000</v>
      </c>
      <c r="E19" s="403">
        <v>33000000</v>
      </c>
    </row>
    <row r="20" spans="1:5" s="1" customFormat="1" ht="12" customHeight="1" thickBot="1">
      <c r="A20" s="20" t="s">
        <v>22</v>
      </c>
      <c r="B20" s="21" t="s">
        <v>9</v>
      </c>
      <c r="C20" s="403"/>
      <c r="D20" s="403"/>
      <c r="E20" s="404"/>
    </row>
    <row r="21" spans="1:5" s="1" customFormat="1" ht="12" customHeight="1" thickBot="1">
      <c r="A21" s="20" t="s">
        <v>178</v>
      </c>
      <c r="B21" s="21" t="s">
        <v>512</v>
      </c>
      <c r="C21" s="403"/>
      <c r="D21" s="403"/>
      <c r="E21" s="404"/>
    </row>
    <row r="22" spans="1:5" s="1" customFormat="1" ht="12" customHeight="1" thickBot="1">
      <c r="A22" s="20" t="s">
        <v>24</v>
      </c>
      <c r="B22" s="248" t="s">
        <v>511</v>
      </c>
      <c r="C22" s="403">
        <v>13000000</v>
      </c>
      <c r="D22" s="403">
        <v>13000000</v>
      </c>
      <c r="E22" s="403">
        <v>13000000</v>
      </c>
    </row>
    <row r="23" spans="1:5" s="1" customFormat="1" ht="12" customHeight="1" thickBot="1">
      <c r="A23" s="20" t="s">
        <v>25</v>
      </c>
      <c r="B23" s="21" t="s">
        <v>288</v>
      </c>
      <c r="C23" s="355">
        <f>+C8+C9+C10+C11+C19+C20+C21+C22</f>
        <v>439411373</v>
      </c>
      <c r="D23" s="355">
        <f>+D8+D9+D10+D11+D19+D20+D21+D22</f>
        <v>439411373</v>
      </c>
      <c r="E23" s="259">
        <f>+E8+E9+E10+E11+E19+E20+E21+E22</f>
        <v>439411373</v>
      </c>
    </row>
    <row r="24" spans="1:5" s="1" customFormat="1" ht="12" customHeight="1" thickBot="1">
      <c r="A24" s="20" t="s">
        <v>26</v>
      </c>
      <c r="B24" s="21" t="s">
        <v>514</v>
      </c>
      <c r="C24" s="448"/>
      <c r="D24" s="448"/>
      <c r="E24" s="449"/>
    </row>
    <row r="25" spans="1:5" s="1" customFormat="1" ht="12" customHeight="1" thickBot="1">
      <c r="A25" s="20" t="s">
        <v>27</v>
      </c>
      <c r="B25" s="21" t="s">
        <v>515</v>
      </c>
      <c r="C25" s="355">
        <f>+C23+C24</f>
        <v>439411373</v>
      </c>
      <c r="D25" s="355">
        <f>+D23+D24</f>
        <v>439411373</v>
      </c>
      <c r="E25" s="390">
        <f>+E23+E24</f>
        <v>439411373</v>
      </c>
    </row>
    <row r="26" spans="1:5" s="1" customFormat="1" ht="12" customHeight="1">
      <c r="A26" s="323"/>
      <c r="B26" s="324"/>
      <c r="C26" s="325"/>
      <c r="D26" s="446"/>
      <c r="E26" s="447"/>
    </row>
    <row r="27" spans="1:5" s="1" customFormat="1" ht="12" customHeight="1">
      <c r="A27" s="656" t="s">
        <v>46</v>
      </c>
      <c r="B27" s="656"/>
      <c r="C27" s="656"/>
      <c r="D27" s="656"/>
      <c r="E27" s="656"/>
    </row>
    <row r="28" spans="1:5" s="1" customFormat="1" ht="12" customHeight="1" thickBot="1">
      <c r="A28" s="653" t="s">
        <v>151</v>
      </c>
      <c r="B28" s="653"/>
      <c r="C28" s="335"/>
      <c r="D28" s="133"/>
      <c r="E28" s="263" t="str">
        <f>E5</f>
        <v>Forintban!</v>
      </c>
    </row>
    <row r="29" spans="1:5" s="1" customFormat="1" ht="24" customHeight="1" thickBot="1">
      <c r="A29" s="23" t="s">
        <v>15</v>
      </c>
      <c r="B29" s="24" t="s">
        <v>47</v>
      </c>
      <c r="C29" s="24" t="str">
        <f>+C6</f>
        <v>2020. évi</v>
      </c>
      <c r="D29" s="24" t="str">
        <f>+D6</f>
        <v>2021. évi</v>
      </c>
      <c r="E29" s="150" t="str">
        <f>+E6</f>
        <v>2022. évi</v>
      </c>
    </row>
    <row r="30" spans="1:5" s="1" customFormat="1" ht="12" customHeight="1" thickBot="1">
      <c r="A30" s="359" t="s">
        <v>473</v>
      </c>
      <c r="B30" s="360" t="s">
        <v>474</v>
      </c>
      <c r="C30" s="360" t="s">
        <v>475</v>
      </c>
      <c r="D30" s="360" t="s">
        <v>477</v>
      </c>
      <c r="E30" s="442" t="s">
        <v>476</v>
      </c>
    </row>
    <row r="31" spans="1:5" s="1" customFormat="1" ht="15" customHeight="1" thickBot="1">
      <c r="A31" s="20" t="s">
        <v>17</v>
      </c>
      <c r="B31" s="27" t="s">
        <v>516</v>
      </c>
      <c r="C31" s="403">
        <v>427347633</v>
      </c>
      <c r="D31" s="403">
        <v>415693893</v>
      </c>
      <c r="E31" s="403">
        <v>415693893</v>
      </c>
    </row>
    <row r="32" spans="1:5" ht="12" customHeight="1" thickBot="1">
      <c r="A32" s="421" t="s">
        <v>18</v>
      </c>
      <c r="B32" s="443" t="s">
        <v>521</v>
      </c>
      <c r="C32" s="444">
        <f>+C33+C34+C35</f>
        <v>410000</v>
      </c>
      <c r="D32" s="444">
        <f>+D33+D34+D35</f>
        <v>410000</v>
      </c>
      <c r="E32" s="445">
        <f>+E33+E34+E35</f>
        <v>410000</v>
      </c>
    </row>
    <row r="33" spans="1:5" ht="12" customHeight="1">
      <c r="A33" s="15" t="s">
        <v>103</v>
      </c>
      <c r="B33" s="8" t="s">
        <v>211</v>
      </c>
      <c r="C33" s="350">
        <v>410000</v>
      </c>
      <c r="D33" s="350">
        <v>410000</v>
      </c>
      <c r="E33" s="350">
        <v>410000</v>
      </c>
    </row>
    <row r="34" spans="1:5" ht="12" customHeight="1">
      <c r="A34" s="15" t="s">
        <v>104</v>
      </c>
      <c r="B34" s="12" t="s">
        <v>185</v>
      </c>
      <c r="C34" s="349"/>
      <c r="D34" s="349"/>
      <c r="E34" s="220"/>
    </row>
    <row r="35" spans="1:5" ht="12" customHeight="1" thickBot="1">
      <c r="A35" s="15" t="s">
        <v>105</v>
      </c>
      <c r="B35" s="250" t="s">
        <v>213</v>
      </c>
      <c r="C35" s="349"/>
      <c r="D35" s="349"/>
      <c r="E35" s="220"/>
    </row>
    <row r="36" spans="1:5" ht="12" customHeight="1" thickBot="1">
      <c r="A36" s="20" t="s">
        <v>19</v>
      </c>
      <c r="B36" s="119" t="s">
        <v>428</v>
      </c>
      <c r="C36" s="348">
        <f>+C31+C32</f>
        <v>427757633</v>
      </c>
      <c r="D36" s="348">
        <f>+D31+D32</f>
        <v>416103893</v>
      </c>
      <c r="E36" s="219">
        <f>+E31+E32</f>
        <v>416103893</v>
      </c>
    </row>
    <row r="37" spans="1:6" ht="15" customHeight="1" thickBot="1">
      <c r="A37" s="20" t="s">
        <v>20</v>
      </c>
      <c r="B37" s="119" t="s">
        <v>517</v>
      </c>
      <c r="C37" s="450">
        <v>11653740</v>
      </c>
      <c r="D37" s="450">
        <v>23307480</v>
      </c>
      <c r="E37" s="450">
        <v>23307480</v>
      </c>
      <c r="F37" s="120"/>
    </row>
    <row r="38" spans="1:5" s="1" customFormat="1" ht="12.75" customHeight="1" thickBot="1">
      <c r="A38" s="251" t="s">
        <v>21</v>
      </c>
      <c r="B38" s="334" t="s">
        <v>518</v>
      </c>
      <c r="C38" s="441">
        <f>+C36+C37</f>
        <v>439411373</v>
      </c>
      <c r="D38" s="441">
        <f>+D36+D37</f>
        <v>439411373</v>
      </c>
      <c r="E38" s="435">
        <f>+E36+E37</f>
        <v>439411373</v>
      </c>
    </row>
    <row r="39" spans="3:5" ht="15.75">
      <c r="C39" s="592">
        <f>C25-C38</f>
        <v>0</v>
      </c>
      <c r="D39" s="592">
        <f>D25-D38</f>
        <v>0</v>
      </c>
      <c r="E39" s="592">
        <f>E25-E38</f>
        <v>0</v>
      </c>
    </row>
    <row r="40" ht="15.75">
      <c r="C40" s="36"/>
    </row>
    <row r="41" ht="15.75">
      <c r="C41" s="36"/>
    </row>
    <row r="42" ht="16.5" customHeight="1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58">
      <selection activeCell="C72" sqref="C72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335" customWidth="1"/>
    <col min="4" max="4" width="9.00390625" style="36" customWidth="1"/>
    <col min="5" max="16384" width="9.375" style="36" customWidth="1"/>
  </cols>
  <sheetData>
    <row r="1" spans="1:3" ht="18.75" customHeight="1">
      <c r="A1" s="559"/>
      <c r="B1" s="649" t="str">
        <f>CONCATENATE("1.2. melléklet ",ALAPADATOK!A7," ",ALAPADATOK!B7," ",ALAPADATOK!C7," ",ALAPADATOK!D7," ",ALAPADATOK!E7," ",ALAPADATOK!F7," ",ALAPADATOK!G7," ",ALAPADATOK!H7)</f>
        <v>1.2. melléklet a 7 / 2019 ( III.29. ) önkormányzati rendelethez</v>
      </c>
      <c r="C1" s="650"/>
    </row>
    <row r="2" spans="1:3" ht="21.75" customHeight="1">
      <c r="A2" s="560"/>
      <c r="B2" s="561" t="str">
        <f>CONCATENATE(ALAPADATOK!A3)</f>
        <v>BESENYSZÖG VÁROS  ÖNKORMÁNYZATA</v>
      </c>
      <c r="C2" s="562"/>
    </row>
    <row r="3" spans="1:3" ht="21.75" customHeight="1">
      <c r="A3" s="562"/>
      <c r="B3" s="561" t="s">
        <v>558</v>
      </c>
      <c r="C3" s="562"/>
    </row>
    <row r="4" spans="1:3" ht="21.75" customHeight="1">
      <c r="A4" s="562"/>
      <c r="B4" s="561" t="s">
        <v>560</v>
      </c>
      <c r="C4" s="562"/>
    </row>
    <row r="5" spans="1:3" ht="21.75" customHeight="1">
      <c r="A5" s="559"/>
      <c r="B5" s="559"/>
      <c r="C5" s="563"/>
    </row>
    <row r="6" spans="1:3" ht="15" customHeight="1">
      <c r="A6" s="651" t="s">
        <v>14</v>
      </c>
      <c r="B6" s="651"/>
      <c r="C6" s="651"/>
    </row>
    <row r="7" spans="1:3" ht="15" customHeight="1" thickBot="1">
      <c r="A7" s="652" t="s">
        <v>150</v>
      </c>
      <c r="B7" s="652"/>
      <c r="C7" s="510" t="str">
        <f>CONCATENATE('KV_1.1.sz.mell.'!C7)</f>
        <v>Forintban!</v>
      </c>
    </row>
    <row r="8" spans="1:3" ht="24" customHeight="1" thickBot="1">
      <c r="A8" s="564" t="s">
        <v>68</v>
      </c>
      <c r="B8" s="565" t="s">
        <v>16</v>
      </c>
      <c r="C8" s="566" t="str">
        <f>+CONCATENATE(LEFT(KV_ÖSSZEFÜGGÉSEK!A5,4),". évi előirányzat")</f>
        <v>2019. évi előirányzat</v>
      </c>
    </row>
    <row r="9" spans="1:3" s="37" customFormat="1" ht="12" customHeight="1" thickBot="1">
      <c r="A9" s="494"/>
      <c r="B9" s="495" t="s">
        <v>473</v>
      </c>
      <c r="C9" s="496" t="s">
        <v>474</v>
      </c>
    </row>
    <row r="10" spans="1:3" s="1" customFormat="1" ht="12" customHeight="1" thickBot="1">
      <c r="A10" s="20" t="s">
        <v>17</v>
      </c>
      <c r="B10" s="21" t="s">
        <v>233</v>
      </c>
      <c r="C10" s="253">
        <f>+C11+C12+C13+C14+C15+C16</f>
        <v>226543851</v>
      </c>
    </row>
    <row r="11" spans="1:3" s="1" customFormat="1" ht="12" customHeight="1">
      <c r="A11" s="15" t="s">
        <v>97</v>
      </c>
      <c r="B11" s="363" t="s">
        <v>234</v>
      </c>
      <c r="C11" s="256">
        <v>75915658</v>
      </c>
    </row>
    <row r="12" spans="1:3" s="1" customFormat="1" ht="12" customHeight="1">
      <c r="A12" s="14" t="s">
        <v>98</v>
      </c>
      <c r="B12" s="364" t="s">
        <v>235</v>
      </c>
      <c r="C12" s="255">
        <v>75411400</v>
      </c>
    </row>
    <row r="13" spans="1:3" s="1" customFormat="1" ht="12" customHeight="1">
      <c r="A13" s="14" t="s">
        <v>99</v>
      </c>
      <c r="B13" s="364" t="s">
        <v>529</v>
      </c>
      <c r="C13" s="255">
        <v>49829765</v>
      </c>
    </row>
    <row r="14" spans="1:3" s="1" customFormat="1" ht="12" customHeight="1">
      <c r="A14" s="14" t="s">
        <v>100</v>
      </c>
      <c r="B14" s="364" t="s">
        <v>237</v>
      </c>
      <c r="C14" s="255">
        <v>4035350</v>
      </c>
    </row>
    <row r="15" spans="1:3" s="1" customFormat="1" ht="12" customHeight="1">
      <c r="A15" s="14" t="s">
        <v>146</v>
      </c>
      <c r="B15" s="249" t="s">
        <v>412</v>
      </c>
      <c r="C15" s="255">
        <v>21351678</v>
      </c>
    </row>
    <row r="16" spans="1:3" s="1" customFormat="1" ht="12" customHeight="1" thickBot="1">
      <c r="A16" s="16" t="s">
        <v>101</v>
      </c>
      <c r="B16" s="250" t="s">
        <v>413</v>
      </c>
      <c r="C16" s="255"/>
    </row>
    <row r="17" spans="1:3" s="1" customFormat="1" ht="12" customHeight="1" thickBot="1">
      <c r="A17" s="20" t="s">
        <v>18</v>
      </c>
      <c r="B17" s="248" t="s">
        <v>238</v>
      </c>
      <c r="C17" s="253">
        <f>+C18+C19+C20+C21+C22</f>
        <v>69277425</v>
      </c>
    </row>
    <row r="18" spans="1:3" s="1" customFormat="1" ht="12" customHeight="1">
      <c r="A18" s="15" t="s">
        <v>103</v>
      </c>
      <c r="B18" s="363" t="s">
        <v>239</v>
      </c>
      <c r="C18" s="256"/>
    </row>
    <row r="19" spans="1:3" s="1" customFormat="1" ht="12" customHeight="1">
      <c r="A19" s="14" t="s">
        <v>104</v>
      </c>
      <c r="B19" s="364" t="s">
        <v>240</v>
      </c>
      <c r="C19" s="255"/>
    </row>
    <row r="20" spans="1:3" s="1" customFormat="1" ht="12" customHeight="1">
      <c r="A20" s="14" t="s">
        <v>105</v>
      </c>
      <c r="B20" s="364" t="s">
        <v>402</v>
      </c>
      <c r="C20" s="255"/>
    </row>
    <row r="21" spans="1:3" s="1" customFormat="1" ht="12" customHeight="1">
      <c r="A21" s="14" t="s">
        <v>106</v>
      </c>
      <c r="B21" s="364" t="s">
        <v>403</v>
      </c>
      <c r="C21" s="255"/>
    </row>
    <row r="22" spans="1:3" s="1" customFormat="1" ht="12" customHeight="1">
      <c r="A22" s="14" t="s">
        <v>107</v>
      </c>
      <c r="B22" s="364" t="s">
        <v>552</v>
      </c>
      <c r="C22" s="255">
        <v>69277425</v>
      </c>
    </row>
    <row r="23" spans="1:3" s="1" customFormat="1" ht="12" customHeight="1" thickBot="1">
      <c r="A23" s="16" t="s">
        <v>116</v>
      </c>
      <c r="B23" s="250" t="s">
        <v>242</v>
      </c>
      <c r="C23" s="257">
        <v>2742525</v>
      </c>
    </row>
    <row r="24" spans="1:3" s="1" customFormat="1" ht="12" customHeight="1" thickBot="1">
      <c r="A24" s="20" t="s">
        <v>19</v>
      </c>
      <c r="B24" s="21" t="s">
        <v>243</v>
      </c>
      <c r="C24" s="253">
        <f>+C25+C26+C27+C28+C29</f>
        <v>0</v>
      </c>
    </row>
    <row r="25" spans="1:3" s="1" customFormat="1" ht="12" customHeight="1">
      <c r="A25" s="15" t="s">
        <v>86</v>
      </c>
      <c r="B25" s="363" t="s">
        <v>244</v>
      </c>
      <c r="C25" s="256"/>
    </row>
    <row r="26" spans="1:3" s="1" customFormat="1" ht="12" customHeight="1">
      <c r="A26" s="14" t="s">
        <v>87</v>
      </c>
      <c r="B26" s="364" t="s">
        <v>245</v>
      </c>
      <c r="C26" s="255"/>
    </row>
    <row r="27" spans="1:3" s="1" customFormat="1" ht="12" customHeight="1">
      <c r="A27" s="14" t="s">
        <v>88</v>
      </c>
      <c r="B27" s="364" t="s">
        <v>404</v>
      </c>
      <c r="C27" s="255"/>
    </row>
    <row r="28" spans="1:3" s="1" customFormat="1" ht="12" customHeight="1">
      <c r="A28" s="14" t="s">
        <v>89</v>
      </c>
      <c r="B28" s="364" t="s">
        <v>405</v>
      </c>
      <c r="C28" s="255"/>
    </row>
    <row r="29" spans="1:3" s="1" customFormat="1" ht="12" customHeight="1">
      <c r="A29" s="14" t="s">
        <v>169</v>
      </c>
      <c r="B29" s="364" t="s">
        <v>246</v>
      </c>
      <c r="C29" s="255"/>
    </row>
    <row r="30" spans="1:3" s="487" customFormat="1" ht="12" customHeight="1" thickBot="1">
      <c r="A30" s="497" t="s">
        <v>170</v>
      </c>
      <c r="B30" s="485" t="s">
        <v>547</v>
      </c>
      <c r="C30" s="486"/>
    </row>
    <row r="31" spans="1:3" s="1" customFormat="1" ht="12" customHeight="1" thickBot="1">
      <c r="A31" s="20" t="s">
        <v>171</v>
      </c>
      <c r="B31" s="21" t="s">
        <v>530</v>
      </c>
      <c r="C31" s="259">
        <f>SUM(C32:C38)</f>
        <v>75500000</v>
      </c>
    </row>
    <row r="32" spans="1:3" s="1" customFormat="1" ht="12" customHeight="1">
      <c r="A32" s="15" t="s">
        <v>249</v>
      </c>
      <c r="B32" s="363" t="s">
        <v>534</v>
      </c>
      <c r="C32" s="256"/>
    </row>
    <row r="33" spans="1:3" s="1" customFormat="1" ht="12" customHeight="1">
      <c r="A33" s="14" t="s">
        <v>250</v>
      </c>
      <c r="B33" s="364" t="s">
        <v>535</v>
      </c>
      <c r="C33" s="255"/>
    </row>
    <row r="34" spans="1:3" s="1" customFormat="1" ht="12" customHeight="1">
      <c r="A34" s="14" t="s">
        <v>251</v>
      </c>
      <c r="B34" s="364" t="s">
        <v>536</v>
      </c>
      <c r="C34" s="255">
        <v>67000000</v>
      </c>
    </row>
    <row r="35" spans="1:3" s="1" customFormat="1" ht="12" customHeight="1">
      <c r="A35" s="14" t="s">
        <v>252</v>
      </c>
      <c r="B35" s="364" t="s">
        <v>537</v>
      </c>
      <c r="C35" s="255"/>
    </row>
    <row r="36" spans="1:3" s="1" customFormat="1" ht="12" customHeight="1">
      <c r="A36" s="14" t="s">
        <v>531</v>
      </c>
      <c r="B36" s="364" t="s">
        <v>253</v>
      </c>
      <c r="C36" s="255">
        <v>8000000</v>
      </c>
    </row>
    <row r="37" spans="1:3" s="1" customFormat="1" ht="12" customHeight="1">
      <c r="A37" s="14" t="s">
        <v>532</v>
      </c>
      <c r="B37" s="364" t="s">
        <v>254</v>
      </c>
      <c r="C37" s="255"/>
    </row>
    <row r="38" spans="1:3" s="1" customFormat="1" ht="12" customHeight="1" thickBot="1">
      <c r="A38" s="16" t="s">
        <v>533</v>
      </c>
      <c r="B38" s="451" t="s">
        <v>255</v>
      </c>
      <c r="C38" s="257">
        <v>500000</v>
      </c>
    </row>
    <row r="39" spans="1:3" s="1" customFormat="1" ht="12" customHeight="1" thickBot="1">
      <c r="A39" s="20" t="s">
        <v>21</v>
      </c>
      <c r="B39" s="21" t="s">
        <v>414</v>
      </c>
      <c r="C39" s="253">
        <f>SUM(C40:C50)</f>
        <v>33000000</v>
      </c>
    </row>
    <row r="40" spans="1:3" s="1" customFormat="1" ht="12" customHeight="1">
      <c r="A40" s="15" t="s">
        <v>90</v>
      </c>
      <c r="B40" s="363" t="s">
        <v>258</v>
      </c>
      <c r="C40" s="256"/>
    </row>
    <row r="41" spans="1:3" s="1" customFormat="1" ht="12" customHeight="1">
      <c r="A41" s="14" t="s">
        <v>91</v>
      </c>
      <c r="B41" s="364" t="s">
        <v>259</v>
      </c>
      <c r="C41" s="255">
        <v>13545910</v>
      </c>
    </row>
    <row r="42" spans="1:3" s="1" customFormat="1" ht="12" customHeight="1">
      <c r="A42" s="14" t="s">
        <v>92</v>
      </c>
      <c r="B42" s="364" t="s">
        <v>260</v>
      </c>
      <c r="C42" s="255">
        <v>850397</v>
      </c>
    </row>
    <row r="43" spans="1:3" s="1" customFormat="1" ht="12" customHeight="1">
      <c r="A43" s="14" t="s">
        <v>173</v>
      </c>
      <c r="B43" s="364" t="s">
        <v>261</v>
      </c>
      <c r="C43" s="255">
        <v>8000000</v>
      </c>
    </row>
    <row r="44" spans="1:3" s="1" customFormat="1" ht="12" customHeight="1">
      <c r="A44" s="14" t="s">
        <v>174</v>
      </c>
      <c r="B44" s="364" t="s">
        <v>262</v>
      </c>
      <c r="C44" s="255">
        <v>6467785</v>
      </c>
    </row>
    <row r="45" spans="1:3" s="1" customFormat="1" ht="12" customHeight="1">
      <c r="A45" s="14" t="s">
        <v>175</v>
      </c>
      <c r="B45" s="364" t="s">
        <v>263</v>
      </c>
      <c r="C45" s="255">
        <v>4135908</v>
      </c>
    </row>
    <row r="46" spans="1:3" s="1" customFormat="1" ht="12" customHeight="1">
      <c r="A46" s="14" t="s">
        <v>176</v>
      </c>
      <c r="B46" s="364" t="s">
        <v>264</v>
      </c>
      <c r="C46" s="255"/>
    </row>
    <row r="47" spans="1:3" s="1" customFormat="1" ht="12" customHeight="1">
      <c r="A47" s="14" t="s">
        <v>177</v>
      </c>
      <c r="B47" s="364" t="s">
        <v>538</v>
      </c>
      <c r="C47" s="255"/>
    </row>
    <row r="48" spans="1:3" s="1" customFormat="1" ht="12" customHeight="1">
      <c r="A48" s="14" t="s">
        <v>256</v>
      </c>
      <c r="B48" s="364" t="s">
        <v>266</v>
      </c>
      <c r="C48" s="258"/>
    </row>
    <row r="49" spans="1:3" s="1" customFormat="1" ht="12" customHeight="1">
      <c r="A49" s="16" t="s">
        <v>257</v>
      </c>
      <c r="B49" s="365" t="s">
        <v>416</v>
      </c>
      <c r="C49" s="354"/>
    </row>
    <row r="50" spans="1:3" s="1" customFormat="1" ht="12" customHeight="1" thickBot="1">
      <c r="A50" s="16" t="s">
        <v>415</v>
      </c>
      <c r="B50" s="250" t="s">
        <v>267</v>
      </c>
      <c r="C50" s="354"/>
    </row>
    <row r="51" spans="1:3" s="1" customFormat="1" ht="12" customHeight="1" thickBot="1">
      <c r="A51" s="20" t="s">
        <v>22</v>
      </c>
      <c r="B51" s="21" t="s">
        <v>268</v>
      </c>
      <c r="C51" s="253">
        <f>SUM(C52:C56)</f>
        <v>0</v>
      </c>
    </row>
    <row r="52" spans="1:3" s="1" customFormat="1" ht="12" customHeight="1">
      <c r="A52" s="15" t="s">
        <v>93</v>
      </c>
      <c r="B52" s="363" t="s">
        <v>272</v>
      </c>
      <c r="C52" s="398"/>
    </row>
    <row r="53" spans="1:3" s="1" customFormat="1" ht="12" customHeight="1">
      <c r="A53" s="14" t="s">
        <v>94</v>
      </c>
      <c r="B53" s="364" t="s">
        <v>273</v>
      </c>
      <c r="C53" s="258"/>
    </row>
    <row r="54" spans="1:3" s="1" customFormat="1" ht="12" customHeight="1">
      <c r="A54" s="14" t="s">
        <v>269</v>
      </c>
      <c r="B54" s="364" t="s">
        <v>274</v>
      </c>
      <c r="C54" s="258"/>
    </row>
    <row r="55" spans="1:3" s="1" customFormat="1" ht="12" customHeight="1">
      <c r="A55" s="14" t="s">
        <v>270</v>
      </c>
      <c r="B55" s="364" t="s">
        <v>275</v>
      </c>
      <c r="C55" s="258"/>
    </row>
    <row r="56" spans="1:3" s="1" customFormat="1" ht="12" customHeight="1" thickBot="1">
      <c r="A56" s="16" t="s">
        <v>271</v>
      </c>
      <c r="B56" s="250" t="s">
        <v>276</v>
      </c>
      <c r="C56" s="354"/>
    </row>
    <row r="57" spans="1:3" s="1" customFormat="1" ht="12" customHeight="1" thickBot="1">
      <c r="A57" s="20" t="s">
        <v>178</v>
      </c>
      <c r="B57" s="21" t="s">
        <v>277</v>
      </c>
      <c r="C57" s="253">
        <f>SUM(C58:C60)</f>
        <v>0</v>
      </c>
    </row>
    <row r="58" spans="1:3" s="1" customFormat="1" ht="12" customHeight="1">
      <c r="A58" s="15" t="s">
        <v>95</v>
      </c>
      <c r="B58" s="363" t="s">
        <v>278</v>
      </c>
      <c r="C58" s="256"/>
    </row>
    <row r="59" spans="1:3" s="1" customFormat="1" ht="12" customHeight="1">
      <c r="A59" s="14" t="s">
        <v>96</v>
      </c>
      <c r="B59" s="364" t="s">
        <v>406</v>
      </c>
      <c r="C59" s="255"/>
    </row>
    <row r="60" spans="1:3" s="1" customFormat="1" ht="12" customHeight="1">
      <c r="A60" s="14" t="s">
        <v>281</v>
      </c>
      <c r="B60" s="364" t="s">
        <v>279</v>
      </c>
      <c r="C60" s="255"/>
    </row>
    <row r="61" spans="1:3" s="1" customFormat="1" ht="12" customHeight="1" thickBot="1">
      <c r="A61" s="16" t="s">
        <v>282</v>
      </c>
      <c r="B61" s="250" t="s">
        <v>280</v>
      </c>
      <c r="C61" s="257"/>
    </row>
    <row r="62" spans="1:3" s="1" customFormat="1" ht="12" customHeight="1" thickBot="1">
      <c r="A62" s="20" t="s">
        <v>24</v>
      </c>
      <c r="B62" s="248" t="s">
        <v>283</v>
      </c>
      <c r="C62" s="253">
        <f>SUM(C63:C65)</f>
        <v>21351678</v>
      </c>
    </row>
    <row r="63" spans="1:3" s="1" customFormat="1" ht="12" customHeight="1">
      <c r="A63" s="15" t="s">
        <v>179</v>
      </c>
      <c r="B63" s="363" t="s">
        <v>285</v>
      </c>
      <c r="C63" s="258"/>
    </row>
    <row r="64" spans="1:3" s="1" customFormat="1" ht="12" customHeight="1">
      <c r="A64" s="14" t="s">
        <v>180</v>
      </c>
      <c r="B64" s="364" t="s">
        <v>407</v>
      </c>
      <c r="C64" s="258"/>
    </row>
    <row r="65" spans="1:3" s="1" customFormat="1" ht="12" customHeight="1">
      <c r="A65" s="14" t="s">
        <v>212</v>
      </c>
      <c r="B65" s="364" t="s">
        <v>286</v>
      </c>
      <c r="C65" s="258">
        <v>21351678</v>
      </c>
    </row>
    <row r="66" spans="1:3" s="1" customFormat="1" ht="12" customHeight="1" thickBot="1">
      <c r="A66" s="16" t="s">
        <v>284</v>
      </c>
      <c r="B66" s="250" t="s">
        <v>287</v>
      </c>
      <c r="C66" s="258"/>
    </row>
    <row r="67" spans="1:3" s="1" customFormat="1" ht="12" customHeight="1" thickBot="1">
      <c r="A67" s="426" t="s">
        <v>456</v>
      </c>
      <c r="B67" s="21" t="s">
        <v>288</v>
      </c>
      <c r="C67" s="259">
        <f>+C10+C17+C24+C31+C39+C51+C57+C62</f>
        <v>425672954</v>
      </c>
    </row>
    <row r="68" spans="1:3" s="1" customFormat="1" ht="12" customHeight="1" thickBot="1">
      <c r="A68" s="401" t="s">
        <v>289</v>
      </c>
      <c r="B68" s="248" t="s">
        <v>290</v>
      </c>
      <c r="C68" s="253">
        <f>SUM(C69:C71)</f>
        <v>16443546</v>
      </c>
    </row>
    <row r="69" spans="1:3" s="1" customFormat="1" ht="12" customHeight="1">
      <c r="A69" s="15" t="s">
        <v>318</v>
      </c>
      <c r="B69" s="363" t="s">
        <v>291</v>
      </c>
      <c r="C69" s="258">
        <v>16443546</v>
      </c>
    </row>
    <row r="70" spans="1:3" s="1" customFormat="1" ht="12" customHeight="1">
      <c r="A70" s="14" t="s">
        <v>327</v>
      </c>
      <c r="B70" s="364" t="s">
        <v>292</v>
      </c>
      <c r="C70" s="258"/>
    </row>
    <row r="71" spans="1:3" s="1" customFormat="1" ht="12" customHeight="1" thickBot="1">
      <c r="A71" s="16" t="s">
        <v>328</v>
      </c>
      <c r="B71" s="420" t="s">
        <v>548</v>
      </c>
      <c r="C71" s="258"/>
    </row>
    <row r="72" spans="1:3" s="1" customFormat="1" ht="12" customHeight="1" thickBot="1">
      <c r="A72" s="401" t="s">
        <v>294</v>
      </c>
      <c r="B72" s="248" t="s">
        <v>295</v>
      </c>
      <c r="C72" s="253">
        <f>SUM(C73:C76)</f>
        <v>0</v>
      </c>
    </row>
    <row r="73" spans="1:3" s="1" customFormat="1" ht="12" customHeight="1">
      <c r="A73" s="15" t="s">
        <v>147</v>
      </c>
      <c r="B73" s="363" t="s">
        <v>296</v>
      </c>
      <c r="C73" s="258"/>
    </row>
    <row r="74" spans="1:3" s="1" customFormat="1" ht="12" customHeight="1">
      <c r="A74" s="14" t="s">
        <v>148</v>
      </c>
      <c r="B74" s="364" t="s">
        <v>549</v>
      </c>
      <c r="C74" s="258"/>
    </row>
    <row r="75" spans="1:3" s="1" customFormat="1" ht="12" customHeight="1" thickBot="1">
      <c r="A75" s="16" t="s">
        <v>319</v>
      </c>
      <c r="B75" s="365" t="s">
        <v>297</v>
      </c>
      <c r="C75" s="354"/>
    </row>
    <row r="76" spans="1:3" s="1" customFormat="1" ht="12" customHeight="1" thickBot="1">
      <c r="A76" s="499" t="s">
        <v>320</v>
      </c>
      <c r="B76" s="500" t="s">
        <v>550</v>
      </c>
      <c r="C76" s="501"/>
    </row>
    <row r="77" spans="1:3" s="1" customFormat="1" ht="12" customHeight="1" thickBot="1">
      <c r="A77" s="401" t="s">
        <v>298</v>
      </c>
      <c r="B77" s="248" t="s">
        <v>299</v>
      </c>
      <c r="C77" s="253">
        <f>SUM(C78:C79)</f>
        <v>1067055787</v>
      </c>
    </row>
    <row r="78" spans="1:3" s="1" customFormat="1" ht="12" customHeight="1" thickBot="1">
      <c r="A78" s="13" t="s">
        <v>321</v>
      </c>
      <c r="B78" s="498" t="s">
        <v>300</v>
      </c>
      <c r="C78" s="354">
        <v>1067055787</v>
      </c>
    </row>
    <row r="79" spans="1:3" s="1" customFormat="1" ht="12" customHeight="1" thickBot="1">
      <c r="A79" s="499" t="s">
        <v>322</v>
      </c>
      <c r="B79" s="500" t="s">
        <v>301</v>
      </c>
      <c r="C79" s="501"/>
    </row>
    <row r="80" spans="1:3" s="1" customFormat="1" ht="12" customHeight="1" thickBot="1">
      <c r="A80" s="401" t="s">
        <v>302</v>
      </c>
      <c r="B80" s="248" t="s">
        <v>303</v>
      </c>
      <c r="C80" s="253">
        <f>SUM(C81:C83)</f>
        <v>0</v>
      </c>
    </row>
    <row r="81" spans="1:3" s="1" customFormat="1" ht="12" customHeight="1">
      <c r="A81" s="15" t="s">
        <v>323</v>
      </c>
      <c r="B81" s="363" t="s">
        <v>304</v>
      </c>
      <c r="C81" s="258"/>
    </row>
    <row r="82" spans="1:3" s="1" customFormat="1" ht="12" customHeight="1">
      <c r="A82" s="14" t="s">
        <v>324</v>
      </c>
      <c r="B82" s="364" t="s">
        <v>305</v>
      </c>
      <c r="C82" s="258"/>
    </row>
    <row r="83" spans="1:3" s="1" customFormat="1" ht="12" customHeight="1" thickBot="1">
      <c r="A83" s="18" t="s">
        <v>325</v>
      </c>
      <c r="B83" s="502" t="s">
        <v>551</v>
      </c>
      <c r="C83" s="503"/>
    </row>
    <row r="84" spans="1:3" s="1" customFormat="1" ht="12" customHeight="1" thickBot="1">
      <c r="A84" s="401" t="s">
        <v>306</v>
      </c>
      <c r="B84" s="248" t="s">
        <v>326</v>
      </c>
      <c r="C84" s="253">
        <f>SUM(C85:C88)</f>
        <v>0</v>
      </c>
    </row>
    <row r="85" spans="1:3" s="1" customFormat="1" ht="12" customHeight="1">
      <c r="A85" s="367" t="s">
        <v>307</v>
      </c>
      <c r="B85" s="363" t="s">
        <v>308</v>
      </c>
      <c r="C85" s="258"/>
    </row>
    <row r="86" spans="1:3" s="1" customFormat="1" ht="12" customHeight="1">
      <c r="A86" s="368" t="s">
        <v>309</v>
      </c>
      <c r="B86" s="364" t="s">
        <v>310</v>
      </c>
      <c r="C86" s="258"/>
    </row>
    <row r="87" spans="1:3" s="1" customFormat="1" ht="12" customHeight="1">
      <c r="A87" s="368" t="s">
        <v>311</v>
      </c>
      <c r="B87" s="364" t="s">
        <v>312</v>
      </c>
      <c r="C87" s="258"/>
    </row>
    <row r="88" spans="1:3" s="1" customFormat="1" ht="12" customHeight="1" thickBot="1">
      <c r="A88" s="369" t="s">
        <v>313</v>
      </c>
      <c r="B88" s="250" t="s">
        <v>314</v>
      </c>
      <c r="C88" s="258"/>
    </row>
    <row r="89" spans="1:3" s="1" customFormat="1" ht="12" customHeight="1" thickBot="1">
      <c r="A89" s="401" t="s">
        <v>315</v>
      </c>
      <c r="B89" s="248" t="s">
        <v>455</v>
      </c>
      <c r="C89" s="399"/>
    </row>
    <row r="90" spans="1:3" s="1" customFormat="1" ht="13.5" customHeight="1" thickBot="1">
      <c r="A90" s="401" t="s">
        <v>317</v>
      </c>
      <c r="B90" s="248" t="s">
        <v>316</v>
      </c>
      <c r="C90" s="399"/>
    </row>
    <row r="91" spans="1:3" s="1" customFormat="1" ht="15.75" customHeight="1" thickBot="1">
      <c r="A91" s="401" t="s">
        <v>329</v>
      </c>
      <c r="B91" s="370" t="s">
        <v>458</v>
      </c>
      <c r="C91" s="259">
        <f>+C68+C72+C77+C80+C84+C90+C89</f>
        <v>1083499333</v>
      </c>
    </row>
    <row r="92" spans="1:3" s="1" customFormat="1" ht="16.5" customHeight="1" thickBot="1">
      <c r="A92" s="402" t="s">
        <v>457</v>
      </c>
      <c r="B92" s="371" t="s">
        <v>459</v>
      </c>
      <c r="C92" s="259">
        <f>+C67+C91</f>
        <v>1509172287</v>
      </c>
    </row>
    <row r="93" spans="1:3" s="1" customFormat="1" ht="10.5" customHeight="1">
      <c r="A93" s="5"/>
      <c r="B93" s="6"/>
      <c r="C93" s="260"/>
    </row>
    <row r="94" spans="1:3" ht="16.5" customHeight="1">
      <c r="A94" s="656" t="s">
        <v>46</v>
      </c>
      <c r="B94" s="656"/>
      <c r="C94" s="656"/>
    </row>
    <row r="95" spans="1:3" ht="16.5" customHeight="1" thickBot="1">
      <c r="A95" s="653" t="s">
        <v>151</v>
      </c>
      <c r="B95" s="653"/>
      <c r="C95" s="511" t="str">
        <f>C7</f>
        <v>Forintban!</v>
      </c>
    </row>
    <row r="96" spans="1:3" ht="37.5" customHeight="1" thickBot="1">
      <c r="A96" s="491" t="s">
        <v>68</v>
      </c>
      <c r="B96" s="492" t="s">
        <v>47</v>
      </c>
      <c r="C96" s="493" t="str">
        <f>+C8</f>
        <v>2019. évi előirányzat</v>
      </c>
    </row>
    <row r="97" spans="1:3" s="37" customFormat="1" ht="12" customHeight="1" thickBot="1">
      <c r="A97" s="491"/>
      <c r="B97" s="492" t="s">
        <v>473</v>
      </c>
      <c r="C97" s="493" t="s">
        <v>474</v>
      </c>
    </row>
    <row r="98" spans="1:3" ht="12" customHeight="1" thickBot="1">
      <c r="A98" s="22" t="s">
        <v>17</v>
      </c>
      <c r="B98" s="28" t="s">
        <v>417</v>
      </c>
      <c r="C98" s="252">
        <f>C99+C100+C101+C102+C103+C116</f>
        <v>525136723</v>
      </c>
    </row>
    <row r="99" spans="1:3" ht="12" customHeight="1">
      <c r="A99" s="17" t="s">
        <v>97</v>
      </c>
      <c r="B99" s="10" t="s">
        <v>48</v>
      </c>
      <c r="C99" s="254">
        <v>186381993</v>
      </c>
    </row>
    <row r="100" spans="1:3" ht="12" customHeight="1">
      <c r="A100" s="14" t="s">
        <v>98</v>
      </c>
      <c r="B100" s="8" t="s">
        <v>181</v>
      </c>
      <c r="C100" s="255">
        <v>32949339</v>
      </c>
    </row>
    <row r="101" spans="1:3" ht="12" customHeight="1">
      <c r="A101" s="14" t="s">
        <v>99</v>
      </c>
      <c r="B101" s="8" t="s">
        <v>138</v>
      </c>
      <c r="C101" s="257">
        <v>184327977</v>
      </c>
    </row>
    <row r="102" spans="1:3" ht="12" customHeight="1">
      <c r="A102" s="14" t="s">
        <v>100</v>
      </c>
      <c r="B102" s="11" t="s">
        <v>182</v>
      </c>
      <c r="C102" s="257">
        <v>11784000</v>
      </c>
    </row>
    <row r="103" spans="1:3" ht="12" customHeight="1">
      <c r="A103" s="14" t="s">
        <v>111</v>
      </c>
      <c r="B103" s="19" t="s">
        <v>183</v>
      </c>
      <c r="C103" s="257">
        <v>109693414</v>
      </c>
    </row>
    <row r="104" spans="1:3" ht="12" customHeight="1">
      <c r="A104" s="14" t="s">
        <v>101</v>
      </c>
      <c r="B104" s="8" t="s">
        <v>422</v>
      </c>
      <c r="C104" s="257"/>
    </row>
    <row r="105" spans="1:3" ht="12" customHeight="1">
      <c r="A105" s="14" t="s">
        <v>102</v>
      </c>
      <c r="B105" s="137" t="s">
        <v>421</v>
      </c>
      <c r="C105" s="257"/>
    </row>
    <row r="106" spans="1:3" ht="12" customHeight="1">
      <c r="A106" s="14" t="s">
        <v>112</v>
      </c>
      <c r="B106" s="137" t="s">
        <v>420</v>
      </c>
      <c r="C106" s="257"/>
    </row>
    <row r="107" spans="1:3" ht="12" customHeight="1">
      <c r="A107" s="14" t="s">
        <v>113</v>
      </c>
      <c r="B107" s="135" t="s">
        <v>332</v>
      </c>
      <c r="C107" s="257"/>
    </row>
    <row r="108" spans="1:3" ht="12" customHeight="1">
      <c r="A108" s="14" t="s">
        <v>114</v>
      </c>
      <c r="B108" s="136" t="s">
        <v>333</v>
      </c>
      <c r="C108" s="257"/>
    </row>
    <row r="109" spans="1:3" ht="12" customHeight="1">
      <c r="A109" s="14" t="s">
        <v>115</v>
      </c>
      <c r="B109" s="136" t="s">
        <v>334</v>
      </c>
      <c r="C109" s="257"/>
    </row>
    <row r="110" spans="1:3" ht="12" customHeight="1">
      <c r="A110" s="14" t="s">
        <v>117</v>
      </c>
      <c r="B110" s="135" t="s">
        <v>335</v>
      </c>
      <c r="C110" s="257">
        <v>109693414</v>
      </c>
    </row>
    <row r="111" spans="1:3" ht="12" customHeight="1">
      <c r="A111" s="14" t="s">
        <v>184</v>
      </c>
      <c r="B111" s="135" t="s">
        <v>336</v>
      </c>
      <c r="C111" s="257"/>
    </row>
    <row r="112" spans="1:3" ht="12" customHeight="1">
      <c r="A112" s="14" t="s">
        <v>330</v>
      </c>
      <c r="B112" s="136" t="s">
        <v>337</v>
      </c>
      <c r="C112" s="257"/>
    </row>
    <row r="113" spans="1:3" ht="12" customHeight="1">
      <c r="A113" s="13" t="s">
        <v>331</v>
      </c>
      <c r="B113" s="137" t="s">
        <v>338</v>
      </c>
      <c r="C113" s="257"/>
    </row>
    <row r="114" spans="1:3" ht="12" customHeight="1">
      <c r="A114" s="14" t="s">
        <v>418</v>
      </c>
      <c r="B114" s="137" t="s">
        <v>339</v>
      </c>
      <c r="C114" s="257"/>
    </row>
    <row r="115" spans="1:3" ht="12" customHeight="1">
      <c r="A115" s="16" t="s">
        <v>419</v>
      </c>
      <c r="B115" s="137" t="s">
        <v>340</v>
      </c>
      <c r="C115" s="257"/>
    </row>
    <row r="116" spans="1:3" ht="12" customHeight="1">
      <c r="A116" s="14" t="s">
        <v>423</v>
      </c>
      <c r="B116" s="11" t="s">
        <v>49</v>
      </c>
      <c r="C116" s="255"/>
    </row>
    <row r="117" spans="1:3" ht="12" customHeight="1">
      <c r="A117" s="14" t="s">
        <v>424</v>
      </c>
      <c r="B117" s="8" t="s">
        <v>426</v>
      </c>
      <c r="C117" s="255"/>
    </row>
    <row r="118" spans="1:3" ht="12" customHeight="1" thickBot="1">
      <c r="A118" s="18" t="s">
        <v>425</v>
      </c>
      <c r="B118" s="424" t="s">
        <v>427</v>
      </c>
      <c r="C118" s="261"/>
    </row>
    <row r="119" spans="1:3" ht="12" customHeight="1" thickBot="1">
      <c r="A119" s="421" t="s">
        <v>18</v>
      </c>
      <c r="B119" s="422" t="s">
        <v>341</v>
      </c>
      <c r="C119" s="423">
        <f>+C120+C122+C124</f>
        <v>975452533</v>
      </c>
    </row>
    <row r="120" spans="1:3" ht="12" customHeight="1">
      <c r="A120" s="15" t="s">
        <v>103</v>
      </c>
      <c r="B120" s="8" t="s">
        <v>211</v>
      </c>
      <c r="C120" s="256">
        <v>828551733</v>
      </c>
    </row>
    <row r="121" spans="1:3" ht="12" customHeight="1">
      <c r="A121" s="15" t="s">
        <v>104</v>
      </c>
      <c r="B121" s="12" t="s">
        <v>345</v>
      </c>
      <c r="C121" s="256">
        <v>789731733</v>
      </c>
    </row>
    <row r="122" spans="1:3" ht="12" customHeight="1">
      <c r="A122" s="15" t="s">
        <v>105</v>
      </c>
      <c r="B122" s="12" t="s">
        <v>185</v>
      </c>
      <c r="C122" s="255">
        <v>140900800</v>
      </c>
    </row>
    <row r="123" spans="1:3" ht="12" customHeight="1">
      <c r="A123" s="15" t="s">
        <v>106</v>
      </c>
      <c r="B123" s="12" t="s">
        <v>346</v>
      </c>
      <c r="C123" s="220">
        <v>123591800</v>
      </c>
    </row>
    <row r="124" spans="1:3" ht="12" customHeight="1">
      <c r="A124" s="15" t="s">
        <v>107</v>
      </c>
      <c r="B124" s="250" t="s">
        <v>553</v>
      </c>
      <c r="C124" s="220">
        <v>6000000</v>
      </c>
    </row>
    <row r="125" spans="1:3" ht="12" customHeight="1">
      <c r="A125" s="15" t="s">
        <v>116</v>
      </c>
      <c r="B125" s="249" t="s">
        <v>408</v>
      </c>
      <c r="C125" s="220"/>
    </row>
    <row r="126" spans="1:3" ht="12" customHeight="1">
      <c r="A126" s="15" t="s">
        <v>118</v>
      </c>
      <c r="B126" s="362" t="s">
        <v>351</v>
      </c>
      <c r="C126" s="220"/>
    </row>
    <row r="127" spans="1:3" ht="15.75">
      <c r="A127" s="15" t="s">
        <v>186</v>
      </c>
      <c r="B127" s="136" t="s">
        <v>334</v>
      </c>
      <c r="C127" s="220"/>
    </row>
    <row r="128" spans="1:3" ht="12" customHeight="1">
      <c r="A128" s="15" t="s">
        <v>187</v>
      </c>
      <c r="B128" s="136" t="s">
        <v>350</v>
      </c>
      <c r="C128" s="220"/>
    </row>
    <row r="129" spans="1:3" ht="12" customHeight="1">
      <c r="A129" s="15" t="s">
        <v>188</v>
      </c>
      <c r="B129" s="136" t="s">
        <v>349</v>
      </c>
      <c r="C129" s="220"/>
    </row>
    <row r="130" spans="1:3" ht="12" customHeight="1">
      <c r="A130" s="15" t="s">
        <v>342</v>
      </c>
      <c r="B130" s="136" t="s">
        <v>337</v>
      </c>
      <c r="C130" s="220">
        <v>6000000</v>
      </c>
    </row>
    <row r="131" spans="1:3" ht="12" customHeight="1">
      <c r="A131" s="15" t="s">
        <v>343</v>
      </c>
      <c r="B131" s="136" t="s">
        <v>348</v>
      </c>
      <c r="C131" s="220"/>
    </row>
    <row r="132" spans="1:3" ht="16.5" thickBot="1">
      <c r="A132" s="13" t="s">
        <v>344</v>
      </c>
      <c r="B132" s="136" t="s">
        <v>347</v>
      </c>
      <c r="C132" s="222"/>
    </row>
    <row r="133" spans="1:3" ht="12" customHeight="1" thickBot="1">
      <c r="A133" s="20" t="s">
        <v>19</v>
      </c>
      <c r="B133" s="119" t="s">
        <v>428</v>
      </c>
      <c r="C133" s="253">
        <f>+C98+C119</f>
        <v>1500589256</v>
      </c>
    </row>
    <row r="134" spans="1:3" ht="12" customHeight="1" thickBot="1">
      <c r="A134" s="20" t="s">
        <v>20</v>
      </c>
      <c r="B134" s="119" t="s">
        <v>429</v>
      </c>
      <c r="C134" s="253">
        <f>+C135+C136+C137</f>
        <v>0</v>
      </c>
    </row>
    <row r="135" spans="1:3" ht="12" customHeight="1">
      <c r="A135" s="15" t="s">
        <v>249</v>
      </c>
      <c r="B135" s="12" t="s">
        <v>436</v>
      </c>
      <c r="C135" s="220"/>
    </row>
    <row r="136" spans="1:3" ht="12" customHeight="1">
      <c r="A136" s="15" t="s">
        <v>250</v>
      </c>
      <c r="B136" s="12" t="s">
        <v>437</v>
      </c>
      <c r="C136" s="220"/>
    </row>
    <row r="137" spans="1:3" ht="12" customHeight="1" thickBot="1">
      <c r="A137" s="13" t="s">
        <v>251</v>
      </c>
      <c r="B137" s="12" t="s">
        <v>438</v>
      </c>
      <c r="C137" s="220"/>
    </row>
    <row r="138" spans="1:3" ht="12" customHeight="1" thickBot="1">
      <c r="A138" s="20" t="s">
        <v>21</v>
      </c>
      <c r="B138" s="119" t="s">
        <v>430</v>
      </c>
      <c r="C138" s="253">
        <f>SUM(C139:C144)</f>
        <v>0</v>
      </c>
    </row>
    <row r="139" spans="1:3" ht="12" customHeight="1">
      <c r="A139" s="15" t="s">
        <v>90</v>
      </c>
      <c r="B139" s="9" t="s">
        <v>439</v>
      </c>
      <c r="C139" s="220"/>
    </row>
    <row r="140" spans="1:3" ht="12" customHeight="1">
      <c r="A140" s="15" t="s">
        <v>91</v>
      </c>
      <c r="B140" s="9" t="s">
        <v>431</v>
      </c>
      <c r="C140" s="220"/>
    </row>
    <row r="141" spans="1:3" ht="12" customHeight="1">
      <c r="A141" s="15" t="s">
        <v>92</v>
      </c>
      <c r="B141" s="9" t="s">
        <v>432</v>
      </c>
      <c r="C141" s="220"/>
    </row>
    <row r="142" spans="1:3" ht="12" customHeight="1">
      <c r="A142" s="15" t="s">
        <v>173</v>
      </c>
      <c r="B142" s="9" t="s">
        <v>433</v>
      </c>
      <c r="C142" s="220"/>
    </row>
    <row r="143" spans="1:3" ht="12" customHeight="1" thickBot="1">
      <c r="A143" s="13" t="s">
        <v>174</v>
      </c>
      <c r="B143" s="7" t="s">
        <v>434</v>
      </c>
      <c r="C143" s="222"/>
    </row>
    <row r="144" spans="1:3" ht="12" customHeight="1" thickBot="1">
      <c r="A144" s="499" t="s">
        <v>175</v>
      </c>
      <c r="B144" s="504" t="s">
        <v>435</v>
      </c>
      <c r="C144" s="505"/>
    </row>
    <row r="145" spans="1:3" ht="12" customHeight="1" thickBot="1">
      <c r="A145" s="20" t="s">
        <v>22</v>
      </c>
      <c r="B145" s="119" t="s">
        <v>443</v>
      </c>
      <c r="C145" s="259">
        <f>+C146+C147+C148+C149</f>
        <v>8583031</v>
      </c>
    </row>
    <row r="146" spans="1:3" ht="12" customHeight="1">
      <c r="A146" s="15" t="s">
        <v>93</v>
      </c>
      <c r="B146" s="9" t="s">
        <v>352</v>
      </c>
      <c r="C146" s="220"/>
    </row>
    <row r="147" spans="1:3" ht="12" customHeight="1">
      <c r="A147" s="15" t="s">
        <v>94</v>
      </c>
      <c r="B147" s="9" t="s">
        <v>353</v>
      </c>
      <c r="C147" s="220">
        <v>8583031</v>
      </c>
    </row>
    <row r="148" spans="1:3" ht="12" customHeight="1" thickBot="1">
      <c r="A148" s="13" t="s">
        <v>269</v>
      </c>
      <c r="B148" s="7" t="s">
        <v>444</v>
      </c>
      <c r="C148" s="222"/>
    </row>
    <row r="149" spans="1:3" ht="12" customHeight="1" thickBot="1">
      <c r="A149" s="499" t="s">
        <v>270</v>
      </c>
      <c r="B149" s="504" t="s">
        <v>371</v>
      </c>
      <c r="C149" s="505"/>
    </row>
    <row r="150" spans="1:3" ht="12" customHeight="1" thickBot="1">
      <c r="A150" s="20" t="s">
        <v>23</v>
      </c>
      <c r="B150" s="119" t="s">
        <v>445</v>
      </c>
      <c r="C150" s="262">
        <f>SUM(C151:C155)</f>
        <v>0</v>
      </c>
    </row>
    <row r="151" spans="1:3" ht="12" customHeight="1">
      <c r="A151" s="15" t="s">
        <v>95</v>
      </c>
      <c r="B151" s="9" t="s">
        <v>440</v>
      </c>
      <c r="C151" s="220"/>
    </row>
    <row r="152" spans="1:3" ht="12" customHeight="1">
      <c r="A152" s="15" t="s">
        <v>96</v>
      </c>
      <c r="B152" s="9" t="s">
        <v>447</v>
      </c>
      <c r="C152" s="220"/>
    </row>
    <row r="153" spans="1:3" ht="12" customHeight="1">
      <c r="A153" s="15" t="s">
        <v>281</v>
      </c>
      <c r="B153" s="9" t="s">
        <v>442</v>
      </c>
      <c r="C153" s="220"/>
    </row>
    <row r="154" spans="1:3" ht="12" customHeight="1">
      <c r="A154" s="15" t="s">
        <v>282</v>
      </c>
      <c r="B154" s="9" t="s">
        <v>498</v>
      </c>
      <c r="C154" s="220"/>
    </row>
    <row r="155" spans="1:3" ht="12" customHeight="1" thickBot="1">
      <c r="A155" s="15" t="s">
        <v>446</v>
      </c>
      <c r="B155" s="9" t="s">
        <v>449</v>
      </c>
      <c r="C155" s="220"/>
    </row>
    <row r="156" spans="1:3" ht="12" customHeight="1" thickBot="1">
      <c r="A156" s="20" t="s">
        <v>24</v>
      </c>
      <c r="B156" s="119" t="s">
        <v>450</v>
      </c>
      <c r="C156" s="425"/>
    </row>
    <row r="157" spans="1:3" ht="12" customHeight="1" thickBot="1">
      <c r="A157" s="20" t="s">
        <v>25</v>
      </c>
      <c r="B157" s="119" t="s">
        <v>451</v>
      </c>
      <c r="C157" s="425"/>
    </row>
    <row r="158" spans="1:9" ht="15" customHeight="1" thickBot="1">
      <c r="A158" s="20" t="s">
        <v>26</v>
      </c>
      <c r="B158" s="119" t="s">
        <v>453</v>
      </c>
      <c r="C158" s="506">
        <f>+C134+C138+C145+C150+C156+C157</f>
        <v>8583031</v>
      </c>
      <c r="F158" s="38"/>
      <c r="G158" s="120"/>
      <c r="H158" s="120"/>
      <c r="I158" s="120"/>
    </row>
    <row r="159" spans="1:3" s="1" customFormat="1" ht="17.25" customHeight="1" thickBot="1">
      <c r="A159" s="251" t="s">
        <v>27</v>
      </c>
      <c r="B159" s="507" t="s">
        <v>452</v>
      </c>
      <c r="C159" s="506">
        <f>+C133+C158</f>
        <v>1509172287</v>
      </c>
    </row>
    <row r="160" spans="1:3" ht="15.75" customHeight="1">
      <c r="A160" s="508"/>
      <c r="B160" s="508"/>
      <c r="C160" s="568">
        <f>C92-C159</f>
        <v>0</v>
      </c>
    </row>
    <row r="161" spans="1:3" ht="15.75">
      <c r="A161" s="654" t="s">
        <v>354</v>
      </c>
      <c r="B161" s="654"/>
      <c r="C161" s="654"/>
    </row>
    <row r="162" spans="1:3" ht="15" customHeight="1" thickBot="1">
      <c r="A162" s="655" t="s">
        <v>152</v>
      </c>
      <c r="B162" s="655"/>
      <c r="C162" s="512" t="str">
        <f>C95</f>
        <v>Forintban!</v>
      </c>
    </row>
    <row r="163" spans="1:3" ht="13.5" customHeight="1" thickBot="1">
      <c r="A163" s="20">
        <v>1</v>
      </c>
      <c r="B163" s="27" t="s">
        <v>454</v>
      </c>
      <c r="C163" s="253">
        <f>+C67-C133</f>
        <v>-1074916302</v>
      </c>
    </row>
    <row r="164" spans="1:3" ht="27.75" customHeight="1" thickBot="1">
      <c r="A164" s="20" t="s">
        <v>18</v>
      </c>
      <c r="B164" s="27" t="s">
        <v>460</v>
      </c>
      <c r="C164" s="253">
        <f>+C91-C158</f>
        <v>1074916302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73">
      <selection activeCell="C114" sqref="C114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335" customWidth="1"/>
    <col min="4" max="4" width="9.00390625" style="36" customWidth="1"/>
    <col min="5" max="16384" width="9.375" style="36" customWidth="1"/>
  </cols>
  <sheetData>
    <row r="1" spans="1:3" ht="18.75" customHeight="1">
      <c r="A1" s="559"/>
      <c r="B1" s="649" t="str">
        <f>CONCATENATE("1.3. melléklet ",ALAPADATOK!A7," ",ALAPADATOK!B7," ",ALAPADATOK!C7," ",ALAPADATOK!D7," ",ALAPADATOK!E7," ",ALAPADATOK!F7," ",ALAPADATOK!G7," ",ALAPADATOK!H7)</f>
        <v>1.3. melléklet a 7 / 2019 ( III.29. ) önkormányzati rendelethez</v>
      </c>
      <c r="C1" s="650"/>
    </row>
    <row r="2" spans="1:3" ht="21.75" customHeight="1">
      <c r="A2" s="560"/>
      <c r="B2" s="561" t="str">
        <f>CONCATENATE(ALAPADATOK!A3)</f>
        <v>BESENYSZÖG VÁROS  ÖNKORMÁNYZATA</v>
      </c>
      <c r="C2" s="562"/>
    </row>
    <row r="3" spans="1:3" ht="21.75" customHeight="1">
      <c r="A3" s="562"/>
      <c r="B3" s="561" t="s">
        <v>558</v>
      </c>
      <c r="C3" s="562"/>
    </row>
    <row r="4" spans="1:3" ht="21.75" customHeight="1">
      <c r="A4" s="562"/>
      <c r="B4" s="561" t="s">
        <v>561</v>
      </c>
      <c r="C4" s="562"/>
    </row>
    <row r="5" spans="1:3" ht="21.75" customHeight="1">
      <c r="A5" s="559"/>
      <c r="B5" s="559"/>
      <c r="C5" s="563"/>
    </row>
    <row r="6" spans="1:3" ht="15" customHeight="1">
      <c r="A6" s="651" t="s">
        <v>14</v>
      </c>
      <c r="B6" s="651"/>
      <c r="C6" s="651"/>
    </row>
    <row r="7" spans="1:3" ht="15" customHeight="1" thickBot="1">
      <c r="A7" s="652" t="s">
        <v>150</v>
      </c>
      <c r="B7" s="652"/>
      <c r="C7" s="510" t="str">
        <f>CONCATENATE('KV_1.1.sz.mell.'!C7)</f>
        <v>Forintban!</v>
      </c>
    </row>
    <row r="8" spans="1:3" ht="24" customHeight="1" thickBot="1">
      <c r="A8" s="564" t="s">
        <v>68</v>
      </c>
      <c r="B8" s="565" t="s">
        <v>16</v>
      </c>
      <c r="C8" s="566" t="str">
        <f>+CONCATENATE(LEFT(KV_ÖSSZEFÜGGÉSEK!A5,4),". évi előirányzat")</f>
        <v>2019. évi előirányzat</v>
      </c>
    </row>
    <row r="9" spans="1:3" s="37" customFormat="1" ht="12" customHeight="1" thickBot="1">
      <c r="A9" s="494"/>
      <c r="B9" s="495" t="s">
        <v>473</v>
      </c>
      <c r="C9" s="496" t="s">
        <v>474</v>
      </c>
    </row>
    <row r="10" spans="1:3" s="1" customFormat="1" ht="12" customHeight="1" thickBot="1">
      <c r="A10" s="20" t="s">
        <v>17</v>
      </c>
      <c r="B10" s="21" t="s">
        <v>233</v>
      </c>
      <c r="C10" s="253">
        <f>+C11+C12+C13+C14+C15+C16</f>
        <v>0</v>
      </c>
    </row>
    <row r="11" spans="1:3" s="1" customFormat="1" ht="12" customHeight="1">
      <c r="A11" s="15" t="s">
        <v>97</v>
      </c>
      <c r="B11" s="363" t="s">
        <v>234</v>
      </c>
      <c r="C11" s="256"/>
    </row>
    <row r="12" spans="1:3" s="1" customFormat="1" ht="12" customHeight="1">
      <c r="A12" s="14" t="s">
        <v>98</v>
      </c>
      <c r="B12" s="364" t="s">
        <v>235</v>
      </c>
      <c r="C12" s="255"/>
    </row>
    <row r="13" spans="1:3" s="1" customFormat="1" ht="12" customHeight="1">
      <c r="A13" s="14" t="s">
        <v>99</v>
      </c>
      <c r="B13" s="364" t="s">
        <v>529</v>
      </c>
      <c r="C13" s="255"/>
    </row>
    <row r="14" spans="1:3" s="1" customFormat="1" ht="12" customHeight="1">
      <c r="A14" s="14" t="s">
        <v>100</v>
      </c>
      <c r="B14" s="364" t="s">
        <v>237</v>
      </c>
      <c r="C14" s="255"/>
    </row>
    <row r="15" spans="1:3" s="1" customFormat="1" ht="12" customHeight="1">
      <c r="A15" s="14" t="s">
        <v>146</v>
      </c>
      <c r="B15" s="249" t="s">
        <v>412</v>
      </c>
      <c r="C15" s="255"/>
    </row>
    <row r="16" spans="1:3" s="1" customFormat="1" ht="12" customHeight="1" thickBot="1">
      <c r="A16" s="16" t="s">
        <v>101</v>
      </c>
      <c r="B16" s="250" t="s">
        <v>413</v>
      </c>
      <c r="C16" s="255"/>
    </row>
    <row r="17" spans="1:3" s="1" customFormat="1" ht="12" customHeight="1" thickBot="1">
      <c r="A17" s="20" t="s">
        <v>18</v>
      </c>
      <c r="B17" s="248" t="s">
        <v>238</v>
      </c>
      <c r="C17" s="253">
        <f>+C18+C19+C20+C21+C22</f>
        <v>0</v>
      </c>
    </row>
    <row r="18" spans="1:3" s="1" customFormat="1" ht="12" customHeight="1">
      <c r="A18" s="15" t="s">
        <v>103</v>
      </c>
      <c r="B18" s="363" t="s">
        <v>239</v>
      </c>
      <c r="C18" s="256"/>
    </row>
    <row r="19" spans="1:3" s="1" customFormat="1" ht="12" customHeight="1">
      <c r="A19" s="14" t="s">
        <v>104</v>
      </c>
      <c r="B19" s="364" t="s">
        <v>240</v>
      </c>
      <c r="C19" s="255"/>
    </row>
    <row r="20" spans="1:3" s="1" customFormat="1" ht="12" customHeight="1">
      <c r="A20" s="14" t="s">
        <v>105</v>
      </c>
      <c r="B20" s="364" t="s">
        <v>402</v>
      </c>
      <c r="C20" s="255"/>
    </row>
    <row r="21" spans="1:3" s="1" customFormat="1" ht="12" customHeight="1">
      <c r="A21" s="14" t="s">
        <v>106</v>
      </c>
      <c r="B21" s="364" t="s">
        <v>403</v>
      </c>
      <c r="C21" s="255"/>
    </row>
    <row r="22" spans="1:3" s="1" customFormat="1" ht="12" customHeight="1">
      <c r="A22" s="14" t="s">
        <v>107</v>
      </c>
      <c r="B22" s="364" t="s">
        <v>552</v>
      </c>
      <c r="C22" s="255"/>
    </row>
    <row r="23" spans="1:3" s="1" customFormat="1" ht="12" customHeight="1" thickBot="1">
      <c r="A23" s="16" t="s">
        <v>116</v>
      </c>
      <c r="B23" s="250" t="s">
        <v>242</v>
      </c>
      <c r="C23" s="257"/>
    </row>
    <row r="24" spans="1:3" s="1" customFormat="1" ht="12" customHeight="1" thickBot="1">
      <c r="A24" s="20" t="s">
        <v>19</v>
      </c>
      <c r="B24" s="21" t="s">
        <v>243</v>
      </c>
      <c r="C24" s="253">
        <f>+C25+C26+C27+C28+C29</f>
        <v>0</v>
      </c>
    </row>
    <row r="25" spans="1:3" s="1" customFormat="1" ht="12" customHeight="1">
      <c r="A25" s="15" t="s">
        <v>86</v>
      </c>
      <c r="B25" s="363" t="s">
        <v>244</v>
      </c>
      <c r="C25" s="256"/>
    </row>
    <row r="26" spans="1:3" s="1" customFormat="1" ht="12" customHeight="1">
      <c r="A26" s="14" t="s">
        <v>87</v>
      </c>
      <c r="B26" s="364" t="s">
        <v>245</v>
      </c>
      <c r="C26" s="255"/>
    </row>
    <row r="27" spans="1:3" s="1" customFormat="1" ht="12" customHeight="1">
      <c r="A27" s="14" t="s">
        <v>88</v>
      </c>
      <c r="B27" s="364" t="s">
        <v>404</v>
      </c>
      <c r="C27" s="255"/>
    </row>
    <row r="28" spans="1:3" s="1" customFormat="1" ht="12" customHeight="1">
      <c r="A28" s="14" t="s">
        <v>89</v>
      </c>
      <c r="B28" s="364" t="s">
        <v>405</v>
      </c>
      <c r="C28" s="255"/>
    </row>
    <row r="29" spans="1:3" s="1" customFormat="1" ht="12" customHeight="1">
      <c r="A29" s="14" t="s">
        <v>169</v>
      </c>
      <c r="B29" s="364" t="s">
        <v>246</v>
      </c>
      <c r="C29" s="255"/>
    </row>
    <row r="30" spans="1:3" s="487" customFormat="1" ht="12" customHeight="1" thickBot="1">
      <c r="A30" s="497" t="s">
        <v>170</v>
      </c>
      <c r="B30" s="485" t="s">
        <v>547</v>
      </c>
      <c r="C30" s="486"/>
    </row>
    <row r="31" spans="1:3" s="1" customFormat="1" ht="12" customHeight="1" thickBot="1">
      <c r="A31" s="20" t="s">
        <v>171</v>
      </c>
      <c r="B31" s="21" t="s">
        <v>530</v>
      </c>
      <c r="C31" s="259">
        <f>SUM(C32:C38)</f>
        <v>0</v>
      </c>
    </row>
    <row r="32" spans="1:3" s="1" customFormat="1" ht="12" customHeight="1">
      <c r="A32" s="15" t="s">
        <v>249</v>
      </c>
      <c r="B32" s="363" t="s">
        <v>534</v>
      </c>
      <c r="C32" s="256"/>
    </row>
    <row r="33" spans="1:3" s="1" customFormat="1" ht="12" customHeight="1">
      <c r="A33" s="14" t="s">
        <v>250</v>
      </c>
      <c r="B33" s="364" t="s">
        <v>535</v>
      </c>
      <c r="C33" s="255"/>
    </row>
    <row r="34" spans="1:3" s="1" customFormat="1" ht="12" customHeight="1">
      <c r="A34" s="14" t="s">
        <v>251</v>
      </c>
      <c r="B34" s="364" t="s">
        <v>536</v>
      </c>
      <c r="C34" s="255"/>
    </row>
    <row r="35" spans="1:3" s="1" customFormat="1" ht="12" customHeight="1">
      <c r="A35" s="14" t="s">
        <v>252</v>
      </c>
      <c r="B35" s="364" t="s">
        <v>537</v>
      </c>
      <c r="C35" s="255"/>
    </row>
    <row r="36" spans="1:3" s="1" customFormat="1" ht="12" customHeight="1">
      <c r="A36" s="14" t="s">
        <v>531</v>
      </c>
      <c r="B36" s="364" t="s">
        <v>253</v>
      </c>
      <c r="C36" s="255"/>
    </row>
    <row r="37" spans="1:3" s="1" customFormat="1" ht="12" customHeight="1">
      <c r="A37" s="14" t="s">
        <v>532</v>
      </c>
      <c r="B37" s="364" t="s">
        <v>254</v>
      </c>
      <c r="C37" s="255"/>
    </row>
    <row r="38" spans="1:3" s="1" customFormat="1" ht="12" customHeight="1" thickBot="1">
      <c r="A38" s="16" t="s">
        <v>533</v>
      </c>
      <c r="B38" s="451" t="s">
        <v>255</v>
      </c>
      <c r="C38" s="257"/>
    </row>
    <row r="39" spans="1:3" s="1" customFormat="1" ht="12" customHeight="1" thickBot="1">
      <c r="A39" s="20" t="s">
        <v>21</v>
      </c>
      <c r="B39" s="21" t="s">
        <v>414</v>
      </c>
      <c r="C39" s="253">
        <f>SUM(C40:C50)</f>
        <v>0</v>
      </c>
    </row>
    <row r="40" spans="1:3" s="1" customFormat="1" ht="12" customHeight="1">
      <c r="A40" s="15" t="s">
        <v>90</v>
      </c>
      <c r="B40" s="363" t="s">
        <v>258</v>
      </c>
      <c r="C40" s="256"/>
    </row>
    <row r="41" spans="1:3" s="1" customFormat="1" ht="12" customHeight="1">
      <c r="A41" s="14" t="s">
        <v>91</v>
      </c>
      <c r="B41" s="364" t="s">
        <v>259</v>
      </c>
      <c r="C41" s="255"/>
    </row>
    <row r="42" spans="1:3" s="1" customFormat="1" ht="12" customHeight="1">
      <c r="A42" s="14" t="s">
        <v>92</v>
      </c>
      <c r="B42" s="364" t="s">
        <v>260</v>
      </c>
      <c r="C42" s="255"/>
    </row>
    <row r="43" spans="1:3" s="1" customFormat="1" ht="12" customHeight="1">
      <c r="A43" s="14" t="s">
        <v>173</v>
      </c>
      <c r="B43" s="364" t="s">
        <v>261</v>
      </c>
      <c r="C43" s="255"/>
    </row>
    <row r="44" spans="1:3" s="1" customFormat="1" ht="12" customHeight="1">
      <c r="A44" s="14" t="s">
        <v>174</v>
      </c>
      <c r="B44" s="364" t="s">
        <v>262</v>
      </c>
      <c r="C44" s="255"/>
    </row>
    <row r="45" spans="1:3" s="1" customFormat="1" ht="12" customHeight="1">
      <c r="A45" s="14" t="s">
        <v>175</v>
      </c>
      <c r="B45" s="364" t="s">
        <v>263</v>
      </c>
      <c r="C45" s="255"/>
    </row>
    <row r="46" spans="1:3" s="1" customFormat="1" ht="12" customHeight="1">
      <c r="A46" s="14" t="s">
        <v>176</v>
      </c>
      <c r="B46" s="364" t="s">
        <v>264</v>
      </c>
      <c r="C46" s="255"/>
    </row>
    <row r="47" spans="1:3" s="1" customFormat="1" ht="12" customHeight="1">
      <c r="A47" s="14" t="s">
        <v>177</v>
      </c>
      <c r="B47" s="364" t="s">
        <v>538</v>
      </c>
      <c r="C47" s="255"/>
    </row>
    <row r="48" spans="1:3" s="1" customFormat="1" ht="12" customHeight="1">
      <c r="A48" s="14" t="s">
        <v>256</v>
      </c>
      <c r="B48" s="364" t="s">
        <v>266</v>
      </c>
      <c r="C48" s="258"/>
    </row>
    <row r="49" spans="1:3" s="1" customFormat="1" ht="12" customHeight="1">
      <c r="A49" s="16" t="s">
        <v>257</v>
      </c>
      <c r="B49" s="365" t="s">
        <v>416</v>
      </c>
      <c r="C49" s="354"/>
    </row>
    <row r="50" spans="1:3" s="1" customFormat="1" ht="12" customHeight="1" thickBot="1">
      <c r="A50" s="16" t="s">
        <v>415</v>
      </c>
      <c r="B50" s="250" t="s">
        <v>267</v>
      </c>
      <c r="C50" s="354"/>
    </row>
    <row r="51" spans="1:3" s="1" customFormat="1" ht="12" customHeight="1" thickBot="1">
      <c r="A51" s="20" t="s">
        <v>22</v>
      </c>
      <c r="B51" s="21" t="s">
        <v>268</v>
      </c>
      <c r="C51" s="253">
        <f>SUM(C52:C56)</f>
        <v>0</v>
      </c>
    </row>
    <row r="52" spans="1:3" s="1" customFormat="1" ht="12" customHeight="1">
      <c r="A52" s="15" t="s">
        <v>93</v>
      </c>
      <c r="B52" s="363" t="s">
        <v>272</v>
      </c>
      <c r="C52" s="398"/>
    </row>
    <row r="53" spans="1:3" s="1" customFormat="1" ht="12" customHeight="1">
      <c r="A53" s="14" t="s">
        <v>94</v>
      </c>
      <c r="B53" s="364" t="s">
        <v>273</v>
      </c>
      <c r="C53" s="258"/>
    </row>
    <row r="54" spans="1:3" s="1" customFormat="1" ht="12" customHeight="1">
      <c r="A54" s="14" t="s">
        <v>269</v>
      </c>
      <c r="B54" s="364" t="s">
        <v>274</v>
      </c>
      <c r="C54" s="258"/>
    </row>
    <row r="55" spans="1:3" s="1" customFormat="1" ht="12" customHeight="1">
      <c r="A55" s="14" t="s">
        <v>270</v>
      </c>
      <c r="B55" s="364" t="s">
        <v>275</v>
      </c>
      <c r="C55" s="258"/>
    </row>
    <row r="56" spans="1:3" s="1" customFormat="1" ht="12" customHeight="1" thickBot="1">
      <c r="A56" s="16" t="s">
        <v>271</v>
      </c>
      <c r="B56" s="250" t="s">
        <v>276</v>
      </c>
      <c r="C56" s="354"/>
    </row>
    <row r="57" spans="1:3" s="1" customFormat="1" ht="12" customHeight="1" thickBot="1">
      <c r="A57" s="20" t="s">
        <v>178</v>
      </c>
      <c r="B57" s="21" t="s">
        <v>277</v>
      </c>
      <c r="C57" s="253">
        <f>SUM(C58:C60)</f>
        <v>0</v>
      </c>
    </row>
    <row r="58" spans="1:3" s="1" customFormat="1" ht="12" customHeight="1">
      <c r="A58" s="15" t="s">
        <v>95</v>
      </c>
      <c r="B58" s="363" t="s">
        <v>278</v>
      </c>
      <c r="C58" s="256"/>
    </row>
    <row r="59" spans="1:3" s="1" customFormat="1" ht="12" customHeight="1">
      <c r="A59" s="14" t="s">
        <v>96</v>
      </c>
      <c r="B59" s="364" t="s">
        <v>406</v>
      </c>
      <c r="C59" s="255"/>
    </row>
    <row r="60" spans="1:3" s="1" customFormat="1" ht="12" customHeight="1">
      <c r="A60" s="14" t="s">
        <v>281</v>
      </c>
      <c r="B60" s="364" t="s">
        <v>279</v>
      </c>
      <c r="C60" s="255"/>
    </row>
    <row r="61" spans="1:3" s="1" customFormat="1" ht="12" customHeight="1" thickBot="1">
      <c r="A61" s="16" t="s">
        <v>282</v>
      </c>
      <c r="B61" s="250" t="s">
        <v>280</v>
      </c>
      <c r="C61" s="257"/>
    </row>
    <row r="62" spans="1:3" s="1" customFormat="1" ht="12" customHeight="1" thickBot="1">
      <c r="A62" s="20" t="s">
        <v>24</v>
      </c>
      <c r="B62" s="248" t="s">
        <v>283</v>
      </c>
      <c r="C62" s="253">
        <f>SUM(C63:C65)</f>
        <v>0</v>
      </c>
    </row>
    <row r="63" spans="1:3" s="1" customFormat="1" ht="12" customHeight="1">
      <c r="A63" s="15" t="s">
        <v>179</v>
      </c>
      <c r="B63" s="363" t="s">
        <v>285</v>
      </c>
      <c r="C63" s="258"/>
    </row>
    <row r="64" spans="1:3" s="1" customFormat="1" ht="12" customHeight="1">
      <c r="A64" s="14" t="s">
        <v>180</v>
      </c>
      <c r="B64" s="364" t="s">
        <v>407</v>
      </c>
      <c r="C64" s="258"/>
    </row>
    <row r="65" spans="1:3" s="1" customFormat="1" ht="12" customHeight="1">
      <c r="A65" s="14" t="s">
        <v>212</v>
      </c>
      <c r="B65" s="364" t="s">
        <v>286</v>
      </c>
      <c r="C65" s="258"/>
    </row>
    <row r="66" spans="1:3" s="1" customFormat="1" ht="12" customHeight="1" thickBot="1">
      <c r="A66" s="16" t="s">
        <v>284</v>
      </c>
      <c r="B66" s="250" t="s">
        <v>287</v>
      </c>
      <c r="C66" s="258"/>
    </row>
    <row r="67" spans="1:3" s="1" customFormat="1" ht="12" customHeight="1" thickBot="1">
      <c r="A67" s="426" t="s">
        <v>456</v>
      </c>
      <c r="B67" s="21" t="s">
        <v>288</v>
      </c>
      <c r="C67" s="259">
        <f>+C10+C17+C24+C31+C39+C51+C57+C62</f>
        <v>0</v>
      </c>
    </row>
    <row r="68" spans="1:3" s="1" customFormat="1" ht="12" customHeight="1" thickBot="1">
      <c r="A68" s="401" t="s">
        <v>289</v>
      </c>
      <c r="B68" s="248" t="s">
        <v>290</v>
      </c>
      <c r="C68" s="253">
        <f>SUM(C69:C71)</f>
        <v>0</v>
      </c>
    </row>
    <row r="69" spans="1:3" s="1" customFormat="1" ht="12" customHeight="1">
      <c r="A69" s="15" t="s">
        <v>318</v>
      </c>
      <c r="B69" s="363" t="s">
        <v>291</v>
      </c>
      <c r="C69" s="258"/>
    </row>
    <row r="70" spans="1:3" s="1" customFormat="1" ht="12" customHeight="1">
      <c r="A70" s="14" t="s">
        <v>327</v>
      </c>
      <c r="B70" s="364" t="s">
        <v>292</v>
      </c>
      <c r="C70" s="258"/>
    </row>
    <row r="71" spans="1:3" s="1" customFormat="1" ht="12" customHeight="1" thickBot="1">
      <c r="A71" s="16" t="s">
        <v>328</v>
      </c>
      <c r="B71" s="420" t="s">
        <v>548</v>
      </c>
      <c r="C71" s="258"/>
    </row>
    <row r="72" spans="1:3" s="1" customFormat="1" ht="12" customHeight="1" thickBot="1">
      <c r="A72" s="401" t="s">
        <v>294</v>
      </c>
      <c r="B72" s="248" t="s">
        <v>295</v>
      </c>
      <c r="C72" s="253">
        <f>SUM(C73:C76)</f>
        <v>0</v>
      </c>
    </row>
    <row r="73" spans="1:3" s="1" customFormat="1" ht="12" customHeight="1">
      <c r="A73" s="15" t="s">
        <v>147</v>
      </c>
      <c r="B73" s="363" t="s">
        <v>296</v>
      </c>
      <c r="C73" s="258"/>
    </row>
    <row r="74" spans="1:3" s="1" customFormat="1" ht="12" customHeight="1">
      <c r="A74" s="14" t="s">
        <v>148</v>
      </c>
      <c r="B74" s="364" t="s">
        <v>549</v>
      </c>
      <c r="C74" s="258"/>
    </row>
    <row r="75" spans="1:3" s="1" customFormat="1" ht="12" customHeight="1" thickBot="1">
      <c r="A75" s="16" t="s">
        <v>319</v>
      </c>
      <c r="B75" s="365" t="s">
        <v>297</v>
      </c>
      <c r="C75" s="354"/>
    </row>
    <row r="76" spans="1:3" s="1" customFormat="1" ht="12" customHeight="1" thickBot="1">
      <c r="A76" s="499" t="s">
        <v>320</v>
      </c>
      <c r="B76" s="500" t="s">
        <v>550</v>
      </c>
      <c r="C76" s="501"/>
    </row>
    <row r="77" spans="1:3" s="1" customFormat="1" ht="12" customHeight="1" thickBot="1">
      <c r="A77" s="401" t="s">
        <v>298</v>
      </c>
      <c r="B77" s="248" t="s">
        <v>299</v>
      </c>
      <c r="C77" s="253">
        <f>SUM(C78:C79)</f>
        <v>5500000</v>
      </c>
    </row>
    <row r="78" spans="1:3" s="1" customFormat="1" ht="12" customHeight="1" thickBot="1">
      <c r="A78" s="13" t="s">
        <v>321</v>
      </c>
      <c r="B78" s="498" t="s">
        <v>300</v>
      </c>
      <c r="C78" s="354">
        <v>5500000</v>
      </c>
    </row>
    <row r="79" spans="1:3" s="1" customFormat="1" ht="12" customHeight="1" thickBot="1">
      <c r="A79" s="499" t="s">
        <v>322</v>
      </c>
      <c r="B79" s="500" t="s">
        <v>301</v>
      </c>
      <c r="C79" s="501"/>
    </row>
    <row r="80" spans="1:3" s="1" customFormat="1" ht="12" customHeight="1" thickBot="1">
      <c r="A80" s="401" t="s">
        <v>302</v>
      </c>
      <c r="B80" s="248" t="s">
        <v>303</v>
      </c>
      <c r="C80" s="253">
        <f>SUM(C81:C83)</f>
        <v>0</v>
      </c>
    </row>
    <row r="81" spans="1:3" s="1" customFormat="1" ht="12" customHeight="1">
      <c r="A81" s="15" t="s">
        <v>323</v>
      </c>
      <c r="B81" s="363" t="s">
        <v>304</v>
      </c>
      <c r="C81" s="258"/>
    </row>
    <row r="82" spans="1:3" s="1" customFormat="1" ht="12" customHeight="1">
      <c r="A82" s="14" t="s">
        <v>324</v>
      </c>
      <c r="B82" s="364" t="s">
        <v>305</v>
      </c>
      <c r="C82" s="258"/>
    </row>
    <row r="83" spans="1:3" s="1" customFormat="1" ht="12" customHeight="1" thickBot="1">
      <c r="A83" s="18" t="s">
        <v>325</v>
      </c>
      <c r="B83" s="502" t="s">
        <v>551</v>
      </c>
      <c r="C83" s="503"/>
    </row>
    <row r="84" spans="1:3" s="1" customFormat="1" ht="12" customHeight="1" thickBot="1">
      <c r="A84" s="401" t="s">
        <v>306</v>
      </c>
      <c r="B84" s="248" t="s">
        <v>326</v>
      </c>
      <c r="C84" s="253">
        <f>SUM(C85:C88)</f>
        <v>0</v>
      </c>
    </row>
    <row r="85" spans="1:3" s="1" customFormat="1" ht="12" customHeight="1">
      <c r="A85" s="367" t="s">
        <v>307</v>
      </c>
      <c r="B85" s="363" t="s">
        <v>308</v>
      </c>
      <c r="C85" s="258"/>
    </row>
    <row r="86" spans="1:3" s="1" customFormat="1" ht="12" customHeight="1">
      <c r="A86" s="368" t="s">
        <v>309</v>
      </c>
      <c r="B86" s="364" t="s">
        <v>310</v>
      </c>
      <c r="C86" s="258"/>
    </row>
    <row r="87" spans="1:3" s="1" customFormat="1" ht="12" customHeight="1">
      <c r="A87" s="368" t="s">
        <v>311</v>
      </c>
      <c r="B87" s="364" t="s">
        <v>312</v>
      </c>
      <c r="C87" s="258"/>
    </row>
    <row r="88" spans="1:3" s="1" customFormat="1" ht="12" customHeight="1" thickBot="1">
      <c r="A88" s="369" t="s">
        <v>313</v>
      </c>
      <c r="B88" s="250" t="s">
        <v>314</v>
      </c>
      <c r="C88" s="258"/>
    </row>
    <row r="89" spans="1:3" s="1" customFormat="1" ht="12" customHeight="1" thickBot="1">
      <c r="A89" s="401" t="s">
        <v>315</v>
      </c>
      <c r="B89" s="248" t="s">
        <v>455</v>
      </c>
      <c r="C89" s="399"/>
    </row>
    <row r="90" spans="1:3" s="1" customFormat="1" ht="13.5" customHeight="1" thickBot="1">
      <c r="A90" s="401" t="s">
        <v>317</v>
      </c>
      <c r="B90" s="248" t="s">
        <v>316</v>
      </c>
      <c r="C90" s="399"/>
    </row>
    <row r="91" spans="1:3" s="1" customFormat="1" ht="15.75" customHeight="1" thickBot="1">
      <c r="A91" s="401" t="s">
        <v>329</v>
      </c>
      <c r="B91" s="370" t="s">
        <v>458</v>
      </c>
      <c r="C91" s="259">
        <f>+C68+C72+C77+C80+C84+C90+C89</f>
        <v>5500000</v>
      </c>
    </row>
    <row r="92" spans="1:3" s="1" customFormat="1" ht="16.5" customHeight="1" thickBot="1">
      <c r="A92" s="402" t="s">
        <v>457</v>
      </c>
      <c r="B92" s="371" t="s">
        <v>459</v>
      </c>
      <c r="C92" s="259">
        <f>+C67+C91</f>
        <v>5500000</v>
      </c>
    </row>
    <row r="93" spans="1:3" s="1" customFormat="1" ht="10.5" customHeight="1">
      <c r="A93" s="5"/>
      <c r="B93" s="6"/>
      <c r="C93" s="260"/>
    </row>
    <row r="94" spans="1:3" ht="16.5" customHeight="1">
      <c r="A94" s="656" t="s">
        <v>46</v>
      </c>
      <c r="B94" s="656"/>
      <c r="C94" s="656"/>
    </row>
    <row r="95" spans="1:3" ht="16.5" customHeight="1" thickBot="1">
      <c r="A95" s="653" t="s">
        <v>151</v>
      </c>
      <c r="B95" s="653"/>
      <c r="C95" s="511" t="str">
        <f>C7</f>
        <v>Forintban!</v>
      </c>
    </row>
    <row r="96" spans="1:3" ht="37.5" customHeight="1" thickBot="1">
      <c r="A96" s="491" t="s">
        <v>68</v>
      </c>
      <c r="B96" s="492" t="s">
        <v>47</v>
      </c>
      <c r="C96" s="493" t="str">
        <f>+C8</f>
        <v>2019. évi előirányzat</v>
      </c>
    </row>
    <row r="97" spans="1:3" s="37" customFormat="1" ht="12" customHeight="1" thickBot="1">
      <c r="A97" s="491"/>
      <c r="B97" s="492" t="s">
        <v>473</v>
      </c>
      <c r="C97" s="493" t="s">
        <v>474</v>
      </c>
    </row>
    <row r="98" spans="1:3" ht="12" customHeight="1" thickBot="1">
      <c r="A98" s="22" t="s">
        <v>17</v>
      </c>
      <c r="B98" s="28" t="s">
        <v>417</v>
      </c>
      <c r="C98" s="252">
        <f>C99+C100+C101+C102+C103+C116</f>
        <v>5500000</v>
      </c>
    </row>
    <row r="99" spans="1:3" ht="12" customHeight="1">
      <c r="A99" s="17" t="s">
        <v>97</v>
      </c>
      <c r="B99" s="10" t="s">
        <v>48</v>
      </c>
      <c r="C99" s="254"/>
    </row>
    <row r="100" spans="1:3" ht="12" customHeight="1">
      <c r="A100" s="14" t="s">
        <v>98</v>
      </c>
      <c r="B100" s="8" t="s">
        <v>181</v>
      </c>
      <c r="C100" s="255"/>
    </row>
    <row r="101" spans="1:3" ht="12" customHeight="1">
      <c r="A101" s="14" t="s">
        <v>99</v>
      </c>
      <c r="B101" s="8" t="s">
        <v>138</v>
      </c>
      <c r="C101" s="257"/>
    </row>
    <row r="102" spans="1:3" ht="12" customHeight="1">
      <c r="A102" s="14" t="s">
        <v>100</v>
      </c>
      <c r="B102" s="11" t="s">
        <v>182</v>
      </c>
      <c r="C102" s="257"/>
    </row>
    <row r="103" spans="1:3" ht="12" customHeight="1">
      <c r="A103" s="14" t="s">
        <v>111</v>
      </c>
      <c r="B103" s="19" t="s">
        <v>183</v>
      </c>
      <c r="C103" s="257">
        <v>5500000</v>
      </c>
    </row>
    <row r="104" spans="1:3" ht="12" customHeight="1">
      <c r="A104" s="14" t="s">
        <v>101</v>
      </c>
      <c r="B104" s="8" t="s">
        <v>422</v>
      </c>
      <c r="C104" s="257"/>
    </row>
    <row r="105" spans="1:3" ht="12" customHeight="1">
      <c r="A105" s="14" t="s">
        <v>102</v>
      </c>
      <c r="B105" s="137" t="s">
        <v>421</v>
      </c>
      <c r="C105" s="257"/>
    </row>
    <row r="106" spans="1:3" ht="12" customHeight="1">
      <c r="A106" s="14" t="s">
        <v>112</v>
      </c>
      <c r="B106" s="137" t="s">
        <v>420</v>
      </c>
      <c r="C106" s="257"/>
    </row>
    <row r="107" spans="1:3" ht="12" customHeight="1">
      <c r="A107" s="14" t="s">
        <v>113</v>
      </c>
      <c r="B107" s="135" t="s">
        <v>332</v>
      </c>
      <c r="C107" s="257"/>
    </row>
    <row r="108" spans="1:3" ht="12" customHeight="1">
      <c r="A108" s="14" t="s">
        <v>114</v>
      </c>
      <c r="B108" s="136" t="s">
        <v>333</v>
      </c>
      <c r="C108" s="257"/>
    </row>
    <row r="109" spans="1:3" ht="12" customHeight="1">
      <c r="A109" s="14" t="s">
        <v>115</v>
      </c>
      <c r="B109" s="136" t="s">
        <v>334</v>
      </c>
      <c r="C109" s="257"/>
    </row>
    <row r="110" spans="1:3" ht="12" customHeight="1">
      <c r="A110" s="14" t="s">
        <v>117</v>
      </c>
      <c r="B110" s="135" t="s">
        <v>335</v>
      </c>
      <c r="C110" s="257"/>
    </row>
    <row r="111" spans="1:3" ht="12" customHeight="1">
      <c r="A111" s="14" t="s">
        <v>184</v>
      </c>
      <c r="B111" s="135" t="s">
        <v>336</v>
      </c>
      <c r="C111" s="257"/>
    </row>
    <row r="112" spans="1:3" ht="12" customHeight="1">
      <c r="A112" s="14" t="s">
        <v>330</v>
      </c>
      <c r="B112" s="136" t="s">
        <v>337</v>
      </c>
      <c r="C112" s="257"/>
    </row>
    <row r="113" spans="1:3" ht="12" customHeight="1">
      <c r="A113" s="13" t="s">
        <v>331</v>
      </c>
      <c r="B113" s="137" t="s">
        <v>338</v>
      </c>
      <c r="C113" s="257"/>
    </row>
    <row r="114" spans="1:3" ht="12" customHeight="1">
      <c r="A114" s="14" t="s">
        <v>418</v>
      </c>
      <c r="B114" s="137" t="s">
        <v>339</v>
      </c>
      <c r="C114" s="257"/>
    </row>
    <row r="115" spans="1:3" ht="12" customHeight="1">
      <c r="A115" s="16" t="s">
        <v>419</v>
      </c>
      <c r="B115" s="137" t="s">
        <v>340</v>
      </c>
      <c r="C115" s="257">
        <v>5500000</v>
      </c>
    </row>
    <row r="116" spans="1:3" ht="12" customHeight="1">
      <c r="A116" s="14" t="s">
        <v>423</v>
      </c>
      <c r="B116" s="11" t="s">
        <v>49</v>
      </c>
      <c r="C116" s="255"/>
    </row>
    <row r="117" spans="1:3" ht="12" customHeight="1">
      <c r="A117" s="14" t="s">
        <v>424</v>
      </c>
      <c r="B117" s="8" t="s">
        <v>426</v>
      </c>
      <c r="C117" s="255"/>
    </row>
    <row r="118" spans="1:3" ht="12" customHeight="1" thickBot="1">
      <c r="A118" s="18" t="s">
        <v>425</v>
      </c>
      <c r="B118" s="424" t="s">
        <v>427</v>
      </c>
      <c r="C118" s="261"/>
    </row>
    <row r="119" spans="1:3" ht="12" customHeight="1" thickBot="1">
      <c r="A119" s="421" t="s">
        <v>18</v>
      </c>
      <c r="B119" s="422" t="s">
        <v>341</v>
      </c>
      <c r="C119" s="423">
        <f>+C120+C122+C124</f>
        <v>0</v>
      </c>
    </row>
    <row r="120" spans="1:3" ht="12" customHeight="1">
      <c r="A120" s="15" t="s">
        <v>103</v>
      </c>
      <c r="B120" s="8" t="s">
        <v>211</v>
      </c>
      <c r="C120" s="256"/>
    </row>
    <row r="121" spans="1:3" ht="12" customHeight="1">
      <c r="A121" s="15" t="s">
        <v>104</v>
      </c>
      <c r="B121" s="12" t="s">
        <v>345</v>
      </c>
      <c r="C121" s="256"/>
    </row>
    <row r="122" spans="1:3" ht="12" customHeight="1">
      <c r="A122" s="15" t="s">
        <v>105</v>
      </c>
      <c r="B122" s="12" t="s">
        <v>185</v>
      </c>
      <c r="C122" s="255"/>
    </row>
    <row r="123" spans="1:3" ht="12" customHeight="1">
      <c r="A123" s="15" t="s">
        <v>106</v>
      </c>
      <c r="B123" s="12" t="s">
        <v>346</v>
      </c>
      <c r="C123" s="220"/>
    </row>
    <row r="124" spans="1:3" ht="12" customHeight="1">
      <c r="A124" s="15" t="s">
        <v>107</v>
      </c>
      <c r="B124" s="250" t="s">
        <v>553</v>
      </c>
      <c r="C124" s="220"/>
    </row>
    <row r="125" spans="1:3" ht="12" customHeight="1">
      <c r="A125" s="15" t="s">
        <v>116</v>
      </c>
      <c r="B125" s="249" t="s">
        <v>408</v>
      </c>
      <c r="C125" s="220"/>
    </row>
    <row r="126" spans="1:3" ht="12" customHeight="1">
      <c r="A126" s="15" t="s">
        <v>118</v>
      </c>
      <c r="B126" s="362" t="s">
        <v>351</v>
      </c>
      <c r="C126" s="220"/>
    </row>
    <row r="127" spans="1:3" ht="15.75">
      <c r="A127" s="15" t="s">
        <v>186</v>
      </c>
      <c r="B127" s="136" t="s">
        <v>334</v>
      </c>
      <c r="C127" s="220"/>
    </row>
    <row r="128" spans="1:3" ht="12" customHeight="1">
      <c r="A128" s="15" t="s">
        <v>187</v>
      </c>
      <c r="B128" s="136" t="s">
        <v>350</v>
      </c>
      <c r="C128" s="220"/>
    </row>
    <row r="129" spans="1:3" ht="12" customHeight="1">
      <c r="A129" s="15" t="s">
        <v>188</v>
      </c>
      <c r="B129" s="136" t="s">
        <v>349</v>
      </c>
      <c r="C129" s="220"/>
    </row>
    <row r="130" spans="1:3" ht="12" customHeight="1">
      <c r="A130" s="15" t="s">
        <v>342</v>
      </c>
      <c r="B130" s="136" t="s">
        <v>337</v>
      </c>
      <c r="C130" s="220"/>
    </row>
    <row r="131" spans="1:3" ht="12" customHeight="1">
      <c r="A131" s="15" t="s">
        <v>343</v>
      </c>
      <c r="B131" s="136" t="s">
        <v>348</v>
      </c>
      <c r="C131" s="220"/>
    </row>
    <row r="132" spans="1:3" ht="16.5" thickBot="1">
      <c r="A132" s="13" t="s">
        <v>344</v>
      </c>
      <c r="B132" s="136" t="s">
        <v>347</v>
      </c>
      <c r="C132" s="222"/>
    </row>
    <row r="133" spans="1:3" ht="12" customHeight="1" thickBot="1">
      <c r="A133" s="20" t="s">
        <v>19</v>
      </c>
      <c r="B133" s="119" t="s">
        <v>428</v>
      </c>
      <c r="C133" s="253">
        <f>+C98+C119</f>
        <v>5500000</v>
      </c>
    </row>
    <row r="134" spans="1:3" ht="12" customHeight="1" thickBot="1">
      <c r="A134" s="20" t="s">
        <v>20</v>
      </c>
      <c r="B134" s="119" t="s">
        <v>429</v>
      </c>
      <c r="C134" s="253">
        <f>+C135+C136+C137</f>
        <v>0</v>
      </c>
    </row>
    <row r="135" spans="1:3" ht="12" customHeight="1">
      <c r="A135" s="15" t="s">
        <v>249</v>
      </c>
      <c r="B135" s="12" t="s">
        <v>436</v>
      </c>
      <c r="C135" s="220"/>
    </row>
    <row r="136" spans="1:3" ht="12" customHeight="1">
      <c r="A136" s="15" t="s">
        <v>250</v>
      </c>
      <c r="B136" s="12" t="s">
        <v>437</v>
      </c>
      <c r="C136" s="220"/>
    </row>
    <row r="137" spans="1:3" ht="12" customHeight="1" thickBot="1">
      <c r="A137" s="13" t="s">
        <v>251</v>
      </c>
      <c r="B137" s="12" t="s">
        <v>438</v>
      </c>
      <c r="C137" s="220"/>
    </row>
    <row r="138" spans="1:3" ht="12" customHeight="1" thickBot="1">
      <c r="A138" s="20" t="s">
        <v>21</v>
      </c>
      <c r="B138" s="119" t="s">
        <v>430</v>
      </c>
      <c r="C138" s="253">
        <f>SUM(C139:C144)</f>
        <v>0</v>
      </c>
    </row>
    <row r="139" spans="1:3" ht="12" customHeight="1">
      <c r="A139" s="15" t="s">
        <v>90</v>
      </c>
      <c r="B139" s="9" t="s">
        <v>439</v>
      </c>
      <c r="C139" s="220"/>
    </row>
    <row r="140" spans="1:3" ht="12" customHeight="1">
      <c r="A140" s="15" t="s">
        <v>91</v>
      </c>
      <c r="B140" s="9" t="s">
        <v>431</v>
      </c>
      <c r="C140" s="220"/>
    </row>
    <row r="141" spans="1:3" ht="12" customHeight="1">
      <c r="A141" s="15" t="s">
        <v>92</v>
      </c>
      <c r="B141" s="9" t="s">
        <v>432</v>
      </c>
      <c r="C141" s="220"/>
    </row>
    <row r="142" spans="1:3" ht="12" customHeight="1">
      <c r="A142" s="15" t="s">
        <v>173</v>
      </c>
      <c r="B142" s="9" t="s">
        <v>433</v>
      </c>
      <c r="C142" s="220"/>
    </row>
    <row r="143" spans="1:3" ht="12" customHeight="1" thickBot="1">
      <c r="A143" s="13" t="s">
        <v>174</v>
      </c>
      <c r="B143" s="7" t="s">
        <v>434</v>
      </c>
      <c r="C143" s="222"/>
    </row>
    <row r="144" spans="1:3" ht="12" customHeight="1" thickBot="1">
      <c r="A144" s="499" t="s">
        <v>175</v>
      </c>
      <c r="B144" s="504" t="s">
        <v>435</v>
      </c>
      <c r="C144" s="505"/>
    </row>
    <row r="145" spans="1:3" ht="12" customHeight="1" thickBot="1">
      <c r="A145" s="20" t="s">
        <v>22</v>
      </c>
      <c r="B145" s="119" t="s">
        <v>443</v>
      </c>
      <c r="C145" s="259">
        <f>+C146+C147+C148+C149</f>
        <v>0</v>
      </c>
    </row>
    <row r="146" spans="1:3" ht="12" customHeight="1">
      <c r="A146" s="15" t="s">
        <v>93</v>
      </c>
      <c r="B146" s="9" t="s">
        <v>352</v>
      </c>
      <c r="C146" s="220"/>
    </row>
    <row r="147" spans="1:3" ht="12" customHeight="1">
      <c r="A147" s="15" t="s">
        <v>94</v>
      </c>
      <c r="B147" s="9" t="s">
        <v>353</v>
      </c>
      <c r="C147" s="220"/>
    </row>
    <row r="148" spans="1:3" ht="12" customHeight="1" thickBot="1">
      <c r="A148" s="13" t="s">
        <v>269</v>
      </c>
      <c r="B148" s="7" t="s">
        <v>444</v>
      </c>
      <c r="C148" s="222"/>
    </row>
    <row r="149" spans="1:3" ht="12" customHeight="1" thickBot="1">
      <c r="A149" s="499" t="s">
        <v>270</v>
      </c>
      <c r="B149" s="504" t="s">
        <v>371</v>
      </c>
      <c r="C149" s="505"/>
    </row>
    <row r="150" spans="1:3" ht="12" customHeight="1" thickBot="1">
      <c r="A150" s="20" t="s">
        <v>23</v>
      </c>
      <c r="B150" s="119" t="s">
        <v>445</v>
      </c>
      <c r="C150" s="262">
        <f>SUM(C151:C155)</f>
        <v>0</v>
      </c>
    </row>
    <row r="151" spans="1:3" ht="12" customHeight="1">
      <c r="A151" s="15" t="s">
        <v>95</v>
      </c>
      <c r="B151" s="9" t="s">
        <v>440</v>
      </c>
      <c r="C151" s="220"/>
    </row>
    <row r="152" spans="1:3" ht="12" customHeight="1">
      <c r="A152" s="15" t="s">
        <v>96</v>
      </c>
      <c r="B152" s="9" t="s">
        <v>447</v>
      </c>
      <c r="C152" s="220"/>
    </row>
    <row r="153" spans="1:3" ht="12" customHeight="1">
      <c r="A153" s="15" t="s">
        <v>281</v>
      </c>
      <c r="B153" s="9" t="s">
        <v>442</v>
      </c>
      <c r="C153" s="220"/>
    </row>
    <row r="154" spans="1:3" ht="12" customHeight="1">
      <c r="A154" s="15" t="s">
        <v>282</v>
      </c>
      <c r="B154" s="9" t="s">
        <v>498</v>
      </c>
      <c r="C154" s="220"/>
    </row>
    <row r="155" spans="1:3" ht="12" customHeight="1" thickBot="1">
      <c r="A155" s="15" t="s">
        <v>446</v>
      </c>
      <c r="B155" s="9" t="s">
        <v>449</v>
      </c>
      <c r="C155" s="220"/>
    </row>
    <row r="156" spans="1:3" ht="12" customHeight="1" thickBot="1">
      <c r="A156" s="20" t="s">
        <v>24</v>
      </c>
      <c r="B156" s="119" t="s">
        <v>450</v>
      </c>
      <c r="C156" s="425"/>
    </row>
    <row r="157" spans="1:3" ht="12" customHeight="1" thickBot="1">
      <c r="A157" s="20" t="s">
        <v>25</v>
      </c>
      <c r="B157" s="119" t="s">
        <v>451</v>
      </c>
      <c r="C157" s="425"/>
    </row>
    <row r="158" spans="1:9" ht="15" customHeight="1" thickBot="1">
      <c r="A158" s="20" t="s">
        <v>26</v>
      </c>
      <c r="B158" s="119" t="s">
        <v>453</v>
      </c>
      <c r="C158" s="506">
        <f>+C134+C138+C145+C150+C156+C157</f>
        <v>0</v>
      </c>
      <c r="F158" s="38"/>
      <c r="G158" s="120"/>
      <c r="H158" s="120"/>
      <c r="I158" s="120"/>
    </row>
    <row r="159" spans="1:3" s="1" customFormat="1" ht="17.25" customHeight="1" thickBot="1">
      <c r="A159" s="251" t="s">
        <v>27</v>
      </c>
      <c r="B159" s="507" t="s">
        <v>452</v>
      </c>
      <c r="C159" s="506">
        <f>+C133+C158</f>
        <v>5500000</v>
      </c>
    </row>
    <row r="160" spans="1:3" ht="15.75" customHeight="1">
      <c r="A160" s="508"/>
      <c r="B160" s="508"/>
      <c r="C160" s="568">
        <f>C92-C159</f>
        <v>0</v>
      </c>
    </row>
    <row r="161" spans="1:3" ht="15.75">
      <c r="A161" s="654" t="s">
        <v>354</v>
      </c>
      <c r="B161" s="654"/>
      <c r="C161" s="654"/>
    </row>
    <row r="162" spans="1:3" ht="15" customHeight="1" thickBot="1">
      <c r="A162" s="655" t="s">
        <v>152</v>
      </c>
      <c r="B162" s="655"/>
      <c r="C162" s="512" t="str">
        <f>C95</f>
        <v>Forintban!</v>
      </c>
    </row>
    <row r="163" spans="1:3" ht="13.5" customHeight="1" thickBot="1">
      <c r="A163" s="20">
        <v>1</v>
      </c>
      <c r="B163" s="27" t="s">
        <v>454</v>
      </c>
      <c r="C163" s="253">
        <f>+C67-C133</f>
        <v>-5500000</v>
      </c>
    </row>
    <row r="164" spans="1:3" ht="27.75" customHeight="1" thickBot="1">
      <c r="A164" s="20" t="s">
        <v>18</v>
      </c>
      <c r="B164" s="27" t="s">
        <v>460</v>
      </c>
      <c r="C164" s="253">
        <f>+C91-C158</f>
        <v>5500000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14" zoomScaleNormal="114" zoomScaleSheetLayoutView="100" workbookViewId="0" topLeftCell="A148">
      <selection activeCell="C19" sqref="C19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335" customWidth="1"/>
    <col min="4" max="4" width="9.00390625" style="36" customWidth="1"/>
    <col min="5" max="16384" width="9.375" style="36" customWidth="1"/>
  </cols>
  <sheetData>
    <row r="1" spans="1:3" ht="18.75" customHeight="1">
      <c r="A1" s="559"/>
      <c r="B1" s="649" t="str">
        <f>CONCATENATE("1.4. melléklet ",ALAPADATOK!A7," ",ALAPADATOK!B7," ",ALAPADATOK!C7," ",ALAPADATOK!D7," ",ALAPADATOK!E7," ",ALAPADATOK!F7," ",ALAPADATOK!G7," ",ALAPADATOK!H7)</f>
        <v>1.4. melléklet a 7 / 2019 ( III.29. ) önkormányzati rendelethez</v>
      </c>
      <c r="C1" s="650"/>
    </row>
    <row r="2" spans="1:3" ht="21.75" customHeight="1">
      <c r="A2" s="560"/>
      <c r="B2" s="561" t="str">
        <f>CONCATENATE(ALAPADATOK!A3)</f>
        <v>BESENYSZÖG VÁROS  ÖNKORMÁNYZATA</v>
      </c>
      <c r="C2" s="562"/>
    </row>
    <row r="3" spans="1:3" ht="21.75" customHeight="1">
      <c r="A3" s="562"/>
      <c r="B3" s="561" t="s">
        <v>558</v>
      </c>
      <c r="C3" s="562"/>
    </row>
    <row r="4" spans="1:3" ht="21.75" customHeight="1">
      <c r="A4" s="562"/>
      <c r="B4" s="561" t="s">
        <v>562</v>
      </c>
      <c r="C4" s="562"/>
    </row>
    <row r="5" spans="1:3" ht="21.75" customHeight="1">
      <c r="A5" s="559"/>
      <c r="B5" s="559"/>
      <c r="C5" s="563"/>
    </row>
    <row r="6" spans="1:3" ht="15" customHeight="1">
      <c r="A6" s="651" t="s">
        <v>14</v>
      </c>
      <c r="B6" s="651"/>
      <c r="C6" s="651"/>
    </row>
    <row r="7" spans="1:3" ht="15" customHeight="1" thickBot="1">
      <c r="A7" s="652" t="s">
        <v>150</v>
      </c>
      <c r="B7" s="652"/>
      <c r="C7" s="510" t="str">
        <f>CONCATENATE('KV_1.1.sz.mell.'!C7)</f>
        <v>Forintban!</v>
      </c>
    </row>
    <row r="8" spans="1:3" ht="24" customHeight="1" thickBot="1">
      <c r="A8" s="564" t="s">
        <v>68</v>
      </c>
      <c r="B8" s="565" t="s">
        <v>16</v>
      </c>
      <c r="C8" s="566" t="str">
        <f>+CONCATENATE(LEFT(KV_ÖSSZEFÜGGÉSEK!A5,4),". évi előirányzat")</f>
        <v>2019. évi előirányzat</v>
      </c>
    </row>
    <row r="9" spans="1:3" s="37" customFormat="1" ht="12" customHeight="1" thickBot="1">
      <c r="A9" s="494"/>
      <c r="B9" s="495" t="s">
        <v>473</v>
      </c>
      <c r="C9" s="496" t="s">
        <v>474</v>
      </c>
    </row>
    <row r="10" spans="1:3" s="1" customFormat="1" ht="12" customHeight="1" thickBot="1">
      <c r="A10" s="20" t="s">
        <v>17</v>
      </c>
      <c r="B10" s="21" t="s">
        <v>233</v>
      </c>
      <c r="C10" s="253">
        <f>+C11+C12+C13+C14+C15+C16</f>
        <v>45273200</v>
      </c>
    </row>
    <row r="11" spans="1:3" s="1" customFormat="1" ht="12" customHeight="1">
      <c r="A11" s="15" t="s">
        <v>97</v>
      </c>
      <c r="B11" s="363" t="s">
        <v>234</v>
      </c>
      <c r="C11" s="256">
        <v>34785200</v>
      </c>
    </row>
    <row r="12" spans="1:3" s="1" customFormat="1" ht="12" customHeight="1">
      <c r="A12" s="14" t="s">
        <v>98</v>
      </c>
      <c r="B12" s="364" t="s">
        <v>235</v>
      </c>
      <c r="C12" s="255"/>
    </row>
    <row r="13" spans="1:3" s="1" customFormat="1" ht="12" customHeight="1">
      <c r="A13" s="14" t="s">
        <v>99</v>
      </c>
      <c r="B13" s="364" t="s">
        <v>529</v>
      </c>
      <c r="C13" s="255"/>
    </row>
    <row r="14" spans="1:3" s="1" customFormat="1" ht="12" customHeight="1">
      <c r="A14" s="14" t="s">
        <v>100</v>
      </c>
      <c r="B14" s="364" t="s">
        <v>237</v>
      </c>
      <c r="C14" s="255"/>
    </row>
    <row r="15" spans="1:3" s="1" customFormat="1" ht="12" customHeight="1">
      <c r="A15" s="14" t="s">
        <v>146</v>
      </c>
      <c r="B15" s="249" t="s">
        <v>412</v>
      </c>
      <c r="C15" s="255">
        <v>10488000</v>
      </c>
    </row>
    <row r="16" spans="1:3" s="1" customFormat="1" ht="12" customHeight="1" thickBot="1">
      <c r="A16" s="16" t="s">
        <v>101</v>
      </c>
      <c r="B16" s="250" t="s">
        <v>413</v>
      </c>
      <c r="C16" s="255"/>
    </row>
    <row r="17" spans="1:3" s="1" customFormat="1" ht="12" customHeight="1" thickBot="1">
      <c r="A17" s="20" t="s">
        <v>18</v>
      </c>
      <c r="B17" s="248" t="s">
        <v>238</v>
      </c>
      <c r="C17" s="253">
        <f>+C18+C19+C20+C21+C22</f>
        <v>7546900</v>
      </c>
    </row>
    <row r="18" spans="1:3" s="1" customFormat="1" ht="12" customHeight="1">
      <c r="A18" s="15" t="s">
        <v>103</v>
      </c>
      <c r="B18" s="363" t="s">
        <v>239</v>
      </c>
      <c r="C18" s="256"/>
    </row>
    <row r="19" spans="1:3" s="1" customFormat="1" ht="12" customHeight="1">
      <c r="A19" s="14" t="s">
        <v>104</v>
      </c>
      <c r="B19" s="364" t="s">
        <v>240</v>
      </c>
      <c r="C19" s="255"/>
    </row>
    <row r="20" spans="1:3" s="1" customFormat="1" ht="12" customHeight="1">
      <c r="A20" s="14" t="s">
        <v>105</v>
      </c>
      <c r="B20" s="364" t="s">
        <v>402</v>
      </c>
      <c r="C20" s="255"/>
    </row>
    <row r="21" spans="1:3" s="1" customFormat="1" ht="12" customHeight="1">
      <c r="A21" s="14" t="s">
        <v>106</v>
      </c>
      <c r="B21" s="364" t="s">
        <v>403</v>
      </c>
      <c r="C21" s="255"/>
    </row>
    <row r="22" spans="1:3" s="1" customFormat="1" ht="12" customHeight="1">
      <c r="A22" s="14" t="s">
        <v>107</v>
      </c>
      <c r="B22" s="364" t="s">
        <v>552</v>
      </c>
      <c r="C22" s="255">
        <v>7546900</v>
      </c>
    </row>
    <row r="23" spans="1:3" s="1" customFormat="1" ht="12" customHeight="1" thickBot="1">
      <c r="A23" s="16" t="s">
        <v>116</v>
      </c>
      <c r="B23" s="250" t="s">
        <v>242</v>
      </c>
      <c r="C23" s="257"/>
    </row>
    <row r="24" spans="1:3" s="1" customFormat="1" ht="12" customHeight="1" thickBot="1">
      <c r="A24" s="20" t="s">
        <v>19</v>
      </c>
      <c r="B24" s="21" t="s">
        <v>243</v>
      </c>
      <c r="C24" s="253">
        <f>+C25+C26+C27+C28+C29</f>
        <v>0</v>
      </c>
    </row>
    <row r="25" spans="1:3" s="1" customFormat="1" ht="12" customHeight="1">
      <c r="A25" s="15" t="s">
        <v>86</v>
      </c>
      <c r="B25" s="363" t="s">
        <v>244</v>
      </c>
      <c r="C25" s="256"/>
    </row>
    <row r="26" spans="1:3" s="1" customFormat="1" ht="12" customHeight="1">
      <c r="A26" s="14" t="s">
        <v>87</v>
      </c>
      <c r="B26" s="364" t="s">
        <v>245</v>
      </c>
      <c r="C26" s="255"/>
    </row>
    <row r="27" spans="1:3" s="1" customFormat="1" ht="12" customHeight="1">
      <c r="A27" s="14" t="s">
        <v>88</v>
      </c>
      <c r="B27" s="364" t="s">
        <v>404</v>
      </c>
      <c r="C27" s="255"/>
    </row>
    <row r="28" spans="1:3" s="1" customFormat="1" ht="12" customHeight="1">
      <c r="A28" s="14" t="s">
        <v>89</v>
      </c>
      <c r="B28" s="364" t="s">
        <v>405</v>
      </c>
      <c r="C28" s="255"/>
    </row>
    <row r="29" spans="1:3" s="1" customFormat="1" ht="12" customHeight="1">
      <c r="A29" s="14" t="s">
        <v>169</v>
      </c>
      <c r="B29" s="364" t="s">
        <v>246</v>
      </c>
      <c r="C29" s="255"/>
    </row>
    <row r="30" spans="1:3" s="487" customFormat="1" ht="12" customHeight="1" thickBot="1">
      <c r="A30" s="497" t="s">
        <v>170</v>
      </c>
      <c r="B30" s="485" t="s">
        <v>547</v>
      </c>
      <c r="C30" s="486"/>
    </row>
    <row r="31" spans="1:3" s="1" customFormat="1" ht="12" customHeight="1" thickBot="1">
      <c r="A31" s="20" t="s">
        <v>171</v>
      </c>
      <c r="B31" s="21" t="s">
        <v>530</v>
      </c>
      <c r="C31" s="259">
        <f>SUM(C32:C38)</f>
        <v>0</v>
      </c>
    </row>
    <row r="32" spans="1:3" s="1" customFormat="1" ht="12" customHeight="1">
      <c r="A32" s="15" t="s">
        <v>249</v>
      </c>
      <c r="B32" s="363" t="s">
        <v>534</v>
      </c>
      <c r="C32" s="256"/>
    </row>
    <row r="33" spans="1:3" s="1" customFormat="1" ht="12" customHeight="1">
      <c r="A33" s="14" t="s">
        <v>250</v>
      </c>
      <c r="B33" s="364" t="s">
        <v>535</v>
      </c>
      <c r="C33" s="255"/>
    </row>
    <row r="34" spans="1:3" s="1" customFormat="1" ht="12" customHeight="1">
      <c r="A34" s="14" t="s">
        <v>251</v>
      </c>
      <c r="B34" s="364" t="s">
        <v>536</v>
      </c>
      <c r="C34" s="255"/>
    </row>
    <row r="35" spans="1:3" s="1" customFormat="1" ht="12" customHeight="1">
      <c r="A35" s="14" t="s">
        <v>252</v>
      </c>
      <c r="B35" s="364" t="s">
        <v>537</v>
      </c>
      <c r="C35" s="255"/>
    </row>
    <row r="36" spans="1:3" s="1" customFormat="1" ht="12" customHeight="1">
      <c r="A36" s="14" t="s">
        <v>531</v>
      </c>
      <c r="B36" s="364" t="s">
        <v>253</v>
      </c>
      <c r="C36" s="255"/>
    </row>
    <row r="37" spans="1:3" s="1" customFormat="1" ht="12" customHeight="1">
      <c r="A37" s="14" t="s">
        <v>532</v>
      </c>
      <c r="B37" s="364" t="s">
        <v>254</v>
      </c>
      <c r="C37" s="255"/>
    </row>
    <row r="38" spans="1:3" s="1" customFormat="1" ht="12" customHeight="1" thickBot="1">
      <c r="A38" s="16" t="s">
        <v>533</v>
      </c>
      <c r="B38" s="451" t="s">
        <v>255</v>
      </c>
      <c r="C38" s="257"/>
    </row>
    <row r="39" spans="1:3" s="1" customFormat="1" ht="12" customHeight="1" thickBot="1">
      <c r="A39" s="20" t="s">
        <v>21</v>
      </c>
      <c r="B39" s="21" t="s">
        <v>414</v>
      </c>
      <c r="C39" s="253">
        <f>SUM(C40:C50)</f>
        <v>0</v>
      </c>
    </row>
    <row r="40" spans="1:3" s="1" customFormat="1" ht="12" customHeight="1">
      <c r="A40" s="15" t="s">
        <v>90</v>
      </c>
      <c r="B40" s="363" t="s">
        <v>258</v>
      </c>
      <c r="C40" s="256"/>
    </row>
    <row r="41" spans="1:3" s="1" customFormat="1" ht="12" customHeight="1">
      <c r="A41" s="14" t="s">
        <v>91</v>
      </c>
      <c r="B41" s="364" t="s">
        <v>259</v>
      </c>
      <c r="C41" s="255"/>
    </row>
    <row r="42" spans="1:3" s="1" customFormat="1" ht="12" customHeight="1">
      <c r="A42" s="14" t="s">
        <v>92</v>
      </c>
      <c r="B42" s="364" t="s">
        <v>260</v>
      </c>
      <c r="C42" s="255"/>
    </row>
    <row r="43" spans="1:3" s="1" customFormat="1" ht="12" customHeight="1">
      <c r="A43" s="14" t="s">
        <v>173</v>
      </c>
      <c r="B43" s="364" t="s">
        <v>261</v>
      </c>
      <c r="C43" s="255"/>
    </row>
    <row r="44" spans="1:3" s="1" customFormat="1" ht="12" customHeight="1">
      <c r="A44" s="14" t="s">
        <v>174</v>
      </c>
      <c r="B44" s="364" t="s">
        <v>262</v>
      </c>
      <c r="C44" s="255"/>
    </row>
    <row r="45" spans="1:3" s="1" customFormat="1" ht="12" customHeight="1">
      <c r="A45" s="14" t="s">
        <v>175</v>
      </c>
      <c r="B45" s="364" t="s">
        <v>263</v>
      </c>
      <c r="C45" s="255"/>
    </row>
    <row r="46" spans="1:3" s="1" customFormat="1" ht="12" customHeight="1">
      <c r="A46" s="14" t="s">
        <v>176</v>
      </c>
      <c r="B46" s="364" t="s">
        <v>264</v>
      </c>
      <c r="C46" s="255"/>
    </row>
    <row r="47" spans="1:3" s="1" customFormat="1" ht="12" customHeight="1">
      <c r="A47" s="14" t="s">
        <v>177</v>
      </c>
      <c r="B47" s="364" t="s">
        <v>538</v>
      </c>
      <c r="C47" s="255"/>
    </row>
    <row r="48" spans="1:3" s="1" customFormat="1" ht="12" customHeight="1">
      <c r="A48" s="14" t="s">
        <v>256</v>
      </c>
      <c r="B48" s="364" t="s">
        <v>266</v>
      </c>
      <c r="C48" s="258"/>
    </row>
    <row r="49" spans="1:3" s="1" customFormat="1" ht="12" customHeight="1">
      <c r="A49" s="16" t="s">
        <v>257</v>
      </c>
      <c r="B49" s="365" t="s">
        <v>416</v>
      </c>
      <c r="C49" s="354"/>
    </row>
    <row r="50" spans="1:3" s="1" customFormat="1" ht="12" customHeight="1" thickBot="1">
      <c r="A50" s="16" t="s">
        <v>415</v>
      </c>
      <c r="B50" s="250" t="s">
        <v>267</v>
      </c>
      <c r="C50" s="354"/>
    </row>
    <row r="51" spans="1:3" s="1" customFormat="1" ht="12" customHeight="1" thickBot="1">
      <c r="A51" s="20" t="s">
        <v>22</v>
      </c>
      <c r="B51" s="21" t="s">
        <v>268</v>
      </c>
      <c r="C51" s="253">
        <f>SUM(C52:C56)</f>
        <v>0</v>
      </c>
    </row>
    <row r="52" spans="1:3" s="1" customFormat="1" ht="12" customHeight="1">
      <c r="A52" s="15" t="s">
        <v>93</v>
      </c>
      <c r="B52" s="363" t="s">
        <v>272</v>
      </c>
      <c r="C52" s="398"/>
    </row>
    <row r="53" spans="1:3" s="1" customFormat="1" ht="12" customHeight="1">
      <c r="A53" s="14" t="s">
        <v>94</v>
      </c>
      <c r="B53" s="364" t="s">
        <v>273</v>
      </c>
      <c r="C53" s="258"/>
    </row>
    <row r="54" spans="1:3" s="1" customFormat="1" ht="12" customHeight="1">
      <c r="A54" s="14" t="s">
        <v>269</v>
      </c>
      <c r="B54" s="364" t="s">
        <v>274</v>
      </c>
      <c r="C54" s="258"/>
    </row>
    <row r="55" spans="1:3" s="1" customFormat="1" ht="12" customHeight="1">
      <c r="A55" s="14" t="s">
        <v>270</v>
      </c>
      <c r="B55" s="364" t="s">
        <v>275</v>
      </c>
      <c r="C55" s="258"/>
    </row>
    <row r="56" spans="1:3" s="1" customFormat="1" ht="12" customHeight="1" thickBot="1">
      <c r="A56" s="16" t="s">
        <v>271</v>
      </c>
      <c r="B56" s="250" t="s">
        <v>276</v>
      </c>
      <c r="C56" s="354"/>
    </row>
    <row r="57" spans="1:3" s="1" customFormat="1" ht="12" customHeight="1" thickBot="1">
      <c r="A57" s="20" t="s">
        <v>178</v>
      </c>
      <c r="B57" s="21" t="s">
        <v>277</v>
      </c>
      <c r="C57" s="253">
        <f>SUM(C58:C60)</f>
        <v>0</v>
      </c>
    </row>
    <row r="58" spans="1:3" s="1" customFormat="1" ht="12" customHeight="1">
      <c r="A58" s="15" t="s">
        <v>95</v>
      </c>
      <c r="B58" s="363" t="s">
        <v>278</v>
      </c>
      <c r="C58" s="256"/>
    </row>
    <row r="59" spans="1:3" s="1" customFormat="1" ht="12" customHeight="1">
      <c r="A59" s="14" t="s">
        <v>96</v>
      </c>
      <c r="B59" s="364" t="s">
        <v>406</v>
      </c>
      <c r="C59" s="255"/>
    </row>
    <row r="60" spans="1:3" s="1" customFormat="1" ht="12" customHeight="1">
      <c r="A60" s="14" t="s">
        <v>281</v>
      </c>
      <c r="B60" s="364" t="s">
        <v>279</v>
      </c>
      <c r="C60" s="255"/>
    </row>
    <row r="61" spans="1:3" s="1" customFormat="1" ht="12" customHeight="1" thickBot="1">
      <c r="A61" s="16" t="s">
        <v>282</v>
      </c>
      <c r="B61" s="250" t="s">
        <v>280</v>
      </c>
      <c r="C61" s="257"/>
    </row>
    <row r="62" spans="1:3" s="1" customFormat="1" ht="12" customHeight="1" thickBot="1">
      <c r="A62" s="20" t="s">
        <v>24</v>
      </c>
      <c r="B62" s="248" t="s">
        <v>283</v>
      </c>
      <c r="C62" s="253">
        <f>SUM(C63:C65)</f>
        <v>0</v>
      </c>
    </row>
    <row r="63" spans="1:3" s="1" customFormat="1" ht="12" customHeight="1">
      <c r="A63" s="15" t="s">
        <v>179</v>
      </c>
      <c r="B63" s="363" t="s">
        <v>285</v>
      </c>
      <c r="C63" s="258"/>
    </row>
    <row r="64" spans="1:3" s="1" customFormat="1" ht="12" customHeight="1">
      <c r="A64" s="14" t="s">
        <v>180</v>
      </c>
      <c r="B64" s="364" t="s">
        <v>407</v>
      </c>
      <c r="C64" s="258"/>
    </row>
    <row r="65" spans="1:3" s="1" customFormat="1" ht="12" customHeight="1">
      <c r="A65" s="14" t="s">
        <v>212</v>
      </c>
      <c r="B65" s="364" t="s">
        <v>286</v>
      </c>
      <c r="C65" s="258"/>
    </row>
    <row r="66" spans="1:3" s="1" customFormat="1" ht="12" customHeight="1" thickBot="1">
      <c r="A66" s="16" t="s">
        <v>284</v>
      </c>
      <c r="B66" s="250" t="s">
        <v>287</v>
      </c>
      <c r="C66" s="258"/>
    </row>
    <row r="67" spans="1:3" s="1" customFormat="1" ht="12" customHeight="1" thickBot="1">
      <c r="A67" s="426" t="s">
        <v>456</v>
      </c>
      <c r="B67" s="21" t="s">
        <v>288</v>
      </c>
      <c r="C67" s="259">
        <f>+C10+C17+C24+C31+C39+C51+C57+C62</f>
        <v>52820100</v>
      </c>
    </row>
    <row r="68" spans="1:3" s="1" customFormat="1" ht="12" customHeight="1" thickBot="1">
      <c r="A68" s="401" t="s">
        <v>289</v>
      </c>
      <c r="B68" s="248" t="s">
        <v>290</v>
      </c>
      <c r="C68" s="253">
        <f>SUM(C69:C71)</f>
        <v>0</v>
      </c>
    </row>
    <row r="69" spans="1:3" s="1" customFormat="1" ht="12" customHeight="1">
      <c r="A69" s="15" t="s">
        <v>318</v>
      </c>
      <c r="B69" s="363" t="s">
        <v>291</v>
      </c>
      <c r="C69" s="258"/>
    </row>
    <row r="70" spans="1:3" s="1" customFormat="1" ht="12" customHeight="1">
      <c r="A70" s="14" t="s">
        <v>327</v>
      </c>
      <c r="B70" s="364" t="s">
        <v>292</v>
      </c>
      <c r="C70" s="258"/>
    </row>
    <row r="71" spans="1:3" s="1" customFormat="1" ht="12" customHeight="1" thickBot="1">
      <c r="A71" s="16" t="s">
        <v>328</v>
      </c>
      <c r="B71" s="420" t="s">
        <v>548</v>
      </c>
      <c r="C71" s="258"/>
    </row>
    <row r="72" spans="1:3" s="1" customFormat="1" ht="12" customHeight="1" thickBot="1">
      <c r="A72" s="401" t="s">
        <v>294</v>
      </c>
      <c r="B72" s="248" t="s">
        <v>295</v>
      </c>
      <c r="C72" s="253">
        <f>SUM(C73:C76)</f>
        <v>0</v>
      </c>
    </row>
    <row r="73" spans="1:3" s="1" customFormat="1" ht="12" customHeight="1">
      <c r="A73" s="15" t="s">
        <v>147</v>
      </c>
      <c r="B73" s="363" t="s">
        <v>296</v>
      </c>
      <c r="C73" s="258"/>
    </row>
    <row r="74" spans="1:3" s="1" customFormat="1" ht="12" customHeight="1">
      <c r="A74" s="14" t="s">
        <v>148</v>
      </c>
      <c r="B74" s="364" t="s">
        <v>549</v>
      </c>
      <c r="C74" s="258"/>
    </row>
    <row r="75" spans="1:3" s="1" customFormat="1" ht="12" customHeight="1" thickBot="1">
      <c r="A75" s="16" t="s">
        <v>319</v>
      </c>
      <c r="B75" s="365" t="s">
        <v>297</v>
      </c>
      <c r="C75" s="354"/>
    </row>
    <row r="76" spans="1:3" s="1" customFormat="1" ht="12" customHeight="1" thickBot="1">
      <c r="A76" s="499" t="s">
        <v>320</v>
      </c>
      <c r="B76" s="500" t="s">
        <v>550</v>
      </c>
      <c r="C76" s="501"/>
    </row>
    <row r="77" spans="1:3" s="1" customFormat="1" ht="12" customHeight="1" thickBot="1">
      <c r="A77" s="401" t="s">
        <v>298</v>
      </c>
      <c r="B77" s="248" t="s">
        <v>299</v>
      </c>
      <c r="C77" s="253">
        <f>SUM(C78:C79)</f>
        <v>0</v>
      </c>
    </row>
    <row r="78" spans="1:3" s="1" customFormat="1" ht="12" customHeight="1" thickBot="1">
      <c r="A78" s="13" t="s">
        <v>321</v>
      </c>
      <c r="B78" s="498" t="s">
        <v>300</v>
      </c>
      <c r="C78" s="354"/>
    </row>
    <row r="79" spans="1:3" s="1" customFormat="1" ht="12" customHeight="1" thickBot="1">
      <c r="A79" s="499" t="s">
        <v>322</v>
      </c>
      <c r="B79" s="500" t="s">
        <v>301</v>
      </c>
      <c r="C79" s="501"/>
    </row>
    <row r="80" spans="1:3" s="1" customFormat="1" ht="12" customHeight="1" thickBot="1">
      <c r="A80" s="401" t="s">
        <v>302</v>
      </c>
      <c r="B80" s="248" t="s">
        <v>303</v>
      </c>
      <c r="C80" s="253">
        <f>SUM(C81:C83)</f>
        <v>0</v>
      </c>
    </row>
    <row r="81" spans="1:3" s="1" customFormat="1" ht="12" customHeight="1">
      <c r="A81" s="15" t="s">
        <v>323</v>
      </c>
      <c r="B81" s="363" t="s">
        <v>304</v>
      </c>
      <c r="C81" s="258"/>
    </row>
    <row r="82" spans="1:3" s="1" customFormat="1" ht="12" customHeight="1">
      <c r="A82" s="14" t="s">
        <v>324</v>
      </c>
      <c r="B82" s="364" t="s">
        <v>305</v>
      </c>
      <c r="C82" s="258"/>
    </row>
    <row r="83" spans="1:3" s="1" customFormat="1" ht="12" customHeight="1" thickBot="1">
      <c r="A83" s="18" t="s">
        <v>325</v>
      </c>
      <c r="B83" s="502" t="s">
        <v>551</v>
      </c>
      <c r="C83" s="503"/>
    </row>
    <row r="84" spans="1:3" s="1" customFormat="1" ht="12" customHeight="1" thickBot="1">
      <c r="A84" s="401" t="s">
        <v>306</v>
      </c>
      <c r="B84" s="248" t="s">
        <v>326</v>
      </c>
      <c r="C84" s="253">
        <f>SUM(C85:C88)</f>
        <v>0</v>
      </c>
    </row>
    <row r="85" spans="1:3" s="1" customFormat="1" ht="12" customHeight="1">
      <c r="A85" s="367" t="s">
        <v>307</v>
      </c>
      <c r="B85" s="363" t="s">
        <v>308</v>
      </c>
      <c r="C85" s="258"/>
    </row>
    <row r="86" spans="1:3" s="1" customFormat="1" ht="12" customHeight="1">
      <c r="A86" s="368" t="s">
        <v>309</v>
      </c>
      <c r="B86" s="364" t="s">
        <v>310</v>
      </c>
      <c r="C86" s="258"/>
    </row>
    <row r="87" spans="1:3" s="1" customFormat="1" ht="12" customHeight="1">
      <c r="A87" s="368" t="s">
        <v>311</v>
      </c>
      <c r="B87" s="364" t="s">
        <v>312</v>
      </c>
      <c r="C87" s="258"/>
    </row>
    <row r="88" spans="1:3" s="1" customFormat="1" ht="12" customHeight="1" thickBot="1">
      <c r="A88" s="369" t="s">
        <v>313</v>
      </c>
      <c r="B88" s="250" t="s">
        <v>314</v>
      </c>
      <c r="C88" s="258"/>
    </row>
    <row r="89" spans="1:3" s="1" customFormat="1" ht="12" customHeight="1" thickBot="1">
      <c r="A89" s="401" t="s">
        <v>315</v>
      </c>
      <c r="B89" s="248" t="s">
        <v>455</v>
      </c>
      <c r="C89" s="399"/>
    </row>
    <row r="90" spans="1:3" s="1" customFormat="1" ht="13.5" customHeight="1" thickBot="1">
      <c r="A90" s="401" t="s">
        <v>317</v>
      </c>
      <c r="B90" s="248" t="s">
        <v>316</v>
      </c>
      <c r="C90" s="399"/>
    </row>
    <row r="91" spans="1:3" s="1" customFormat="1" ht="15.75" customHeight="1" thickBot="1">
      <c r="A91" s="401" t="s">
        <v>329</v>
      </c>
      <c r="B91" s="370" t="s">
        <v>458</v>
      </c>
      <c r="C91" s="259">
        <f>+C68+C72+C77+C80+C84+C90+C89</f>
        <v>0</v>
      </c>
    </row>
    <row r="92" spans="1:3" s="1" customFormat="1" ht="16.5" customHeight="1" thickBot="1">
      <c r="A92" s="402" t="s">
        <v>457</v>
      </c>
      <c r="B92" s="371" t="s">
        <v>459</v>
      </c>
      <c r="C92" s="259">
        <f>+C67+C91</f>
        <v>52820100</v>
      </c>
    </row>
    <row r="93" spans="1:3" s="1" customFormat="1" ht="10.5" customHeight="1">
      <c r="A93" s="5"/>
      <c r="B93" s="6"/>
      <c r="C93" s="260"/>
    </row>
    <row r="94" spans="1:3" ht="16.5" customHeight="1">
      <c r="A94" s="656" t="s">
        <v>46</v>
      </c>
      <c r="B94" s="656"/>
      <c r="C94" s="656"/>
    </row>
    <row r="95" spans="1:3" ht="16.5" customHeight="1" thickBot="1">
      <c r="A95" s="653" t="s">
        <v>151</v>
      </c>
      <c r="B95" s="653"/>
      <c r="C95" s="511" t="str">
        <f>C7</f>
        <v>Forintban!</v>
      </c>
    </row>
    <row r="96" spans="1:3" ht="37.5" customHeight="1" thickBot="1">
      <c r="A96" s="491" t="s">
        <v>68</v>
      </c>
      <c r="B96" s="492" t="s">
        <v>47</v>
      </c>
      <c r="C96" s="493" t="str">
        <f>+C8</f>
        <v>2019. évi előirányzat</v>
      </c>
    </row>
    <row r="97" spans="1:3" s="37" customFormat="1" ht="12" customHeight="1" thickBot="1">
      <c r="A97" s="491"/>
      <c r="B97" s="492" t="s">
        <v>473</v>
      </c>
      <c r="C97" s="493" t="s">
        <v>474</v>
      </c>
    </row>
    <row r="98" spans="1:3" ht="12" customHeight="1" thickBot="1">
      <c r="A98" s="22" t="s">
        <v>17</v>
      </c>
      <c r="B98" s="28" t="s">
        <v>417</v>
      </c>
      <c r="C98" s="252">
        <f>C99+C100+C101+C102+C103+C116</f>
        <v>52820100</v>
      </c>
    </row>
    <row r="99" spans="1:3" ht="12" customHeight="1">
      <c r="A99" s="17" t="s">
        <v>97</v>
      </c>
      <c r="B99" s="10" t="s">
        <v>48</v>
      </c>
      <c r="C99" s="254">
        <v>39752600</v>
      </c>
    </row>
    <row r="100" spans="1:3" ht="12" customHeight="1">
      <c r="A100" s="14" t="s">
        <v>98</v>
      </c>
      <c r="B100" s="8" t="s">
        <v>181</v>
      </c>
      <c r="C100" s="255">
        <v>7965000</v>
      </c>
    </row>
    <row r="101" spans="1:3" ht="12" customHeight="1">
      <c r="A101" s="14" t="s">
        <v>99</v>
      </c>
      <c r="B101" s="8" t="s">
        <v>138</v>
      </c>
      <c r="C101" s="257">
        <v>5102500</v>
      </c>
    </row>
    <row r="102" spans="1:3" ht="12" customHeight="1">
      <c r="A102" s="14" t="s">
        <v>100</v>
      </c>
      <c r="B102" s="11" t="s">
        <v>182</v>
      </c>
      <c r="C102" s="257"/>
    </row>
    <row r="103" spans="1:3" ht="12" customHeight="1">
      <c r="A103" s="14" t="s">
        <v>111</v>
      </c>
      <c r="B103" s="19" t="s">
        <v>183</v>
      </c>
      <c r="C103" s="257"/>
    </row>
    <row r="104" spans="1:3" ht="12" customHeight="1">
      <c r="A104" s="14" t="s">
        <v>101</v>
      </c>
      <c r="B104" s="8" t="s">
        <v>422</v>
      </c>
      <c r="C104" s="257"/>
    </row>
    <row r="105" spans="1:3" ht="12" customHeight="1">
      <c r="A105" s="14" t="s">
        <v>102</v>
      </c>
      <c r="B105" s="137" t="s">
        <v>421</v>
      </c>
      <c r="C105" s="257"/>
    </row>
    <row r="106" spans="1:3" ht="12" customHeight="1">
      <c r="A106" s="14" t="s">
        <v>112</v>
      </c>
      <c r="B106" s="137" t="s">
        <v>420</v>
      </c>
      <c r="C106" s="257"/>
    </row>
    <row r="107" spans="1:3" ht="12" customHeight="1">
      <c r="A107" s="14" t="s">
        <v>113</v>
      </c>
      <c r="B107" s="135" t="s">
        <v>332</v>
      </c>
      <c r="C107" s="257"/>
    </row>
    <row r="108" spans="1:3" ht="12" customHeight="1">
      <c r="A108" s="14" t="s">
        <v>114</v>
      </c>
      <c r="B108" s="136" t="s">
        <v>333</v>
      </c>
      <c r="C108" s="257"/>
    </row>
    <row r="109" spans="1:3" ht="12" customHeight="1">
      <c r="A109" s="14" t="s">
        <v>115</v>
      </c>
      <c r="B109" s="136" t="s">
        <v>334</v>
      </c>
      <c r="C109" s="257"/>
    </row>
    <row r="110" spans="1:3" ht="12" customHeight="1">
      <c r="A110" s="14" t="s">
        <v>117</v>
      </c>
      <c r="B110" s="135" t="s">
        <v>335</v>
      </c>
      <c r="C110" s="257"/>
    </row>
    <row r="111" spans="1:3" ht="12" customHeight="1">
      <c r="A111" s="14" t="s">
        <v>184</v>
      </c>
      <c r="B111" s="135" t="s">
        <v>336</v>
      </c>
      <c r="C111" s="257"/>
    </row>
    <row r="112" spans="1:3" ht="12" customHeight="1">
      <c r="A112" s="14" t="s">
        <v>330</v>
      </c>
      <c r="B112" s="136" t="s">
        <v>337</v>
      </c>
      <c r="C112" s="257"/>
    </row>
    <row r="113" spans="1:3" ht="12" customHeight="1">
      <c r="A113" s="13" t="s">
        <v>331</v>
      </c>
      <c r="B113" s="137" t="s">
        <v>338</v>
      </c>
      <c r="C113" s="257"/>
    </row>
    <row r="114" spans="1:3" ht="12" customHeight="1">
      <c r="A114" s="14" t="s">
        <v>418</v>
      </c>
      <c r="B114" s="137" t="s">
        <v>339</v>
      </c>
      <c r="C114" s="257"/>
    </row>
    <row r="115" spans="1:3" ht="12" customHeight="1">
      <c r="A115" s="16" t="s">
        <v>419</v>
      </c>
      <c r="B115" s="137" t="s">
        <v>340</v>
      </c>
      <c r="C115" s="257"/>
    </row>
    <row r="116" spans="1:3" ht="12" customHeight="1">
      <c r="A116" s="14" t="s">
        <v>423</v>
      </c>
      <c r="B116" s="11" t="s">
        <v>49</v>
      </c>
      <c r="C116" s="255"/>
    </row>
    <row r="117" spans="1:3" ht="12" customHeight="1">
      <c r="A117" s="14" t="s">
        <v>424</v>
      </c>
      <c r="B117" s="8" t="s">
        <v>426</v>
      </c>
      <c r="C117" s="255"/>
    </row>
    <row r="118" spans="1:3" ht="12" customHeight="1" thickBot="1">
      <c r="A118" s="18" t="s">
        <v>425</v>
      </c>
      <c r="B118" s="424" t="s">
        <v>427</v>
      </c>
      <c r="C118" s="261"/>
    </row>
    <row r="119" spans="1:3" ht="12" customHeight="1" thickBot="1">
      <c r="A119" s="421" t="s">
        <v>18</v>
      </c>
      <c r="B119" s="422" t="s">
        <v>341</v>
      </c>
      <c r="C119" s="423">
        <f>+C120+C122+C124</f>
        <v>0</v>
      </c>
    </row>
    <row r="120" spans="1:3" ht="12" customHeight="1">
      <c r="A120" s="15" t="s">
        <v>103</v>
      </c>
      <c r="B120" s="8" t="s">
        <v>211</v>
      </c>
      <c r="C120" s="256"/>
    </row>
    <row r="121" spans="1:3" ht="12" customHeight="1">
      <c r="A121" s="15" t="s">
        <v>104</v>
      </c>
      <c r="B121" s="12" t="s">
        <v>345</v>
      </c>
      <c r="C121" s="256"/>
    </row>
    <row r="122" spans="1:3" ht="12" customHeight="1">
      <c r="A122" s="15" t="s">
        <v>105</v>
      </c>
      <c r="B122" s="12" t="s">
        <v>185</v>
      </c>
      <c r="C122" s="255"/>
    </row>
    <row r="123" spans="1:3" ht="12" customHeight="1">
      <c r="A123" s="15" t="s">
        <v>106</v>
      </c>
      <c r="B123" s="12" t="s">
        <v>346</v>
      </c>
      <c r="C123" s="220"/>
    </row>
    <row r="124" spans="1:3" ht="12" customHeight="1">
      <c r="A124" s="15" t="s">
        <v>107</v>
      </c>
      <c r="B124" s="250" t="s">
        <v>553</v>
      </c>
      <c r="C124" s="220"/>
    </row>
    <row r="125" spans="1:3" ht="12" customHeight="1">
      <c r="A125" s="15" t="s">
        <v>116</v>
      </c>
      <c r="B125" s="249" t="s">
        <v>408</v>
      </c>
      <c r="C125" s="220"/>
    </row>
    <row r="126" spans="1:3" ht="12" customHeight="1">
      <c r="A126" s="15" t="s">
        <v>118</v>
      </c>
      <c r="B126" s="362" t="s">
        <v>351</v>
      </c>
      <c r="C126" s="220"/>
    </row>
    <row r="127" spans="1:3" ht="15.75">
      <c r="A127" s="15" t="s">
        <v>186</v>
      </c>
      <c r="B127" s="136" t="s">
        <v>334</v>
      </c>
      <c r="C127" s="220"/>
    </row>
    <row r="128" spans="1:3" ht="12" customHeight="1">
      <c r="A128" s="15" t="s">
        <v>187</v>
      </c>
      <c r="B128" s="136" t="s">
        <v>350</v>
      </c>
      <c r="C128" s="220"/>
    </row>
    <row r="129" spans="1:3" ht="12" customHeight="1">
      <c r="A129" s="15" t="s">
        <v>188</v>
      </c>
      <c r="B129" s="136" t="s">
        <v>349</v>
      </c>
      <c r="C129" s="220"/>
    </row>
    <row r="130" spans="1:3" ht="12" customHeight="1">
      <c r="A130" s="15" t="s">
        <v>342</v>
      </c>
      <c r="B130" s="136" t="s">
        <v>337</v>
      </c>
      <c r="C130" s="220"/>
    </row>
    <row r="131" spans="1:3" ht="12" customHeight="1">
      <c r="A131" s="15" t="s">
        <v>343</v>
      </c>
      <c r="B131" s="136" t="s">
        <v>348</v>
      </c>
      <c r="C131" s="220"/>
    </row>
    <row r="132" spans="1:3" ht="16.5" thickBot="1">
      <c r="A132" s="13" t="s">
        <v>344</v>
      </c>
      <c r="B132" s="136" t="s">
        <v>347</v>
      </c>
      <c r="C132" s="222"/>
    </row>
    <row r="133" spans="1:3" ht="12" customHeight="1" thickBot="1">
      <c r="A133" s="20" t="s">
        <v>19</v>
      </c>
      <c r="B133" s="119" t="s">
        <v>428</v>
      </c>
      <c r="C133" s="253">
        <f>+C98+C119</f>
        <v>52820100</v>
      </c>
    </row>
    <row r="134" spans="1:3" ht="12" customHeight="1" thickBot="1">
      <c r="A134" s="20" t="s">
        <v>20</v>
      </c>
      <c r="B134" s="119" t="s">
        <v>429</v>
      </c>
      <c r="C134" s="253">
        <f>+C135+C136+C137</f>
        <v>0</v>
      </c>
    </row>
    <row r="135" spans="1:3" ht="12" customHeight="1">
      <c r="A135" s="15" t="s">
        <v>249</v>
      </c>
      <c r="B135" s="12" t="s">
        <v>436</v>
      </c>
      <c r="C135" s="220"/>
    </row>
    <row r="136" spans="1:3" ht="12" customHeight="1">
      <c r="A136" s="15" t="s">
        <v>250</v>
      </c>
      <c r="B136" s="12" t="s">
        <v>437</v>
      </c>
      <c r="C136" s="220"/>
    </row>
    <row r="137" spans="1:3" ht="12" customHeight="1" thickBot="1">
      <c r="A137" s="13" t="s">
        <v>251</v>
      </c>
      <c r="B137" s="12" t="s">
        <v>438</v>
      </c>
      <c r="C137" s="220"/>
    </row>
    <row r="138" spans="1:3" ht="12" customHeight="1" thickBot="1">
      <c r="A138" s="20" t="s">
        <v>21</v>
      </c>
      <c r="B138" s="119" t="s">
        <v>430</v>
      </c>
      <c r="C138" s="253">
        <f>SUM(C139:C144)</f>
        <v>0</v>
      </c>
    </row>
    <row r="139" spans="1:3" ht="12" customHeight="1">
      <c r="A139" s="15" t="s">
        <v>90</v>
      </c>
      <c r="B139" s="9" t="s">
        <v>439</v>
      </c>
      <c r="C139" s="220"/>
    </row>
    <row r="140" spans="1:3" ht="12" customHeight="1">
      <c r="A140" s="15" t="s">
        <v>91</v>
      </c>
      <c r="B140" s="9" t="s">
        <v>431</v>
      </c>
      <c r="C140" s="220"/>
    </row>
    <row r="141" spans="1:3" ht="12" customHeight="1">
      <c r="A141" s="15" t="s">
        <v>92</v>
      </c>
      <c r="B141" s="9" t="s">
        <v>432</v>
      </c>
      <c r="C141" s="220"/>
    </row>
    <row r="142" spans="1:3" ht="12" customHeight="1">
      <c r="A142" s="15" t="s">
        <v>173</v>
      </c>
      <c r="B142" s="9" t="s">
        <v>433</v>
      </c>
      <c r="C142" s="220"/>
    </row>
    <row r="143" spans="1:3" ht="12" customHeight="1" thickBot="1">
      <c r="A143" s="13" t="s">
        <v>174</v>
      </c>
      <c r="B143" s="7" t="s">
        <v>434</v>
      </c>
      <c r="C143" s="222"/>
    </row>
    <row r="144" spans="1:3" ht="12" customHeight="1" thickBot="1">
      <c r="A144" s="499" t="s">
        <v>175</v>
      </c>
      <c r="B144" s="504" t="s">
        <v>435</v>
      </c>
      <c r="C144" s="505"/>
    </row>
    <row r="145" spans="1:3" ht="12" customHeight="1" thickBot="1">
      <c r="A145" s="20" t="s">
        <v>22</v>
      </c>
      <c r="B145" s="119" t="s">
        <v>443</v>
      </c>
      <c r="C145" s="259">
        <f>+C146+C147+C148+C149</f>
        <v>0</v>
      </c>
    </row>
    <row r="146" spans="1:3" ht="12" customHeight="1">
      <c r="A146" s="15" t="s">
        <v>93</v>
      </c>
      <c r="B146" s="9" t="s">
        <v>352</v>
      </c>
      <c r="C146" s="220"/>
    </row>
    <row r="147" spans="1:3" ht="12" customHeight="1">
      <c r="A147" s="15" t="s">
        <v>94</v>
      </c>
      <c r="B147" s="9" t="s">
        <v>353</v>
      </c>
      <c r="C147" s="220"/>
    </row>
    <row r="148" spans="1:3" ht="12" customHeight="1" thickBot="1">
      <c r="A148" s="13" t="s">
        <v>269</v>
      </c>
      <c r="B148" s="7" t="s">
        <v>444</v>
      </c>
      <c r="C148" s="222"/>
    </row>
    <row r="149" spans="1:3" ht="12" customHeight="1" thickBot="1">
      <c r="A149" s="499" t="s">
        <v>270</v>
      </c>
      <c r="B149" s="504" t="s">
        <v>371</v>
      </c>
      <c r="C149" s="505"/>
    </row>
    <row r="150" spans="1:3" ht="12" customHeight="1" thickBot="1">
      <c r="A150" s="20" t="s">
        <v>23</v>
      </c>
      <c r="B150" s="119" t="s">
        <v>445</v>
      </c>
      <c r="C150" s="262">
        <f>SUM(C151:C155)</f>
        <v>0</v>
      </c>
    </row>
    <row r="151" spans="1:3" ht="12" customHeight="1">
      <c r="A151" s="15" t="s">
        <v>95</v>
      </c>
      <c r="B151" s="9" t="s">
        <v>440</v>
      </c>
      <c r="C151" s="220"/>
    </row>
    <row r="152" spans="1:3" ht="12" customHeight="1">
      <c r="A152" s="15" t="s">
        <v>96</v>
      </c>
      <c r="B152" s="9" t="s">
        <v>447</v>
      </c>
      <c r="C152" s="220"/>
    </row>
    <row r="153" spans="1:3" ht="12" customHeight="1">
      <c r="A153" s="15" t="s">
        <v>281</v>
      </c>
      <c r="B153" s="9" t="s">
        <v>442</v>
      </c>
      <c r="C153" s="220"/>
    </row>
    <row r="154" spans="1:3" ht="12" customHeight="1">
      <c r="A154" s="15" t="s">
        <v>282</v>
      </c>
      <c r="B154" s="9" t="s">
        <v>498</v>
      </c>
      <c r="C154" s="220"/>
    </row>
    <row r="155" spans="1:3" ht="12" customHeight="1" thickBot="1">
      <c r="A155" s="15" t="s">
        <v>446</v>
      </c>
      <c r="B155" s="9" t="s">
        <v>449</v>
      </c>
      <c r="C155" s="220"/>
    </row>
    <row r="156" spans="1:3" ht="12" customHeight="1" thickBot="1">
      <c r="A156" s="20" t="s">
        <v>24</v>
      </c>
      <c r="B156" s="119" t="s">
        <v>450</v>
      </c>
      <c r="C156" s="425"/>
    </row>
    <row r="157" spans="1:3" ht="12" customHeight="1" thickBot="1">
      <c r="A157" s="20" t="s">
        <v>25</v>
      </c>
      <c r="B157" s="119" t="s">
        <v>451</v>
      </c>
      <c r="C157" s="425"/>
    </row>
    <row r="158" spans="1:9" ht="15" customHeight="1" thickBot="1">
      <c r="A158" s="20" t="s">
        <v>26</v>
      </c>
      <c r="B158" s="119" t="s">
        <v>453</v>
      </c>
      <c r="C158" s="506">
        <f>+C134+C138+C145+C150+C156+C157</f>
        <v>0</v>
      </c>
      <c r="F158" s="38"/>
      <c r="G158" s="120"/>
      <c r="H158" s="120"/>
      <c r="I158" s="120"/>
    </row>
    <row r="159" spans="1:3" s="1" customFormat="1" ht="17.25" customHeight="1" thickBot="1">
      <c r="A159" s="251" t="s">
        <v>27</v>
      </c>
      <c r="B159" s="507" t="s">
        <v>452</v>
      </c>
      <c r="C159" s="506">
        <f>+C133+C158</f>
        <v>52820100</v>
      </c>
    </row>
    <row r="160" spans="1:3" ht="15.75" customHeight="1">
      <c r="A160" s="508"/>
      <c r="B160" s="508"/>
      <c r="C160" s="568">
        <f>C92-C159</f>
        <v>0</v>
      </c>
    </row>
    <row r="161" spans="1:3" ht="15.75">
      <c r="A161" s="654" t="s">
        <v>354</v>
      </c>
      <c r="B161" s="654"/>
      <c r="C161" s="654"/>
    </row>
    <row r="162" spans="1:3" ht="15" customHeight="1" thickBot="1">
      <c r="A162" s="655" t="s">
        <v>152</v>
      </c>
      <c r="B162" s="655"/>
      <c r="C162" s="512" t="str">
        <f>C95</f>
        <v>Forintban!</v>
      </c>
    </row>
    <row r="163" spans="1:3" ht="13.5" customHeight="1" thickBot="1">
      <c r="A163" s="20">
        <v>1</v>
      </c>
      <c r="B163" s="27" t="s">
        <v>454</v>
      </c>
      <c r="C163" s="253">
        <f>+C67-C133</f>
        <v>0</v>
      </c>
    </row>
    <row r="164" spans="1:3" ht="27.75" customHeight="1" thickBot="1">
      <c r="A164" s="20" t="s">
        <v>18</v>
      </c>
      <c r="B164" s="27" t="s">
        <v>460</v>
      </c>
      <c r="C164" s="253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fitToWidth="1" horizontalDpi="600" verticalDpi="600" orientation="portrait" paperSize="9" scale="68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0">
      <selection activeCell="C6" sqref="C6"/>
    </sheetView>
  </sheetViews>
  <sheetFormatPr defaultColWidth="9.00390625" defaultRowHeight="12.75"/>
  <cols>
    <col min="1" max="1" width="6.875" style="39" customWidth="1"/>
    <col min="2" max="2" width="55.125" style="4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275" t="s">
        <v>156</v>
      </c>
      <c r="C1" s="276"/>
      <c r="D1" s="276"/>
      <c r="E1" s="276"/>
      <c r="F1" s="659" t="str">
        <f>CONCATENATE("2.1. melléklet ",ALAPADATOK!A7," ",ALAPADATOK!B7," ",ALAPADATOK!C7," ",ALAPADATOK!D7," ",ALAPADATOK!E7," ",ALAPADATOK!F7," ",ALAPADATOK!G7," ",ALAPADATOK!H7)</f>
        <v>2.1. melléklet a 7 / 2019 ( III.29. ) önkormányzati rendelethez</v>
      </c>
    </row>
    <row r="2" spans="5:6" ht="13.5" thickBot="1">
      <c r="E2" s="514" t="str">
        <f>CONCATENATE('KV_1.1.sz.mell.'!C7)</f>
        <v>Forintban!</v>
      </c>
      <c r="F2" s="659"/>
    </row>
    <row r="3" spans="1:6" ht="18" customHeight="1" thickBot="1">
      <c r="A3" s="657" t="s">
        <v>68</v>
      </c>
      <c r="B3" s="277" t="s">
        <v>55</v>
      </c>
      <c r="C3" s="278"/>
      <c r="D3" s="277" t="s">
        <v>56</v>
      </c>
      <c r="E3" s="279"/>
      <c r="F3" s="659"/>
    </row>
    <row r="4" spans="1:6" s="42" customFormat="1" ht="35.25" customHeight="1" thickBot="1">
      <c r="A4" s="658"/>
      <c r="B4" s="166" t="s">
        <v>60</v>
      </c>
      <c r="C4" s="167" t="str">
        <f>+'KV_1.1.sz.mell.'!C8</f>
        <v>2019. évi előirányzat</v>
      </c>
      <c r="D4" s="166" t="s">
        <v>60</v>
      </c>
      <c r="E4" s="46" t="str">
        <f>+C4</f>
        <v>2019. évi előirányzat</v>
      </c>
      <c r="F4" s="659"/>
    </row>
    <row r="5" spans="1:6" s="284" customFormat="1" ht="12" customHeight="1" thickBot="1">
      <c r="A5" s="280"/>
      <c r="B5" s="281" t="s">
        <v>473</v>
      </c>
      <c r="C5" s="282" t="s">
        <v>474</v>
      </c>
      <c r="D5" s="281" t="s">
        <v>475</v>
      </c>
      <c r="E5" s="283" t="s">
        <v>477</v>
      </c>
      <c r="F5" s="659"/>
    </row>
    <row r="6" spans="1:6" ht="12.75" customHeight="1">
      <c r="A6" s="285" t="s">
        <v>17</v>
      </c>
      <c r="B6" s="286" t="s">
        <v>355</v>
      </c>
      <c r="C6" s="264">
        <v>271817051</v>
      </c>
      <c r="D6" s="286" t="s">
        <v>61</v>
      </c>
      <c r="E6" s="270">
        <v>226134593</v>
      </c>
      <c r="F6" s="659"/>
    </row>
    <row r="7" spans="1:6" ht="12.75" customHeight="1">
      <c r="A7" s="287" t="s">
        <v>18</v>
      </c>
      <c r="B7" s="288" t="s">
        <v>356</v>
      </c>
      <c r="C7" s="265">
        <v>76824325</v>
      </c>
      <c r="D7" s="288" t="s">
        <v>181</v>
      </c>
      <c r="E7" s="271">
        <v>40914339</v>
      </c>
      <c r="F7" s="659"/>
    </row>
    <row r="8" spans="1:6" ht="12.75" customHeight="1">
      <c r="A8" s="287" t="s">
        <v>19</v>
      </c>
      <c r="B8" s="288" t="s">
        <v>376</v>
      </c>
      <c r="C8" s="265">
        <v>2742525</v>
      </c>
      <c r="D8" s="288" t="s">
        <v>215</v>
      </c>
      <c r="E8" s="271">
        <v>189430477</v>
      </c>
      <c r="F8" s="659"/>
    </row>
    <row r="9" spans="1:6" ht="12.75" customHeight="1">
      <c r="A9" s="287" t="s">
        <v>20</v>
      </c>
      <c r="B9" s="288" t="s">
        <v>172</v>
      </c>
      <c r="C9" s="265">
        <v>75500000</v>
      </c>
      <c r="D9" s="288" t="s">
        <v>182</v>
      </c>
      <c r="E9" s="271">
        <v>11784000</v>
      </c>
      <c r="F9" s="659"/>
    </row>
    <row r="10" spans="1:6" ht="12.75" customHeight="1">
      <c r="A10" s="287" t="s">
        <v>21</v>
      </c>
      <c r="B10" s="289" t="s">
        <v>401</v>
      </c>
      <c r="C10" s="265">
        <v>33000000</v>
      </c>
      <c r="D10" s="288" t="s">
        <v>183</v>
      </c>
      <c r="E10" s="271">
        <v>115193414</v>
      </c>
      <c r="F10" s="659"/>
    </row>
    <row r="11" spans="1:6" ht="12.75" customHeight="1">
      <c r="A11" s="287" t="s">
        <v>22</v>
      </c>
      <c r="B11" s="288" t="s">
        <v>357</v>
      </c>
      <c r="C11" s="266"/>
      <c r="D11" s="288" t="s">
        <v>49</v>
      </c>
      <c r="E11" s="271"/>
      <c r="F11" s="659"/>
    </row>
    <row r="12" spans="1:6" ht="12.75" customHeight="1">
      <c r="A12" s="287" t="s">
        <v>23</v>
      </c>
      <c r="B12" s="288" t="s">
        <v>461</v>
      </c>
      <c r="C12" s="265"/>
      <c r="D12" s="43"/>
      <c r="E12" s="271"/>
      <c r="F12" s="659"/>
    </row>
    <row r="13" spans="1:6" ht="12.75" customHeight="1">
      <c r="A13" s="287" t="s">
        <v>24</v>
      </c>
      <c r="B13" s="43"/>
      <c r="C13" s="265"/>
      <c r="D13" s="43"/>
      <c r="E13" s="271"/>
      <c r="F13" s="659"/>
    </row>
    <row r="14" spans="1:6" ht="12.75" customHeight="1">
      <c r="A14" s="287" t="s">
        <v>25</v>
      </c>
      <c r="B14" s="373"/>
      <c r="C14" s="266"/>
      <c r="D14" s="43"/>
      <c r="E14" s="271"/>
      <c r="F14" s="659"/>
    </row>
    <row r="15" spans="1:6" ht="12.75" customHeight="1">
      <c r="A15" s="287" t="s">
        <v>26</v>
      </c>
      <c r="B15" s="43"/>
      <c r="C15" s="265"/>
      <c r="D15" s="43"/>
      <c r="E15" s="271"/>
      <c r="F15" s="659"/>
    </row>
    <row r="16" spans="1:6" ht="12.75" customHeight="1">
      <c r="A16" s="287" t="s">
        <v>27</v>
      </c>
      <c r="B16" s="43"/>
      <c r="C16" s="265"/>
      <c r="D16" s="43"/>
      <c r="E16" s="271"/>
      <c r="F16" s="659"/>
    </row>
    <row r="17" spans="1:6" ht="12.75" customHeight="1" thickBot="1">
      <c r="A17" s="287" t="s">
        <v>28</v>
      </c>
      <c r="B17" s="50"/>
      <c r="C17" s="267"/>
      <c r="D17" s="43"/>
      <c r="E17" s="272"/>
      <c r="F17" s="659"/>
    </row>
    <row r="18" spans="1:6" ht="15.75" customHeight="1" thickBot="1">
      <c r="A18" s="290" t="s">
        <v>29</v>
      </c>
      <c r="B18" s="121" t="s">
        <v>462</v>
      </c>
      <c r="C18" s="268">
        <f>C6+C7+C9+C10+C11+C13+C14+C15+C16+C17</f>
        <v>457141376</v>
      </c>
      <c r="D18" s="121" t="s">
        <v>362</v>
      </c>
      <c r="E18" s="273">
        <f>SUM(E6:E17)</f>
        <v>583456823</v>
      </c>
      <c r="F18" s="659"/>
    </row>
    <row r="19" spans="1:6" ht="12.75" customHeight="1">
      <c r="A19" s="291" t="s">
        <v>30</v>
      </c>
      <c r="B19" s="292" t="s">
        <v>359</v>
      </c>
      <c r="C19" s="427">
        <f>+C20+C21+C22+C23</f>
        <v>134898478</v>
      </c>
      <c r="D19" s="293" t="s">
        <v>189</v>
      </c>
      <c r="E19" s="274"/>
      <c r="F19" s="659"/>
    </row>
    <row r="20" spans="1:6" ht="12.75" customHeight="1">
      <c r="A20" s="294" t="s">
        <v>31</v>
      </c>
      <c r="B20" s="293" t="s">
        <v>209</v>
      </c>
      <c r="C20" s="73">
        <v>134898478</v>
      </c>
      <c r="D20" s="293" t="s">
        <v>361</v>
      </c>
      <c r="E20" s="74"/>
      <c r="F20" s="659"/>
    </row>
    <row r="21" spans="1:6" ht="12.75" customHeight="1">
      <c r="A21" s="294" t="s">
        <v>32</v>
      </c>
      <c r="B21" s="293" t="s">
        <v>210</v>
      </c>
      <c r="C21" s="73"/>
      <c r="D21" s="293" t="s">
        <v>154</v>
      </c>
      <c r="E21" s="74"/>
      <c r="F21" s="659"/>
    </row>
    <row r="22" spans="1:6" ht="12.75" customHeight="1">
      <c r="A22" s="294" t="s">
        <v>33</v>
      </c>
      <c r="B22" s="293" t="s">
        <v>214</v>
      </c>
      <c r="C22" s="73"/>
      <c r="D22" s="293" t="s">
        <v>155</v>
      </c>
      <c r="E22" s="74"/>
      <c r="F22" s="659"/>
    </row>
    <row r="23" spans="1:6" ht="12.75" customHeight="1">
      <c r="A23" s="294" t="s">
        <v>34</v>
      </c>
      <c r="B23" s="301" t="s">
        <v>220</v>
      </c>
      <c r="C23" s="73"/>
      <c r="D23" s="292" t="s">
        <v>216</v>
      </c>
      <c r="E23" s="74">
        <v>8583031</v>
      </c>
      <c r="F23" s="659"/>
    </row>
    <row r="24" spans="1:6" ht="12.75" customHeight="1">
      <c r="A24" s="294" t="s">
        <v>35</v>
      </c>
      <c r="B24" s="293" t="s">
        <v>360</v>
      </c>
      <c r="C24" s="295">
        <f>+C25+C26</f>
        <v>0</v>
      </c>
      <c r="D24" s="293" t="s">
        <v>190</v>
      </c>
      <c r="E24" s="74"/>
      <c r="F24" s="659"/>
    </row>
    <row r="25" spans="1:6" ht="12.75" customHeight="1">
      <c r="A25" s="291" t="s">
        <v>36</v>
      </c>
      <c r="B25" s="292" t="s">
        <v>358</v>
      </c>
      <c r="C25" s="269"/>
      <c r="D25" s="286" t="s">
        <v>444</v>
      </c>
      <c r="E25" s="274"/>
      <c r="F25" s="659"/>
    </row>
    <row r="26" spans="1:6" ht="12.75" customHeight="1">
      <c r="A26" s="294" t="s">
        <v>37</v>
      </c>
      <c r="B26" s="301" t="s">
        <v>664</v>
      </c>
      <c r="C26" s="73"/>
      <c r="D26" s="288" t="s">
        <v>450</v>
      </c>
      <c r="E26" s="74"/>
      <c r="F26" s="659"/>
    </row>
    <row r="27" spans="1:6" ht="12.75" customHeight="1">
      <c r="A27" s="287" t="s">
        <v>38</v>
      </c>
      <c r="B27" s="293" t="s">
        <v>455</v>
      </c>
      <c r="C27" s="73"/>
      <c r="D27" s="288" t="s">
        <v>451</v>
      </c>
      <c r="E27" s="74"/>
      <c r="F27" s="659"/>
    </row>
    <row r="28" spans="1:6" ht="12.75" customHeight="1" thickBot="1">
      <c r="A28" s="344" t="s">
        <v>39</v>
      </c>
      <c r="B28" s="292" t="s">
        <v>316</v>
      </c>
      <c r="C28" s="269"/>
      <c r="D28" s="375"/>
      <c r="E28" s="274"/>
      <c r="F28" s="659"/>
    </row>
    <row r="29" spans="1:6" ht="15.75" customHeight="1" thickBot="1">
      <c r="A29" s="290" t="s">
        <v>40</v>
      </c>
      <c r="B29" s="121" t="s">
        <v>463</v>
      </c>
      <c r="C29" s="268">
        <f>+C19+C24+C27+C28</f>
        <v>134898478</v>
      </c>
      <c r="D29" s="121" t="s">
        <v>465</v>
      </c>
      <c r="E29" s="273">
        <f>SUM(E19:E28)</f>
        <v>8583031</v>
      </c>
      <c r="F29" s="659"/>
    </row>
    <row r="30" spans="1:6" ht="13.5" thickBot="1">
      <c r="A30" s="290" t="s">
        <v>41</v>
      </c>
      <c r="B30" s="296" t="s">
        <v>464</v>
      </c>
      <c r="C30" s="297">
        <f>+C18+C29</f>
        <v>592039854</v>
      </c>
      <c r="D30" s="296" t="s">
        <v>466</v>
      </c>
      <c r="E30" s="297">
        <f>+E18+E29</f>
        <v>592039854</v>
      </c>
      <c r="F30" s="659"/>
    </row>
    <row r="31" spans="1:6" ht="13.5" thickBot="1">
      <c r="A31" s="290" t="s">
        <v>42</v>
      </c>
      <c r="B31" s="296" t="s">
        <v>167</v>
      </c>
      <c r="C31" s="297">
        <f>IF(C18-E18&lt;0,E18-C18,"-")</f>
        <v>126315447</v>
      </c>
      <c r="D31" s="296" t="s">
        <v>168</v>
      </c>
      <c r="E31" s="297" t="str">
        <f>IF(C18-E18&gt;0,C18-E18,"-")</f>
        <v>-</v>
      </c>
      <c r="F31" s="659"/>
    </row>
    <row r="32" spans="1:6" ht="13.5" thickBot="1">
      <c r="A32" s="290" t="s">
        <v>43</v>
      </c>
      <c r="B32" s="296" t="s">
        <v>545</v>
      </c>
      <c r="C32" s="297" t="str">
        <f>IF(C30-E30&lt;0,E30-C30,"-")</f>
        <v>-</v>
      </c>
      <c r="D32" s="296" t="s">
        <v>546</v>
      </c>
      <c r="E32" s="297" t="str">
        <f>IF(C30-E30&gt;0,C30-E30,"-")</f>
        <v>-</v>
      </c>
      <c r="F32" s="659"/>
    </row>
    <row r="33" spans="2:4" ht="18.75">
      <c r="B33" s="660"/>
      <c r="C33" s="660"/>
      <c r="D33" s="660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3">
      <selection activeCell="E13" sqref="E13"/>
    </sheetView>
  </sheetViews>
  <sheetFormatPr defaultColWidth="9.00390625" defaultRowHeight="12.75"/>
  <cols>
    <col min="1" max="1" width="6.875" style="39" customWidth="1"/>
    <col min="2" max="2" width="55.125" style="4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275" t="s">
        <v>157</v>
      </c>
      <c r="C1" s="276"/>
      <c r="D1" s="276"/>
      <c r="E1" s="276"/>
      <c r="F1" s="659" t="str">
        <f>CONCATENATE("2.2. melléklet ",ALAPADATOK!A7," ",ALAPADATOK!B7," ",ALAPADATOK!C7," ",ALAPADATOK!D7," ",ALAPADATOK!E7," ",ALAPADATOK!F7," ",ALAPADATOK!G7," ",ALAPADATOK!H7)</f>
        <v>2.2. melléklet a 7 / 2019 ( III.29. ) önkormányzati rendelethez</v>
      </c>
    </row>
    <row r="2" spans="5:6" ht="13.5" thickBot="1">
      <c r="E2" s="513" t="str">
        <f>CONCATENATE('KV_1.1.sz.mell.'!C7)</f>
        <v>Forintban!</v>
      </c>
      <c r="F2" s="659"/>
    </row>
    <row r="3" spans="1:6" ht="13.5" thickBot="1">
      <c r="A3" s="661" t="s">
        <v>68</v>
      </c>
      <c r="B3" s="277" t="s">
        <v>55</v>
      </c>
      <c r="C3" s="278"/>
      <c r="D3" s="277" t="s">
        <v>56</v>
      </c>
      <c r="E3" s="279"/>
      <c r="F3" s="659"/>
    </row>
    <row r="4" spans="1:6" s="42" customFormat="1" ht="24.75" thickBot="1">
      <c r="A4" s="662"/>
      <c r="B4" s="166" t="s">
        <v>60</v>
      </c>
      <c r="C4" s="167" t="str">
        <f>+'KV_2.1.sz.mell.'!C4</f>
        <v>2019. évi előirányzat</v>
      </c>
      <c r="D4" s="166" t="s">
        <v>60</v>
      </c>
      <c r="E4" s="46" t="str">
        <f>+'KV_2.1.sz.mell.'!C4</f>
        <v>2019. évi előirányzat</v>
      </c>
      <c r="F4" s="659"/>
    </row>
    <row r="5" spans="1:6" s="42" customFormat="1" ht="13.5" thickBot="1">
      <c r="A5" s="280"/>
      <c r="B5" s="281" t="s">
        <v>473</v>
      </c>
      <c r="C5" s="282" t="s">
        <v>474</v>
      </c>
      <c r="D5" s="281" t="s">
        <v>475</v>
      </c>
      <c r="E5" s="283" t="s">
        <v>477</v>
      </c>
      <c r="F5" s="659"/>
    </row>
    <row r="6" spans="1:6" ht="12.75" customHeight="1">
      <c r="A6" s="285" t="s">
        <v>17</v>
      </c>
      <c r="B6" s="286" t="s">
        <v>363</v>
      </c>
      <c r="C6" s="264"/>
      <c r="D6" s="286" t="s">
        <v>211</v>
      </c>
      <c r="E6" s="270">
        <v>828551733</v>
      </c>
      <c r="F6" s="659"/>
    </row>
    <row r="7" spans="1:6" ht="12.75">
      <c r="A7" s="287" t="s">
        <v>18</v>
      </c>
      <c r="B7" s="288" t="s">
        <v>364</v>
      </c>
      <c r="C7" s="265"/>
      <c r="D7" s="288" t="s">
        <v>369</v>
      </c>
      <c r="E7" s="271">
        <v>789731733</v>
      </c>
      <c r="F7" s="659"/>
    </row>
    <row r="8" spans="1:6" ht="12.75" customHeight="1">
      <c r="A8" s="287" t="s">
        <v>19</v>
      </c>
      <c r="B8" s="288" t="s">
        <v>9</v>
      </c>
      <c r="C8" s="265"/>
      <c r="D8" s="288" t="s">
        <v>185</v>
      </c>
      <c r="E8" s="271">
        <v>140900800</v>
      </c>
      <c r="F8" s="659"/>
    </row>
    <row r="9" spans="1:6" ht="12.75" customHeight="1">
      <c r="A9" s="287" t="s">
        <v>20</v>
      </c>
      <c r="B9" s="288" t="s">
        <v>365</v>
      </c>
      <c r="C9" s="265">
        <v>21351678</v>
      </c>
      <c r="D9" s="288" t="s">
        <v>370</v>
      </c>
      <c r="E9" s="271">
        <v>123591800</v>
      </c>
      <c r="F9" s="659"/>
    </row>
    <row r="10" spans="1:6" ht="12.75" customHeight="1">
      <c r="A10" s="287" t="s">
        <v>21</v>
      </c>
      <c r="B10" s="288" t="s">
        <v>366</v>
      </c>
      <c r="C10" s="265"/>
      <c r="D10" s="288" t="s">
        <v>213</v>
      </c>
      <c r="E10" s="271">
        <v>6000000</v>
      </c>
      <c r="F10" s="659"/>
    </row>
    <row r="11" spans="1:6" ht="12.75" customHeight="1">
      <c r="A11" s="287" t="s">
        <v>22</v>
      </c>
      <c r="B11" s="288" t="s">
        <v>367</v>
      </c>
      <c r="C11" s="266"/>
      <c r="D11" s="376"/>
      <c r="E11" s="271"/>
      <c r="F11" s="659"/>
    </row>
    <row r="12" spans="1:6" ht="12.75" customHeight="1">
      <c r="A12" s="287" t="s">
        <v>23</v>
      </c>
      <c r="B12" s="43"/>
      <c r="C12" s="265"/>
      <c r="D12" s="376"/>
      <c r="E12" s="271"/>
      <c r="F12" s="659"/>
    </row>
    <row r="13" spans="1:6" ht="12.75" customHeight="1">
      <c r="A13" s="287" t="s">
        <v>24</v>
      </c>
      <c r="B13" s="43"/>
      <c r="C13" s="265"/>
      <c r="D13" s="377"/>
      <c r="E13" s="271"/>
      <c r="F13" s="659"/>
    </row>
    <row r="14" spans="1:6" ht="12.75" customHeight="1">
      <c r="A14" s="287" t="s">
        <v>25</v>
      </c>
      <c r="B14" s="374"/>
      <c r="C14" s="266"/>
      <c r="D14" s="376"/>
      <c r="E14" s="271"/>
      <c r="F14" s="659"/>
    </row>
    <row r="15" spans="1:6" ht="12.75">
      <c r="A15" s="287" t="s">
        <v>26</v>
      </c>
      <c r="B15" s="43"/>
      <c r="C15" s="266"/>
      <c r="D15" s="376"/>
      <c r="E15" s="271"/>
      <c r="F15" s="659"/>
    </row>
    <row r="16" spans="1:6" ht="12.75" customHeight="1" thickBot="1">
      <c r="A16" s="344" t="s">
        <v>27</v>
      </c>
      <c r="B16" s="375"/>
      <c r="C16" s="346"/>
      <c r="D16" s="345" t="s">
        <v>49</v>
      </c>
      <c r="E16" s="314"/>
      <c r="F16" s="659"/>
    </row>
    <row r="17" spans="1:6" ht="15.75" customHeight="1" thickBot="1">
      <c r="A17" s="290" t="s">
        <v>28</v>
      </c>
      <c r="B17" s="121" t="s">
        <v>377</v>
      </c>
      <c r="C17" s="268">
        <f>+C6+C8+C9+C11+C12+C13+C14+C15+C16</f>
        <v>21351678</v>
      </c>
      <c r="D17" s="121" t="s">
        <v>378</v>
      </c>
      <c r="E17" s="273">
        <f>+E6+E8+E10+E11+E12+E13+E14+E15+E16</f>
        <v>975452533</v>
      </c>
      <c r="F17" s="659"/>
    </row>
    <row r="18" spans="1:6" ht="12.75" customHeight="1">
      <c r="A18" s="285" t="s">
        <v>29</v>
      </c>
      <c r="B18" s="300" t="s">
        <v>228</v>
      </c>
      <c r="C18" s="307">
        <f>SUM(C19:C23)</f>
        <v>937657309</v>
      </c>
      <c r="D18" s="293" t="s">
        <v>189</v>
      </c>
      <c r="E18" s="71"/>
      <c r="F18" s="659"/>
    </row>
    <row r="19" spans="1:6" ht="12.75" customHeight="1">
      <c r="A19" s="287" t="s">
        <v>30</v>
      </c>
      <c r="B19" s="301" t="s">
        <v>217</v>
      </c>
      <c r="C19" s="73">
        <v>937657309</v>
      </c>
      <c r="D19" s="293" t="s">
        <v>192</v>
      </c>
      <c r="E19" s="74"/>
      <c r="F19" s="659"/>
    </row>
    <row r="20" spans="1:6" ht="12.75" customHeight="1">
      <c r="A20" s="285" t="s">
        <v>31</v>
      </c>
      <c r="B20" s="301" t="s">
        <v>218</v>
      </c>
      <c r="C20" s="73"/>
      <c r="D20" s="293" t="s">
        <v>154</v>
      </c>
      <c r="E20" s="74"/>
      <c r="F20" s="659"/>
    </row>
    <row r="21" spans="1:6" ht="12.75" customHeight="1">
      <c r="A21" s="287" t="s">
        <v>32</v>
      </c>
      <c r="B21" s="301" t="s">
        <v>219</v>
      </c>
      <c r="C21" s="73"/>
      <c r="D21" s="293" t="s">
        <v>155</v>
      </c>
      <c r="E21" s="74"/>
      <c r="F21" s="659"/>
    </row>
    <row r="22" spans="1:6" ht="12.75" customHeight="1">
      <c r="A22" s="285" t="s">
        <v>33</v>
      </c>
      <c r="B22" s="301" t="s">
        <v>220</v>
      </c>
      <c r="C22" s="73"/>
      <c r="D22" s="292" t="s">
        <v>216</v>
      </c>
      <c r="E22" s="74"/>
      <c r="F22" s="659"/>
    </row>
    <row r="23" spans="1:6" ht="12.75" customHeight="1">
      <c r="A23" s="287" t="s">
        <v>34</v>
      </c>
      <c r="B23" s="302" t="s">
        <v>221</v>
      </c>
      <c r="C23" s="73"/>
      <c r="D23" s="293" t="s">
        <v>193</v>
      </c>
      <c r="E23" s="74"/>
      <c r="F23" s="659"/>
    </row>
    <row r="24" spans="1:6" ht="12.75" customHeight="1">
      <c r="A24" s="285" t="s">
        <v>35</v>
      </c>
      <c r="B24" s="303" t="s">
        <v>222</v>
      </c>
      <c r="C24" s="295">
        <f>+C25+C26+C27+C28+C29</f>
        <v>16443546</v>
      </c>
      <c r="D24" s="304" t="s">
        <v>191</v>
      </c>
      <c r="E24" s="74"/>
      <c r="F24" s="659"/>
    </row>
    <row r="25" spans="1:6" ht="12.75" customHeight="1">
      <c r="A25" s="287" t="s">
        <v>36</v>
      </c>
      <c r="B25" s="302" t="s">
        <v>223</v>
      </c>
      <c r="C25" s="73">
        <v>16443546</v>
      </c>
      <c r="D25" s="304" t="s">
        <v>371</v>
      </c>
      <c r="E25" s="74"/>
      <c r="F25" s="659"/>
    </row>
    <row r="26" spans="1:6" ht="12.75" customHeight="1">
      <c r="A26" s="285" t="s">
        <v>37</v>
      </c>
      <c r="B26" s="302" t="s">
        <v>224</v>
      </c>
      <c r="C26" s="73"/>
      <c r="D26" s="299"/>
      <c r="E26" s="74"/>
      <c r="F26" s="659"/>
    </row>
    <row r="27" spans="1:6" ht="12.75" customHeight="1">
      <c r="A27" s="287" t="s">
        <v>38</v>
      </c>
      <c r="B27" s="301" t="s">
        <v>225</v>
      </c>
      <c r="C27" s="73"/>
      <c r="D27" s="117"/>
      <c r="E27" s="74"/>
      <c r="F27" s="659"/>
    </row>
    <row r="28" spans="1:6" ht="12.75" customHeight="1">
      <c r="A28" s="285" t="s">
        <v>39</v>
      </c>
      <c r="B28" s="305" t="s">
        <v>226</v>
      </c>
      <c r="C28" s="73"/>
      <c r="D28" s="43"/>
      <c r="E28" s="74"/>
      <c r="F28" s="659"/>
    </row>
    <row r="29" spans="1:6" ht="12.75" customHeight="1" thickBot="1">
      <c r="A29" s="287" t="s">
        <v>40</v>
      </c>
      <c r="B29" s="306" t="s">
        <v>227</v>
      </c>
      <c r="C29" s="73"/>
      <c r="D29" s="117"/>
      <c r="E29" s="74"/>
      <c r="F29" s="659"/>
    </row>
    <row r="30" spans="1:6" ht="21.75" customHeight="1" thickBot="1">
      <c r="A30" s="290" t="s">
        <v>41</v>
      </c>
      <c r="B30" s="121" t="s">
        <v>368</v>
      </c>
      <c r="C30" s="268">
        <f>+C18+C24</f>
        <v>954100855</v>
      </c>
      <c r="D30" s="121" t="s">
        <v>372</v>
      </c>
      <c r="E30" s="273">
        <f>SUM(E18:E29)</f>
        <v>0</v>
      </c>
      <c r="F30" s="659"/>
    </row>
    <row r="31" spans="1:6" ht="13.5" thickBot="1">
      <c r="A31" s="290" t="s">
        <v>42</v>
      </c>
      <c r="B31" s="296" t="s">
        <v>373</v>
      </c>
      <c r="C31" s="297">
        <f>+C17+C30</f>
        <v>975452533</v>
      </c>
      <c r="D31" s="296" t="s">
        <v>374</v>
      </c>
      <c r="E31" s="297">
        <f>+E17+E30</f>
        <v>975452533</v>
      </c>
      <c r="F31" s="659"/>
    </row>
    <row r="32" spans="1:6" ht="13.5" thickBot="1">
      <c r="A32" s="290" t="s">
        <v>43</v>
      </c>
      <c r="B32" s="296" t="s">
        <v>167</v>
      </c>
      <c r="C32" s="297">
        <f>IF(C17-E17&lt;0,E17-C17,"-")</f>
        <v>954100855</v>
      </c>
      <c r="D32" s="296" t="s">
        <v>168</v>
      </c>
      <c r="E32" s="297" t="str">
        <f>IF(C17-E17&gt;0,C17-E17,"-")</f>
        <v>-</v>
      </c>
      <c r="F32" s="659"/>
    </row>
    <row r="33" spans="1:6" ht="13.5" thickBot="1">
      <c r="A33" s="290" t="s">
        <v>44</v>
      </c>
      <c r="B33" s="296" t="s">
        <v>545</v>
      </c>
      <c r="C33" s="297" t="str">
        <f>IF(C31-E31&lt;0,E31-C31,"-")</f>
        <v>-</v>
      </c>
      <c r="D33" s="296" t="s">
        <v>546</v>
      </c>
      <c r="E33" s="297" t="str">
        <f>IF(C31-E31&gt;0,C31-E31,"-")</f>
        <v>-</v>
      </c>
      <c r="F33" s="659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PENZUGY03</cp:lastModifiedBy>
  <cp:lastPrinted>2019-04-04T08:57:48Z</cp:lastPrinted>
  <dcterms:created xsi:type="dcterms:W3CDTF">1999-10-30T10:30:45Z</dcterms:created>
  <dcterms:modified xsi:type="dcterms:W3CDTF">2019-04-04T09:56:27Z</dcterms:modified>
  <cp:category/>
  <cp:version/>
  <cp:contentType/>
  <cp:contentStatus/>
</cp:coreProperties>
</file>