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24D0394B-8260-462F-BBB7-FEF9803AF22C}" xr6:coauthVersionLast="31" xr6:coauthVersionMax="31" xr10:uidLastSave="{00000000-0000-0000-0000-000000000000}"/>
  <bookViews>
    <workbookView xWindow="0" yWindow="0" windowWidth="20490" windowHeight="7545" xr2:uid="{A67E64AA-A013-481C-A985-4A829876DEDF}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1" l="1"/>
  <c r="F158" i="1" s="1"/>
  <c r="D157" i="1"/>
  <c r="F157" i="1" s="1"/>
  <c r="D156" i="1"/>
  <c r="F156" i="1" s="1"/>
  <c r="D155" i="1"/>
  <c r="D154" i="1"/>
  <c r="E153" i="1"/>
  <c r="D153" i="1"/>
  <c r="F153" i="1" s="1"/>
  <c r="D152" i="1"/>
  <c r="F152" i="1" s="1"/>
  <c r="F151" i="1"/>
  <c r="E151" i="1"/>
  <c r="D151" i="1"/>
  <c r="F150" i="1"/>
  <c r="D150" i="1"/>
  <c r="E150" i="1" s="1"/>
  <c r="E149" i="1"/>
  <c r="D149" i="1"/>
  <c r="F149" i="1" s="1"/>
  <c r="D148" i="1"/>
  <c r="F148" i="1" s="1"/>
  <c r="F147" i="1"/>
  <c r="E147" i="1"/>
  <c r="D147" i="1"/>
  <c r="F146" i="1"/>
  <c r="D146" i="1"/>
  <c r="E146" i="1" s="1"/>
  <c r="C146" i="1"/>
  <c r="F145" i="1"/>
  <c r="D145" i="1"/>
  <c r="E145" i="1" s="1"/>
  <c r="E144" i="1"/>
  <c r="D144" i="1"/>
  <c r="F144" i="1" s="1"/>
  <c r="D143" i="1"/>
  <c r="F143" i="1" s="1"/>
  <c r="E142" i="1"/>
  <c r="D142" i="1"/>
  <c r="F142" i="1" s="1"/>
  <c r="F141" i="1"/>
  <c r="D141" i="1"/>
  <c r="E141" i="1" s="1"/>
  <c r="E140" i="1"/>
  <c r="D140" i="1"/>
  <c r="C140" i="1"/>
  <c r="F140" i="1" s="1"/>
  <c r="E139" i="1"/>
  <c r="D139" i="1"/>
  <c r="F139" i="1" s="1"/>
  <c r="D138" i="1"/>
  <c r="F138" i="1" s="1"/>
  <c r="E137" i="1"/>
  <c r="D137" i="1"/>
  <c r="F137" i="1" s="1"/>
  <c r="F136" i="1"/>
  <c r="D136" i="1"/>
  <c r="E136" i="1" s="1"/>
  <c r="E135" i="1"/>
  <c r="D135" i="1"/>
  <c r="F135" i="1" s="1"/>
  <c r="D134" i="1"/>
  <c r="F134" i="1" s="1"/>
  <c r="D133" i="1"/>
  <c r="C133" i="1"/>
  <c r="F133" i="1" s="1"/>
  <c r="E132" i="1"/>
  <c r="D132" i="1"/>
  <c r="F132" i="1" s="1"/>
  <c r="F131" i="1"/>
  <c r="D131" i="1"/>
  <c r="E131" i="1" s="1"/>
  <c r="E130" i="1"/>
  <c r="D130" i="1"/>
  <c r="C130" i="1"/>
  <c r="F130" i="1" s="1"/>
  <c r="E129" i="1"/>
  <c r="D129" i="1"/>
  <c r="C129" i="1"/>
  <c r="C154" i="1" s="1"/>
  <c r="D128" i="1"/>
  <c r="E127" i="1"/>
  <c r="D127" i="1"/>
  <c r="F127" i="1" s="1"/>
  <c r="D126" i="1"/>
  <c r="F126" i="1" s="1"/>
  <c r="F125" i="1"/>
  <c r="E125" i="1"/>
  <c r="D125" i="1"/>
  <c r="F124" i="1"/>
  <c r="D124" i="1"/>
  <c r="E124" i="1" s="1"/>
  <c r="E123" i="1"/>
  <c r="D123" i="1"/>
  <c r="F123" i="1" s="1"/>
  <c r="D122" i="1"/>
  <c r="F122" i="1" s="1"/>
  <c r="F121" i="1"/>
  <c r="E121" i="1"/>
  <c r="D121" i="1"/>
  <c r="F120" i="1"/>
  <c r="D120" i="1"/>
  <c r="E120" i="1" s="1"/>
  <c r="E119" i="1"/>
  <c r="D119" i="1"/>
  <c r="F119" i="1" s="1"/>
  <c r="D118" i="1"/>
  <c r="F118" i="1" s="1"/>
  <c r="C118" i="1"/>
  <c r="E118" i="1" s="1"/>
  <c r="D117" i="1"/>
  <c r="F117" i="1" s="1"/>
  <c r="C117" i="1"/>
  <c r="E117" i="1" s="1"/>
  <c r="D116" i="1"/>
  <c r="F116" i="1" s="1"/>
  <c r="C116" i="1"/>
  <c r="E116" i="1" s="1"/>
  <c r="D115" i="1"/>
  <c r="F115" i="1" s="1"/>
  <c r="C115" i="1"/>
  <c r="E115" i="1" s="1"/>
  <c r="D114" i="1"/>
  <c r="C114" i="1"/>
  <c r="F114" i="1" s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D109" i="1"/>
  <c r="F109" i="1" s="1"/>
  <c r="F108" i="1"/>
  <c r="E108" i="1"/>
  <c r="D108" i="1"/>
  <c r="F107" i="1"/>
  <c r="E107" i="1"/>
  <c r="D107" i="1"/>
  <c r="E106" i="1"/>
  <c r="D106" i="1"/>
  <c r="F106" i="1" s="1"/>
  <c r="D105" i="1"/>
  <c r="C105" i="1"/>
  <c r="F105" i="1" s="1"/>
  <c r="D104" i="1"/>
  <c r="F104" i="1" s="1"/>
  <c r="F103" i="1"/>
  <c r="E103" i="1"/>
  <c r="D103" i="1"/>
  <c r="F102" i="1"/>
  <c r="E102" i="1"/>
  <c r="D102" i="1"/>
  <c r="E101" i="1"/>
  <c r="D101" i="1"/>
  <c r="F101" i="1" s="1"/>
  <c r="D100" i="1"/>
  <c r="F100" i="1" s="1"/>
  <c r="D99" i="1"/>
  <c r="C99" i="1"/>
  <c r="F99" i="1" s="1"/>
  <c r="D98" i="1"/>
  <c r="C98" i="1"/>
  <c r="F98" i="1" s="1"/>
  <c r="D97" i="1"/>
  <c r="C97" i="1"/>
  <c r="F97" i="1" s="1"/>
  <c r="D96" i="1"/>
  <c r="C96" i="1"/>
  <c r="F96" i="1" s="1"/>
  <c r="D95" i="1"/>
  <c r="C95" i="1"/>
  <c r="F95" i="1" s="1"/>
  <c r="D94" i="1"/>
  <c r="C94" i="1"/>
  <c r="F94" i="1" s="1"/>
  <c r="D93" i="1"/>
  <c r="F92" i="1"/>
  <c r="D92" i="1"/>
  <c r="D91" i="1"/>
  <c r="F91" i="1" s="1"/>
  <c r="D90" i="1"/>
  <c r="D89" i="1"/>
  <c r="C89" i="1"/>
  <c r="F89" i="1" s="1"/>
  <c r="D88" i="1"/>
  <c r="F88" i="1" s="1"/>
  <c r="F87" i="1"/>
  <c r="E87" i="1"/>
  <c r="D87" i="1"/>
  <c r="F86" i="1"/>
  <c r="E86" i="1"/>
  <c r="D86" i="1"/>
  <c r="D85" i="1"/>
  <c r="F85" i="1" s="1"/>
  <c r="D84" i="1"/>
  <c r="F84" i="1" s="1"/>
  <c r="F83" i="1"/>
  <c r="D83" i="1"/>
  <c r="E83" i="1" s="1"/>
  <c r="E82" i="1"/>
  <c r="D82" i="1"/>
  <c r="C82" i="1"/>
  <c r="F82" i="1" s="1"/>
  <c r="F81" i="1"/>
  <c r="E81" i="1"/>
  <c r="D81" i="1"/>
  <c r="D80" i="1"/>
  <c r="F80" i="1" s="1"/>
  <c r="D79" i="1"/>
  <c r="F79" i="1" s="1"/>
  <c r="F78" i="1"/>
  <c r="D78" i="1"/>
  <c r="C78" i="1"/>
  <c r="E78" i="1" s="1"/>
  <c r="F77" i="1"/>
  <c r="D77" i="1"/>
  <c r="E77" i="1" s="1"/>
  <c r="E76" i="1"/>
  <c r="D76" i="1"/>
  <c r="C76" i="1"/>
  <c r="F76" i="1" s="1"/>
  <c r="E75" i="1"/>
  <c r="D75" i="1"/>
  <c r="C75" i="1"/>
  <c r="F75" i="1" s="1"/>
  <c r="F74" i="1"/>
  <c r="E74" i="1"/>
  <c r="D74" i="1"/>
  <c r="D73" i="1"/>
  <c r="F73" i="1" s="1"/>
  <c r="D72" i="1"/>
  <c r="F72" i="1" s="1"/>
  <c r="F71" i="1"/>
  <c r="D71" i="1"/>
  <c r="E71" i="1" s="1"/>
  <c r="E70" i="1"/>
  <c r="D70" i="1"/>
  <c r="C70" i="1"/>
  <c r="F70" i="1" s="1"/>
  <c r="E69" i="1"/>
  <c r="D69" i="1"/>
  <c r="F69" i="1" s="1"/>
  <c r="D68" i="1"/>
  <c r="F68" i="1" s="1"/>
  <c r="D67" i="1"/>
  <c r="F67" i="1" s="1"/>
  <c r="F66" i="1"/>
  <c r="D66" i="1"/>
  <c r="C66" i="1"/>
  <c r="E66" i="1" s="1"/>
  <c r="D65" i="1"/>
  <c r="F64" i="1"/>
  <c r="D64" i="1"/>
  <c r="E64" i="1" s="1"/>
  <c r="F63" i="1"/>
  <c r="E63" i="1"/>
  <c r="D63" i="1"/>
  <c r="D62" i="1"/>
  <c r="F62" i="1" s="1"/>
  <c r="D61" i="1"/>
  <c r="F61" i="1" s="1"/>
  <c r="F60" i="1"/>
  <c r="D60" i="1"/>
  <c r="C60" i="1"/>
  <c r="E60" i="1" s="1"/>
  <c r="F59" i="1"/>
  <c r="D59" i="1"/>
  <c r="E59" i="1" s="1"/>
  <c r="F58" i="1"/>
  <c r="E58" i="1"/>
  <c r="D58" i="1"/>
  <c r="D57" i="1"/>
  <c r="F57" i="1" s="1"/>
  <c r="C57" i="1"/>
  <c r="D56" i="1"/>
  <c r="F56" i="1" s="1"/>
  <c r="D55" i="1"/>
  <c r="C55" i="1"/>
  <c r="F55" i="1" s="1"/>
  <c r="D54" i="1"/>
  <c r="F54" i="1" s="1"/>
  <c r="F53" i="1"/>
  <c r="D53" i="1"/>
  <c r="E53" i="1" s="1"/>
  <c r="F52" i="1"/>
  <c r="E52" i="1"/>
  <c r="D52" i="1"/>
  <c r="D51" i="1"/>
  <c r="F51" i="1" s="1"/>
  <c r="D50" i="1"/>
  <c r="F50" i="1" s="1"/>
  <c r="F49" i="1"/>
  <c r="D49" i="1"/>
  <c r="C49" i="1"/>
  <c r="E49" i="1" s="1"/>
  <c r="F48" i="1"/>
  <c r="D48" i="1"/>
  <c r="C48" i="1"/>
  <c r="E48" i="1" s="1"/>
  <c r="F47" i="1"/>
  <c r="D47" i="1"/>
  <c r="E47" i="1" s="1"/>
  <c r="F46" i="1"/>
  <c r="E46" i="1"/>
  <c r="D46" i="1"/>
  <c r="D45" i="1"/>
  <c r="F45" i="1" s="1"/>
  <c r="D44" i="1"/>
  <c r="F44" i="1" s="1"/>
  <c r="F43" i="1"/>
  <c r="D43" i="1"/>
  <c r="C43" i="1"/>
  <c r="E43" i="1" s="1"/>
  <c r="F42" i="1"/>
  <c r="D42" i="1"/>
  <c r="E42" i="1" s="1"/>
  <c r="F41" i="1"/>
  <c r="E41" i="1"/>
  <c r="D41" i="1"/>
  <c r="D40" i="1"/>
  <c r="F40" i="1" s="1"/>
  <c r="C40" i="1"/>
  <c r="D39" i="1"/>
  <c r="F39" i="1" s="1"/>
  <c r="C39" i="1"/>
  <c r="D38" i="1"/>
  <c r="F38" i="1" s="1"/>
  <c r="D37" i="1"/>
  <c r="C37" i="1"/>
  <c r="F37" i="1" s="1"/>
  <c r="D36" i="1"/>
  <c r="C36" i="1"/>
  <c r="F36" i="1" s="1"/>
  <c r="D35" i="1"/>
  <c r="C35" i="1"/>
  <c r="F35" i="1" s="1"/>
  <c r="D34" i="1"/>
  <c r="F34" i="1" s="1"/>
  <c r="F33" i="1"/>
  <c r="D33" i="1"/>
  <c r="E33" i="1" s="1"/>
  <c r="F32" i="1"/>
  <c r="E32" i="1"/>
  <c r="D32" i="1"/>
  <c r="D31" i="1"/>
  <c r="E31" i="1" s="1"/>
  <c r="C31" i="1"/>
  <c r="F31" i="1" s="1"/>
  <c r="D30" i="1"/>
  <c r="E30" i="1" s="1"/>
  <c r="C30" i="1"/>
  <c r="F30" i="1" s="1"/>
  <c r="D29" i="1"/>
  <c r="D28" i="1"/>
  <c r="F28" i="1" s="1"/>
  <c r="D27" i="1"/>
  <c r="C27" i="1"/>
  <c r="F27" i="1" s="1"/>
  <c r="D26" i="1"/>
  <c r="F26" i="1" s="1"/>
  <c r="F25" i="1"/>
  <c r="E25" i="1"/>
  <c r="D25" i="1"/>
  <c r="F24" i="1"/>
  <c r="E24" i="1"/>
  <c r="D24" i="1"/>
  <c r="D23" i="1"/>
  <c r="F23" i="1" s="1"/>
  <c r="D22" i="1"/>
  <c r="C22" i="1"/>
  <c r="F22" i="1" s="1"/>
  <c r="D21" i="1"/>
  <c r="F21" i="1" s="1"/>
  <c r="F20" i="1"/>
  <c r="D20" i="1"/>
  <c r="C20" i="1"/>
  <c r="E20" i="1" s="1"/>
  <c r="F19" i="1"/>
  <c r="D19" i="1"/>
  <c r="E19" i="1" s="1"/>
  <c r="F18" i="1"/>
  <c r="E18" i="1"/>
  <c r="D18" i="1"/>
  <c r="D17" i="1"/>
  <c r="F17" i="1" s="1"/>
  <c r="D16" i="1"/>
  <c r="F16" i="1" s="1"/>
  <c r="F15" i="1"/>
  <c r="D15" i="1"/>
  <c r="C15" i="1"/>
  <c r="E15" i="1" s="1"/>
  <c r="F14" i="1"/>
  <c r="D14" i="1"/>
  <c r="E14" i="1" s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D9" i="1"/>
  <c r="F9" i="1" s="1"/>
  <c r="D8" i="1"/>
  <c r="C8" i="1"/>
  <c r="F8" i="1" s="1"/>
  <c r="E154" i="1" l="1"/>
  <c r="F154" i="1"/>
  <c r="E17" i="1"/>
  <c r="E23" i="1"/>
  <c r="E28" i="1"/>
  <c r="E38" i="1"/>
  <c r="E39" i="1"/>
  <c r="E40" i="1"/>
  <c r="E45" i="1"/>
  <c r="E51" i="1"/>
  <c r="E56" i="1"/>
  <c r="E57" i="1"/>
  <c r="E62" i="1"/>
  <c r="E68" i="1"/>
  <c r="E73" i="1"/>
  <c r="E80" i="1"/>
  <c r="E85" i="1"/>
  <c r="E100" i="1"/>
  <c r="E104" i="1"/>
  <c r="E105" i="1"/>
  <c r="E109" i="1"/>
  <c r="E110" i="1"/>
  <c r="E111" i="1"/>
  <c r="E112" i="1"/>
  <c r="E113" i="1"/>
  <c r="E114" i="1"/>
  <c r="E122" i="1"/>
  <c r="E126" i="1"/>
  <c r="F129" i="1"/>
  <c r="E134" i="1"/>
  <c r="E138" i="1"/>
  <c r="E143" i="1"/>
  <c r="E148" i="1"/>
  <c r="E152" i="1"/>
  <c r="E9" i="1"/>
  <c r="E8" i="1"/>
  <c r="E16" i="1"/>
  <c r="E21" i="1"/>
  <c r="E22" i="1"/>
  <c r="E26" i="1"/>
  <c r="E27" i="1"/>
  <c r="E34" i="1"/>
  <c r="E35" i="1"/>
  <c r="E36" i="1"/>
  <c r="E37" i="1"/>
  <c r="E44" i="1"/>
  <c r="E50" i="1"/>
  <c r="E54" i="1"/>
  <c r="E55" i="1"/>
  <c r="E61" i="1"/>
  <c r="E67" i="1"/>
  <c r="E72" i="1"/>
  <c r="E79" i="1"/>
  <c r="E84" i="1"/>
  <c r="E88" i="1"/>
  <c r="E89" i="1"/>
  <c r="E94" i="1"/>
  <c r="E95" i="1"/>
  <c r="E96" i="1"/>
  <c r="E97" i="1"/>
  <c r="E98" i="1"/>
  <c r="E99" i="1"/>
  <c r="E133" i="1"/>
  <c r="C93" i="1"/>
  <c r="C29" i="1"/>
  <c r="F29" i="1" l="1"/>
  <c r="E29" i="1"/>
  <c r="C65" i="1"/>
  <c r="F93" i="1"/>
  <c r="C128" i="1"/>
  <c r="E93" i="1"/>
  <c r="E65" i="1" l="1"/>
  <c r="C90" i="1"/>
  <c r="F65" i="1"/>
  <c r="C155" i="1"/>
  <c r="F128" i="1"/>
  <c r="E128" i="1"/>
  <c r="F155" i="1" l="1"/>
  <c r="E155" i="1"/>
  <c r="F90" i="1"/>
  <c r="E90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<sst xmlns="http://schemas.openxmlformats.org/spreadsheetml/2006/main" count="309" uniqueCount="270">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</sst>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2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2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3" fontId="5" fillId="0" borderId="25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8" xfId="0" applyFont="1" applyBorder="1" applyAlignment="1" applyProtection="1">
      <alignment horizontal="center" wrapText="1"/>
    </xf>
    <xf numFmtId="0" fontId="17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6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164" fontId="16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16" fillId="2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8" xfId="0" applyFont="1" applyBorder="1" applyAlignment="1" applyProtection="1">
      <alignment horizontal="center" vertical="center" wrapText="1"/>
    </xf>
    <xf numFmtId="0" fontId="21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763DBEE8-7F6C-4BA4-8FED-9C67D427B5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%20meghajt&#243;/K&#246;lts&#233;gvet&#233;s/2018.%20&#233;vi%20k&#246;lts&#233;gvet&#233;s/M&#243;dos&#237;t&#225;s/8_2018.(IV.27.)%20&#246;nk.rend.mell&#233;klete-K&#246;lts.rend.m&#243;d.-2018.%20&#225;prili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1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1123360277</v>
          </cell>
        </row>
        <row r="9">
          <cell r="C9">
            <v>227855923</v>
          </cell>
        </row>
        <row r="10">
          <cell r="C10">
            <v>224734134</v>
          </cell>
        </row>
        <row r="11">
          <cell r="C11">
            <v>446554345</v>
          </cell>
        </row>
        <row r="12">
          <cell r="C12">
            <v>16122040</v>
          </cell>
        </row>
        <row r="13">
          <cell r="C13">
            <v>208093835</v>
          </cell>
        </row>
        <row r="15">
          <cell r="C15">
            <v>28570000</v>
          </cell>
        </row>
        <row r="20">
          <cell r="C20">
            <v>28570000</v>
          </cell>
        </row>
        <row r="22">
          <cell r="C22">
            <v>13442271</v>
          </cell>
        </row>
        <row r="27">
          <cell r="C27">
            <v>13442271</v>
          </cell>
        </row>
        <row r="28">
          <cell r="C28">
            <v>13442271</v>
          </cell>
        </row>
        <row r="29">
          <cell r="C29">
            <v>352658000</v>
          </cell>
        </row>
        <row r="30">
          <cell r="C30">
            <v>308654000</v>
          </cell>
        </row>
        <row r="31">
          <cell r="C31">
            <v>77500000</v>
          </cell>
        </row>
        <row r="32">
          <cell r="C32">
            <v>231154000</v>
          </cell>
        </row>
        <row r="34">
          <cell r="C34">
            <v>28000000</v>
          </cell>
        </row>
        <row r="35">
          <cell r="C35">
            <v>4000</v>
          </cell>
        </row>
        <row r="36">
          <cell r="C36">
            <v>16000000</v>
          </cell>
        </row>
        <row r="37">
          <cell r="C37">
            <v>24782669</v>
          </cell>
        </row>
        <row r="39">
          <cell r="C39">
            <v>14010169</v>
          </cell>
        </row>
        <row r="40">
          <cell r="C40">
            <v>3497000</v>
          </cell>
        </row>
        <row r="41">
          <cell r="C41">
            <v>430000</v>
          </cell>
        </row>
        <row r="43">
          <cell r="C43">
            <v>5715500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600000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1576045717</v>
          </cell>
        </row>
        <row r="66">
          <cell r="C66">
            <v>193478462</v>
          </cell>
        </row>
        <row r="67">
          <cell r="C67">
            <v>93478462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594503758</v>
          </cell>
        </row>
        <row r="76">
          <cell r="C76">
            <v>594503758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787982220</v>
          </cell>
        </row>
        <row r="90">
          <cell r="C90">
            <v>2364027937</v>
          </cell>
        </row>
        <row r="93">
          <cell r="C93">
            <v>539746479</v>
          </cell>
        </row>
        <row r="94">
          <cell r="C94">
            <v>41748386</v>
          </cell>
        </row>
        <row r="95">
          <cell r="C95">
            <v>7839837</v>
          </cell>
        </row>
        <row r="96">
          <cell r="C96">
            <v>225642875</v>
          </cell>
        </row>
        <row r="97">
          <cell r="C97">
            <v>73000000</v>
          </cell>
        </row>
        <row r="98">
          <cell r="C98">
            <v>126087903</v>
          </cell>
        </row>
        <row r="99">
          <cell r="C99">
            <v>3969819</v>
          </cell>
        </row>
        <row r="105">
          <cell r="C105">
            <v>660000</v>
          </cell>
        </row>
        <row r="110">
          <cell r="C110">
            <v>121458084</v>
          </cell>
        </row>
        <row r="111">
          <cell r="C111">
            <v>65427478</v>
          </cell>
        </row>
        <row r="112">
          <cell r="C112">
            <v>6526975</v>
          </cell>
        </row>
        <row r="113">
          <cell r="C113">
            <v>58900503</v>
          </cell>
        </row>
        <row r="114">
          <cell r="C114">
            <v>580583432</v>
          </cell>
        </row>
        <row r="115">
          <cell r="C115">
            <v>294768794</v>
          </cell>
        </row>
        <row r="116">
          <cell r="C116">
            <v>273624400</v>
          </cell>
        </row>
        <row r="117">
          <cell r="C117">
            <v>220103917</v>
          </cell>
        </row>
        <row r="118">
          <cell r="C118">
            <v>182607280</v>
          </cell>
        </row>
        <row r="119">
          <cell r="C119">
            <v>65710721</v>
          </cell>
        </row>
        <row r="127">
          <cell r="C127">
            <v>65710721</v>
          </cell>
        </row>
        <row r="128">
          <cell r="C128">
            <v>1120329911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1262540206</v>
          </cell>
        </row>
        <row r="157">
          <cell r="C157">
            <v>6</v>
          </cell>
        </row>
      </sheetData>
      <sheetData sheetId="11">
        <row r="8">
          <cell r="C8">
            <v>196543899</v>
          </cell>
        </row>
        <row r="11">
          <cell r="C11">
            <v>119410000</v>
          </cell>
        </row>
        <row r="12">
          <cell r="C12">
            <v>12622000</v>
          </cell>
        </row>
        <row r="13">
          <cell r="C13">
            <v>64511899</v>
          </cell>
        </row>
        <row r="15">
          <cell r="C15">
            <v>129787110</v>
          </cell>
        </row>
        <row r="20">
          <cell r="C20">
            <v>129787110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15582000</v>
          </cell>
        </row>
        <row r="38">
          <cell r="C38">
            <v>12159000</v>
          </cell>
        </row>
        <row r="39">
          <cell r="C39">
            <v>62992</v>
          </cell>
        </row>
        <row r="43">
          <cell r="C43">
            <v>3300008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343779009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343779009</v>
          </cell>
        </row>
        <row r="93">
          <cell r="C93">
            <v>95334070</v>
          </cell>
        </row>
        <row r="94">
          <cell r="C94">
            <v>6967892</v>
          </cell>
        </row>
        <row r="95">
          <cell r="C95">
            <v>2099668</v>
          </cell>
        </row>
        <row r="96">
          <cell r="C96">
            <v>60223510</v>
          </cell>
        </row>
        <row r="98">
          <cell r="C98">
            <v>26043000</v>
          </cell>
        </row>
        <row r="110">
          <cell r="C110">
            <v>26043000</v>
          </cell>
        </row>
        <row r="114">
          <cell r="C114">
            <v>14676073</v>
          </cell>
        </row>
        <row r="115">
          <cell r="C115">
            <v>14676073</v>
          </cell>
        </row>
        <row r="116">
          <cell r="C116">
            <v>12873483</v>
          </cell>
        </row>
        <row r="128">
          <cell r="C128">
            <v>110010143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114454143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2B1C-2AE5-4CB0-A20B-BA1BD192BFCC}">
  <sheetPr codeName="Munka10">
    <tabColor rgb="FF92D050"/>
  </sheetPr>
  <dimension ref="A1:I158"/>
  <sheetViews>
    <sheetView tabSelected="1" topLeftCell="B1" zoomScale="115" zoomScaleNormal="115" zoomScaleSheetLayoutView="85" workbookViewId="0">
      <selection activeCell="J91" sqref="J91"/>
    </sheetView>
  </sheetViews>
  <sheetFormatPr defaultRowHeight="12.75" x14ac:dyDescent="0.2"/>
  <cols>
    <col min="1" max="1" width="19.5" style="114" customWidth="1"/>
    <col min="2" max="2" width="72" style="115" customWidth="1"/>
    <col min="3" max="3" width="25" style="116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1319904176</v>
      </c>
      <c r="D8" s="34">
        <f>'[1]9.1.1. sz. mell. '!C8+'[1]9.1.2. sz. mell.'!C8</f>
        <v>1319904176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227855923</v>
      </c>
      <c r="D9" s="34">
        <f>'[1]9.1.1. sz. mell. '!C9+'[1]9.1.2. sz. mell.'!C9</f>
        <v>227855923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v>224734134</v>
      </c>
      <c r="D10" s="34">
        <f>'[1]9.1.1. sz. mell. '!C10+'[1]9.1.2. sz. mell.'!C10</f>
        <v>224734134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126991000+65060600+119410000+192410145+62092600</f>
        <v>565964345</v>
      </c>
      <c r="D11" s="34">
        <f>'[1]9.1.1. sz. mell. '!C11+'[1]9.1.2. sz. mell.'!C11</f>
        <v>565964345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16122040+12622000</f>
        <v>28744040</v>
      </c>
      <c r="D12" s="34">
        <f>'[1]9.1.1. sz. mell. '!C12+'[1]9.1.2. sz. mell.'!C12</f>
        <v>28744040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5">
        <f>16254886+63796813+190231327+1309600+1013108</f>
        <v>272605734</v>
      </c>
      <c r="D13" s="34">
        <f>'[1]9.1.1. sz. mell. '!C13+'[1]9.1.2. sz. mell.'!C13</f>
        <v>272605734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6" t="s">
        <v>25</v>
      </c>
      <c r="B14" s="47" t="s">
        <v>26</v>
      </c>
      <c r="C14" s="42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158357110</v>
      </c>
      <c r="D15" s="34">
        <f>'[1]9.1.1. sz. mell. '!C15+'[1]9.1.2. sz. mell.'!C15</f>
        <v>158357110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2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2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3900000+4320000+125887110+24250000</f>
        <v>158357110</v>
      </c>
      <c r="D20" s="34">
        <f>'[1]9.1.1. sz. mell. '!C20+'[1]9.1.2. sz. mell.'!C20</f>
        <v>158357110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6" t="s">
        <v>39</v>
      </c>
      <c r="B21" s="47" t="s">
        <v>40</v>
      </c>
      <c r="C21" s="53"/>
      <c r="D21" s="34">
        <f>'[1]9.1.1. sz. mell. '!C21+'[1]9.1.2. sz. mell.'!C21</f>
        <v>0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13442271</v>
      </c>
      <c r="D22" s="34">
        <f>'[1]9.1.1. sz. mell. '!C22+'[1]9.1.2. sz. mell.'!C22</f>
        <v>13442271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37"/>
      <c r="D23" s="34">
        <f>'[1]9.1.1. sz. mell. '!C23+'[1]9.1.2. sz. mell.'!C23</f>
        <v>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2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2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2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4">
        <f>5866130+3779393+3796748</f>
        <v>13442271</v>
      </c>
      <c r="D27" s="34">
        <f>'[1]9.1.1. sz. mell. '!C27+'[1]9.1.2. sz. mell.'!C27</f>
        <v>13442271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6" t="s">
        <v>53</v>
      </c>
      <c r="B28" s="47" t="s">
        <v>54</v>
      </c>
      <c r="C28" s="53">
        <v>13442271</v>
      </c>
      <c r="D28" s="34">
        <f>'[1]9.1.1. sz. mell. '!C28+'[1]9.1.2. sz. mell.'!C28</f>
        <v>13442271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352658000</v>
      </c>
      <c r="D29" s="34">
        <f>'[1]9.1.1. sz. mell. '!C29+'[1]9.1.2. sz. mell.'!C29</f>
        <v>352658000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SUM(C31:C33)</f>
        <v>308654000</v>
      </c>
      <c r="D30" s="34">
        <f>'[1]9.1.1. sz. mell. '!C30+'[1]9.1.2. sz. mell.'!C30</f>
        <v>308654000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7">
        <f>7500000+70000000</f>
        <v>77500000</v>
      </c>
      <c r="D31" s="34">
        <f>'[1]9.1.1. sz. mell. '!C31+'[1]9.1.2. sz. mell.'!C31</f>
        <v>77500000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41" t="s">
        <v>62</v>
      </c>
      <c r="C32" s="57">
        <v>231154000</v>
      </c>
      <c r="D32" s="34">
        <f>'[1]9.1.1. sz. mell. '!C32+'[1]9.1.2. sz. mell.'!C32</f>
        <v>231154000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4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7">
        <v>28000000</v>
      </c>
      <c r="D34" s="34">
        <f>'[1]9.1.1. sz. mell. '!C34+'[1]9.1.2. sz. mell.'!C34</f>
        <v>28000000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58">
        <f>4000+4500000-4500000</f>
        <v>4000</v>
      </c>
      <c r="D35" s="34">
        <f>'[1]9.1.1. sz. mell. '!C35+'[1]9.1.2. sz. mell.'!C35</f>
        <v>4000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6" t="s">
        <v>69</v>
      </c>
      <c r="B36" s="47" t="s">
        <v>70</v>
      </c>
      <c r="C36" s="59">
        <f>1500000+2000000+1000000+7000000+4500000</f>
        <v>16000000</v>
      </c>
      <c r="D36" s="34">
        <f>'[1]9.1.1. sz. mell. '!C36+'[1]9.1.2. sz. mell.'!C36</f>
        <v>16000000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40364669</v>
      </c>
      <c r="D37" s="34">
        <f>'[1]9.1.1. sz. mell. '!C37+'[1]9.1.2. sz. mell.'!C37</f>
        <v>40364669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60">
        <v>12159000</v>
      </c>
      <c r="D38" s="34">
        <f>'[1]9.1.1. sz. mell. '!C38+'[1]9.1.2. sz. mell.'!C38</f>
        <v>12159000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8">
        <f>13910169+100000+62992</f>
        <v>14073161</v>
      </c>
      <c r="D39" s="34">
        <f>'[1]9.1.1. sz. mell. '!C39+'[1]9.1.2. sz. mell.'!C39</f>
        <v>14073161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4">
        <f>500000+300000+50000+1400000+947000+300000</f>
        <v>3497000</v>
      </c>
      <c r="D40" s="34">
        <f>'[1]9.1.1. sz. mell. '!C40+'[1]9.1.2. sz. mell.'!C40</f>
        <v>3497000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4">
        <v>430000</v>
      </c>
      <c r="D41" s="34">
        <f>'[1]9.1.1. sz. mell. '!C41+'[1]9.1.2. sz. mell.'!C41</f>
        <v>430000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4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8">
        <f>3283000+5162000+81000+13500+378000+81000+17008</f>
        <v>9015508</v>
      </c>
      <c r="D43" s="34">
        <f>'[1]9.1.1. sz. mell. '!C43+'[1]9.1.2. sz. mell.'!C43</f>
        <v>9015508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4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4">
        <v>30000</v>
      </c>
      <c r="D45" s="34">
        <f>'[1]9.1.1. sz. mell. '!C45+'[1]9.1.2. sz. mell.'!C45</f>
        <v>30000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4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6" t="s">
        <v>91</v>
      </c>
      <c r="B47" s="47" t="s">
        <v>92</v>
      </c>
      <c r="C47" s="61"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6" t="s">
        <v>93</v>
      </c>
      <c r="B48" s="47" t="s">
        <v>94</v>
      </c>
      <c r="C48" s="61">
        <f>60000+600000</f>
        <v>660000</v>
      </c>
      <c r="D48" s="34">
        <f>'[1]9.1.1. sz. mell. '!C48+'[1]9.1.2. sz. mell.'!C48</f>
        <v>660000</v>
      </c>
      <c r="E48" s="48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30332500</v>
      </c>
      <c r="D49" s="34">
        <f>'[1]9.1.1. sz. mell. '!C49+'[1]9.1.2. sz. mell.'!C49</f>
        <v>30332500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37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4">
        <v>30332500</v>
      </c>
      <c r="D51" s="34">
        <f>'[1]9.1.1. sz. mell. '!C51+'[1]9.1.2. sz. mell.'!C51</f>
        <v>30332500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42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42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6" t="s">
        <v>105</v>
      </c>
      <c r="B54" s="47" t="s">
        <v>106</v>
      </c>
      <c r="C54" s="53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4766000</v>
      </c>
      <c r="D55" s="34">
        <f>'[1]9.1.1. sz. mell. '!C55+'[1]9.1.2. sz. mell.'!C55</f>
        <v>4766000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37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4">
        <f>1566000+300000</f>
        <v>1866000</v>
      </c>
      <c r="D57" s="34">
        <f>'[1]9.1.1. sz. mell. '!C57+'[1]9.1.2. sz. mell.'!C57</f>
        <v>1866000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4">
        <v>2900000</v>
      </c>
      <c r="D58" s="34">
        <f>'[1]9.1.1. sz. mell. '!C58+'[1]9.1.2. sz. mell.'!C58</f>
        <v>2900000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6" t="s">
        <v>115</v>
      </c>
      <c r="B59" s="47" t="s">
        <v>116</v>
      </c>
      <c r="C59" s="62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42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42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42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6" t="s">
        <v>125</v>
      </c>
      <c r="B64" s="47" t="s">
        <v>126</v>
      </c>
      <c r="C64" s="42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1919824726</v>
      </c>
      <c r="D65" s="34">
        <f>'[1]9.1.1. sz. mell. '!C65+'[1]9.1.2. sz. mell.'!C65</f>
        <v>1919824726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3" t="s">
        <v>129</v>
      </c>
      <c r="B66" s="49" t="s">
        <v>130</v>
      </c>
      <c r="C66" s="33">
        <f>SUM(C67:C69)</f>
        <v>193478462</v>
      </c>
      <c r="D66" s="34">
        <f>'[1]9.1.1. sz. mell. '!C66+'[1]9.1.2. sz. mell.'!C66</f>
        <v>193478462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4">
        <v>93478462</v>
      </c>
      <c r="D67" s="34">
        <f>'[1]9.1.1. sz. mell. '!C67+'[1]9.1.2. sz. mell.'!C67</f>
        <v>93478462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4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6" t="s">
        <v>135</v>
      </c>
      <c r="B69" s="64" t="s">
        <v>136</v>
      </c>
      <c r="C69" s="42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3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2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2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2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6" t="s">
        <v>145</v>
      </c>
      <c r="B74" s="47" t="s">
        <v>146</v>
      </c>
      <c r="C74" s="42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3" t="s">
        <v>147</v>
      </c>
      <c r="B75" s="49" t="s">
        <v>148</v>
      </c>
      <c r="C75" s="33">
        <f>SUM(C76:C77)</f>
        <v>594503758</v>
      </c>
      <c r="D75" s="34">
        <f>'[1]9.1.1. sz. mell. '!C75+'[1]9.1.2. sz. mell.'!C75</f>
        <v>594503758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8">
        <f>569119704+25384054</f>
        <v>594503758</v>
      </c>
      <c r="D76" s="34">
        <f>'[1]9.1.1. sz. mell. '!C76+'[1]9.1.2. sz. mell.'!C76</f>
        <v>594503758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6" t="s">
        <v>151</v>
      </c>
      <c r="B77" s="47" t="s">
        <v>152</v>
      </c>
      <c r="C77" s="42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3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2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2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6" t="s">
        <v>159</v>
      </c>
      <c r="B81" s="47" t="s">
        <v>160</v>
      </c>
      <c r="C81" s="42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3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5" t="s">
        <v>163</v>
      </c>
      <c r="B83" s="36" t="s">
        <v>164</v>
      </c>
      <c r="C83" s="42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6" t="s">
        <v>165</v>
      </c>
      <c r="B84" s="41" t="s">
        <v>166</v>
      </c>
      <c r="C84" s="42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6" t="s">
        <v>167</v>
      </c>
      <c r="B85" s="41" t="s">
        <v>168</v>
      </c>
      <c r="C85" s="42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7" t="s">
        <v>169</v>
      </c>
      <c r="B86" s="47" t="s">
        <v>170</v>
      </c>
      <c r="C86" s="42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3" t="s">
        <v>171</v>
      </c>
      <c r="B87" s="49" t="s">
        <v>172</v>
      </c>
      <c r="C87" s="68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3" t="s">
        <v>173</v>
      </c>
      <c r="B88" s="49" t="s">
        <v>174</v>
      </c>
      <c r="C88" s="68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3" t="s">
        <v>175</v>
      </c>
      <c r="B89" s="69" t="s">
        <v>176</v>
      </c>
      <c r="C89" s="55">
        <f>+C66+C70+C75+C78+C82+C88+C87</f>
        <v>787982220</v>
      </c>
      <c r="D89" s="34">
        <f>'[1]9.1.1. sz. mell. '!C89+'[1]9.1.2. sz. mell.'!C89</f>
        <v>787982220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70" t="s">
        <v>177</v>
      </c>
      <c r="B90" s="71" t="s">
        <v>178</v>
      </c>
      <c r="C90" s="55">
        <f>+C65+C89</f>
        <v>2707806946</v>
      </c>
      <c r="D90" s="34">
        <f>'[1]9.1.1. sz. mell. '!C90+'[1]9.1.2. sz. mell.'!C90</f>
        <v>2707806946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72"/>
      <c r="B91" s="73"/>
      <c r="C91" s="74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5"/>
      <c r="B92" s="76" t="s">
        <v>179</v>
      </c>
      <c r="C92" s="77"/>
      <c r="D92" s="34">
        <f>'[1]9.1.1. sz. mell. '!C92+'[1]9.1.2. sz. mell.'!C92</f>
        <v>0</v>
      </c>
      <c r="E92" s="4"/>
      <c r="F92" s="26">
        <f t="shared" si="3"/>
        <v>0</v>
      </c>
    </row>
    <row r="93" spans="1:6" s="81" customFormat="1" ht="12" customHeight="1" thickBot="1" x14ac:dyDescent="0.25">
      <c r="A93" s="78" t="s">
        <v>13</v>
      </c>
      <c r="B93" s="79" t="s">
        <v>180</v>
      </c>
      <c r="C93" s="80">
        <f>+C94+C95+C96+C97+C98+C111</f>
        <v>635080549</v>
      </c>
      <c r="D93" s="34">
        <f>'[1]9.1.1. sz. mell. '!C93+'[1]9.1.2. sz. mell.'!C93</f>
        <v>635080549</v>
      </c>
      <c r="E93" s="34">
        <f t="shared" ref="E93:E155" si="4">C93-D93</f>
        <v>0</v>
      </c>
      <c r="F93" s="26">
        <f t="shared" si="3"/>
        <v>0</v>
      </c>
    </row>
    <row r="94" spans="1:6" ht="12" customHeight="1" thickBot="1" x14ac:dyDescent="0.25">
      <c r="A94" s="82" t="s">
        <v>15</v>
      </c>
      <c r="B94" s="83" t="s">
        <v>181</v>
      </c>
      <c r="C94" s="84">
        <f>2854500+25097896+75000+16116992+1182990+2491000+1095900-198000</f>
        <v>48716278</v>
      </c>
      <c r="D94" s="34">
        <f>'[1]9.1.1. sz. mell. '!C94+'[1]9.1.2. sz. mell.'!C94</f>
        <v>48716278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5" t="s">
        <v>182</v>
      </c>
      <c r="C95" s="58">
        <f>500965+4771305+13275+17258+2940000+14000+207615+1015000+213701+281135-34749</f>
        <v>9939505</v>
      </c>
      <c r="D95" s="34">
        <f>'[1]9.1.1. sz. mell. '!C95+'[1]9.1.2. sz. mell.'!C95</f>
        <v>9939505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5" t="s">
        <v>183</v>
      </c>
      <c r="C96" s="59">
        <f>13447475+835000+16099000+50000+52909601+3082677+6787092+2456000+4504030+871220+397000+194467+34163000+50473064+34200000+3285067+156511+9000000+563000+17207888+2681000+3300000+17042731+48545760+500000+381000+44100-8245+178500-37621053+63500+77000</f>
        <v>285866385</v>
      </c>
      <c r="D96" s="34">
        <f>'[1]9.1.1. sz. mell. '!C96+'[1]9.1.2. sz. mell.'!C96</f>
        <v>285866385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6" t="s">
        <v>184</v>
      </c>
      <c r="C97" s="61">
        <f>69500000+3500000</f>
        <v>73000000</v>
      </c>
      <c r="D97" s="34">
        <f>'[1]9.1.1. sz. mell. '!C97+'[1]9.1.2. sz. mell.'!C97</f>
        <v>73000000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7" t="s">
        <v>186</v>
      </c>
      <c r="C98" s="59">
        <f>45183973+52959801+660000+100000+49357310+3869819</f>
        <v>152130903</v>
      </c>
      <c r="D98" s="34">
        <f>'[1]9.1.1. sz. mell. '!C98+'[1]9.1.2. sz. mell.'!C98</f>
        <v>152130903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5" t="s">
        <v>187</v>
      </c>
      <c r="C99" s="59">
        <f>100000+3869819</f>
        <v>3969819</v>
      </c>
      <c r="D99" s="34">
        <f>'[1]9.1.1. sz. mell. '!C99+'[1]9.1.2. sz. mell.'!C99</f>
        <v>3969819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8" t="s">
        <v>189</v>
      </c>
      <c r="C100" s="61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8" t="s">
        <v>191</v>
      </c>
      <c r="C101" s="61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8" t="s">
        <v>193</v>
      </c>
      <c r="C102" s="61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9" t="s">
        <v>195</v>
      </c>
      <c r="C103" s="61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9" t="s">
        <v>197</v>
      </c>
      <c r="C104" s="61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8" t="s">
        <v>199</v>
      </c>
      <c r="C105" s="61">
        <f>660000</f>
        <v>660000</v>
      </c>
      <c r="D105" s="34">
        <f>'[1]9.1.1. sz. mell. '!C105+'[1]9.1.2. sz. mell.'!C105</f>
        <v>660000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8" t="s">
        <v>201</v>
      </c>
      <c r="C106" s="61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9" t="s">
        <v>203</v>
      </c>
      <c r="C107" s="61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90" t="s">
        <v>204</v>
      </c>
      <c r="B108" s="91" t="s">
        <v>205</v>
      </c>
      <c r="C108" s="61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91" t="s">
        <v>207</v>
      </c>
      <c r="C109" s="61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9" t="s">
        <v>209</v>
      </c>
      <c r="C110" s="54">
        <f>5697126+16985629+22501218+52959801+660000+49357310-660000</f>
        <v>147501084</v>
      </c>
      <c r="D110" s="34">
        <f>'[1]9.1.1. sz. mell. '!C110+'[1]9.1.2. sz. mell.'!C110</f>
        <v>147501084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6" t="s">
        <v>211</v>
      </c>
      <c r="C111" s="42">
        <f>C112+C113</f>
        <v>65427478</v>
      </c>
      <c r="D111" s="34">
        <f>'[1]9.1.1. sz. mell. '!C111+'[1]9.1.2. sz. mell.'!C111</f>
        <v>65427478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6" t="s">
        <v>212</v>
      </c>
      <c r="B112" s="85" t="s">
        <v>213</v>
      </c>
      <c r="C112" s="59">
        <f>15000000-21705-8451320</f>
        <v>6526975</v>
      </c>
      <c r="D112" s="34">
        <f>'[1]9.1.1. sz. mell. '!C112+'[1]9.1.2. sz. mell.'!C112</f>
        <v>6526975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2" t="s">
        <v>214</v>
      </c>
      <c r="B113" s="93" t="s">
        <v>215</v>
      </c>
      <c r="C113" s="94">
        <f>65846522-6946019</f>
        <v>58900503</v>
      </c>
      <c r="D113" s="34">
        <f>'[1]9.1.1. sz. mell. '!C113+'[1]9.1.2. sz. mell.'!C113</f>
        <v>58900503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5" t="s">
        <v>216</v>
      </c>
      <c r="C114" s="33">
        <f>+C115+C117+C119</f>
        <v>595259505</v>
      </c>
      <c r="D114" s="34">
        <f>'[1]9.1.1. sz. mell. '!C114+'[1]9.1.2. sz. mell.'!C114</f>
        <v>595259505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5" t="s">
        <v>217</v>
      </c>
      <c r="C115" s="96">
        <f>359410+2345001+219008101+12873483+381000+1500000+3139585+33894811+377190+2338070+4950460+275000+20930495+5189661+457200+1422400+3000</f>
        <v>309444867</v>
      </c>
      <c r="D115" s="34">
        <f>'[1]9.1.1. sz. mell. '!C115+'[1]9.1.2. sz. mell.'!C115</f>
        <v>309444867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7" t="s">
        <v>218</v>
      </c>
      <c r="C116" s="98">
        <f>12873483+33259811+218246101+20930495+1187993</f>
        <v>286497883</v>
      </c>
      <c r="D116" s="34">
        <f>'[1]9.1.1. sz. mell. '!C116+'[1]9.1.2. sz. mell.'!C116</f>
        <v>286497883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7" t="s">
        <v>219</v>
      </c>
      <c r="C117" s="58">
        <f>180701362+1500000+37902555</f>
        <v>220103917</v>
      </c>
      <c r="D117" s="34">
        <f>'[1]9.1.1. sz. mell. '!C117+'[1]9.1.2. sz. mell.'!C117</f>
        <v>220103917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7" t="s">
        <v>220</v>
      </c>
      <c r="C118" s="99">
        <f>146098020+36509260</f>
        <v>182607280</v>
      </c>
      <c r="D118" s="34">
        <f>'[1]9.1.1. sz. mell. '!C118+'[1]9.1.2. sz. mell.'!C118</f>
        <v>182607280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100" t="s">
        <v>221</v>
      </c>
      <c r="C119" s="54">
        <v>65710721</v>
      </c>
      <c r="D119" s="34">
        <f>'[1]9.1.1. sz. mell. '!C119+'[1]9.1.2. sz. mell.'!C119</f>
        <v>65710721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101" t="s">
        <v>222</v>
      </c>
      <c r="C120" s="57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102" t="s">
        <v>224</v>
      </c>
      <c r="C121" s="57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9" t="s">
        <v>197</v>
      </c>
      <c r="C122" s="57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9" t="s">
        <v>227</v>
      </c>
      <c r="C123" s="57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9" t="s">
        <v>229</v>
      </c>
      <c r="C124" s="57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9" t="s">
        <v>203</v>
      </c>
      <c r="C125" s="57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9" t="s">
        <v>232</v>
      </c>
      <c r="C126" s="57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90" t="s">
        <v>233</v>
      </c>
      <c r="B127" s="89" t="s">
        <v>234</v>
      </c>
      <c r="C127" s="61">
        <v>65710721</v>
      </c>
      <c r="D127" s="34">
        <f>'[1]9.1.1. sz. mell. '!C127+'[1]9.1.2. sz. mell.'!C127</f>
        <v>65710721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103" t="s">
        <v>235</v>
      </c>
      <c r="C128" s="33">
        <f>+C93+C114</f>
        <v>1230340054</v>
      </c>
      <c r="D128" s="34">
        <f>'[1]9.1.1. sz. mell. '!C128+'[1]9.1.2. sz. mell.'!C128</f>
        <v>1230340054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103" t="s">
        <v>237</v>
      </c>
      <c r="C129" s="33">
        <f>+C130+C131+C132</f>
        <v>108486704</v>
      </c>
      <c r="D129" s="34">
        <f>'[1]9.1.1. sz. mell. '!C129+'[1]9.1.2. sz. mell.'!C129</f>
        <v>108486704</v>
      </c>
      <c r="E129" s="34">
        <f t="shared" si="4"/>
        <v>0</v>
      </c>
      <c r="F129" s="26">
        <f t="shared" si="3"/>
        <v>0</v>
      </c>
    </row>
    <row r="130" spans="1:9" s="81" customFormat="1" ht="12" customHeight="1" thickBot="1" x14ac:dyDescent="0.25">
      <c r="A130" s="35" t="s">
        <v>57</v>
      </c>
      <c r="B130" s="104" t="s">
        <v>238</v>
      </c>
      <c r="C130" s="54">
        <f>4042704+4444000</f>
        <v>8486704</v>
      </c>
      <c r="D130" s="34">
        <f>'[1]9.1.1. sz. mell. '!C130+'[1]9.1.2. sz. mell.'!C130</f>
        <v>8486704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65</v>
      </c>
      <c r="B131" s="104" t="s">
        <v>239</v>
      </c>
      <c r="C131" s="57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90" t="s">
        <v>67</v>
      </c>
      <c r="B132" s="105" t="s">
        <v>240</v>
      </c>
      <c r="C132" s="57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103" t="s">
        <v>241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104" t="s">
        <v>242</v>
      </c>
      <c r="C134" s="57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104" t="s">
        <v>243</v>
      </c>
      <c r="C135" s="57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104" t="s">
        <v>244</v>
      </c>
      <c r="C136" s="57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104" t="s">
        <v>245</v>
      </c>
      <c r="C137" s="57"/>
      <c r="D137" s="34">
        <f>'[1]9.1.1. sz. mell. '!C137+'[1]9.1.2. sz. mell.'!C137</f>
        <v>0</v>
      </c>
      <c r="E137" s="43">
        <f t="shared" si="4"/>
        <v>0</v>
      </c>
      <c r="F137" s="26">
        <f t="shared" ref="F137:F158" si="5">C137-D137</f>
        <v>0</v>
      </c>
    </row>
    <row r="138" spans="1:9" ht="12" customHeight="1" thickBot="1" x14ac:dyDescent="0.25">
      <c r="A138" s="35" t="s">
        <v>81</v>
      </c>
      <c r="B138" s="104" t="s">
        <v>246</v>
      </c>
      <c r="C138" s="57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81" customFormat="1" ht="12" customHeight="1" thickBot="1" x14ac:dyDescent="0.25">
      <c r="A139" s="90" t="s">
        <v>83</v>
      </c>
      <c r="B139" s="105" t="s">
        <v>247</v>
      </c>
      <c r="C139" s="57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103" t="s">
        <v>248</v>
      </c>
      <c r="C140" s="55">
        <f>+C141+C142+C144+C145+C143</f>
        <v>38167591</v>
      </c>
      <c r="D140" s="34">
        <f>'[1]9.1.1. sz. mell. '!C140+'[1]9.1.2. sz. mell.'!C140</f>
        <v>38167591</v>
      </c>
      <c r="E140" s="34">
        <f t="shared" si="4"/>
        <v>0</v>
      </c>
      <c r="F140" s="26">
        <f t="shared" si="5"/>
        <v>0</v>
      </c>
      <c r="I140" s="106"/>
    </row>
    <row r="141" spans="1:9" ht="13.5" thickBot="1" x14ac:dyDescent="0.25">
      <c r="A141" s="35" t="s">
        <v>97</v>
      </c>
      <c r="B141" s="104" t="s">
        <v>249</v>
      </c>
      <c r="C141" s="57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104" t="s">
        <v>250</v>
      </c>
      <c r="C142" s="57">
        <v>38167591</v>
      </c>
      <c r="D142" s="34">
        <f>'[1]9.1.1. sz. mell. '!C142+'[1]9.1.2. sz. mell.'!C142</f>
        <v>38167591</v>
      </c>
      <c r="E142" s="43">
        <f t="shared" si="4"/>
        <v>0</v>
      </c>
      <c r="F142" s="26">
        <f t="shared" si="5"/>
        <v>0</v>
      </c>
    </row>
    <row r="143" spans="1:9" ht="12" customHeight="1" thickBot="1" x14ac:dyDescent="0.25">
      <c r="A143" s="35" t="s">
        <v>101</v>
      </c>
      <c r="B143" s="104" t="s">
        <v>251</v>
      </c>
      <c r="C143" s="57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81" customFormat="1" ht="12" customHeight="1" thickBot="1" x14ac:dyDescent="0.25">
      <c r="A144" s="35" t="s">
        <v>103</v>
      </c>
      <c r="B144" s="104" t="s">
        <v>252</v>
      </c>
      <c r="C144" s="57"/>
      <c r="D144" s="34">
        <f>'[1]9.1.1. sz. mell. '!C144+'[1]9.1.2. sz. mell.'!C144</f>
        <v>0</v>
      </c>
      <c r="E144" s="43">
        <f t="shared" si="4"/>
        <v>0</v>
      </c>
      <c r="F144" s="26">
        <f t="shared" si="5"/>
        <v>0</v>
      </c>
    </row>
    <row r="145" spans="1:6" s="81" customFormat="1" ht="12" customHeight="1" thickBot="1" x14ac:dyDescent="0.25">
      <c r="A145" s="90" t="s">
        <v>105</v>
      </c>
      <c r="B145" s="105" t="s">
        <v>253</v>
      </c>
      <c r="C145" s="57"/>
      <c r="D145" s="34">
        <f>'[1]9.1.1. sz. mell. '!C145+'[1]9.1.2. sz. mell.'!C145</f>
        <v>0</v>
      </c>
      <c r="E145" s="48">
        <f t="shared" si="4"/>
        <v>0</v>
      </c>
      <c r="F145" s="26">
        <f t="shared" si="5"/>
        <v>0</v>
      </c>
    </row>
    <row r="146" spans="1:6" s="81" customFormat="1" ht="12" customHeight="1" thickBot="1" x14ac:dyDescent="0.25">
      <c r="A146" s="31" t="s">
        <v>254</v>
      </c>
      <c r="B146" s="103" t="s">
        <v>255</v>
      </c>
      <c r="C146" s="107">
        <f>+C147+C148+C149+C150+C151</f>
        <v>0</v>
      </c>
      <c r="D146" s="34">
        <f>'[1]9.1.1. sz. mell. '!C146+'[1]9.1.2. sz. mell.'!C146</f>
        <v>0</v>
      </c>
      <c r="E146" s="34">
        <f t="shared" si="4"/>
        <v>0</v>
      </c>
      <c r="F146" s="26">
        <f t="shared" si="5"/>
        <v>0</v>
      </c>
    </row>
    <row r="147" spans="1:6" s="81" customFormat="1" ht="12" customHeight="1" thickBot="1" x14ac:dyDescent="0.25">
      <c r="A147" s="35" t="s">
        <v>109</v>
      </c>
      <c r="B147" s="104" t="s">
        <v>256</v>
      </c>
      <c r="C147" s="57"/>
      <c r="D147" s="34">
        <f>'[1]9.1.1. sz. mell. '!C147+'[1]9.1.2. sz. mell.'!C147</f>
        <v>0</v>
      </c>
      <c r="E147" s="38">
        <f t="shared" si="4"/>
        <v>0</v>
      </c>
      <c r="F147" s="26">
        <f t="shared" si="5"/>
        <v>0</v>
      </c>
    </row>
    <row r="148" spans="1:6" s="81" customFormat="1" ht="12" customHeight="1" thickBot="1" x14ac:dyDescent="0.25">
      <c r="A148" s="35" t="s">
        <v>111</v>
      </c>
      <c r="B148" s="104" t="s">
        <v>257</v>
      </c>
      <c r="C148" s="57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81" customFormat="1" ht="12" customHeight="1" thickBot="1" x14ac:dyDescent="0.25">
      <c r="A149" s="35" t="s">
        <v>113</v>
      </c>
      <c r="B149" s="104" t="s">
        <v>258</v>
      </c>
      <c r="C149" s="57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s="81" customFormat="1" ht="12" customHeight="1" thickBot="1" x14ac:dyDescent="0.25">
      <c r="A150" s="35" t="s">
        <v>115</v>
      </c>
      <c r="B150" s="104" t="s">
        <v>259</v>
      </c>
      <c r="C150" s="57"/>
      <c r="D150" s="34">
        <f>'[1]9.1.1. sz. mell. '!C150+'[1]9.1.2. sz. mell.'!C150</f>
        <v>0</v>
      </c>
      <c r="E150" s="43">
        <f t="shared" si="4"/>
        <v>0</v>
      </c>
      <c r="F150" s="26">
        <f t="shared" si="5"/>
        <v>0</v>
      </c>
    </row>
    <row r="151" spans="1:6" ht="12.75" customHeight="1" thickBot="1" x14ac:dyDescent="0.25">
      <c r="A151" s="90" t="s">
        <v>260</v>
      </c>
      <c r="B151" s="105" t="s">
        <v>261</v>
      </c>
      <c r="C151" s="108"/>
      <c r="D151" s="34">
        <f>'[1]9.1.1. sz. mell. '!C151+'[1]9.1.2. sz. mell.'!C151</f>
        <v>0</v>
      </c>
      <c r="E151" s="48">
        <f t="shared" si="4"/>
        <v>0</v>
      </c>
      <c r="F151" s="26">
        <f t="shared" si="5"/>
        <v>0</v>
      </c>
    </row>
    <row r="152" spans="1:6" ht="12.75" customHeight="1" thickBot="1" x14ac:dyDescent="0.25">
      <c r="A152" s="109" t="s">
        <v>117</v>
      </c>
      <c r="B152" s="103" t="s">
        <v>262</v>
      </c>
      <c r="C152" s="107"/>
      <c r="D152" s="34">
        <f>'[1]9.1.1. sz. mell. '!C152+'[1]9.1.2. sz. mell.'!C152</f>
        <v>0</v>
      </c>
      <c r="E152" s="34">
        <f t="shared" si="4"/>
        <v>0</v>
      </c>
      <c r="F152" s="26">
        <f t="shared" si="5"/>
        <v>0</v>
      </c>
    </row>
    <row r="153" spans="1:6" ht="12.75" customHeight="1" thickBot="1" x14ac:dyDescent="0.25">
      <c r="A153" s="109" t="s">
        <v>127</v>
      </c>
      <c r="B153" s="103" t="s">
        <v>263</v>
      </c>
      <c r="C153" s="107"/>
      <c r="D153" s="34">
        <f>'[1]9.1.1. sz. mell. '!C153+'[1]9.1.2. sz. mell.'!C153</f>
        <v>0</v>
      </c>
      <c r="E153" s="110">
        <f t="shared" si="4"/>
        <v>0</v>
      </c>
      <c r="F153" s="26">
        <f t="shared" si="5"/>
        <v>0</v>
      </c>
    </row>
    <row r="154" spans="1:6" ht="12" customHeight="1" thickBot="1" x14ac:dyDescent="0.25">
      <c r="A154" s="31" t="s">
        <v>264</v>
      </c>
      <c r="B154" s="103" t="s">
        <v>265</v>
      </c>
      <c r="C154" s="111">
        <f>+C129+C133+C140+C146+C152+C153</f>
        <v>146654295</v>
      </c>
      <c r="D154" s="34">
        <f>'[1]9.1.1. sz. mell. '!C154+'[1]9.1.2. sz. mell.'!C154</f>
        <v>146654295</v>
      </c>
      <c r="E154" s="34">
        <f t="shared" si="4"/>
        <v>0</v>
      </c>
      <c r="F154" s="26">
        <f t="shared" si="5"/>
        <v>0</v>
      </c>
    </row>
    <row r="155" spans="1:6" ht="15" customHeight="1" thickBot="1" x14ac:dyDescent="0.25">
      <c r="A155" s="112" t="s">
        <v>266</v>
      </c>
      <c r="B155" s="113" t="s">
        <v>267</v>
      </c>
      <c r="C155" s="111">
        <f>+C128+C154</f>
        <v>1376994349</v>
      </c>
      <c r="D155" s="34">
        <f>'[1]9.1.1. sz. mell. '!C155+'[1]9.1.2. sz. mell.'!C155</f>
        <v>1376994349</v>
      </c>
      <c r="E155" s="34">
        <f t="shared" si="4"/>
        <v>0</v>
      </c>
      <c r="F155" s="26">
        <f t="shared" si="5"/>
        <v>0</v>
      </c>
    </row>
    <row r="156" spans="1:6" ht="13.5" thickBot="1" x14ac:dyDescent="0.25">
      <c r="D156" s="34">
        <f>'[1]9.1.1. sz. mell. '!C156+'[1]9.1.2. sz. mell.'!C156</f>
        <v>0</v>
      </c>
      <c r="F156" s="26">
        <f t="shared" si="5"/>
        <v>0</v>
      </c>
    </row>
    <row r="157" spans="1:6" ht="15" customHeight="1" thickBot="1" x14ac:dyDescent="0.25">
      <c r="A157" s="117" t="s">
        <v>268</v>
      </c>
      <c r="B157" s="118"/>
      <c r="C157" s="119">
        <v>6</v>
      </c>
      <c r="D157" s="34">
        <f>'[1]9.1.1. sz. mell. '!C157+'[1]9.1.2. sz. mell.'!C157</f>
        <v>6</v>
      </c>
      <c r="F157" s="26">
        <f t="shared" si="5"/>
        <v>0</v>
      </c>
    </row>
    <row r="158" spans="1:6" ht="14.25" customHeight="1" thickBot="1" x14ac:dyDescent="0.25">
      <c r="A158" s="117" t="s">
        <v>269</v>
      </c>
      <c r="B158" s="118"/>
      <c r="C158" s="119"/>
      <c r="D158" s="34">
        <f>'[1]9.1.1. sz. mell. '!C158+'[1]9.1.2. sz. mell.'!C158</f>
        <v>0</v>
      </c>
      <c r="F158" s="26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8/2018.(IV.27. 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2018-04-27T07:26:49Z</dcterms:created>
  <dcterms:modified xsi:type="dcterms:W3CDTF">2018-04-27T07:26:49Z</dcterms:modified>
</cp:coreProperties>
</file>