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fmann.renata\Desktop\Tomi\Új mappa\Költségvetési rendelet módosítása és teljesítése\Rend mód teljesítés\"/>
    </mc:Choice>
  </mc:AlternateContent>
  <bookViews>
    <workbookView xWindow="0" yWindow="0" windowWidth="16380" windowHeight="8190" tabRatio="793" activeTab="2"/>
  </bookViews>
  <sheets>
    <sheet name="1.Bev-kiad." sheetId="1" r:id="rId1"/>
    <sheet name="2.Műk." sheetId="2" r:id="rId2"/>
    <sheet name="3.Felh." sheetId="3" r:id="rId3"/>
    <sheet name="4. Átadott p.eszk." sheetId="4" r:id="rId4"/>
    <sheet name="5.finanszírozás" sheetId="5" r:id="rId5"/>
    <sheet name="6.Bev.össz." sheetId="6" r:id="rId6"/>
    <sheet name="7.Kiad.össz." sheetId="7" r:id="rId7"/>
    <sheet name="8.Többéves" sheetId="8" r:id="rId8"/>
    <sheet name="9. Eu projekt" sheetId="18" r:id="rId9"/>
    <sheet name="10.Likviditás" sheetId="10" r:id="rId10"/>
    <sheet name="11. Gst" sheetId="11" r:id="rId11"/>
    <sheet name="13.MANKOHivatal" sheetId="15" state="hidden" r:id="rId12"/>
  </sheets>
  <externalReferences>
    <externalReference r:id="rId13"/>
    <externalReference r:id="rId14"/>
    <externalReference r:id="rId15"/>
  </externalReferences>
  <definedNames>
    <definedName name="beruh" localSheetId="11">'[1]4.1. táj.'!#REF!</definedName>
    <definedName name="beruh">'[1]4.1. táj.'!#REF!</definedName>
    <definedName name="Excel_BuiltIn__FilterDatabase" localSheetId="0">'1.Bev-kiad.'!$B$1:$B$24</definedName>
    <definedName name="Excel_BuiltIn__FilterDatabase" localSheetId="1">'2.Műk.'!$B$1:$B$70</definedName>
    <definedName name="Excel_BuiltIn_Print_Area" localSheetId="0">'1.Bev-kiad.'!$B$1:$C$45</definedName>
    <definedName name="Excel_BuiltIn_Print_Area" localSheetId="0">'1.Bev-kiad.'!$B$1:$B$47</definedName>
    <definedName name="Excel_BuiltIn_Print_Area" localSheetId="1">'2.Műk.'!$B$1:$H$79</definedName>
    <definedName name="Excel_BuiltIn_Print_Area" localSheetId="1">'2.Műk.'!$B$1:$C$79</definedName>
    <definedName name="Excel_BuiltIn_Print_Area" localSheetId="2">'3.Felh.'!$B$1:$C$144</definedName>
    <definedName name="Excel_BuiltIn_Print_Area" localSheetId="3">'4. Átadott p.eszk.'!$B$1:$C$47</definedName>
    <definedName name="Excel_BuiltIn_Print_Area" localSheetId="3">'4. Átadott p.eszk.'!$B$1:$C$43</definedName>
    <definedName name="intézmények" localSheetId="6">NA()</definedName>
    <definedName name="intézmények" localSheetId="8">'[3]4.1. táj.'!#REF!</definedName>
    <definedName name="intézmények">'[2]4.1. táj.'!#REF!</definedName>
    <definedName name="_xlnm.Print_Area" localSheetId="0">'1.Bev-kiad.'!$A$1:$E$45</definedName>
    <definedName name="_xlnm.Print_Area" localSheetId="9">'10.Likviditás'!$A$1:$N$25</definedName>
    <definedName name="_xlnm.Print_Area" localSheetId="11">'13.MANKOHivatal'!$A$1</definedName>
    <definedName name="_xlnm.Print_Area" localSheetId="1">'2.Műk.'!$A$1:$E$79</definedName>
    <definedName name="_xlnm.Print_Area" localSheetId="2">'3.Felh.'!$A$1:$E$128</definedName>
    <definedName name="_xlnm.Print_Area" localSheetId="3">'4. Átadott p.eszk.'!$A$1:$E$57</definedName>
    <definedName name="_xlnm.Print_Area" localSheetId="4">'5.finanszírozás'!$A$1:$H$102</definedName>
    <definedName name="_xlnm.Print_Area" localSheetId="5">'6.Bev.össz.'!$A$1:$M$29</definedName>
    <definedName name="_xlnm.Print_Area" localSheetId="6">'7.Kiad.össz.'!$A$1:$Q$33</definedName>
    <definedName name="_xlnm.Print_Area" localSheetId="7">'8.Többéves'!$A$1:$F$17</definedName>
    <definedName name="_xlnm.Print_Area" localSheetId="8">'9. Eu projekt'!$A$1:$C$95</definedName>
    <definedName name="qewrqewr" localSheetId="11">'[1]4.1. táj.'!#REF!</definedName>
    <definedName name="qewrqewr">'[1]4.1. táj.'!#REF!</definedName>
    <definedName name="Z_ABF21C5C_6078_4D03_96DF_78390D4F8F84_.wvu.Cols" localSheetId="3">('4. Átadott p.eszk.'!#REF!,'4. Átadott p.eszk.'!$A$1:$HR$65506)</definedName>
    <definedName name="Z_ABF21C5C_6078_4D03_96DF_78390D4F8F84_.wvu.FilterData" localSheetId="0">'1.Bev-kiad.'!$B$1:$B$24</definedName>
    <definedName name="Z_ABF21C5C_6078_4D03_96DF_78390D4F8F84_.wvu.FilterData" localSheetId="1">'2.Műk.'!$B$1:$B$70</definedName>
    <definedName name="Z_ABF21C5C_6078_4D03_96DF_78390D4F8F84_.wvu.PrintArea" localSheetId="0">'1.Bev-kiad.'!$B$1:$B$45</definedName>
    <definedName name="Z_ABF21C5C_6078_4D03_96DF_78390D4F8F84_.wvu.PrintArea" localSheetId="11">'13.MANKOHivatal'!$B$1:$B$91</definedName>
    <definedName name="Z_ABF21C5C_6078_4D03_96DF_78390D4F8F84_.wvu.PrintArea" localSheetId="1">'2.Műk.'!$B$1:$B$70</definedName>
    <definedName name="Z_ABF21C5C_6078_4D03_96DF_78390D4F8F84_.wvu.PrintArea" localSheetId="2">'3.Felh.'!$B$1:$B$115</definedName>
    <definedName name="Z_ABF21C5C_6078_4D03_96DF_78390D4F8F84_.wvu.PrintArea" localSheetId="3">'4. Átadott p.eszk.'!$B$1:$B$3</definedName>
    <definedName name="Z_ABF21C5C_6078_4D03_96DF_78390D4F8F84_.wvu.Rows" localSheetId="0">'1.Bev-kiad.'!#REF!</definedName>
    <definedName name="Z_ABF21C5C_6078_4D03_96DF_78390D4F8F84_.wvu.Rows" localSheetId="11">('13.MANKOHivatal'!#REF!,'13.MANKOHivatal'!$A$30:$IU$30)</definedName>
    <definedName name="Z_ABF21C5C_6078_4D03_96DF_78390D4F8F84_.wvu.Rows" localSheetId="1">('2.Műk.'!$B$2:$IV$2,'2.Műk.'!$B$42:$IV$46,'2.Műk.'!#REF!,'2.Műk.'!#REF!,'2.Műk.'!#REF!,'2.Műk.'!#REF!,'2.Műk.'!#REF!,'2.Műk.'!#REF!,'2.Műk.'!#REF!)</definedName>
    <definedName name="Z_ABF21C5C_6078_4D03_96DF_78390D4F8F84_.wvu.Rows" localSheetId="2">('3.Felh.'!#REF!,'3.Felh.'!#REF!,'3.Felh.'!#REF!,'3.Felh.'!#REF!)</definedName>
    <definedName name="Z_ABF21C5C_6078_4D03_96DF_78390D4F8F84_.wvu.Rows" localSheetId="3">('4. Átadott p.eszk.'!#REF!,'4. Átadott p.eszk.'!#REF!,'4. Átadott p.eszk.'!#REF!,'4. Átadott p.eszk.'!#REF!,'4. Átadott p.eszk.'!#REF!)</definedName>
  </definedNames>
  <calcPr calcId="152511"/>
</workbook>
</file>

<file path=xl/calcChain.xml><?xml version="1.0" encoding="utf-8"?>
<calcChain xmlns="http://schemas.openxmlformats.org/spreadsheetml/2006/main">
  <c r="E29" i="1" l="1"/>
  <c r="M25" i="10"/>
  <c r="E18" i="3"/>
  <c r="E19" i="3"/>
  <c r="E20" i="3"/>
  <c r="E16" i="3"/>
  <c r="D9" i="7"/>
  <c r="E123" i="3"/>
  <c r="H57" i="5"/>
  <c r="H45" i="5"/>
  <c r="H46" i="5"/>
  <c r="C28" i="5"/>
  <c r="C65" i="5"/>
  <c r="E94" i="3"/>
  <c r="E93" i="3"/>
  <c r="C32" i="2"/>
  <c r="N26" i="10"/>
  <c r="D10" i="7"/>
  <c r="D8" i="7"/>
  <c r="F10" i="7"/>
  <c r="F8" i="7"/>
  <c r="Q33" i="7"/>
  <c r="N28" i="7"/>
  <c r="I28" i="7"/>
  <c r="O28" i="7"/>
  <c r="Q25" i="7"/>
  <c r="P25" i="7"/>
  <c r="M25" i="7"/>
  <c r="L25" i="7"/>
  <c r="K25" i="7"/>
  <c r="H25" i="7"/>
  <c r="G25" i="7"/>
  <c r="G12" i="7"/>
  <c r="F25" i="7"/>
  <c r="E25" i="7"/>
  <c r="N24" i="7"/>
  <c r="O24" i="7"/>
  <c r="I24" i="7"/>
  <c r="N23" i="7"/>
  <c r="I23" i="7"/>
  <c r="O23" i="7"/>
  <c r="Q21" i="7"/>
  <c r="M21" i="7"/>
  <c r="L21" i="7"/>
  <c r="K21" i="7"/>
  <c r="H21" i="7"/>
  <c r="F21" i="7"/>
  <c r="E21" i="7"/>
  <c r="N20" i="7"/>
  <c r="I20" i="7"/>
  <c r="O20" i="7"/>
  <c r="N19" i="7"/>
  <c r="I19" i="7"/>
  <c r="Q17" i="7"/>
  <c r="M17" i="7"/>
  <c r="L17" i="7"/>
  <c r="K17" i="7"/>
  <c r="H17" i="7"/>
  <c r="G17" i="7"/>
  <c r="F17" i="7"/>
  <c r="E17" i="7"/>
  <c r="N16" i="7"/>
  <c r="O16" i="7"/>
  <c r="I16" i="7"/>
  <c r="N15" i="7"/>
  <c r="Q13" i="7"/>
  <c r="P13" i="7"/>
  <c r="M13" i="7"/>
  <c r="M12" i="7"/>
  <c r="L13" i="7"/>
  <c r="L12" i="7"/>
  <c r="H13" i="7"/>
  <c r="H12" i="7"/>
  <c r="G13" i="7"/>
  <c r="F13" i="7"/>
  <c r="F12" i="7"/>
  <c r="E13" i="7"/>
  <c r="Q12" i="7"/>
  <c r="E12" i="7"/>
  <c r="N11" i="7"/>
  <c r="I11" i="7"/>
  <c r="O11" i="7"/>
  <c r="I10" i="7"/>
  <c r="N9" i="7"/>
  <c r="Q8" i="7"/>
  <c r="Q29" i="7"/>
  <c r="P8" i="7"/>
  <c r="G8" i="7"/>
  <c r="G29" i="7"/>
  <c r="L28" i="6"/>
  <c r="G28" i="6"/>
  <c r="M28" i="6"/>
  <c r="L27" i="6"/>
  <c r="G27" i="6"/>
  <c r="M27" i="6"/>
  <c r="L26" i="6"/>
  <c r="L25" i="6"/>
  <c r="K25" i="6"/>
  <c r="J25" i="6"/>
  <c r="I25" i="6"/>
  <c r="H25" i="6"/>
  <c r="E25" i="6"/>
  <c r="D25" i="6"/>
  <c r="C25" i="6"/>
  <c r="B25" i="6"/>
  <c r="L24" i="6"/>
  <c r="M24" i="6"/>
  <c r="G24" i="6"/>
  <c r="L23" i="6"/>
  <c r="M23" i="6"/>
  <c r="G23" i="6"/>
  <c r="L22" i="6"/>
  <c r="K21" i="6"/>
  <c r="I21" i="6"/>
  <c r="I12" i="6"/>
  <c r="H21" i="6"/>
  <c r="E21" i="6"/>
  <c r="C21" i="6"/>
  <c r="L20" i="6"/>
  <c r="M20" i="6"/>
  <c r="G20" i="6"/>
  <c r="L19" i="6"/>
  <c r="G19" i="6"/>
  <c r="M19" i="6"/>
  <c r="L18" i="6"/>
  <c r="K17" i="6"/>
  <c r="I17" i="6"/>
  <c r="H17" i="6"/>
  <c r="E17" i="6"/>
  <c r="C17" i="6"/>
  <c r="L16" i="6"/>
  <c r="G16" i="6"/>
  <c r="M16" i="6"/>
  <c r="L15" i="6"/>
  <c r="G15" i="6"/>
  <c r="M15" i="6"/>
  <c r="L14" i="6"/>
  <c r="K13" i="6"/>
  <c r="K12" i="6"/>
  <c r="I13" i="6"/>
  <c r="H13" i="6"/>
  <c r="L13" i="6"/>
  <c r="E13" i="6"/>
  <c r="E12" i="6"/>
  <c r="L11" i="6"/>
  <c r="G11" i="6"/>
  <c r="M11" i="6"/>
  <c r="L10" i="6"/>
  <c r="M10" i="6"/>
  <c r="F8" i="6"/>
  <c r="L17" i="6"/>
  <c r="D52" i="2"/>
  <c r="D53" i="2"/>
  <c r="D70" i="2"/>
  <c r="D33" i="1"/>
  <c r="E33" i="1"/>
  <c r="D28" i="5"/>
  <c r="D40" i="5"/>
  <c r="E28" i="5"/>
  <c r="E40" i="5"/>
  <c r="F28" i="5"/>
  <c r="E35" i="4"/>
  <c r="D37" i="5"/>
  <c r="C23" i="2"/>
  <c r="E72" i="2"/>
  <c r="E73" i="2"/>
  <c r="E74" i="2"/>
  <c r="E71" i="2"/>
  <c r="G16" i="5"/>
  <c r="F40" i="5"/>
  <c r="E27" i="5"/>
  <c r="H58" i="5"/>
  <c r="D53" i="5"/>
  <c r="E53" i="5"/>
  <c r="F53" i="5"/>
  <c r="G93" i="5"/>
  <c r="C94" i="5"/>
  <c r="D94" i="5"/>
  <c r="E94" i="5"/>
  <c r="F94" i="5"/>
  <c r="C89" i="5"/>
  <c r="D90" i="5"/>
  <c r="E90" i="5"/>
  <c r="G85" i="5"/>
  <c r="G77" i="5"/>
  <c r="H77" i="5"/>
  <c r="G78" i="5"/>
  <c r="H81" i="5"/>
  <c r="G81" i="5"/>
  <c r="G82" i="5"/>
  <c r="G73" i="5"/>
  <c r="H73" i="5"/>
  <c r="G69" i="5"/>
  <c r="H69" i="5"/>
  <c r="E30" i="2"/>
  <c r="D23" i="2"/>
  <c r="E28" i="2"/>
  <c r="E38" i="2"/>
  <c r="E39" i="2"/>
  <c r="B27" i="5"/>
  <c r="B33" i="5"/>
  <c r="E55" i="2"/>
  <c r="D45" i="3"/>
  <c r="E41" i="3"/>
  <c r="E42" i="3"/>
  <c r="E118" i="3"/>
  <c r="D10" i="1"/>
  <c r="C115" i="3"/>
  <c r="B100" i="5"/>
  <c r="H100" i="5"/>
  <c r="E75" i="2"/>
  <c r="E33" i="4"/>
  <c r="E34" i="4"/>
  <c r="C40" i="5"/>
  <c r="D21" i="3"/>
  <c r="D15" i="1"/>
  <c r="E15" i="1"/>
  <c r="D15" i="3"/>
  <c r="D14" i="1"/>
  <c r="E14" i="1"/>
  <c r="D12" i="3"/>
  <c r="D8" i="3"/>
  <c r="D58" i="2"/>
  <c r="D57" i="2"/>
  <c r="D43" i="1"/>
  <c r="D42" i="1"/>
  <c r="D41" i="1"/>
  <c r="D19" i="1"/>
  <c r="D20" i="1"/>
  <c r="D18" i="1"/>
  <c r="E78" i="2"/>
  <c r="D11" i="1"/>
  <c r="D42" i="2"/>
  <c r="D41" i="2"/>
  <c r="D9" i="1"/>
  <c r="D32" i="2"/>
  <c r="E32" i="2"/>
  <c r="D12" i="2"/>
  <c r="D10" i="2"/>
  <c r="D9" i="2"/>
  <c r="D8" i="2"/>
  <c r="G65" i="5"/>
  <c r="C37" i="5"/>
  <c r="E37" i="5"/>
  <c r="B37" i="5"/>
  <c r="C33" i="5"/>
  <c r="F14" i="6"/>
  <c r="F13" i="6"/>
  <c r="D33" i="5"/>
  <c r="F18" i="6"/>
  <c r="F17" i="6"/>
  <c r="E33" i="5"/>
  <c r="F22" i="6"/>
  <c r="F21" i="6"/>
  <c r="B29" i="5"/>
  <c r="B28" i="5"/>
  <c r="B40" i="5"/>
  <c r="G28" i="5"/>
  <c r="H28" i="5"/>
  <c r="G36" i="5"/>
  <c r="H36" i="5"/>
  <c r="B97" i="5"/>
  <c r="G32" i="5"/>
  <c r="H32" i="5"/>
  <c r="F37" i="5"/>
  <c r="F33" i="5"/>
  <c r="F26" i="6"/>
  <c r="G26" i="6"/>
  <c r="F27" i="5"/>
  <c r="C25" i="5"/>
  <c r="D25" i="5"/>
  <c r="E25" i="5"/>
  <c r="F25" i="5"/>
  <c r="G24" i="5"/>
  <c r="H24" i="5"/>
  <c r="G20" i="5"/>
  <c r="H20" i="5"/>
  <c r="C21" i="5"/>
  <c r="D21" i="5"/>
  <c r="E21" i="5"/>
  <c r="F21" i="5"/>
  <c r="F9" i="5"/>
  <c r="G8" i="5"/>
  <c r="H16" i="5"/>
  <c r="C17" i="5"/>
  <c r="D14" i="6"/>
  <c r="D13" i="6"/>
  <c r="D17" i="5"/>
  <c r="D18" i="6"/>
  <c r="D17" i="6"/>
  <c r="E17" i="5"/>
  <c r="D22" i="6"/>
  <c r="D21" i="6"/>
  <c r="F17" i="5"/>
  <c r="B17" i="5"/>
  <c r="D9" i="6"/>
  <c r="D8" i="6"/>
  <c r="H12" i="5"/>
  <c r="C13" i="5"/>
  <c r="C14" i="6"/>
  <c r="C13" i="6"/>
  <c r="C12" i="6"/>
  <c r="D13" i="5"/>
  <c r="E13" i="5"/>
  <c r="F13" i="5"/>
  <c r="E122" i="3"/>
  <c r="E84" i="3"/>
  <c r="E90" i="3"/>
  <c r="E91" i="3"/>
  <c r="E92" i="3"/>
  <c r="C12" i="2"/>
  <c r="C10" i="2"/>
  <c r="C9" i="2"/>
  <c r="C8" i="2"/>
  <c r="C8" i="1"/>
  <c r="E21" i="2"/>
  <c r="E89" i="3"/>
  <c r="C97" i="3"/>
  <c r="E37" i="4"/>
  <c r="E36" i="4"/>
  <c r="E32" i="4"/>
  <c r="D30" i="1"/>
  <c r="E9" i="4"/>
  <c r="E10" i="4"/>
  <c r="E11" i="4"/>
  <c r="E12" i="4"/>
  <c r="E13" i="4"/>
  <c r="E14" i="4"/>
  <c r="E15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8" i="4"/>
  <c r="E39" i="4"/>
  <c r="E40" i="4"/>
  <c r="E41" i="4"/>
  <c r="E42" i="4"/>
  <c r="E43" i="4"/>
  <c r="E44" i="4"/>
  <c r="E45" i="4"/>
  <c r="E46" i="4"/>
  <c r="E8" i="4"/>
  <c r="E6" i="4"/>
  <c r="D47" i="4"/>
  <c r="D68" i="2"/>
  <c r="D67" i="2"/>
  <c r="E124" i="3"/>
  <c r="E121" i="3"/>
  <c r="E119" i="3"/>
  <c r="E117" i="3"/>
  <c r="E116" i="3"/>
  <c r="D120" i="3"/>
  <c r="D40" i="1"/>
  <c r="E113" i="3"/>
  <c r="D112" i="3"/>
  <c r="E112" i="3"/>
  <c r="K14" i="7"/>
  <c r="K13" i="7"/>
  <c r="K12" i="7"/>
  <c r="E111" i="3"/>
  <c r="E110" i="3"/>
  <c r="E109" i="3"/>
  <c r="E108" i="3"/>
  <c r="D107" i="3"/>
  <c r="B89" i="5"/>
  <c r="D105" i="3"/>
  <c r="D104" i="3"/>
  <c r="D37" i="1"/>
  <c r="E99" i="3"/>
  <c r="J18" i="7"/>
  <c r="N18" i="7"/>
  <c r="E100" i="3"/>
  <c r="J22" i="7"/>
  <c r="E101" i="3"/>
  <c r="E102" i="3"/>
  <c r="E103" i="3"/>
  <c r="E98" i="3"/>
  <c r="J14" i="7"/>
  <c r="J13" i="7"/>
  <c r="D97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5" i="3"/>
  <c r="E86" i="3"/>
  <c r="E87" i="3"/>
  <c r="E88" i="3"/>
  <c r="E95" i="3"/>
  <c r="E96" i="3"/>
  <c r="E47" i="3"/>
  <c r="E48" i="3"/>
  <c r="E49" i="3"/>
  <c r="E50" i="3"/>
  <c r="E51" i="3"/>
  <c r="E52" i="3"/>
  <c r="E53" i="3"/>
  <c r="E54" i="3"/>
  <c r="E55" i="3"/>
  <c r="D39" i="3"/>
  <c r="D37" i="3"/>
  <c r="D33" i="3"/>
  <c r="D32" i="3"/>
  <c r="E43" i="3"/>
  <c r="E44" i="3"/>
  <c r="E46" i="3"/>
  <c r="E40" i="3"/>
  <c r="E38" i="3"/>
  <c r="E37" i="3"/>
  <c r="E36" i="3"/>
  <c r="E35" i="3"/>
  <c r="E34" i="3"/>
  <c r="E26" i="3"/>
  <c r="E25" i="3"/>
  <c r="E24" i="3"/>
  <c r="D25" i="3"/>
  <c r="D24" i="3"/>
  <c r="E22" i="3"/>
  <c r="E21" i="3"/>
  <c r="J9" i="6"/>
  <c r="J8" i="6"/>
  <c r="J29" i="6"/>
  <c r="E17" i="3"/>
  <c r="E10" i="3"/>
  <c r="E11" i="3"/>
  <c r="E13" i="3"/>
  <c r="E14" i="3"/>
  <c r="E9" i="3"/>
  <c r="E15" i="3"/>
  <c r="I9" i="6"/>
  <c r="I8" i="6"/>
  <c r="I29" i="6"/>
  <c r="D76" i="2"/>
  <c r="E76" i="2"/>
  <c r="E43" i="2"/>
  <c r="E44" i="2"/>
  <c r="E45" i="2"/>
  <c r="E46" i="2"/>
  <c r="E47" i="2"/>
  <c r="E48" i="2"/>
  <c r="E49" i="2"/>
  <c r="E50" i="2"/>
  <c r="E51" i="2"/>
  <c r="E54" i="2"/>
  <c r="E56" i="2"/>
  <c r="E59" i="2"/>
  <c r="E58" i="2"/>
  <c r="E57" i="2"/>
  <c r="E11" i="2"/>
  <c r="E12" i="2"/>
  <c r="E13" i="2"/>
  <c r="E14" i="2"/>
  <c r="E15" i="2"/>
  <c r="E16" i="2"/>
  <c r="E17" i="2"/>
  <c r="E18" i="2"/>
  <c r="E19" i="2"/>
  <c r="E20" i="2"/>
  <c r="E22" i="2"/>
  <c r="E24" i="2"/>
  <c r="E25" i="2"/>
  <c r="E26" i="2"/>
  <c r="E27" i="2"/>
  <c r="E29" i="2"/>
  <c r="E31" i="2"/>
  <c r="E33" i="2"/>
  <c r="E34" i="2"/>
  <c r="E35" i="2"/>
  <c r="E36" i="2"/>
  <c r="E37" i="2"/>
  <c r="E40" i="2"/>
  <c r="I26" i="7"/>
  <c r="B51" i="7"/>
  <c r="C95" i="18"/>
  <c r="B95" i="18"/>
  <c r="C90" i="18"/>
  <c r="B90" i="18"/>
  <c r="C88" i="18"/>
  <c r="B88" i="18"/>
  <c r="E86" i="10"/>
  <c r="F86" i="10"/>
  <c r="G86" i="10"/>
  <c r="H86" i="10"/>
  <c r="I86" i="10"/>
  <c r="J86" i="10"/>
  <c r="K86" i="10"/>
  <c r="L86" i="10"/>
  <c r="M86" i="10"/>
  <c r="D86" i="10"/>
  <c r="N86" i="10"/>
  <c r="N84" i="10"/>
  <c r="N85" i="10"/>
  <c r="N83" i="10"/>
  <c r="N82" i="10"/>
  <c r="G80" i="10"/>
  <c r="H80" i="10"/>
  <c r="I80" i="10"/>
  <c r="J80" i="10"/>
  <c r="K80" i="10"/>
  <c r="L80" i="10"/>
  <c r="M80" i="10"/>
  <c r="F80" i="10"/>
  <c r="E73" i="10"/>
  <c r="F73" i="10"/>
  <c r="G73" i="10"/>
  <c r="H73" i="10"/>
  <c r="I73" i="10"/>
  <c r="J73" i="10"/>
  <c r="K73" i="10"/>
  <c r="L73" i="10"/>
  <c r="M73" i="10"/>
  <c r="D73" i="10"/>
  <c r="N27" i="10"/>
  <c r="N28" i="10"/>
  <c r="N29" i="10"/>
  <c r="N73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4" i="10"/>
  <c r="N75" i="10"/>
  <c r="N76" i="10"/>
  <c r="N77" i="10"/>
  <c r="N78" i="10"/>
  <c r="N79" i="10"/>
  <c r="K41" i="6"/>
  <c r="K40" i="6"/>
  <c r="C46" i="6"/>
  <c r="C45" i="6"/>
  <c r="C20" i="1"/>
  <c r="C19" i="1"/>
  <c r="C120" i="3"/>
  <c r="L46" i="7"/>
  <c r="L44" i="7"/>
  <c r="L65" i="7"/>
  <c r="C43" i="1"/>
  <c r="C42" i="1"/>
  <c r="C41" i="1"/>
  <c r="C70" i="2"/>
  <c r="C34" i="1"/>
  <c r="E7" i="5"/>
  <c r="E9" i="5"/>
  <c r="B22" i="6"/>
  <c r="C37" i="3"/>
  <c r="C33" i="3"/>
  <c r="C32" i="3"/>
  <c r="C8" i="3"/>
  <c r="C7" i="3"/>
  <c r="C12" i="3"/>
  <c r="B66" i="18"/>
  <c r="C73" i="18"/>
  <c r="C68" i="18"/>
  <c r="C66" i="18"/>
  <c r="B44" i="18"/>
  <c r="C51" i="18"/>
  <c r="C46" i="18"/>
  <c r="C44" i="18"/>
  <c r="C29" i="18"/>
  <c r="C24" i="18"/>
  <c r="B22" i="18"/>
  <c r="B24" i="18"/>
  <c r="B29" i="18"/>
  <c r="B46" i="18"/>
  <c r="B51" i="18"/>
  <c r="B68" i="18"/>
  <c r="B73" i="18"/>
  <c r="C47" i="4"/>
  <c r="C68" i="2"/>
  <c r="C39" i="3"/>
  <c r="G44" i="5"/>
  <c r="G15" i="5"/>
  <c r="G17" i="5"/>
  <c r="H17" i="5"/>
  <c r="C53" i="2"/>
  <c r="B19" i="5"/>
  <c r="B21" i="5"/>
  <c r="E9" i="6"/>
  <c r="E8" i="6"/>
  <c r="C7" i="5"/>
  <c r="C9" i="5"/>
  <c r="B14" i="6"/>
  <c r="N5" i="10"/>
  <c r="N6" i="10"/>
  <c r="N7" i="10"/>
  <c r="N8" i="10"/>
  <c r="N9" i="10"/>
  <c r="N10" i="10"/>
  <c r="N11" i="10"/>
  <c r="N12" i="10"/>
  <c r="B13" i="10"/>
  <c r="C13" i="10"/>
  <c r="D13" i="10"/>
  <c r="E13" i="10"/>
  <c r="F13" i="10"/>
  <c r="G13" i="10"/>
  <c r="H13" i="10"/>
  <c r="I13" i="10"/>
  <c r="J13" i="10"/>
  <c r="K13" i="10"/>
  <c r="L13" i="10"/>
  <c r="M13" i="10"/>
  <c r="N14" i="10"/>
  <c r="N15" i="10"/>
  <c r="N16" i="10"/>
  <c r="N17" i="10"/>
  <c r="N18" i="10"/>
  <c r="N19" i="10"/>
  <c r="N20" i="10"/>
  <c r="N21" i="10"/>
  <c r="N22" i="10"/>
  <c r="B23" i="10"/>
  <c r="C23" i="10"/>
  <c r="C24" i="10"/>
  <c r="D23" i="10"/>
  <c r="E23" i="10"/>
  <c r="F23" i="10"/>
  <c r="F24" i="10"/>
  <c r="G23" i="10"/>
  <c r="H23" i="10"/>
  <c r="H24" i="10"/>
  <c r="I23" i="10"/>
  <c r="J23" i="10"/>
  <c r="J24" i="10"/>
  <c r="K23" i="10"/>
  <c r="L23" i="10"/>
  <c r="L24" i="10"/>
  <c r="M23" i="10"/>
  <c r="C15" i="11"/>
  <c r="C16" i="11"/>
  <c r="D15" i="11"/>
  <c r="D16" i="11"/>
  <c r="D36" i="11"/>
  <c r="E15" i="11"/>
  <c r="E16" i="11"/>
  <c r="E36" i="11"/>
  <c r="F15" i="11"/>
  <c r="F16" i="11"/>
  <c r="F36" i="11"/>
  <c r="C17" i="11"/>
  <c r="D17" i="11"/>
  <c r="E17" i="11"/>
  <c r="F17" i="11"/>
  <c r="C26" i="11"/>
  <c r="C35" i="11"/>
  <c r="D26" i="11"/>
  <c r="E26" i="11"/>
  <c r="F26" i="11"/>
  <c r="D35" i="11"/>
  <c r="E35" i="11"/>
  <c r="F35" i="11"/>
  <c r="C7" i="15"/>
  <c r="D7" i="15"/>
  <c r="E7" i="15"/>
  <c r="H7" i="15"/>
  <c r="F7" i="15"/>
  <c r="G7" i="15"/>
  <c r="H8" i="15"/>
  <c r="H9" i="15"/>
  <c r="H10" i="15"/>
  <c r="H11" i="15"/>
  <c r="H12" i="15"/>
  <c r="H13" i="15"/>
  <c r="H14" i="15"/>
  <c r="H15" i="15"/>
  <c r="H16" i="15"/>
  <c r="H17" i="15"/>
  <c r="H18" i="15"/>
  <c r="C19" i="15"/>
  <c r="C28" i="15"/>
  <c r="D19" i="15"/>
  <c r="D28" i="15"/>
  <c r="E19" i="15"/>
  <c r="E28" i="15"/>
  <c r="F19" i="15"/>
  <c r="G19" i="15"/>
  <c r="G28" i="15"/>
  <c r="H20" i="15"/>
  <c r="H21" i="15"/>
  <c r="H22" i="15"/>
  <c r="H23" i="15"/>
  <c r="H24" i="15"/>
  <c r="H25" i="15"/>
  <c r="H26" i="15"/>
  <c r="H27" i="15"/>
  <c r="H29" i="15"/>
  <c r="F30" i="15"/>
  <c r="H30" i="15"/>
  <c r="G30" i="15"/>
  <c r="F31" i="15"/>
  <c r="G31" i="15"/>
  <c r="F32" i="15"/>
  <c r="G32" i="15"/>
  <c r="C33" i="15"/>
  <c r="D33" i="15"/>
  <c r="E33" i="15"/>
  <c r="H35" i="15"/>
  <c r="C36" i="15"/>
  <c r="C34" i="15"/>
  <c r="D36" i="15"/>
  <c r="D34" i="15"/>
  <c r="E36" i="15"/>
  <c r="E34" i="15"/>
  <c r="F36" i="15"/>
  <c r="F34" i="15"/>
  <c r="G36" i="15"/>
  <c r="G34" i="15"/>
  <c r="H37" i="15"/>
  <c r="H38" i="15"/>
  <c r="H39" i="15"/>
  <c r="H40" i="15"/>
  <c r="H41" i="15"/>
  <c r="H42" i="15"/>
  <c r="H43" i="15"/>
  <c r="C45" i="15"/>
  <c r="D45" i="15"/>
  <c r="D44" i="15"/>
  <c r="E45" i="15"/>
  <c r="E44" i="15"/>
  <c r="F45" i="15"/>
  <c r="F44" i="15"/>
  <c r="G45" i="15"/>
  <c r="G44" i="15"/>
  <c r="H46" i="15"/>
  <c r="H47" i="15"/>
  <c r="H48" i="15"/>
  <c r="H49" i="15"/>
  <c r="H50" i="15"/>
  <c r="H51" i="15"/>
  <c r="H52" i="15"/>
  <c r="H53" i="15"/>
  <c r="H54" i="15"/>
  <c r="H56" i="15"/>
  <c r="H57" i="15"/>
  <c r="H58" i="15"/>
  <c r="H59" i="15"/>
  <c r="H60" i="15"/>
  <c r="C61" i="15"/>
  <c r="D61" i="15"/>
  <c r="E61" i="15"/>
  <c r="F61" i="15"/>
  <c r="F55" i="15"/>
  <c r="G61" i="15"/>
  <c r="H62" i="15"/>
  <c r="H63" i="15"/>
  <c r="H64" i="15"/>
  <c r="H65" i="15"/>
  <c r="C66" i="15"/>
  <c r="D66" i="15"/>
  <c r="E66" i="15"/>
  <c r="F66" i="15"/>
  <c r="G66" i="15"/>
  <c r="H66" i="15"/>
  <c r="H67" i="15"/>
  <c r="H68" i="15"/>
  <c r="H69" i="15"/>
  <c r="H70" i="15"/>
  <c r="H71" i="15"/>
  <c r="H72" i="15"/>
  <c r="C73" i="15"/>
  <c r="D73" i="15"/>
  <c r="E73" i="15"/>
  <c r="F73" i="15"/>
  <c r="G73" i="15"/>
  <c r="H74" i="15"/>
  <c r="H75" i="15"/>
  <c r="C78" i="15"/>
  <c r="D78" i="15"/>
  <c r="D76" i="15"/>
  <c r="E78" i="15"/>
  <c r="E76" i="15"/>
  <c r="F78" i="15"/>
  <c r="G78" i="15"/>
  <c r="H79" i="15"/>
  <c r="H80" i="15"/>
  <c r="H81" i="15"/>
  <c r="H83" i="15"/>
  <c r="H84" i="15"/>
  <c r="C86" i="15"/>
  <c r="D86" i="15"/>
  <c r="E86" i="15"/>
  <c r="F86" i="15"/>
  <c r="G86" i="15"/>
  <c r="H87" i="15"/>
  <c r="H88" i="15"/>
  <c r="H89" i="15"/>
  <c r="H91" i="15"/>
  <c r="C42" i="2"/>
  <c r="C58" i="2"/>
  <c r="C57" i="2"/>
  <c r="C76" i="2"/>
  <c r="C15" i="3"/>
  <c r="I41" i="6"/>
  <c r="C21" i="3"/>
  <c r="C15" i="1"/>
  <c r="C25" i="3"/>
  <c r="C24" i="3"/>
  <c r="C107" i="3"/>
  <c r="C105" i="3"/>
  <c r="C112" i="3"/>
  <c r="D7" i="5"/>
  <c r="D9" i="5"/>
  <c r="B18" i="6"/>
  <c r="G11" i="5"/>
  <c r="G13" i="5"/>
  <c r="H15" i="5"/>
  <c r="C52" i="2"/>
  <c r="C10" i="1"/>
  <c r="E10" i="1"/>
  <c r="G19" i="5"/>
  <c r="G21" i="5"/>
  <c r="G23" i="5"/>
  <c r="C27" i="5"/>
  <c r="D27" i="5"/>
  <c r="G31" i="5"/>
  <c r="H31" i="5"/>
  <c r="G35" i="5"/>
  <c r="H35" i="5"/>
  <c r="B96" i="5"/>
  <c r="H96" i="5"/>
  <c r="G76" i="5"/>
  <c r="G80" i="5"/>
  <c r="G92" i="5"/>
  <c r="G94" i="5"/>
  <c r="D41" i="6"/>
  <c r="D40" i="6"/>
  <c r="F40" i="6"/>
  <c r="L42" i="6"/>
  <c r="M42" i="6"/>
  <c r="G43" i="6"/>
  <c r="L43" i="6"/>
  <c r="M43" i="6"/>
  <c r="E45" i="6"/>
  <c r="H45" i="6"/>
  <c r="I45" i="6"/>
  <c r="I44" i="6"/>
  <c r="K45" i="6"/>
  <c r="D46" i="6"/>
  <c r="D45" i="6"/>
  <c r="D44" i="6"/>
  <c r="F46" i="6"/>
  <c r="F45" i="6"/>
  <c r="L46" i="6"/>
  <c r="G47" i="6"/>
  <c r="L47" i="6"/>
  <c r="G48" i="6"/>
  <c r="M48" i="6"/>
  <c r="L48" i="6"/>
  <c r="C49" i="6"/>
  <c r="E49" i="6"/>
  <c r="H49" i="6"/>
  <c r="I49" i="6"/>
  <c r="K49" i="6"/>
  <c r="D50" i="6"/>
  <c r="D49" i="6"/>
  <c r="F50" i="6"/>
  <c r="F49" i="6"/>
  <c r="L50" i="6"/>
  <c r="G51" i="6"/>
  <c r="L51" i="6"/>
  <c r="G52" i="6"/>
  <c r="M52" i="6"/>
  <c r="L52" i="6"/>
  <c r="C53" i="6"/>
  <c r="E53" i="6"/>
  <c r="H53" i="6"/>
  <c r="I53" i="6"/>
  <c r="K53" i="6"/>
  <c r="K44" i="6"/>
  <c r="D54" i="6"/>
  <c r="D53" i="6"/>
  <c r="F54" i="6"/>
  <c r="F53" i="6"/>
  <c r="L54" i="6"/>
  <c r="G55" i="6"/>
  <c r="L55" i="6"/>
  <c r="G56" i="6"/>
  <c r="M56" i="6"/>
  <c r="L56" i="6"/>
  <c r="B57" i="6"/>
  <c r="C57" i="6"/>
  <c r="D57" i="6"/>
  <c r="E57" i="6"/>
  <c r="H57" i="6"/>
  <c r="I57" i="6"/>
  <c r="J57" i="6"/>
  <c r="K57" i="6"/>
  <c r="F58" i="6"/>
  <c r="F57" i="6"/>
  <c r="L58" i="6"/>
  <c r="G59" i="6"/>
  <c r="L59" i="6"/>
  <c r="M59" i="6"/>
  <c r="G60" i="6"/>
  <c r="L60" i="6"/>
  <c r="M60" i="6"/>
  <c r="D44" i="7"/>
  <c r="F44" i="7"/>
  <c r="G44" i="7"/>
  <c r="P44" i="7"/>
  <c r="Q44" i="7"/>
  <c r="I46" i="7"/>
  <c r="I47" i="7"/>
  <c r="N47" i="7"/>
  <c r="E49" i="7"/>
  <c r="F49" i="7"/>
  <c r="G49" i="7"/>
  <c r="H49" i="7"/>
  <c r="L49" i="7"/>
  <c r="M49" i="7"/>
  <c r="P49" i="7"/>
  <c r="Q49" i="7"/>
  <c r="N51" i="7"/>
  <c r="I52" i="7"/>
  <c r="N52" i="7"/>
  <c r="E53" i="7"/>
  <c r="F53" i="7"/>
  <c r="G53" i="7"/>
  <c r="H53" i="7"/>
  <c r="K53" i="7"/>
  <c r="L53" i="7"/>
  <c r="M53" i="7"/>
  <c r="Q53" i="7"/>
  <c r="I55" i="7"/>
  <c r="N55" i="7"/>
  <c r="I56" i="7"/>
  <c r="N56" i="7"/>
  <c r="E57" i="7"/>
  <c r="F57" i="7"/>
  <c r="H57" i="7"/>
  <c r="K57" i="7"/>
  <c r="L57" i="7"/>
  <c r="M57" i="7"/>
  <c r="M48" i="7"/>
  <c r="Q57" i="7"/>
  <c r="I59" i="7"/>
  <c r="N59" i="7"/>
  <c r="O59" i="7"/>
  <c r="I60" i="7"/>
  <c r="N60" i="7"/>
  <c r="E61" i="7"/>
  <c r="F61" i="7"/>
  <c r="G61" i="7"/>
  <c r="H61" i="7"/>
  <c r="K61" i="7"/>
  <c r="L61" i="7"/>
  <c r="M61" i="7"/>
  <c r="P61" i="7"/>
  <c r="Q61" i="7"/>
  <c r="I64" i="7"/>
  <c r="N64" i="7"/>
  <c r="Q69" i="7"/>
  <c r="B14" i="8"/>
  <c r="C14" i="8"/>
  <c r="D14" i="8"/>
  <c r="E14" i="8"/>
  <c r="F14" i="8"/>
  <c r="B78" i="5"/>
  <c r="H76" i="5"/>
  <c r="H36" i="15"/>
  <c r="F39" i="5"/>
  <c r="F41" i="5"/>
  <c r="F90" i="5"/>
  <c r="O64" i="7"/>
  <c r="G55" i="15"/>
  <c r="G77" i="15"/>
  <c r="G76" i="15"/>
  <c r="G82" i="15"/>
  <c r="G85" i="15"/>
  <c r="G90" i="15"/>
  <c r="F28" i="15"/>
  <c r="H32" i="15"/>
  <c r="F33" i="15"/>
  <c r="C76" i="15"/>
  <c r="H78" i="15"/>
  <c r="I34" i="15"/>
  <c r="C55" i="15"/>
  <c r="O52" i="7"/>
  <c r="I19" i="15"/>
  <c r="O60" i="7"/>
  <c r="E44" i="6"/>
  <c r="F77" i="15"/>
  <c r="H77" i="15"/>
  <c r="I76" i="15"/>
  <c r="H86" i="15"/>
  <c r="H73" i="15"/>
  <c r="I7" i="15"/>
  <c r="N45" i="7"/>
  <c r="H19" i="15"/>
  <c r="E55" i="15"/>
  <c r="I73" i="15"/>
  <c r="E82" i="15"/>
  <c r="E85" i="15"/>
  <c r="E90" i="15"/>
  <c r="G48" i="7"/>
  <c r="G65" i="7"/>
  <c r="F48" i="7"/>
  <c r="F65" i="7"/>
  <c r="H48" i="7"/>
  <c r="G27" i="5"/>
  <c r="Q48" i="7"/>
  <c r="Q65" i="7"/>
  <c r="N80" i="10"/>
  <c r="M24" i="10"/>
  <c r="B24" i="10"/>
  <c r="B25" i="10"/>
  <c r="C25" i="10"/>
  <c r="D70" i="5"/>
  <c r="C18" i="7"/>
  <c r="C17" i="7"/>
  <c r="C30" i="1"/>
  <c r="H61" i="15"/>
  <c r="I55" i="15"/>
  <c r="D55" i="15"/>
  <c r="H55" i="15"/>
  <c r="H45" i="15"/>
  <c r="I44" i="15"/>
  <c r="C44" i="15"/>
  <c r="H44" i="15"/>
  <c r="H34" i="15"/>
  <c r="H33" i="15"/>
  <c r="G33" i="15"/>
  <c r="H31" i="15"/>
  <c r="I33" i="15"/>
  <c r="H28" i="15"/>
  <c r="O56" i="7"/>
  <c r="O47" i="7"/>
  <c r="C36" i="11"/>
  <c r="O55" i="7"/>
  <c r="H45" i="7"/>
  <c r="H44" i="7"/>
  <c r="D82" i="15"/>
  <c r="D85" i="15"/>
  <c r="D90" i="15"/>
  <c r="E24" i="10"/>
  <c r="B92" i="5"/>
  <c r="E45" i="7"/>
  <c r="E44" i="7"/>
  <c r="E65" i="7"/>
  <c r="F70" i="5"/>
  <c r="B62" i="7"/>
  <c r="B61" i="7"/>
  <c r="C62" i="7"/>
  <c r="C61" i="7"/>
  <c r="F86" i="5"/>
  <c r="J63" i="7"/>
  <c r="N63" i="7"/>
  <c r="O63" i="7"/>
  <c r="J62" i="7"/>
  <c r="N62" i="7"/>
  <c r="C50" i="7"/>
  <c r="C49" i="7"/>
  <c r="C51" i="7"/>
  <c r="C11" i="1"/>
  <c r="C41" i="2"/>
  <c r="C7" i="2"/>
  <c r="C9" i="1"/>
  <c r="C63" i="7"/>
  <c r="B63" i="7"/>
  <c r="E86" i="5"/>
  <c r="E54" i="5"/>
  <c r="B80" i="5"/>
  <c r="B82" i="5"/>
  <c r="H82" i="5"/>
  <c r="B11" i="5"/>
  <c r="B13" i="5"/>
  <c r="C9" i="6"/>
  <c r="C8" i="6"/>
  <c r="E53" i="2"/>
  <c r="H27" i="5"/>
  <c r="G25" i="5"/>
  <c r="H8" i="5"/>
  <c r="H19" i="5"/>
  <c r="E45" i="3"/>
  <c r="C40" i="1"/>
  <c r="E40" i="1"/>
  <c r="B45" i="7"/>
  <c r="C13" i="1"/>
  <c r="H41" i="6"/>
  <c r="H40" i="6"/>
  <c r="E33" i="3"/>
  <c r="E107" i="3"/>
  <c r="E105" i="3"/>
  <c r="E120" i="3"/>
  <c r="L10" i="7"/>
  <c r="L8" i="7"/>
  <c r="L29" i="7"/>
  <c r="E97" i="3"/>
  <c r="C6" i="3"/>
  <c r="C29" i="3"/>
  <c r="B23" i="5"/>
  <c r="E8" i="3"/>
  <c r="B88" i="5"/>
  <c r="K46" i="7"/>
  <c r="C104" i="3"/>
  <c r="C37" i="1"/>
  <c r="J41" i="6"/>
  <c r="J40" i="6"/>
  <c r="J61" i="6"/>
  <c r="C14" i="1"/>
  <c r="D7" i="3"/>
  <c r="D13" i="1"/>
  <c r="M46" i="7"/>
  <c r="M44" i="7"/>
  <c r="C114" i="3"/>
  <c r="E47" i="4"/>
  <c r="E68" i="2"/>
  <c r="E12" i="3"/>
  <c r="E7" i="3"/>
  <c r="E42" i="2"/>
  <c r="E41" i="2"/>
  <c r="B66" i="5"/>
  <c r="B9" i="7"/>
  <c r="B8" i="7"/>
  <c r="D6" i="3"/>
  <c r="D29" i="3"/>
  <c r="H21" i="5"/>
  <c r="H80" i="5"/>
  <c r="J58" i="7"/>
  <c r="J57" i="7"/>
  <c r="C54" i="7"/>
  <c r="E23" i="2"/>
  <c r="E10" i="2"/>
  <c r="E9" i="2"/>
  <c r="E9" i="1"/>
  <c r="D39" i="5"/>
  <c r="B46" i="6"/>
  <c r="G46" i="6"/>
  <c r="M46" i="6"/>
  <c r="E19" i="1"/>
  <c r="C39" i="5"/>
  <c r="C41" i="5"/>
  <c r="F29" i="5"/>
  <c r="C53" i="7"/>
  <c r="G37" i="5"/>
  <c r="H37" i="5"/>
  <c r="D8" i="1"/>
  <c r="D7" i="1"/>
  <c r="D7" i="2"/>
  <c r="D61" i="2"/>
  <c r="E8" i="2"/>
  <c r="E7" i="2"/>
  <c r="E61" i="2"/>
  <c r="B7" i="5"/>
  <c r="B41" i="6"/>
  <c r="D34" i="1"/>
  <c r="E34" i="1"/>
  <c r="E52" i="2"/>
  <c r="H11" i="5"/>
  <c r="B54" i="6"/>
  <c r="B53" i="6"/>
  <c r="C41" i="6"/>
  <c r="C40" i="6"/>
  <c r="E39" i="5"/>
  <c r="E41" i="5"/>
  <c r="E11" i="1"/>
  <c r="G33" i="5"/>
  <c r="H33" i="5"/>
  <c r="E29" i="5"/>
  <c r="D41" i="5"/>
  <c r="D29" i="5"/>
  <c r="C61" i="2"/>
  <c r="B50" i="6"/>
  <c r="B49" i="6"/>
  <c r="G49" i="6"/>
  <c r="G7" i="5"/>
  <c r="G9" i="5"/>
  <c r="E41" i="6"/>
  <c r="E40" i="6"/>
  <c r="E61" i="6"/>
  <c r="E43" i="1"/>
  <c r="E42" i="1"/>
  <c r="E41" i="1"/>
  <c r="L53" i="6"/>
  <c r="L45" i="6"/>
  <c r="L49" i="6"/>
  <c r="G50" i="6"/>
  <c r="M50" i="6"/>
  <c r="M55" i="6"/>
  <c r="H65" i="5"/>
  <c r="C7" i="1"/>
  <c r="B9" i="5"/>
  <c r="B9" i="6"/>
  <c r="D24" i="10"/>
  <c r="K24" i="10"/>
  <c r="N23" i="10"/>
  <c r="G24" i="10"/>
  <c r="I24" i="10"/>
  <c r="D25" i="10"/>
  <c r="E25" i="10"/>
  <c r="F25" i="10"/>
  <c r="G25" i="10"/>
  <c r="H25" i="10"/>
  <c r="I25" i="10"/>
  <c r="J25" i="10"/>
  <c r="K25" i="10"/>
  <c r="L25" i="10"/>
  <c r="N13" i="10"/>
  <c r="N24" i="10"/>
  <c r="N25" i="10"/>
  <c r="E115" i="3"/>
  <c r="C39" i="1"/>
  <c r="C38" i="1"/>
  <c r="B90" i="5"/>
  <c r="B44" i="7"/>
  <c r="E30" i="1"/>
  <c r="E9" i="7"/>
  <c r="E8" i="7"/>
  <c r="E29" i="7"/>
  <c r="H78" i="5"/>
  <c r="D115" i="3"/>
  <c r="E39" i="3"/>
  <c r="E32" i="3"/>
  <c r="E31" i="3"/>
  <c r="J50" i="7"/>
  <c r="J49" i="7"/>
  <c r="H92" i="5"/>
  <c r="M10" i="7"/>
  <c r="M8" i="7"/>
  <c r="M29" i="7"/>
  <c r="E114" i="3"/>
  <c r="B25" i="5"/>
  <c r="G89" i="5"/>
  <c r="G53" i="5"/>
  <c r="C53" i="5"/>
  <c r="G88" i="5"/>
  <c r="G90" i="5"/>
  <c r="K44" i="7"/>
  <c r="B50" i="7"/>
  <c r="B49" i="7"/>
  <c r="H97" i="5"/>
  <c r="B98" i="5"/>
  <c r="H98" i="5"/>
  <c r="G40" i="5"/>
  <c r="H40" i="5"/>
  <c r="H49" i="5"/>
  <c r="B93" i="5"/>
  <c r="H93" i="5"/>
  <c r="H94" i="5"/>
  <c r="D114" i="3"/>
  <c r="H23" i="5"/>
  <c r="H25" i="5"/>
  <c r="B39" i="5"/>
  <c r="B41" i="5"/>
  <c r="K50" i="7"/>
  <c r="K49" i="7"/>
  <c r="K48" i="7"/>
  <c r="K65" i="7"/>
  <c r="C90" i="5"/>
  <c r="C86" i="5"/>
  <c r="J17" i="7"/>
  <c r="E20" i="1"/>
  <c r="J10" i="7"/>
  <c r="D31" i="3"/>
  <c r="B85" i="5"/>
  <c r="H85" i="5"/>
  <c r="D36" i="1"/>
  <c r="D30" i="3"/>
  <c r="D128" i="3"/>
  <c r="G25" i="6"/>
  <c r="M25" i="6"/>
  <c r="M26" i="6"/>
  <c r="D61" i="6"/>
  <c r="F44" i="6"/>
  <c r="F61" i="6"/>
  <c r="M49" i="6"/>
  <c r="C29" i="6"/>
  <c r="G54" i="6"/>
  <c r="M54" i="6"/>
  <c r="G58" i="6"/>
  <c r="E29" i="6"/>
  <c r="K61" i="6"/>
  <c r="H12" i="6"/>
  <c r="F25" i="6"/>
  <c r="F12" i="6"/>
  <c r="F29" i="6"/>
  <c r="F29" i="7"/>
  <c r="M65" i="7"/>
  <c r="E32" i="1"/>
  <c r="C67" i="2"/>
  <c r="C31" i="1"/>
  <c r="C32" i="1"/>
  <c r="D31" i="1"/>
  <c r="E31" i="1"/>
  <c r="D32" i="1"/>
  <c r="I40" i="6"/>
  <c r="L40" i="6"/>
  <c r="M40" i="6"/>
  <c r="L41" i="6"/>
  <c r="H88" i="5"/>
  <c r="H90" i="5"/>
  <c r="H89" i="5"/>
  <c r="N14" i="7"/>
  <c r="N13" i="7"/>
  <c r="J8" i="7"/>
  <c r="C18" i="1"/>
  <c r="C12" i="1"/>
  <c r="C6" i="1"/>
  <c r="C24" i="1"/>
  <c r="G39" i="5"/>
  <c r="G41" i="5"/>
  <c r="H65" i="7"/>
  <c r="C17" i="1"/>
  <c r="H39" i="5"/>
  <c r="H41" i="5"/>
  <c r="H50" i="5"/>
  <c r="H7" i="5"/>
  <c r="H9" i="5"/>
  <c r="B8" i="6"/>
  <c r="G8" i="6"/>
  <c r="G9" i="6"/>
  <c r="B40" i="6"/>
  <c r="G41" i="6"/>
  <c r="M41" i="6"/>
  <c r="G53" i="6"/>
  <c r="M53" i="6"/>
  <c r="B17" i="6"/>
  <c r="G17" i="6"/>
  <c r="M17" i="6"/>
  <c r="G18" i="6"/>
  <c r="M18" i="6"/>
  <c r="G14" i="6"/>
  <c r="M14" i="6"/>
  <c r="B13" i="6"/>
  <c r="G13" i="6"/>
  <c r="M13" i="6"/>
  <c r="G22" i="6"/>
  <c r="M22" i="6"/>
  <c r="B21" i="6"/>
  <c r="G21" i="6"/>
  <c r="H13" i="5"/>
  <c r="L12" i="6"/>
  <c r="M58" i="6"/>
  <c r="G57" i="6"/>
  <c r="H48" i="5"/>
  <c r="G40" i="6"/>
  <c r="C66" i="5"/>
  <c r="B12" i="6"/>
  <c r="B94" i="5"/>
  <c r="D39" i="1"/>
  <c r="C25" i="7"/>
  <c r="I82" i="15"/>
  <c r="E8" i="1"/>
  <c r="E7" i="1"/>
  <c r="B45" i="6"/>
  <c r="J61" i="7"/>
  <c r="C82" i="15"/>
  <c r="F76" i="15"/>
  <c r="L48" i="7"/>
  <c r="L57" i="6"/>
  <c r="M57" i="6"/>
  <c r="M51" i="6"/>
  <c r="M47" i="6"/>
  <c r="E48" i="7"/>
  <c r="C44" i="6"/>
  <c r="C61" i="6"/>
  <c r="H44" i="6"/>
  <c r="B25" i="7"/>
  <c r="B12" i="7"/>
  <c r="B29" i="7"/>
  <c r="N27" i="7"/>
  <c r="N25" i="7"/>
  <c r="N12" i="7"/>
  <c r="D12" i="6"/>
  <c r="D29" i="6"/>
  <c r="C29" i="5"/>
  <c r="G29" i="5"/>
  <c r="H29" i="5"/>
  <c r="E70" i="2"/>
  <c r="H9" i="7"/>
  <c r="O19" i="7"/>
  <c r="L21" i="6"/>
  <c r="M21" i="6"/>
  <c r="I15" i="7"/>
  <c r="O15" i="7"/>
  <c r="D62" i="7"/>
  <c r="C70" i="5"/>
  <c r="C85" i="15"/>
  <c r="D28" i="1"/>
  <c r="D38" i="1"/>
  <c r="E39" i="1"/>
  <c r="B102" i="5"/>
  <c r="H102" i="5"/>
  <c r="E67" i="2"/>
  <c r="E62" i="2"/>
  <c r="E79" i="2"/>
  <c r="D27" i="1"/>
  <c r="E27" i="1"/>
  <c r="N26" i="7"/>
  <c r="J25" i="7"/>
  <c r="D29" i="1"/>
  <c r="D26" i="1"/>
  <c r="C13" i="7"/>
  <c r="L44" i="6"/>
  <c r="H61" i="6"/>
  <c r="F82" i="15"/>
  <c r="F85" i="15"/>
  <c r="F90" i="15"/>
  <c r="H76" i="15"/>
  <c r="D86" i="5"/>
  <c r="J54" i="7"/>
  <c r="G84" i="5"/>
  <c r="I27" i="7"/>
  <c r="G45" i="6"/>
  <c r="M45" i="6"/>
  <c r="B44" i="6"/>
  <c r="B29" i="6"/>
  <c r="G29" i="6"/>
  <c r="G12" i="6"/>
  <c r="M12" i="6"/>
  <c r="G86" i="5"/>
  <c r="E66" i="5"/>
  <c r="B58" i="7"/>
  <c r="B57" i="7"/>
  <c r="B13" i="7"/>
  <c r="D62" i="2"/>
  <c r="D79" i="2"/>
  <c r="E38" i="1"/>
  <c r="D51" i="7"/>
  <c r="I51" i="7"/>
  <c r="O51" i="7"/>
  <c r="B70" i="5"/>
  <c r="C9" i="7"/>
  <c r="C8" i="7"/>
  <c r="C45" i="7"/>
  <c r="C90" i="15"/>
  <c r="H90" i="15"/>
  <c r="H85" i="15"/>
  <c r="F66" i="5"/>
  <c r="G44" i="6"/>
  <c r="M44" i="6"/>
  <c r="B61" i="6"/>
  <c r="G61" i="6"/>
  <c r="J53" i="7"/>
  <c r="N54" i="7"/>
  <c r="N53" i="7"/>
  <c r="C58" i="7"/>
  <c r="C57" i="7"/>
  <c r="E70" i="5"/>
  <c r="C22" i="7"/>
  <c r="C28" i="1"/>
  <c r="F74" i="5"/>
  <c r="H82" i="15"/>
  <c r="G68" i="5"/>
  <c r="G70" i="5"/>
  <c r="I62" i="7"/>
  <c r="C27" i="1"/>
  <c r="D25" i="7"/>
  <c r="I45" i="7"/>
  <c r="O45" i="7"/>
  <c r="C44" i="7"/>
  <c r="D74" i="5"/>
  <c r="D18" i="7"/>
  <c r="D17" i="7"/>
  <c r="D54" i="7"/>
  <c r="D53" i="7"/>
  <c r="D66" i="5"/>
  <c r="B54" i="7"/>
  <c r="B53" i="7"/>
  <c r="D52" i="5"/>
  <c r="G64" i="5"/>
  <c r="H64" i="5"/>
  <c r="H66" i="5"/>
  <c r="F52" i="5"/>
  <c r="D63" i="7"/>
  <c r="B22" i="7"/>
  <c r="I63" i="7"/>
  <c r="D61" i="7"/>
  <c r="I54" i="7"/>
  <c r="I53" i="7"/>
  <c r="B21" i="7"/>
  <c r="B18" i="7"/>
  <c r="D54" i="5"/>
  <c r="B74" i="5"/>
  <c r="D50" i="7"/>
  <c r="D49" i="7"/>
  <c r="E74" i="5"/>
  <c r="D22" i="7"/>
  <c r="D21" i="7"/>
  <c r="D58" i="7"/>
  <c r="E52" i="5"/>
  <c r="I50" i="7"/>
  <c r="B17" i="7"/>
  <c r="D13" i="7"/>
  <c r="D12" i="7"/>
  <c r="D29" i="7"/>
  <c r="I14" i="7"/>
  <c r="I13" i="7"/>
  <c r="I61" i="7"/>
  <c r="C74" i="5"/>
  <c r="G72" i="5"/>
  <c r="G74" i="5"/>
  <c r="C52" i="5"/>
  <c r="I49" i="7"/>
  <c r="C29" i="1"/>
  <c r="C62" i="2"/>
  <c r="C79" i="2"/>
  <c r="O14" i="7"/>
  <c r="O13" i="7"/>
  <c r="D57" i="7"/>
  <c r="I58" i="7"/>
  <c r="I57" i="7"/>
  <c r="N61" i="7"/>
  <c r="O62" i="7"/>
  <c r="O61" i="7"/>
  <c r="C48" i="7"/>
  <c r="C65" i="7"/>
  <c r="N58" i="7"/>
  <c r="O54" i="7"/>
  <c r="O53" i="7"/>
  <c r="P53" i="7"/>
  <c r="P48" i="7"/>
  <c r="P65" i="7"/>
  <c r="J48" i="7"/>
  <c r="C54" i="5"/>
  <c r="N50" i="7"/>
  <c r="I44" i="7"/>
  <c r="F54" i="5"/>
  <c r="D48" i="7"/>
  <c r="D65" i="7"/>
  <c r="H72" i="5"/>
  <c r="H74" i="5"/>
  <c r="G52" i="5"/>
  <c r="C21" i="7"/>
  <c r="C12" i="7"/>
  <c r="C29" i="7"/>
  <c r="I22" i="7"/>
  <c r="I21" i="7"/>
  <c r="H68" i="5"/>
  <c r="H70" i="5"/>
  <c r="I18" i="7"/>
  <c r="I17" i="7"/>
  <c r="I48" i="7"/>
  <c r="I65" i="7"/>
  <c r="B48" i="7"/>
  <c r="B65" i="7"/>
  <c r="G66" i="5"/>
  <c r="G54" i="5"/>
  <c r="I9" i="7"/>
  <c r="O9" i="7"/>
  <c r="H8" i="7"/>
  <c r="B101" i="5"/>
  <c r="H101" i="5"/>
  <c r="E28" i="1"/>
  <c r="C26" i="1"/>
  <c r="E26" i="1"/>
  <c r="H9" i="6"/>
  <c r="E6" i="3"/>
  <c r="E13" i="1"/>
  <c r="E12" i="1"/>
  <c r="E6" i="1"/>
  <c r="D12" i="1"/>
  <c r="D6" i="1"/>
  <c r="B84" i="5"/>
  <c r="J46" i="7"/>
  <c r="C31" i="3"/>
  <c r="N22" i="7"/>
  <c r="J21" i="7"/>
  <c r="B53" i="5"/>
  <c r="H53" i="5"/>
  <c r="H61" i="5"/>
  <c r="K10" i="7"/>
  <c r="K8" i="7"/>
  <c r="K29" i="7"/>
  <c r="E104" i="3"/>
  <c r="E30" i="3"/>
  <c r="E128" i="3"/>
  <c r="K9" i="6"/>
  <c r="K8" i="6"/>
  <c r="K29" i="6"/>
  <c r="E29" i="3"/>
  <c r="J12" i="7"/>
  <c r="J29" i="7"/>
  <c r="N29" i="7"/>
  <c r="N17" i="7"/>
  <c r="O18" i="7"/>
  <c r="O17" i="7"/>
  <c r="P17" i="7"/>
  <c r="P12" i="7"/>
  <c r="P29" i="7"/>
  <c r="E37" i="1"/>
  <c r="D35" i="1"/>
  <c r="D25" i="1"/>
  <c r="D45" i="1"/>
  <c r="D17" i="1"/>
  <c r="E18" i="1"/>
  <c r="E17" i="1"/>
  <c r="I61" i="6"/>
  <c r="L61" i="6"/>
  <c r="M61" i="6"/>
  <c r="O58" i="7"/>
  <c r="O57" i="7"/>
  <c r="N57" i="7"/>
  <c r="N49" i="7"/>
  <c r="N48" i="7"/>
  <c r="O50" i="7"/>
  <c r="O49" i="7"/>
  <c r="O48" i="7"/>
  <c r="H29" i="7"/>
  <c r="I8" i="7"/>
  <c r="N10" i="7"/>
  <c r="O10" i="7"/>
  <c r="C30" i="3"/>
  <c r="C128" i="3"/>
  <c r="C36" i="1"/>
  <c r="B86" i="5"/>
  <c r="B54" i="5"/>
  <c r="H54" i="5"/>
  <c r="H62" i="5"/>
  <c r="I50" i="5"/>
  <c r="H84" i="5"/>
  <c r="H86" i="5"/>
  <c r="B52" i="5"/>
  <c r="H52" i="5"/>
  <c r="H60" i="5"/>
  <c r="E24" i="1"/>
  <c r="L9" i="6"/>
  <c r="M9" i="6"/>
  <c r="H8" i="6"/>
  <c r="N21" i="7"/>
  <c r="O22" i="7"/>
  <c r="O21" i="7"/>
  <c r="J44" i="7"/>
  <c r="N46" i="7"/>
  <c r="O46" i="7"/>
  <c r="D24" i="1"/>
  <c r="N8" i="7"/>
  <c r="O8" i="7"/>
  <c r="J65" i="7"/>
  <c r="N65" i="7"/>
  <c r="O65" i="7"/>
  <c r="N44" i="7"/>
  <c r="O44" i="7"/>
  <c r="L8" i="6"/>
  <c r="M8" i="6"/>
  <c r="H29" i="6"/>
  <c r="L29" i="6"/>
  <c r="M29" i="6"/>
  <c r="E36" i="1"/>
  <c r="E35" i="1"/>
  <c r="E25" i="1"/>
  <c r="E45" i="1"/>
  <c r="F45" i="1"/>
  <c r="C35" i="1"/>
  <c r="C25" i="1"/>
  <c r="C45" i="1"/>
  <c r="O27" i="7"/>
  <c r="I25" i="7"/>
  <c r="I12" i="7"/>
  <c r="I29" i="7"/>
  <c r="O29" i="7"/>
  <c r="O26" i="7"/>
  <c r="O25" i="7"/>
  <c r="O12" i="7"/>
</calcChain>
</file>

<file path=xl/sharedStrings.xml><?xml version="1.0" encoding="utf-8"?>
<sst xmlns="http://schemas.openxmlformats.org/spreadsheetml/2006/main" count="1014" uniqueCount="672">
  <si>
    <t>1. melléklet</t>
  </si>
  <si>
    <t xml:space="preserve">Zamárdi Város Önkormányzatának </t>
  </si>
  <si>
    <t>ezer Ft-ban</t>
  </si>
  <si>
    <t>Költségvetési bevételek - kiadások</t>
  </si>
  <si>
    <t>B1-B7</t>
  </si>
  <si>
    <t xml:space="preserve">A. Költségvetési bevételek </t>
  </si>
  <si>
    <t>I. Működési költségvetési bevételek</t>
  </si>
  <si>
    <t>B1</t>
  </si>
  <si>
    <t>1.Működési célú támogatások államháztartáson belülről</t>
  </si>
  <si>
    <t>B3</t>
  </si>
  <si>
    <t>2. Közhatalmi bevételek</t>
  </si>
  <si>
    <t>B4</t>
  </si>
  <si>
    <t>3. Működési bevételek</t>
  </si>
  <si>
    <t>B6</t>
  </si>
  <si>
    <t>4. Működési célú átvett pénzeszközök</t>
  </si>
  <si>
    <t>II. Felhalmozási költségvetési bevételek</t>
  </si>
  <si>
    <t>B2</t>
  </si>
  <si>
    <t>1. Felhalmozási célú támogatások államháztartáson belülről</t>
  </si>
  <si>
    <t>B5</t>
  </si>
  <si>
    <t>2. Felhalmozási bevételek</t>
  </si>
  <si>
    <t>B7</t>
  </si>
  <si>
    <t>3. Felhalmozási célú átvett pénzeszközök</t>
  </si>
  <si>
    <t>B8</t>
  </si>
  <si>
    <t>B. Finanszírozási bevételek</t>
  </si>
  <si>
    <t>1. Belföldi finanszírozás bevételei</t>
  </si>
  <si>
    <t xml:space="preserve">1.1. Előző év költségvetési maradványának igénybevétele (belső finanszírozás) </t>
  </si>
  <si>
    <t>Működési célú maradvány</t>
  </si>
  <si>
    <t>Felhalmozási célú maradvány</t>
  </si>
  <si>
    <t>2. Költségvetési hiány külső finanszírozására szolgáló eszközök</t>
  </si>
  <si>
    <t>2.1. Működési célú hitel</t>
  </si>
  <si>
    <t>2.2. Felhalmozási célú hitel</t>
  </si>
  <si>
    <t>Bevételek összesen</t>
  </si>
  <si>
    <t>K1-K8</t>
  </si>
  <si>
    <t xml:space="preserve">A. Költségvetési kiadások </t>
  </si>
  <si>
    <t xml:space="preserve">I. Működési költségvetési kiadások </t>
  </si>
  <si>
    <t>K1</t>
  </si>
  <si>
    <t>1. Személyi juttatások</t>
  </si>
  <si>
    <t>K2</t>
  </si>
  <si>
    <t>2.  Munkaadókat terhelő járulékok és szociális hozzájárulási adó</t>
  </si>
  <si>
    <t>K3</t>
  </si>
  <si>
    <t>3. Dologi kiadások</t>
  </si>
  <si>
    <t>K4</t>
  </si>
  <si>
    <t>4. Ellátottak pénzbeli juttatásai</t>
  </si>
  <si>
    <t>K5</t>
  </si>
  <si>
    <t>5. Egyéb működési célú kiadások</t>
  </si>
  <si>
    <t>5.1. Működési célú támogatások, pénzeszközátadások</t>
  </si>
  <si>
    <t xml:space="preserve">II. Felhalmozási költségvetési kiadások </t>
  </si>
  <si>
    <t>K6</t>
  </si>
  <si>
    <t>1. Beruházások</t>
  </si>
  <si>
    <t>K7</t>
  </si>
  <si>
    <t>2. Felújítások</t>
  </si>
  <si>
    <t>K8</t>
  </si>
  <si>
    <t>3. Egyéb felhalmozási célú kiadások</t>
  </si>
  <si>
    <t>3.1. Felhalmozási célú tartalék</t>
  </si>
  <si>
    <t>K9</t>
  </si>
  <si>
    <t>B. Finanszírozási kiadások</t>
  </si>
  <si>
    <t>1. Belföldi finanszírozás kiadásai</t>
  </si>
  <si>
    <t>K914</t>
  </si>
  <si>
    <t>ÁHB megelőlegezések visszafizetése</t>
  </si>
  <si>
    <t>2. Külföldi finanszírozás kiadásai</t>
  </si>
  <si>
    <t>Kiadások összesen</t>
  </si>
  <si>
    <t>2. melléklet</t>
  </si>
  <si>
    <t xml:space="preserve">                                                                                              </t>
  </si>
  <si>
    <t>Működési bevételek - kiadások</t>
  </si>
  <si>
    <t>A. Működési költségvetési bevételek</t>
  </si>
  <si>
    <t>I. Működési célú támogatások államháztartáson belülről</t>
  </si>
  <si>
    <t>B11</t>
  </si>
  <si>
    <t>1. Önkormányzatok működési támogatásai</t>
  </si>
  <si>
    <t>B111</t>
  </si>
  <si>
    <t>1.1. Helyi önkormányzatok működésének általános támogatása</t>
  </si>
  <si>
    <t>1.1.1. Hivatal működésének támogatása</t>
  </si>
  <si>
    <t>1.1.2. Településüzemeltetéshez kapcsolódó feladatellátás támogatása</t>
  </si>
  <si>
    <t>1.1.2.1. Zöldterület gazdálkodással kapcsolatos feladatok támogatása</t>
  </si>
  <si>
    <t>1.1.2.2. Közvilágítás fenntartásának támogatása</t>
  </si>
  <si>
    <t>1.1.2.3. Köztemető fenntartással kapcsolatos feladatok</t>
  </si>
  <si>
    <t>1.1.2.4. Közutak fenntartásának támogatása</t>
  </si>
  <si>
    <t>1.1.3. Egyéb önkormányzati feladatok támogatása</t>
  </si>
  <si>
    <t>1.1.4. Üdülőhelyi feladatok támogatása</t>
  </si>
  <si>
    <t>1.1.5. Lakott külterülettel kapcsolatos feladatok</t>
  </si>
  <si>
    <t>Beszámítás</t>
  </si>
  <si>
    <t>B112</t>
  </si>
  <si>
    <t xml:space="preserve">1.2. Települési önkormányzatok egyes köznevelési feladatainak támogatása </t>
  </si>
  <si>
    <t>B113</t>
  </si>
  <si>
    <t xml:space="preserve">1.3. Települési önkormányzatok szociális gyermekjóléti és gyermekétkeztetési  feladatainak támogatása </t>
  </si>
  <si>
    <t xml:space="preserve">                        Házi segítségnyújtás </t>
  </si>
  <si>
    <t xml:space="preserve">                        Család és Gyermekjóléti Szolgálat </t>
  </si>
  <si>
    <r>
      <t xml:space="preserve">                        Gyermekétkeztetés - elismert dolgozók bértámogatása</t>
    </r>
    <r>
      <rPr>
        <sz val="8"/>
        <rFont val="Times New Roman"/>
        <family val="1"/>
        <charset val="238"/>
      </rPr>
      <t xml:space="preserve"> </t>
    </r>
  </si>
  <si>
    <t xml:space="preserve">                        Gyermekétkeztetés - üzemeltetési támogatás</t>
  </si>
  <si>
    <t>B114</t>
  </si>
  <si>
    <t xml:space="preserve">1.4. Települési önkormányzatok kulturális feladatainak támogatása </t>
  </si>
  <si>
    <t>B16</t>
  </si>
  <si>
    <t>2.1. OEP finanszírozás (védőnői szolgálat)</t>
  </si>
  <si>
    <t>II. Közhatalmi bevételek</t>
  </si>
  <si>
    <t>B34</t>
  </si>
  <si>
    <t>1. Vagyoni típusú adók</t>
  </si>
  <si>
    <t xml:space="preserve">1.1. Építményadó </t>
  </si>
  <si>
    <t>B351</t>
  </si>
  <si>
    <t>2. Értékesítési és forgalmi adók</t>
  </si>
  <si>
    <t>2.1 Iparűzési adó</t>
  </si>
  <si>
    <t>B354</t>
  </si>
  <si>
    <t>3. Gépjárműadó (40 %-a)</t>
  </si>
  <si>
    <t>B355</t>
  </si>
  <si>
    <t xml:space="preserve">4. Egyéb áruhasználati és szolgáltatási adók </t>
  </si>
  <si>
    <t xml:space="preserve">4.1. Idegenforgalmi adó tartózkodás után </t>
  </si>
  <si>
    <t>B36</t>
  </si>
  <si>
    <t>5. Egyéb közhatalmi bevételek (igazgatási szolgáltatási díj, bírságok)</t>
  </si>
  <si>
    <t>III. Működési bevételek</t>
  </si>
  <si>
    <t>IV. Működési célú átvett pénzeszközök</t>
  </si>
  <si>
    <t>B65</t>
  </si>
  <si>
    <t>1. Egyéb működési célú átvett pénzeszközök (Szabóné dr. Horváth Krisztina- szakdolgozók kiegészítő díjazása)</t>
  </si>
  <si>
    <t>1.  Belföldi finanszírozás bevételei</t>
  </si>
  <si>
    <t>1. Előző év működési célú maradvány igénybevétele (belső finanszírozás)</t>
  </si>
  <si>
    <t>Működési bevételek összesen</t>
  </si>
  <si>
    <t xml:space="preserve">A. Működési költségvetési kiadások </t>
  </si>
  <si>
    <t>I. Személyi juttatások</t>
  </si>
  <si>
    <t>II. Munkaadókat terhelő járulékok és szociális hozzájárulási adó</t>
  </si>
  <si>
    <t>III. Dologi kiadások</t>
  </si>
  <si>
    <t>IV. Ellátottak pénzbeli juttatásai</t>
  </si>
  <si>
    <t>V. Egyéb működési célú kiadások</t>
  </si>
  <si>
    <t xml:space="preserve">    1. Működési célú támogatások, pénzeszközátadások</t>
  </si>
  <si>
    <t>I. Belföldi finanszírozás kiadásai</t>
  </si>
  <si>
    <t>Működési kiadások összesen</t>
  </si>
  <si>
    <t>3. melléklet</t>
  </si>
  <si>
    <t>Felhalmozási bevételek - kiadások</t>
  </si>
  <si>
    <t xml:space="preserve">A. Felhalmozási költségvetési bevételek </t>
  </si>
  <si>
    <t>I. Felhalmozási célú támogatások államháztartáson belülről</t>
  </si>
  <si>
    <t xml:space="preserve">1. Európai Uniós forrásból származó bevételek </t>
  </si>
  <si>
    <t>2. Hazai forrásból származó bevételek</t>
  </si>
  <si>
    <t xml:space="preserve">II. Felhalmozási bevételek </t>
  </si>
  <si>
    <t>B51</t>
  </si>
  <si>
    <t xml:space="preserve">1. Immateriális javak értékesítése </t>
  </si>
  <si>
    <t>B52</t>
  </si>
  <si>
    <t>2. Ingatlanok értékesítése (önkormányzati lakás értékesítés törlesztő részlete)</t>
  </si>
  <si>
    <t>B53</t>
  </si>
  <si>
    <t>3. Egyéb tárgyi eszközök értékesítése</t>
  </si>
  <si>
    <t>B54</t>
  </si>
  <si>
    <t>4. Részesedések értékesítése</t>
  </si>
  <si>
    <t>B55</t>
  </si>
  <si>
    <t xml:space="preserve">5. Részesedések megszűnéséhez kapcsolódó bevételek </t>
  </si>
  <si>
    <t>III. Felhalmozási célú átvett pénzeszközök</t>
  </si>
  <si>
    <t>B74</t>
  </si>
  <si>
    <t>1. Felhalmozási célú visszatérítendő támogatások, kölcsönök visszatérülése Áht-n kívülről</t>
  </si>
  <si>
    <t>1. Előző év felhalmozási célú maradvány igénybevétele (belső finanszírozás)</t>
  </si>
  <si>
    <t>2. Felhalmozási célú hitel</t>
  </si>
  <si>
    <t>Felhalmozási bevételek összesen</t>
  </si>
  <si>
    <t xml:space="preserve">A. Felhalmozási költségvetési kiadások </t>
  </si>
  <si>
    <t>I. Beruházások</t>
  </si>
  <si>
    <t>1. Önkormányzati beruházások</t>
  </si>
  <si>
    <t>1.1. Európai Uniós támogatásból megvalósuló beruházások</t>
  </si>
  <si>
    <t>1.2. Hazai támogatásból megvalósuló beruházások</t>
  </si>
  <si>
    <t>1.3. Saját forrásból megvalósítandó beruházások</t>
  </si>
  <si>
    <t>Napköziotthonos Óvoda kerítés építés</t>
  </si>
  <si>
    <t>Zamárdi és Villány települések nagyméretű hirdetőtábláinak megrendelése</t>
  </si>
  <si>
    <t>Egészségőr park létrehozása Zamárdi Honvéd utcában</t>
  </si>
  <si>
    <t>Szamárkő parkoló 2 db toi-toi wc telepítés</t>
  </si>
  <si>
    <r>
      <t>2. Intézményi beruházások</t>
    </r>
    <r>
      <rPr>
        <sz val="10"/>
        <rFont val="Times New Roman"/>
        <family val="1"/>
        <charset val="238"/>
      </rPr>
      <t xml:space="preserve"> (tárgyi eszközök beszerzése)</t>
    </r>
  </si>
  <si>
    <t xml:space="preserve">2.1. Hivatal </t>
  </si>
  <si>
    <t>2.2. Gamesz</t>
  </si>
  <si>
    <t>2.3. Óvoda</t>
  </si>
  <si>
    <t>2.4. Tourinform Iroda, Közösségi Ház és Városi Könyvtár</t>
  </si>
  <si>
    <t xml:space="preserve">2.5. Háziorvosi szolgálat (önkormányzati kormányzati funkció) </t>
  </si>
  <si>
    <t>2.6. Védőnői szolgálat (önkormányzati kormányzati funkció)</t>
  </si>
  <si>
    <t>II. Felújítások</t>
  </si>
  <si>
    <t>1. Önkormányzati felújítások</t>
  </si>
  <si>
    <t>1.1. Európai Uniós támogatásból megvalósuló felújítások</t>
  </si>
  <si>
    <t>1.2. Saját forrásból megvalósítandó felújítások</t>
  </si>
  <si>
    <t>Útburkolat felújítások*</t>
  </si>
  <si>
    <t>2. Intézményi felújítás</t>
  </si>
  <si>
    <t>III. Egyéb felhalmozási célú kiadások</t>
  </si>
  <si>
    <t>1. Felhalmozási célú tartalék</t>
  </si>
  <si>
    <t>Felhalmozási kiadások összesen</t>
  </si>
  <si>
    <t>Felhalmozási költségvetés egyenlege</t>
  </si>
  <si>
    <t>működési többlet</t>
  </si>
  <si>
    <t>egyenleg</t>
  </si>
  <si>
    <t>*Útburkolat felújítások</t>
  </si>
  <si>
    <t>4. melléklet</t>
  </si>
  <si>
    <t xml:space="preserve">Zamárdi Város Önkormányzata </t>
  </si>
  <si>
    <t>Működési célú támogatások, pénzeszközátadások</t>
  </si>
  <si>
    <t>Petőfi Sportegyesület támogatása</t>
  </si>
  <si>
    <t>Civil szervezetek működési támogatása</t>
  </si>
  <si>
    <t>Magyar Máltai Szeretetszolgálat Egyesület</t>
  </si>
  <si>
    <t>Zamárdi Egészségőr Egyesület</t>
  </si>
  <si>
    <t>Nők a Balatonért Közhasznú Egyesület</t>
  </si>
  <si>
    <t>Zamárdi Vitorlás és Vízimentő Egyesület</t>
  </si>
  <si>
    <t>Fehérgyűrű Közhasznú Egyesület</t>
  </si>
  <si>
    <t>„Berkenye Zamárdi Alkotókör” Egyesület</t>
  </si>
  <si>
    <t>Nyári művészeti tábor (Színjáték Drámastúdió Közkereseti Társaság)</t>
  </si>
  <si>
    <t>Kézműves foglalkozások a Közösségi Házban (Bodrogi Éva)</t>
  </si>
  <si>
    <t>Szakmai és Kulturális programok: Balatoni téli esték előadás sorozat, Víz világnapja, NABE Zöldfesztivál, Madárijesztő verseny, Adventi gyertyagyújtás (Nők a Balatonért Közhasznú Egyesület)</t>
  </si>
  <si>
    <t>Orgonaesték Zamárdiban (Zamárdi Baráti Kör)</t>
  </si>
  <si>
    <t xml:space="preserve">Lurkók Vitorlára, "Zamárdió" Parti programok (Váci Autó SE) </t>
  </si>
  <si>
    <t xml:space="preserve">Zenepaviloni programok (Bácska utcai vállalkozók) </t>
  </si>
  <si>
    <t>XVIII. Balatonkör kerékpártúra (Balatonkör Sportegyesület)</t>
  </si>
  <si>
    <t>Jegenye téri majális (Bandi 2000 Bt)</t>
  </si>
  <si>
    <t>Református Egyházközség Zamárdi</t>
  </si>
  <si>
    <t>Balaton Fejlesztési Tanács (Mozdulj Balaton programsorozat)</t>
  </si>
  <si>
    <t xml:space="preserve">Fogorvosi körzet támogatása (Leder Dental Kft) </t>
  </si>
  <si>
    <t>I. és II. sz háziorvosi körzet 2017. évi támogatása</t>
  </si>
  <si>
    <t>I. sz háziorvosi körzet 2016. évi támogatása (Unatrév Kft.)</t>
  </si>
  <si>
    <t>OEP finanszírozás továbbadása megbízási szerződés szerint 2016. évi (Unatrév Kft)</t>
  </si>
  <si>
    <t xml:space="preserve">Siófoki Állatvédő Alapítvány </t>
  </si>
  <si>
    <t>Dél Balatoni Szennyvízelvezetés és Tisztítás Megvalósítását Célzó Önkormányzati Társulásnak fizetendő működési hozzájár.</t>
  </si>
  <si>
    <t>Egyéb működési célú kiadások összesen</t>
  </si>
  <si>
    <t>5. melléklet</t>
  </si>
  <si>
    <t>Bevételek / kiadások</t>
  </si>
  <si>
    <t>Önkormányzat</t>
  </si>
  <si>
    <t>Intézmények</t>
  </si>
  <si>
    <t>Intézmények 
összesen</t>
  </si>
  <si>
    <t>Önkormányzat 
mindösszesen</t>
  </si>
  <si>
    <t>Polgármesteri
 hivatal</t>
  </si>
  <si>
    <t>GAMESZ</t>
  </si>
  <si>
    <t xml:space="preserve">Óvoda </t>
  </si>
  <si>
    <t>Tourinform Iroda</t>
  </si>
  <si>
    <t>Működési célú támogatások áht-n belülről</t>
  </si>
  <si>
    <t>Közhatalmi bevételek</t>
  </si>
  <si>
    <t>Működési bevételek</t>
  </si>
  <si>
    <t>Működési célú átvett pénzeszközök</t>
  </si>
  <si>
    <t>Felhalmozási bevételek</t>
  </si>
  <si>
    <t>Finanszírozási bevételek</t>
  </si>
  <si>
    <t>Előző évi maradvány</t>
  </si>
  <si>
    <t xml:space="preserve">Intézményfinanszírozás </t>
  </si>
  <si>
    <t xml:space="preserve">Bevételek összesen </t>
  </si>
  <si>
    <t xml:space="preserve">Bevételek nettósítva összesen </t>
  </si>
  <si>
    <t>Intézményfinanszírozás</t>
  </si>
  <si>
    <t>Kiadások nettósítva összesen</t>
  </si>
  <si>
    <t>Személyi juttatások</t>
  </si>
  <si>
    <t>Munkaadókat terhelő jár., szoc. 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</si>
  <si>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</si>
  <si>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</si>
  <si>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</si>
  <si>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</si>
  <si>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</si>
  <si>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</si>
  <si>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</si>
  <si>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Tartalékok (működési + felhalmozási célú)</t>
  </si>
  <si>
    <t xml:space="preserve"> </t>
  </si>
  <si>
    <t>6. melléklet</t>
  </si>
  <si>
    <t>Működési célú támogatások áht-on belülről</t>
  </si>
  <si>
    <t>Működési célú átvett pénzeszköz</t>
  </si>
  <si>
    <t>Összesen</t>
  </si>
  <si>
    <t>Felhalmozási célú támogatások áht-on belülről</t>
  </si>
  <si>
    <t xml:space="preserve"> Felhalmozási bevételek</t>
  </si>
  <si>
    <t>Felhalmozási célú átvett pénzeszközök</t>
  </si>
  <si>
    <t>Felhalmozási célú 
maradvány</t>
  </si>
  <si>
    <t xml:space="preserve">Kötelező </t>
  </si>
  <si>
    <t xml:space="preserve">Önként vállalt </t>
  </si>
  <si>
    <t>Államigazgatási</t>
  </si>
  <si>
    <t>Polgármesteri Hivatal</t>
  </si>
  <si>
    <t xml:space="preserve">GAMESZ </t>
  </si>
  <si>
    <t>Óvoda</t>
  </si>
  <si>
    <t>Önkormányzat
mindösszesen</t>
  </si>
  <si>
    <t>7. melléklet</t>
  </si>
  <si>
    <t>Önkormányzat/
intézmények/feladatok szerinti bontásban</t>
  </si>
  <si>
    <t>Létszám</t>
  </si>
  <si>
    <t>Engedély
ezett
 létszám</t>
  </si>
  <si>
    <t>Működési kiadások</t>
  </si>
  <si>
    <t>Felhalmozási kiadások</t>
  </si>
  <si>
    <t>Költségvetési kiadások összesen</t>
  </si>
  <si>
    <t>Munkaadókat terhelő járulékok és szociális hozzájárulási adó</t>
  </si>
  <si>
    <t>Finanszírozási kiadások (belföldi finanszírozás kiadásai)</t>
  </si>
  <si>
    <t>Működési célú tartalék</t>
  </si>
  <si>
    <t>Beruházás</t>
  </si>
  <si>
    <t>Felújítás</t>
  </si>
  <si>
    <t>Egyéb felhalmozási célú kiadás</t>
  </si>
  <si>
    <t>Felhalmozási célú tartalék</t>
  </si>
  <si>
    <t>közfoglalkoztatottak létszáma (önkormányzat)</t>
  </si>
  <si>
    <t>közfoglalkoztatottak létszáma PMH</t>
  </si>
  <si>
    <t>közfoglalkoztatottak létszáma GAMESZ</t>
  </si>
  <si>
    <t>közfoglalkoztatottak létszáma összesen</t>
  </si>
  <si>
    <t>Az önkormányzat önként vállalt feladatai</t>
  </si>
  <si>
    <t>1. Testvérvárosi és partnervárosi kapcsolatok szervezése, külföldi önkormányzatokkal való együttműködés.</t>
  </si>
  <si>
    <t>2. A város hivatalos honlapjának fenntartása.</t>
  </si>
  <si>
    <t>3. Időszaki lap megjelentetése.</t>
  </si>
  <si>
    <t>4. Helyi televíziós műsorszolgáltatás megrendelése.</t>
  </si>
  <si>
    <t>5. Közterület-felügyelet létrehozása a Polgármesteri Hivatalban.</t>
  </si>
  <si>
    <t>6. Egyes helyi fejlesztési feladatok megvalósítása európai uniós támogatással, a megvalósított projektek és a projektekhez kapcsolódóan tett vállalások fenntartása.</t>
  </si>
  <si>
    <t>7. Egyesületek, alapítványok, egyházak és további lakossági önszerveződő közösségek tevékenységének segítése, támogatása, az együttműködés biztosítása, Városi Közösségi ház működtetése, fejlesztése.</t>
  </si>
  <si>
    <t>8. A helytörténeti emlékek gyűjtésének és gondozásának, helytörténeti gyűjtemény fenntartásának támogatása.</t>
  </si>
  <si>
    <t>9. Városi rendezvények és kulturális programok szervezése, lebonyolítása, helyszíneinek biztosítása és folyamatos fejlesztése.</t>
  </si>
  <si>
    <t>10. Szilárd hulladék szelektív gyűjtésének szervezése, zöldhulladék gyűjtése és ártalmatlanítása.</t>
  </si>
  <si>
    <t>8. melléklet</t>
  </si>
  <si>
    <t>Zamárdi Város Önkormányzatának  több éves kihatással járó feladatai</t>
  </si>
  <si>
    <t xml:space="preserve">                      ezer Ft-ban</t>
  </si>
  <si>
    <t>Zamárdi Város Önkormányzatának többéves kihatással járó feladatai</t>
  </si>
  <si>
    <t>Összes kiadás</t>
  </si>
  <si>
    <t>-</t>
  </si>
  <si>
    <t>3. Egyéb felhalmozási kiadások</t>
  </si>
  <si>
    <t>9. melléklet</t>
  </si>
  <si>
    <t>Az Európai Uniós forrásból finanszírozott programok, projektek</t>
  </si>
  <si>
    <t>Az Ávr. rendelet 24. § (1) bekezdés a) és a bd) pontja rögzíti, hogy az önkormányzat kiadásai tekintetében a költségvetés tartalmazza elkülönítetten az EU-s forrásból finanszírozott támogatással megvalósuló programok, projektek kiadásait és bevételeit, valamint a helyi önkormányzat ilyen projektekhez történő hozzájárulásait.</t>
  </si>
  <si>
    <t>Források</t>
  </si>
  <si>
    <t>Saját erő</t>
  </si>
  <si>
    <t>Források összesen:</t>
  </si>
  <si>
    <t>Kiadások, költségek</t>
  </si>
  <si>
    <t>10. melléklet</t>
  </si>
  <si>
    <t>Megnevezés</t>
  </si>
  <si>
    <t>Jan.</t>
  </si>
  <si>
    <t>Febr.</t>
  </si>
  <si>
    <t>Márc.</t>
  </si>
  <si>
    <t>Ápr.</t>
  </si>
  <si>
    <t>Május</t>
  </si>
  <si>
    <t>Jún.</t>
  </si>
  <si>
    <t>Júl.</t>
  </si>
  <si>
    <t>Aug.</t>
  </si>
  <si>
    <t>Szept.</t>
  </si>
  <si>
    <t>Okt.</t>
  </si>
  <si>
    <t>Nov.</t>
  </si>
  <si>
    <t>Dec.</t>
  </si>
  <si>
    <t xml:space="preserve"> Működési célú átvett pénzeszközök</t>
  </si>
  <si>
    <t xml:space="preserve">   Bevételek összesen</t>
  </si>
  <si>
    <t xml:space="preserve">   Kiadások összesen</t>
  </si>
  <si>
    <t>Havi egyenleg</t>
  </si>
  <si>
    <t>Göngyölített egyenleg</t>
  </si>
  <si>
    <t>11. melléklet</t>
  </si>
  <si>
    <t>Saját bevételek és az adósságot keletkeztető ügyletekből és kezességvállalásokból fennálló kötelezettségek aránya</t>
  </si>
  <si>
    <t>Sor-szám</t>
  </si>
  <si>
    <t>1.</t>
  </si>
  <si>
    <t>Helyi adók, települési adók</t>
  </si>
  <si>
    <t>2.</t>
  </si>
  <si>
    <t>Osztalékok, koncessziós díjak, hozambevételek</t>
  </si>
  <si>
    <t>3.</t>
  </si>
  <si>
    <t>Díjak, pótlékok, bírságok</t>
  </si>
  <si>
    <t>4.</t>
  </si>
  <si>
    <t>Tárgyi eszközök, immateriális javak, vagyoni értékű jog értékesítése, vagyonhasznosításból származó bevétel</t>
  </si>
  <si>
    <t>5.</t>
  </si>
  <si>
    <t>Részvények, részesedések értékesítése</t>
  </si>
  <si>
    <t>6.</t>
  </si>
  <si>
    <t>Vállalat értékesítéséből, privatizációból származó bevételek</t>
  </si>
  <si>
    <t>7.</t>
  </si>
  <si>
    <t>Kezesség-, illetve garanciavállalással kapcsolatos megtérülés</t>
  </si>
  <si>
    <t>8.</t>
  </si>
  <si>
    <t>Saját bevételek (1+…+7)</t>
  </si>
  <si>
    <t>9.</t>
  </si>
  <si>
    <t>Saját bevételek (8. sor) 50 %-a</t>
  </si>
  <si>
    <t>10.</t>
  </si>
  <si>
    <t>Előző év(ek)ben keletkezett fizetési kötelezettség (11+…+18)</t>
  </si>
  <si>
    <t>11.</t>
  </si>
  <si>
    <t>Hitelből eredő fizetési kötelezettség</t>
  </si>
  <si>
    <t>12.</t>
  </si>
  <si>
    <t>Kölcsönből eredő fizetési kötelezettség</t>
  </si>
  <si>
    <t>13.</t>
  </si>
  <si>
    <t>Hitelviszonyt megtestesítő értékpapírból eredő fizetési kötelezettség</t>
  </si>
  <si>
    <t>14.</t>
  </si>
  <si>
    <t>Adott váltóból eredő fizetési kötelezettség</t>
  </si>
  <si>
    <t>15.</t>
  </si>
  <si>
    <t>Pénzügyi lízingből eredő fizetési kötelezettség</t>
  </si>
  <si>
    <t>16.</t>
  </si>
  <si>
    <t>Halasztott fizetés, részletfizetés fizetési kötelezettsége</t>
  </si>
  <si>
    <t>17.</t>
  </si>
  <si>
    <t>Szerződésben kikötött visszavásárlási kötelezettség</t>
  </si>
  <si>
    <t>18.</t>
  </si>
  <si>
    <t>Kezesség-, és garanciavállalásból eredő fizetési kötelezettség</t>
  </si>
  <si>
    <t>19.</t>
  </si>
  <si>
    <t>Tárgyévben keletkezett illetve keletkező, tárgyévet terhelő fizetési kötelezettség (20+…+27)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</si>
  <si>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</si>
  <si>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</si>
  <si>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</si>
  <si>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</si>
  <si>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</si>
  <si>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</si>
  <si>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</si>
  <si>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</si>
  <si>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</si>
  <si>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Fizetési kötelezettség összesen (10+19)</t>
  </si>
  <si>
    <t>29.</t>
  </si>
  <si>
    <t>Fizetési kötelezettséggel csökkentett saját bevétel (9-28)</t>
  </si>
  <si>
    <t>Rovat</t>
  </si>
  <si>
    <t>Kiadások</t>
  </si>
  <si>
    <t>011130 Önk. és önk.-i hivatalok 
jogalkotói és ált. igazgatási tevékenysége</t>
  </si>
  <si>
    <t>K11</t>
  </si>
  <si>
    <t>Foglalkoztatottak személyi juttatásai</t>
  </si>
  <si>
    <t>Egyéb költségtérítés (védőszemüveg juttatás)</t>
  </si>
  <si>
    <t>K12</t>
  </si>
  <si>
    <t>Polgármester cafeteria</t>
  </si>
  <si>
    <t>Személyi juttatások összesen</t>
  </si>
  <si>
    <t>Munkaadót terhelő járulékok és szociális hozzájárulási adó</t>
  </si>
  <si>
    <t>K 31</t>
  </si>
  <si>
    <t>Készletbeszerzés</t>
  </si>
  <si>
    <t>K 311</t>
  </si>
  <si>
    <t>K 312</t>
  </si>
  <si>
    <t>Üzemeltetési anyagok</t>
  </si>
  <si>
    <t>Festékpatron</t>
  </si>
  <si>
    <t>Munkaruha</t>
  </si>
  <si>
    <t>K 32</t>
  </si>
  <si>
    <t>Kommunikációs szolgáltatások</t>
  </si>
  <si>
    <t>K 321</t>
  </si>
  <si>
    <t>K 322</t>
  </si>
  <si>
    <t>K 33</t>
  </si>
  <si>
    <t>Szolgáltatási kiadások</t>
  </si>
  <si>
    <t>K 331</t>
  </si>
  <si>
    <t>K 332</t>
  </si>
  <si>
    <t>K 333</t>
  </si>
  <si>
    <t>K 334</t>
  </si>
  <si>
    <t>K 335</t>
  </si>
  <si>
    <t>K 336</t>
  </si>
  <si>
    <t>K 337</t>
  </si>
  <si>
    <t>Egyéb szolgáltatások</t>
  </si>
  <si>
    <t>K 34</t>
  </si>
  <si>
    <t>Kiküldetések, reklám- és propagandakiadások</t>
  </si>
  <si>
    <t>K 341</t>
  </si>
  <si>
    <t xml:space="preserve">     Kiküldetések </t>
  </si>
  <si>
    <t>K 342</t>
  </si>
  <si>
    <t xml:space="preserve">     Reklám- és propagandakiadások </t>
  </si>
  <si>
    <t>K 35</t>
  </si>
  <si>
    <t>Különféle befizetések és egyéb dologi kiadások</t>
  </si>
  <si>
    <t>K 351</t>
  </si>
  <si>
    <t xml:space="preserve">    Működési célú előzetesen felszámított ÁFA</t>
  </si>
  <si>
    <t>K 355</t>
  </si>
  <si>
    <t xml:space="preserve">    Egyéb dologi kiadások</t>
  </si>
  <si>
    <t xml:space="preserve">K3 </t>
  </si>
  <si>
    <t>Dologi kiadások összesen</t>
  </si>
  <si>
    <t xml:space="preserve">K4 </t>
  </si>
  <si>
    <t xml:space="preserve">K5 </t>
  </si>
  <si>
    <t>Működési célú kiadások összesen</t>
  </si>
  <si>
    <t xml:space="preserve">K6 </t>
  </si>
  <si>
    <t>Létszám (fő)</t>
  </si>
  <si>
    <t>011220 Adó-, vám- és jövedéki igazgatás</t>
  </si>
  <si>
    <t>031030 Közterület-felügyelet</t>
  </si>
  <si>
    <t>Béren kívüli juttatás (cafeteria)</t>
  </si>
  <si>
    <t>Közlekedési költségtérítés (munkába járás)</t>
  </si>
  <si>
    <t>Egyéb költségtérítés (bankszámla hozzájárulás)</t>
  </si>
  <si>
    <t>Foglak. Egyéb személyi juttatás (szabadságmegváltás)</t>
  </si>
  <si>
    <t>Szociális támogatások (temetési segély)</t>
  </si>
  <si>
    <t>Külső személyi juttatások</t>
  </si>
  <si>
    <t>Szakmai anyagok beszerzése (könyv, folyóirat, napilap, egyéb)</t>
  </si>
  <si>
    <t>Nyomtatvány, papír, irodaszer</t>
  </si>
  <si>
    <t>Üzemanyag (KKM)</t>
  </si>
  <si>
    <t>Egyéb anyagbeszerzés</t>
  </si>
  <si>
    <t>Informatikai szolgáltatások igénybevétele</t>
  </si>
  <si>
    <t xml:space="preserve">     Közüzemi díjak</t>
  </si>
  <si>
    <t xml:space="preserve">     Vásárolt élelmezés</t>
  </si>
  <si>
    <t xml:space="preserve">     Karbantartási, kisjavítási szolgáltatások</t>
  </si>
  <si>
    <t xml:space="preserve">     Közvetített szolgáltatások</t>
  </si>
  <si>
    <t xml:space="preserve">     Szakmai tevékenységet segítő szolgáltatások</t>
  </si>
  <si>
    <t xml:space="preserve">        Továbbképzés, oktatás</t>
  </si>
  <si>
    <t>Tanulmányi kirándulás, csapatépítés</t>
  </si>
  <si>
    <t xml:space="preserve">Foglalkozás egészségügyi vizsgálat </t>
  </si>
  <si>
    <t xml:space="preserve">     Egyéb szolgáltatások</t>
  </si>
  <si>
    <t>Postaköltség</t>
  </si>
  <si>
    <t xml:space="preserve">Bankköltség </t>
  </si>
  <si>
    <t>Biztosítási díjak (KKM, segédmotor)</t>
  </si>
  <si>
    <t>Iratkezelési szolgáltatás, iratrendezés</t>
  </si>
  <si>
    <t xml:space="preserve">Munka és tűzvédelmi szolg. díj </t>
  </si>
  <si>
    <t>Beruházások (tárgyi eszköz beszerzés)</t>
  </si>
  <si>
    <t>Kisértékű tárgyi eszközök Irodai bútor, porszívó, hűtő stb.)</t>
  </si>
  <si>
    <t xml:space="preserve">Informatikai eszközök </t>
  </si>
  <si>
    <t>Eho (cafeteria1,19*14%)</t>
  </si>
  <si>
    <t>Eho (telefon 1,19*27%)</t>
  </si>
  <si>
    <t>Tisztítószer</t>
  </si>
  <si>
    <t>13. melléklet</t>
  </si>
  <si>
    <t>Zamárdi Polgármesteri Hivatal 2016. évi költségvetési kiadásainak részletezése kormányzati funkciók szerint</t>
  </si>
  <si>
    <t>2016. évi eredeti előirányzat</t>
  </si>
  <si>
    <t>041237 Közfoglalkoztatás</t>
  </si>
  <si>
    <t>011130 Képviselő-testület, bizottságok működése</t>
  </si>
  <si>
    <t>Köztisztviselők illetménye, illetménykiegészítése 21 fő</t>
  </si>
  <si>
    <t>Fizikai alkalmazottak  illetménye, illetménykiegészítése 2 fő</t>
  </si>
  <si>
    <t>Normatív jutalom (2015. évet érintő)</t>
  </si>
  <si>
    <t>Egyéb természetbeni juttatás  (2015. évet érintő)</t>
  </si>
  <si>
    <t>Megbízási díj (saját dolgozónak)</t>
  </si>
  <si>
    <t>Polgármester illetménye</t>
  </si>
  <si>
    <t>Alpolgármester illetménye</t>
  </si>
  <si>
    <t>Költségtérítés (polgármester,alpolgármester)+pm bankszámla hozzájár.</t>
  </si>
  <si>
    <t>Képviselői, bizottsági tagi tiszteletdíjak</t>
  </si>
  <si>
    <t>Reprezentáció (köztisztviselői nap, helyszíni ellenőrzések, Kt ülések)</t>
  </si>
  <si>
    <t>Szociális hozzájárulási adó (27%)</t>
  </si>
  <si>
    <t>Munkáltatót terhelő szja (1,19*15%)</t>
  </si>
  <si>
    <t>Karácsonyi dísz</t>
  </si>
  <si>
    <t>Informatikai eszközök karbantartása (Team Comp Kft. )</t>
  </si>
  <si>
    <t>Opten jogtár előfizetési díj</t>
  </si>
  <si>
    <t>Kommunáldata Kft (szálláshely, telephely eng, műk.eng. program karbantartás, adóbevall. )</t>
  </si>
  <si>
    <t>Pénzügyi Tájékoztató Iroda vagyonnyilatkozat nyilv. prog. szoftver haszn.díj</t>
  </si>
  <si>
    <t>Abacus Kft (winszoc program karbantartás 2015. IV. negyedévi)</t>
  </si>
  <si>
    <t xml:space="preserve">FloridoNet Webstúdió ebnyilvántartó program </t>
  </si>
  <si>
    <t xml:space="preserve">Vizuál regiszter licenszdíj és üzemeltetés </t>
  </si>
  <si>
    <t>Internet előfzetési díj</t>
  </si>
  <si>
    <t>Egyéb kommunikációs szolgáltatások (telefon, riasztó)</t>
  </si>
  <si>
    <t xml:space="preserve">     Bérleti és lízingdíjak (szőnyeg, kávégép)</t>
  </si>
  <si>
    <t>Saldo konzultáció, szakmai nap</t>
  </si>
  <si>
    <t>Saldo tagdíj</t>
  </si>
  <si>
    <t>KKM autópályadíj</t>
  </si>
  <si>
    <t xml:space="preserve">KKM cégautóadó </t>
  </si>
  <si>
    <t>Füstjelző kiépítése tervek</t>
  </si>
  <si>
    <t>Ellátottak térítési díjának méltányossági alapon elengedett összege</t>
  </si>
  <si>
    <t>Lakosság részére lakásépítéshez, felújításhoz nyújtott kölcsön elengedése</t>
  </si>
  <si>
    <t>Építményadó mentesség helyi lakosok számára</t>
  </si>
  <si>
    <t>Építményadó törlés méltányosságból</t>
  </si>
  <si>
    <t>Telekadó mentesség, kedvezmény m2 alapján</t>
  </si>
  <si>
    <t>Idegenforgalmi adó kedvezmény elő- utószezonban</t>
  </si>
  <si>
    <t>Egyéb nyújtott kedvezmény vagy kölcsön elengedésének összege</t>
  </si>
  <si>
    <t>Közvetett támogatások</t>
  </si>
  <si>
    <t>2018. évi eredeti előirányzat</t>
  </si>
  <si>
    <t>2018. évi összevont mérlege</t>
  </si>
  <si>
    <t>2018. évi működési bevételei és kiadásai</t>
  </si>
  <si>
    <t xml:space="preserve">2018. évi felhalmozási bevételei és kiadásai </t>
  </si>
  <si>
    <t>2018. évi működési célú támogatásai, pénzeszközátadásai</t>
  </si>
  <si>
    <t>Zamárdi Város Önkormányzatának 2018. évi intézményi szintű bevételei, kiadásai, intézményfinanszírozása</t>
  </si>
  <si>
    <t>2018. évi előirányzat</t>
  </si>
  <si>
    <t>2018. évi eredeti előirányzat (kiemelt előirányzatok)</t>
  </si>
  <si>
    <t>Zamárdi Város Önkormányzatának 2018. évi bevételei kiemelt előirányzatonként, feladatonként</t>
  </si>
  <si>
    <t>Zamárdi Város Önkormányzatának 2018. évi kiadásai intézményenként, kiemelt előirányzatonként, 
feladatonkénti bontásban</t>
  </si>
  <si>
    <t>Zamárdi Város Önkormányzat 2018. évi bevétel-kiadási előirányzat-felhasználási ütemterve</t>
  </si>
  <si>
    <t>..../2018. (…...)  önkormányzati rendelet</t>
  </si>
  <si>
    <t>1.1.6. 2017. évről áthúzódó bérkompenzáció</t>
  </si>
  <si>
    <t>DBRHÖT 2018 tagdíj</t>
  </si>
  <si>
    <t>Fuss Zamárdiért (Zamárdi Egészségőr Egyesület)</t>
  </si>
  <si>
    <t>Magyar Vöröskereszt Egyesület</t>
  </si>
  <si>
    <t xml:space="preserve">Svert Kupa vitorlás verseny (GMMS Kft.) 2017. évi támogatás </t>
  </si>
  <si>
    <t xml:space="preserve">2018. évi kulturális programokhoz, rendezvényekhez nyújtott támogatás (civil szervezeteknek, vállalkozásoknak, háztartásoknak) </t>
  </si>
  <si>
    <t>Helyi értékek-helyi alkotók 2018. évi kulturális támogatás „Berkenye Zamárdi Alkotókör” Egyesület</t>
  </si>
  <si>
    <t>Tálos Ágota- VIII. Zamárdi Művésztelep és Kiállítás, Nyitott műtermi alkotónap</t>
  </si>
  <si>
    <t>Global Média Marketing Sport Kft.- Egészséges életmódra ösztönző és egészségmegőrző program</t>
  </si>
  <si>
    <t>2. Felhalmozási célú pénzeszközátadás</t>
  </si>
  <si>
    <t>2.1. Petőfi Sportegyesület támogatása (Tao- pályázathoz önrész) (313/2017. (X.30.) Kt hat. áthúzódó)</t>
  </si>
  <si>
    <t>2.1. Zamárdi Szabadstrandi fejlesztések támogatás</t>
  </si>
  <si>
    <t>Zamárdi Fő utcai gyalogjárda déli old. a járda mellé kétsoros acélcső korlát építése</t>
  </si>
  <si>
    <t>Általános Iskola bútor csere+egyéb fejlesztésekre keret (1+1MFt)</t>
  </si>
  <si>
    <t xml:space="preserve">3. Egyéb működési célú támogatások bevételei államháztartáson belülről </t>
  </si>
  <si>
    <t>Svert Kupa Vitorlás Egyesület- IV. Svert Kupa 2018</t>
  </si>
  <si>
    <t>Zamárdi Polgárőr Egyesület (A helyi közbiztonság javításának támogatása címen kapott támogatás továbbadása)</t>
  </si>
  <si>
    <t>Energetikai megtakarítási intézkedési terv</t>
  </si>
  <si>
    <t>Szent István u. D-i oldalán lévő telkek közműtervei, terep előkészítés</t>
  </si>
  <si>
    <t>Lidó kialakítási tervei a Keszeg-Kilátó utcák környékén</t>
  </si>
  <si>
    <t>"B" és "C" blokkok közötti gyalogjárda tervezése, kivitelezése</t>
  </si>
  <si>
    <t>Általános Iskola gáz főmérőinek kialakításához tervek készítése</t>
  </si>
  <si>
    <t>Szőlőhegyi utca járdaterveinek elkészítése</t>
  </si>
  <si>
    <t>Pályázatírás, pályázati tervezések</t>
  </si>
  <si>
    <t>Fejlesztésekhez szükséges tervek készítése</t>
  </si>
  <si>
    <t>Endrédi úton (Főu.-Rétföldi u.) ároklefedés és gyalogjárda tervezése</t>
  </si>
  <si>
    <t>Vadkacsa sor járdaépítési tervei (Zamárdi-felső va.peron-Folyó utca között)</t>
  </si>
  <si>
    <t>Nyárfa utca, Vasút utca, Endrédi utca közvilágítás korszerűsítése</t>
  </si>
  <si>
    <t>Szamárkő közvilágítás kiépítése</t>
  </si>
  <si>
    <t>Alsó- pincesor közvilágítás kiépítése</t>
  </si>
  <si>
    <t>Sport tér közvilágítás kiépítése</t>
  </si>
  <si>
    <t>Repülős emlékműhöz közvilágítás kiépítése</t>
  </si>
  <si>
    <t>Körforgalomban "Balaton Szíve" logó telepítése</t>
  </si>
  <si>
    <t>Jegenye téri strandnál úszóstég létesítése</t>
  </si>
  <si>
    <t>Rendezvénytér fejlesztése, színpad kérdése</t>
  </si>
  <si>
    <t>A csúszdánál lévő vizesblokk konténer burkolása</t>
  </si>
  <si>
    <t>Szabadság téren kútfúrás, locsolóvíz hálózat</t>
  </si>
  <si>
    <t>Zamárdi felső vasútállomás mögötti tér kiépítése</t>
  </si>
  <si>
    <t>Útbaigazító táblák megrendelése, kihelyezése</t>
  </si>
  <si>
    <t>Tóközi útra vonatkozó tájékoztató táblák kihelyezése a 7-es főútra</t>
  </si>
  <si>
    <t>Települési üdvözlőtáblák kihelyezése (2 db)</t>
  </si>
  <si>
    <t>Kiss Ernő utca I. köz-Eötvös utca közötti szakasz átépítésének I. üteme</t>
  </si>
  <si>
    <t xml:space="preserve">Jegenyetér járdaépítés </t>
  </si>
  <si>
    <t>Siófoki utca járdaépítés</t>
  </si>
  <si>
    <t>Tourinform Iroda mobil irodaház</t>
  </si>
  <si>
    <t>Háziorvosi rendelők légkondicionálása</t>
  </si>
  <si>
    <t>Tóközi utca közvilágítás bővítés</t>
  </si>
  <si>
    <t>Közbiztonsági kamera beszerzése</t>
  </si>
  <si>
    <t>Mosógép Közösségi Házba</t>
  </si>
  <si>
    <t>Díjköteles parkolás bevezetése (szoftver, automata gép)</t>
  </si>
  <si>
    <t>Közösségi Házban parketta csere</t>
  </si>
  <si>
    <t>Margó Ede sétány gyöngykavicsozása</t>
  </si>
  <si>
    <t>Tájház nádtető felújítása</t>
  </si>
  <si>
    <t>Riasztó rendszer-kamerák kiépítése az új temetőben</t>
  </si>
  <si>
    <t>Konyha épületének felülvizsgálata</t>
  </si>
  <si>
    <t>Gamesz részére darus tehergépjármű vásárlása</t>
  </si>
  <si>
    <t>Fogorvosi rendelőbe fogászati gép  és tartozékainak beszerzése</t>
  </si>
  <si>
    <t>Beruházások (eszközbeszerzés)</t>
  </si>
  <si>
    <t>Dologi kiadások (szakmai tevékenységhez kapcs. szolg. költségei)</t>
  </si>
  <si>
    <t>Munkaadókat terhelő járulékok és szociális hozzájárulási adó (projektmenedzsment foglalkoztatást terhelő adók, járulékok)</t>
  </si>
  <si>
    <t>Személyi juttatások (projektmenedzsment munkabér)</t>
  </si>
  <si>
    <t>- ebből támogatási előleg</t>
  </si>
  <si>
    <t xml:space="preserve">EU-s forrás </t>
  </si>
  <si>
    <t>A támogatás intenzitása: 100 %</t>
  </si>
  <si>
    <t>A záró kifizetési igénylés benyújtásának határideje: 2018.12.31.</t>
  </si>
  <si>
    <t>Projekt fizikai befejezésének tervezett napja: 2018.09.15.</t>
  </si>
  <si>
    <t>Projekt költségek elszámolhatóságának kezdő időpontja: 2014.01.01.</t>
  </si>
  <si>
    <t>Projekt megvalósításának kezdete: 2017.07.01.</t>
  </si>
  <si>
    <t>Dologi kiadások (nyilvánosság, szakmai tevékenységhez kapcs. szolg. költségei)</t>
  </si>
  <si>
    <t>A záró kifizetési igénylés benyújtásának határideje: 2018.11.29.</t>
  </si>
  <si>
    <t>Projekt fizikai befejezésének tervezett napja: 2018.08.31.</t>
  </si>
  <si>
    <t>Projekt költségek elszámolhatóságának kezdő időpontja:  2014.01.01.</t>
  </si>
  <si>
    <t>Projekt megvalósításának kezdete: 2017.07.01.</t>
  </si>
  <si>
    <t>EU-s forrás (támogatási előleg)</t>
  </si>
  <si>
    <t>A záró kifizetési igénylés benyújtásának határideje: 2018.08.29</t>
  </si>
  <si>
    <t>Projekt fizikai befejezésének tervezett napja: 2018.06.30.</t>
  </si>
  <si>
    <t>Projekt költségek elszá,molhatóságának kezdő időpontja: 2014.01.01.</t>
  </si>
  <si>
    <t>Projekt megvalósításának kezdete: 2017.03.21.</t>
  </si>
  <si>
    <t>Zamárdi Város Önkormányzata a Közigazgatás-és Közszolgáltatás fejlesztés Operatív Program keretén belül a Miniszterelnökség, mint Támogató által 2016. augusztus 15-én kiadott KÖFOP-1.2.1-Vekop-16 Csatlakozási konstrukció az önkormányzati ASP rendszer országos kiterjesztéséhez c. felhívás alapján 2017. 03.13-án kérelmet nyújtott be. A Támogató a támogatási kérelmet elbírálta, és támogatásra alkalmasnak minősítette.</t>
  </si>
  <si>
    <t>e Ft-ban</t>
  </si>
  <si>
    <t>2.2. Zamárdi Tk részére teniszpálya építése</t>
  </si>
  <si>
    <t>Teniszpálya építése</t>
  </si>
  <si>
    <t>1.1. TOP-3.2.1-15-S01-2016-00006 "Fekete István Általános Iskola energetikai korszerűsítése" pályázat</t>
  </si>
  <si>
    <t>1.2. TOP-1.2.1-15-SO1-2016-00010 "Többfunkciós kiállító és bemutatótér létrehozása Zamárdiban" pályázat</t>
  </si>
  <si>
    <t>1.1.1. TOP-3.2.1-15-S01-2016-00006 "Fekete István Általános Iskola energetikai korszerűsítése" pályázat</t>
  </si>
  <si>
    <t>1.1.2. TOP-1.2.1-15-SO1-2016-00010 "Többfunkciós kiállító és bemutatótér létrehozása Zamárdiban" pályázat</t>
  </si>
  <si>
    <t>1.1.3. TOP-1.1.3-15-SO1-2016-00004 "Helyi termelők helyi piacra jutásának támogatása Zamárdiban" pályázat</t>
  </si>
  <si>
    <t>1.2.1. Zamárdi Tk részére teniszpálya építése</t>
  </si>
  <si>
    <t xml:space="preserve">Siófoki Tankerületi Központnak a 2017/2018 II. félévére átutalt  művészeti oktatás térítési díj és tandíj összege </t>
  </si>
  <si>
    <t xml:space="preserve">ebből: általános tartalék </t>
  </si>
  <si>
    <t>előző évi pénzmaradvány</t>
  </si>
  <si>
    <t>Zamárdi Településfejlesztési Koncepciójának és Településrendezési Eszközeinek felülvizsgálata a Környezeti értékeléssel és az Örökségvédelmi Hatástanulmánnyal 93/2017. (III.27.) KT hat.</t>
  </si>
  <si>
    <t>3.2.Felhalmozási célú pénzeszközátadás</t>
  </si>
  <si>
    <t xml:space="preserve">Telepfejlesztés- könnyűszerkezetes gépkocsi beálló a telephelyen </t>
  </si>
  <si>
    <t>Margó Ede sétányon locsolóvíz hálózat kiépítése</t>
  </si>
  <si>
    <t>B116</t>
  </si>
  <si>
    <t>2.6. Balaton Fejlesztési Tanács Rose fesztivál rendezvény támogatás (Tourinform Iroda)</t>
  </si>
  <si>
    <t>2.2. OEP finanszírozás (2017. január hó háziorvosi alapellátás)</t>
  </si>
  <si>
    <t>1.2. Kommunális adó</t>
  </si>
  <si>
    <t>Fő utcai gyalogjárda felújítása II. ütem</t>
  </si>
  <si>
    <t>2.2. Zamárdi Plébánia kerítés építéséhez hozzájárulás</t>
  </si>
  <si>
    <t>2.2. Pénzeszközátvétel Balatonendréd Község Önkormányzatától (védőnő, házi segítségnyújtás)</t>
  </si>
  <si>
    <t>2.3.  Közfoglalkoztatás támogatása SMJH Munkaügyi Kirendeltségtől (Hivatal)</t>
  </si>
  <si>
    <t>2.4.  Közfoglalkoztatás támogatása SMJH Munkaügyi Kirendeltségtől (Gamesz)</t>
  </si>
  <si>
    <t>1.2. Telekadó</t>
  </si>
  <si>
    <t>Vendégházba, Kossuth L. u. 16. tetőtéri önkormányzati lakásba eszközök beszerzése</t>
  </si>
  <si>
    <t>Rétföldi utcai közvilágítás bővítése</t>
  </si>
  <si>
    <t>11. Idegenforgalmi, turisztika-fejlesztési tevékenység, a tourinform iroda működtetése.</t>
  </si>
  <si>
    <t>1.3. TOP-1.1.3-16-SO1-2017-00005 "Helyi termelők helyi piacra jutásának támogatása Zamárdiban" pályázat</t>
  </si>
  <si>
    <t>Projekt fizikai befejezésének tervezett napja: 2019.08.31.</t>
  </si>
  <si>
    <t>A záró kifizetési igénylés benyújtásának határideje: 2019.11.29.</t>
  </si>
  <si>
    <t>Projekt megvalósításának kezdete: 2018.02.15.</t>
  </si>
  <si>
    <t>- ebből támogatási előleg (100%)</t>
  </si>
  <si>
    <r>
      <t>EU-s projekt neve, azonosítója:</t>
    </r>
    <r>
      <rPr>
        <sz val="12"/>
        <rFont val="Times New Roman"/>
        <family val="1"/>
        <charset val="238"/>
      </rPr>
      <t xml:space="preserve"> KÖFOP-1.2.1-VEKOP-16-2017-00964 Zamárdi Város Önkormányzata ASP központhoz való csatlakozása című projekt</t>
    </r>
  </si>
  <si>
    <r>
      <t xml:space="preserve">EU-s projekt neve, azonosítója: </t>
    </r>
    <r>
      <rPr>
        <sz val="12"/>
        <rFont val="Times New Roman"/>
        <family val="1"/>
        <charset val="238"/>
      </rPr>
      <t>TOP-3.2.1-15-S01-2016-00006 "Fekete István Általános Iskola energetikai korszerűsítése" pályázat</t>
    </r>
  </si>
  <si>
    <r>
      <t xml:space="preserve">EU-s projekt neve, azonosítója: </t>
    </r>
    <r>
      <rPr>
        <sz val="12"/>
        <rFont val="Times New Roman"/>
        <family val="1"/>
        <charset val="238"/>
      </rPr>
      <t>TOP-1.2.1-15-SO1-2016-00010 "Többfunkciós kiállító és bemutatótér létrehozása Zamárdiban" pályázat</t>
    </r>
  </si>
  <si>
    <r>
      <t xml:space="preserve">EU-s projekt neve, azonosítója: </t>
    </r>
    <r>
      <rPr>
        <sz val="12"/>
        <rFont val="Times New Roman"/>
        <family val="1"/>
        <charset val="238"/>
      </rPr>
      <t>TOP-1.1.3-16-SO1-2017-00005 "Helyi piac fejlesztése Zamárdiban" pályázat</t>
    </r>
  </si>
  <si>
    <t>Orgona utca vége, a strand és a parkoló vízelvezetés tervei</t>
  </si>
  <si>
    <t>Intézmények, szolgálati lakások felújítása (Fő u. 105-106. tetőjavítás, erkélyburk. szolgálati lakás felújítás, Kossuth L. u. 16. pótmunkák)</t>
  </si>
  <si>
    <t>-Munkácsy M. utca hátralévő szakasza</t>
  </si>
  <si>
    <t>-Káposztáskerti utca felújítása mart aszfalttal,</t>
  </si>
  <si>
    <t>-Rezeda utca felújítása mart aszfalttal,</t>
  </si>
  <si>
    <t xml:space="preserve">-Deák sétány I. szakasz (városközpont-Batthyány L.) felújítása mart aszfalttal, </t>
  </si>
  <si>
    <t>-Bercsényi, Schweidel, Klapka utcák felújítása Dessewffy utcától É-i irányban   aszfaltszőnyeggel/mart aszfalttal,</t>
  </si>
  <si>
    <t>-Tulipán utca felújítása mart aszfalttal,</t>
  </si>
  <si>
    <t xml:space="preserve">-Knézich utca I. ütem (Fecske u.-Folyó u.) felújítása mart aszfalttal, </t>
  </si>
  <si>
    <t>-Kecskeméti utca járda felújítása,</t>
  </si>
  <si>
    <t>-Vasút utcai járda felújítása,</t>
  </si>
  <si>
    <t xml:space="preserve">-Szarkaláb utca felújítása mart aszfalttal, </t>
  </si>
  <si>
    <t>-Mókus utca felújítása aszfaltszőnyeggel</t>
  </si>
  <si>
    <t xml:space="preserve">-Dessewffy utca I. ütem (Fecske utca–Folyó utca) aszfaltszőnyegezése </t>
  </si>
  <si>
    <t>-Kossuth Lajos utcai térkő gyalogjárda felújítása</t>
  </si>
  <si>
    <t>Módosított előirányzat</t>
  </si>
  <si>
    <t>Módoítási javaslat</t>
  </si>
  <si>
    <t>Módosítási javaslat</t>
  </si>
  <si>
    <t>Módosítási előirányzat</t>
  </si>
  <si>
    <t>Római Katolikus Egyház Lelkészi Hivatal, Zamárdi Római Katolikus Plébánia</t>
  </si>
  <si>
    <t>Pach Gábor  Open Balaton rendezvény</t>
  </si>
  <si>
    <t>8 db LED-es kivetítő vezérlő beépítése és telepítése</t>
  </si>
  <si>
    <t>Néptáncosok ruhái</t>
  </si>
  <si>
    <t>Elektronikus vendégkönyv</t>
  </si>
  <si>
    <t>Parkolási Kft. Alapítása</t>
  </si>
  <si>
    <t>Laptop (főépítész)</t>
  </si>
  <si>
    <t>GINOP 7.1.2.15-2016/00008 Balatoni vízi turizmusának komplex feljlesztése</t>
  </si>
  <si>
    <t xml:space="preserve">Somogy Megyei Katasztrófavédelmi Igazgatóság </t>
  </si>
  <si>
    <t>Rákóczi Szövettség</t>
  </si>
  <si>
    <t>Berzsenyi Dániel Irodalmi és Művészeti társaság</t>
  </si>
  <si>
    <t xml:space="preserve">        Benczúr utca 14. ingatlan eladása</t>
  </si>
  <si>
    <t>3. Zamárdi Egészségőr Egyesület 2017. évi támogatásból fel nem használt összeg visszafizetése</t>
  </si>
  <si>
    <t>2. Váci Autó Se 2017. évi támogatásból fel nem használt összeg visszafizetése</t>
  </si>
  <si>
    <t>2.6. 2017. évi Európai Mobilitási Hét és Autómentes Naphoz kapcsolódó rendezvény és program támogatás (Óvoda)</t>
  </si>
  <si>
    <t>2.5. 2018. Országgyűlési képviselő választás</t>
  </si>
  <si>
    <t xml:space="preserve">                        Szociális ágazati pótlék </t>
  </si>
  <si>
    <t>B115</t>
  </si>
  <si>
    <t>1.6. Elszámolásból származó bevételek</t>
  </si>
  <si>
    <t xml:space="preserve">1.5. Működési célú költségvetési támogatások és kiegészítő támogatások </t>
  </si>
  <si>
    <t>Magyar Asszonyok Érdekszövetsége szír gyerekek táboroztatása</t>
  </si>
  <si>
    <t>5.2. Működési célú visszatérítendő kölcsön nyújtása (Parkolási Kft.)</t>
  </si>
  <si>
    <t>2. Működési célú visszatérítendő kölcsön nyújtása (Parkolási Kft.)</t>
  </si>
  <si>
    <t>5.3. Működési célú tartalék</t>
  </si>
  <si>
    <t>3. Működési célú tartalék</t>
  </si>
  <si>
    <t xml:space="preserve">        ebből: Kulturális illetménypótlék</t>
  </si>
  <si>
    <t xml:space="preserve">        ebből: Bérkompenzáció</t>
  </si>
  <si>
    <t xml:space="preserve">        ebből: Szociális ágazati pótlék</t>
  </si>
  <si>
    <t xml:space="preserve">        ebből: ASP rendszertámogatás</t>
  </si>
  <si>
    <t>2018. évi módosított előirányzat (kiemelt előirányzatok)</t>
  </si>
  <si>
    <t>Honfoglalás Emlékműnél térburkolat kialakítása</t>
  </si>
  <si>
    <t>Tourinform Iroda pótmunkái</t>
  </si>
  <si>
    <t>2.4. Petőfi Sportegyesület támogatása (Tao- pályázathoz önrész) (172/2018 V.31.) Kt hat.)</t>
  </si>
  <si>
    <t>2.3. Beruházás garanciavállalásból történő visszafizetés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</si>
</sst>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F_t_-;\-* #,##0.00\ _F_t_-;_-* \-??\ _F_t_-;_-@_-"/>
    <numFmt numFmtId="165" formatCode="mmm\ d/"/>
    <numFmt numFmtId="166" formatCode="#,###"/>
    <numFmt numFmtId="167" formatCode="yyyy\-mm\-dd"/>
  </numFmts>
  <fonts count="45" x14ac:knownFonts="1"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1"/>
    </font>
    <font>
      <b/>
      <sz val="10"/>
      <name val="Arial CE"/>
      <family val="2"/>
      <charset val="238"/>
    </font>
    <font>
      <sz val="10"/>
      <color indexed="53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1"/>
    </font>
    <font>
      <sz val="9"/>
      <name val="Times New Roman"/>
      <family val="1"/>
      <charset val="1"/>
    </font>
    <font>
      <sz val="8"/>
      <name val="Times New Roman"/>
      <family val="1"/>
      <charset val="1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1"/>
    </font>
    <font>
      <b/>
      <i/>
      <u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6"/>
      <name val="Times New Roman"/>
      <family val="1"/>
      <charset val="238"/>
    </font>
    <font>
      <sz val="6"/>
      <name val="Times New Roman"/>
      <family val="1"/>
      <charset val="238"/>
    </font>
    <font>
      <sz val="9"/>
      <name val="Arial CE"/>
      <family val="2"/>
      <charset val="238"/>
    </font>
    <font>
      <b/>
      <i/>
      <sz val="11"/>
      <name val="Arial CE"/>
      <family val="2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b/>
      <i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family val="2"/>
      <charset val="238"/>
    </font>
    <font>
      <strike/>
      <sz val="10"/>
      <name val="Times New Roman"/>
      <family val="1"/>
      <charset val="238"/>
    </font>
    <font>
      <b/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i/>
      <u/>
      <sz val="11"/>
      <name val="Times New Roman"/>
      <family val="1"/>
      <charset val="1"/>
    </font>
    <font>
      <sz val="10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</borders>
  <cellStyleXfs count="11">
    <xf numFmtId="0" fontId="0" fillId="0" borderId="0"/>
    <xf numFmtId="164" fontId="36" fillId="0" borderId="0" applyFill="0" applyBorder="0" applyAlignment="0" applyProtection="0"/>
    <xf numFmtId="0" fontId="36" fillId="0" borderId="0"/>
    <xf numFmtId="0" fontId="1" fillId="0" borderId="0"/>
    <xf numFmtId="0" fontId="2" fillId="0" borderId="0"/>
    <xf numFmtId="0" fontId="36" fillId="0" borderId="0"/>
    <xf numFmtId="0" fontId="36" fillId="0" borderId="0"/>
    <xf numFmtId="0" fontId="3" fillId="0" borderId="0"/>
    <xf numFmtId="0" fontId="1" fillId="0" borderId="0"/>
    <xf numFmtId="0" fontId="36" fillId="0" borderId="0"/>
    <xf numFmtId="0" fontId="36" fillId="0" borderId="0"/>
  </cellStyleXfs>
  <cellXfs count="456">
    <xf numFmtId="0" fontId="0" fillId="0" borderId="0" xfId="0"/>
    <xf numFmtId="0" fontId="4" fillId="0" borderId="0" xfId="0" applyFont="1"/>
    <xf numFmtId="0" fontId="5" fillId="0" borderId="0" xfId="0" applyFont="1"/>
    <xf numFmtId="3" fontId="7" fillId="0" borderId="1" xfId="0" applyNumberFormat="1" applyFont="1" applyFill="1" applyBorder="1" applyAlignment="1">
      <alignment horizontal="right" vertical="center" wrapText="1"/>
    </xf>
    <xf numFmtId="0" fontId="0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 applyFill="1" applyBorder="1" applyAlignment="1">
      <alignment horizontal="left" vertical="center"/>
    </xf>
    <xf numFmtId="3" fontId="12" fillId="0" borderId="0" xfId="0" applyNumberFormat="1" applyFont="1"/>
    <xf numFmtId="0" fontId="13" fillId="0" borderId="0" xfId="0" applyFont="1" applyFill="1" applyBorder="1" applyAlignment="1">
      <alignment horizontal="left" vertical="center"/>
    </xf>
    <xf numFmtId="0" fontId="12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15" fillId="0" borderId="0" xfId="0" applyFont="1"/>
    <xf numFmtId="3" fontId="7" fillId="0" borderId="0" xfId="0" applyNumberFormat="1" applyFont="1" applyFill="1" applyBorder="1" applyAlignment="1">
      <alignment horizontal="right" vertical="center" wrapText="1"/>
    </xf>
    <xf numFmtId="3" fontId="15" fillId="0" borderId="0" xfId="0" applyNumberFormat="1" applyFont="1" applyFill="1" applyBorder="1" applyAlignment="1">
      <alignment horizontal="right"/>
    </xf>
    <xf numFmtId="3" fontId="16" fillId="0" borderId="0" xfId="0" applyNumberFormat="1" applyFont="1" applyFill="1" applyBorder="1" applyAlignment="1">
      <alignment horizontal="right"/>
    </xf>
    <xf numFmtId="3" fontId="16" fillId="0" borderId="0" xfId="0" applyNumberFormat="1" applyFont="1" applyBorder="1"/>
    <xf numFmtId="3" fontId="16" fillId="0" borderId="0" xfId="0" applyNumberFormat="1" applyFont="1" applyFill="1" applyBorder="1"/>
    <xf numFmtId="3" fontId="16" fillId="0" borderId="0" xfId="0" applyNumberFormat="1" applyFont="1"/>
    <xf numFmtId="10" fontId="15" fillId="0" borderId="0" xfId="0" applyNumberFormat="1" applyFont="1"/>
    <xf numFmtId="3" fontId="15" fillId="0" borderId="0" xfId="0" applyNumberFormat="1" applyFont="1"/>
    <xf numFmtId="3" fontId="7" fillId="0" borderId="0" xfId="0" applyNumberFormat="1" applyFont="1" applyFill="1" applyBorder="1" applyAlignment="1">
      <alignment horizontal="right"/>
    </xf>
    <xf numFmtId="2" fontId="15" fillId="0" borderId="0" xfId="0" applyNumberFormat="1" applyFont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0" fontId="8" fillId="0" borderId="0" xfId="0" applyFont="1"/>
    <xf numFmtId="3" fontId="0" fillId="0" borderId="0" xfId="0" applyNumberFormat="1"/>
    <xf numFmtId="3" fontId="8" fillId="0" borderId="0" xfId="0" applyNumberFormat="1" applyFont="1"/>
    <xf numFmtId="166" fontId="8" fillId="0" borderId="0" xfId="0" applyNumberFormat="1" applyFont="1"/>
    <xf numFmtId="166" fontId="8" fillId="0" borderId="0" xfId="0" applyNumberFormat="1" applyFont="1" applyAlignment="1">
      <alignment horizontal="right"/>
    </xf>
    <xf numFmtId="0" fontId="0" fillId="0" borderId="0" xfId="0" applyBorder="1"/>
    <xf numFmtId="0" fontId="0" fillId="0" borderId="0" xfId="0" applyFont="1" applyBorder="1"/>
    <xf numFmtId="3" fontId="4" fillId="0" borderId="0" xfId="0" applyNumberFormat="1" applyFont="1"/>
    <xf numFmtId="0" fontId="8" fillId="0" borderId="0" xfId="0" applyFont="1" applyFill="1" applyBorder="1" applyAlignment="1">
      <alignment horizontal="left" vertical="center"/>
    </xf>
    <xf numFmtId="0" fontId="0" fillId="2" borderId="0" xfId="0" applyFill="1" applyBorder="1"/>
    <xf numFmtId="3" fontId="15" fillId="0" borderId="0" xfId="0" applyNumberFormat="1" applyFont="1" applyAlignment="1">
      <alignment horizontal="left"/>
    </xf>
    <xf numFmtId="0" fontId="18" fillId="2" borderId="0" xfId="0" applyFont="1" applyFill="1" applyAlignment="1">
      <alignment horizontal="right"/>
    </xf>
    <xf numFmtId="0" fontId="21" fillId="3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3" fontId="5" fillId="0" borderId="2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/>
    </xf>
    <xf numFmtId="3" fontId="5" fillId="0" borderId="2" xfId="0" applyNumberFormat="1" applyFont="1" applyBorder="1" applyAlignment="1">
      <alignment horizontal="right"/>
    </xf>
    <xf numFmtId="0" fontId="7" fillId="0" borderId="2" xfId="0" applyFont="1" applyBorder="1"/>
    <xf numFmtId="3" fontId="5" fillId="0" borderId="2" xfId="0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left" vertical="center"/>
    </xf>
    <xf numFmtId="3" fontId="7" fillId="4" borderId="2" xfId="0" applyNumberFormat="1" applyFont="1" applyFill="1" applyBorder="1" applyAlignment="1">
      <alignment horizontal="right"/>
    </xf>
    <xf numFmtId="3" fontId="5" fillId="4" borderId="2" xfId="0" applyNumberFormat="1" applyFont="1" applyFill="1" applyBorder="1" applyAlignment="1">
      <alignment horizontal="right"/>
    </xf>
    <xf numFmtId="3" fontId="5" fillId="4" borderId="2" xfId="0" applyNumberFormat="1" applyFont="1" applyFill="1" applyBorder="1" applyAlignment="1">
      <alignment horizontal="right" vertical="center"/>
    </xf>
    <xf numFmtId="3" fontId="7" fillId="4" borderId="2" xfId="0" applyNumberFormat="1" applyFont="1" applyFill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3" fontId="21" fillId="0" borderId="2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3" fontId="23" fillId="2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center" vertical="center"/>
    </xf>
    <xf numFmtId="3" fontId="23" fillId="2" borderId="0" xfId="0" applyNumberFormat="1" applyFont="1" applyFill="1" applyAlignment="1">
      <alignment horizontal="right" vertical="center"/>
    </xf>
    <xf numFmtId="3" fontId="17" fillId="2" borderId="0" xfId="0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3" fontId="23" fillId="2" borderId="0" xfId="0" applyNumberFormat="1" applyFont="1" applyFill="1" applyBorder="1" applyAlignment="1">
      <alignment vertical="center"/>
    </xf>
    <xf numFmtId="3" fontId="18" fillId="2" borderId="0" xfId="0" applyNumberFormat="1" applyFont="1" applyFill="1" applyBorder="1" applyAlignment="1">
      <alignment horizontal="right" vertical="center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27" fillId="0" borderId="0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8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horizontal="center" vertical="center"/>
    </xf>
    <xf numFmtId="3" fontId="21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3" fontId="18" fillId="2" borderId="0" xfId="0" applyNumberFormat="1" applyFont="1" applyFill="1" applyAlignment="1">
      <alignment horizontal="right" vertical="center"/>
    </xf>
    <xf numFmtId="3" fontId="22" fillId="3" borderId="2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horizontal="left" vertical="center"/>
    </xf>
    <xf numFmtId="3" fontId="7" fillId="0" borderId="2" xfId="1" applyNumberFormat="1" applyFont="1" applyFill="1" applyBorder="1" applyAlignment="1" applyProtection="1">
      <alignment horizontal="right" vertical="center"/>
    </xf>
    <xf numFmtId="3" fontId="7" fillId="0" borderId="5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left" vertical="center" indent="1"/>
    </xf>
    <xf numFmtId="3" fontId="5" fillId="0" borderId="2" xfId="1" applyNumberFormat="1" applyFont="1" applyFill="1" applyBorder="1" applyAlignment="1" applyProtection="1">
      <alignment horizontal="right" vertical="center"/>
    </xf>
    <xf numFmtId="3" fontId="5" fillId="0" borderId="5" xfId="0" applyNumberFormat="1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horizontal="left" vertical="center" wrapText="1"/>
    </xf>
    <xf numFmtId="3" fontId="7" fillId="0" borderId="5" xfId="1" applyNumberFormat="1" applyFont="1" applyFill="1" applyBorder="1" applyAlignment="1" applyProtection="1">
      <alignment horizontal="right" vertical="center"/>
    </xf>
    <xf numFmtId="0" fontId="5" fillId="0" borderId="2" xfId="0" applyFont="1" applyFill="1" applyBorder="1" applyAlignment="1">
      <alignment vertical="center"/>
    </xf>
    <xf numFmtId="0" fontId="11" fillId="0" borderId="2" xfId="0" applyFont="1" applyBorder="1"/>
    <xf numFmtId="0" fontId="7" fillId="0" borderId="2" xfId="0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7" fillId="0" borderId="6" xfId="0" applyNumberFormat="1" applyFont="1" applyFill="1" applyBorder="1" applyAlignment="1">
      <alignment horizontal="left" vertical="center" wrapText="1"/>
    </xf>
    <xf numFmtId="3" fontId="7" fillId="0" borderId="7" xfId="1" applyNumberFormat="1" applyFont="1" applyFill="1" applyBorder="1" applyAlignment="1" applyProtection="1">
      <alignment horizontal="right" vertical="center"/>
    </xf>
    <xf numFmtId="3" fontId="7" fillId="0" borderId="7" xfId="0" applyNumberFormat="1" applyFont="1" applyFill="1" applyBorder="1" applyAlignment="1">
      <alignment vertical="center"/>
    </xf>
    <xf numFmtId="3" fontId="7" fillId="0" borderId="8" xfId="0" applyNumberFormat="1" applyFont="1" applyFill="1" applyBorder="1" applyAlignment="1">
      <alignment vertical="center"/>
    </xf>
    <xf numFmtId="3" fontId="15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28" fillId="0" borderId="0" xfId="0" applyFont="1"/>
    <xf numFmtId="0" fontId="0" fillId="2" borderId="0" xfId="0" applyFont="1" applyFill="1"/>
    <xf numFmtId="0" fontId="28" fillId="2" borderId="0" xfId="0" applyFont="1" applyFill="1"/>
    <xf numFmtId="0" fontId="18" fillId="2" borderId="0" xfId="0" applyFont="1" applyFill="1"/>
    <xf numFmtId="0" fontId="28" fillId="2" borderId="0" xfId="0" applyFont="1" applyFill="1" applyAlignment="1">
      <alignment horizontal="right"/>
    </xf>
    <xf numFmtId="0" fontId="18" fillId="0" borderId="0" xfId="0" applyFont="1"/>
    <xf numFmtId="0" fontId="18" fillId="0" borderId="0" xfId="0" applyFont="1" applyFill="1" applyBorder="1"/>
    <xf numFmtId="0" fontId="18" fillId="0" borderId="0" xfId="0" applyFont="1" applyFill="1" applyAlignment="1">
      <alignment horizontal="right"/>
    </xf>
    <xf numFmtId="0" fontId="13" fillId="3" borderId="9" xfId="0" applyFont="1" applyFill="1" applyBorder="1" applyAlignment="1">
      <alignment horizontal="center" vertical="center" wrapText="1"/>
    </xf>
    <xf numFmtId="3" fontId="13" fillId="3" borderId="10" xfId="0" applyNumberFormat="1" applyFont="1" applyFill="1" applyBorder="1" applyAlignment="1">
      <alignment horizontal="center" vertical="center" wrapText="1"/>
    </xf>
    <xf numFmtId="3" fontId="29" fillId="0" borderId="0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Border="1"/>
    <xf numFmtId="0" fontId="5" fillId="0" borderId="12" xfId="0" applyFont="1" applyBorder="1"/>
    <xf numFmtId="0" fontId="5" fillId="0" borderId="13" xfId="0" applyFont="1" applyBorder="1"/>
    <xf numFmtId="0" fontId="0" fillId="0" borderId="0" xfId="0" applyFont="1" applyFill="1" applyBorder="1"/>
    <xf numFmtId="0" fontId="5" fillId="0" borderId="14" xfId="0" applyFont="1" applyBorder="1"/>
    <xf numFmtId="3" fontId="5" fillId="0" borderId="2" xfId="0" applyNumberFormat="1" applyFont="1" applyBorder="1"/>
    <xf numFmtId="0" fontId="5" fillId="0" borderId="2" xfId="0" applyFont="1" applyBorder="1"/>
    <xf numFmtId="0" fontId="5" fillId="0" borderId="15" xfId="0" applyFont="1" applyBorder="1"/>
    <xf numFmtId="0" fontId="5" fillId="2" borderId="14" xfId="0" applyFont="1" applyFill="1" applyBorder="1"/>
    <xf numFmtId="3" fontId="5" fillId="2" borderId="2" xfId="0" applyNumberFormat="1" applyFont="1" applyFill="1" applyBorder="1" applyAlignment="1">
      <alignment horizontal="center"/>
    </xf>
    <xf numFmtId="0" fontId="5" fillId="0" borderId="14" xfId="0" applyFont="1" applyBorder="1" applyAlignment="1">
      <alignment wrapText="1"/>
    </xf>
    <xf numFmtId="0" fontId="7" fillId="0" borderId="9" xfId="0" applyFont="1" applyBorder="1"/>
    <xf numFmtId="3" fontId="7" fillId="0" borderId="10" xfId="0" applyNumberFormat="1" applyFont="1" applyBorder="1"/>
    <xf numFmtId="3" fontId="7" fillId="0" borderId="16" xfId="0" applyNumberFormat="1" applyFont="1" applyBorder="1"/>
    <xf numFmtId="3" fontId="9" fillId="0" borderId="0" xfId="0" applyNumberFormat="1" applyFont="1" applyBorder="1"/>
    <xf numFmtId="3" fontId="28" fillId="0" borderId="0" xfId="0" applyNumberFormat="1" applyFont="1"/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vertical="center" wrapText="1"/>
    </xf>
    <xf numFmtId="0" fontId="5" fillId="0" borderId="14" xfId="0" applyFont="1" applyBorder="1" applyAlignment="1">
      <alignment horizontal="left" vertical="center"/>
    </xf>
    <xf numFmtId="3" fontId="11" fillId="0" borderId="2" xfId="0" applyNumberFormat="1" applyFont="1" applyBorder="1"/>
    <xf numFmtId="3" fontId="13" fillId="0" borderId="15" xfId="0" applyNumberFormat="1" applyFont="1" applyBorder="1"/>
    <xf numFmtId="3" fontId="15" fillId="0" borderId="0" xfId="0" applyNumberFormat="1" applyFont="1" applyFill="1" applyBorder="1"/>
    <xf numFmtId="0" fontId="0" fillId="0" borderId="0" xfId="0" applyNumberFormat="1"/>
    <xf numFmtId="0" fontId="7" fillId="0" borderId="14" xfId="0" applyFont="1" applyBorder="1" applyAlignment="1">
      <alignment horizontal="right" vertical="center"/>
    </xf>
    <xf numFmtId="3" fontId="13" fillId="0" borderId="2" xfId="0" applyNumberFormat="1" applyFont="1" applyBorder="1"/>
    <xf numFmtId="3" fontId="14" fillId="0" borderId="0" xfId="0" applyNumberFormat="1" applyFont="1" applyFill="1" applyBorder="1"/>
    <xf numFmtId="0" fontId="5" fillId="0" borderId="14" xfId="0" applyFont="1" applyBorder="1" applyAlignment="1">
      <alignment horizontal="left" vertical="center" wrapText="1"/>
    </xf>
    <xf numFmtId="3" fontId="11" fillId="0" borderId="0" xfId="0" applyNumberFormat="1" applyFont="1" applyFill="1" applyBorder="1"/>
    <xf numFmtId="0" fontId="7" fillId="0" borderId="14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3" fontId="13" fillId="2" borderId="21" xfId="0" applyNumberFormat="1" applyFont="1" applyFill="1" applyBorder="1"/>
    <xf numFmtId="3" fontId="13" fillId="2" borderId="22" xfId="0" applyNumberFormat="1" applyFont="1" applyFill="1" applyBorder="1"/>
    <xf numFmtId="3" fontId="0" fillId="2" borderId="0" xfId="0" applyNumberFormat="1" applyFill="1" applyBorder="1"/>
    <xf numFmtId="0" fontId="30" fillId="0" borderId="0" xfId="0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2" xfId="0" applyFont="1" applyBorder="1" applyAlignment="1">
      <alignment vertical="center" wrapText="1"/>
    </xf>
    <xf numFmtId="0" fontId="32" fillId="0" borderId="2" xfId="0" applyFont="1" applyBorder="1"/>
    <xf numFmtId="3" fontId="32" fillId="0" borderId="2" xfId="0" applyNumberFormat="1" applyFont="1" applyBorder="1"/>
    <xf numFmtId="0" fontId="32" fillId="0" borderId="2" xfId="0" applyFont="1" applyBorder="1" applyAlignment="1">
      <alignment horizontal="justify" vertical="top" wrapText="1"/>
    </xf>
    <xf numFmtId="3" fontId="32" fillId="0" borderId="2" xfId="0" applyNumberFormat="1" applyFont="1" applyBorder="1" applyAlignment="1">
      <alignment vertical="center"/>
    </xf>
    <xf numFmtId="0" fontId="31" fillId="0" borderId="2" xfId="0" applyFont="1" applyBorder="1"/>
    <xf numFmtId="3" fontId="31" fillId="0" borderId="2" xfId="0" applyNumberFormat="1" applyFont="1" applyBorder="1"/>
    <xf numFmtId="0" fontId="31" fillId="0" borderId="2" xfId="0" applyFont="1" applyBorder="1" applyAlignment="1">
      <alignment wrapText="1"/>
    </xf>
    <xf numFmtId="3" fontId="31" fillId="0" borderId="2" xfId="0" applyNumberFormat="1" applyFont="1" applyBorder="1" applyAlignment="1">
      <alignment vertical="center"/>
    </xf>
    <xf numFmtId="0" fontId="31" fillId="0" borderId="2" xfId="0" applyFont="1" applyBorder="1" applyAlignment="1">
      <alignment horizontal="justify" vertical="top" wrapText="1"/>
    </xf>
    <xf numFmtId="0" fontId="5" fillId="0" borderId="2" xfId="5" applyFont="1" applyFill="1" applyBorder="1" applyAlignment="1">
      <alignment horizontal="left" indent="1"/>
    </xf>
    <xf numFmtId="0" fontId="7" fillId="4" borderId="2" xfId="6" applyFont="1" applyFill="1" applyBorder="1"/>
    <xf numFmtId="0" fontId="36" fillId="0" borderId="0" xfId="5"/>
    <xf numFmtId="0" fontId="4" fillId="0" borderId="0" xfId="5" applyFont="1"/>
    <xf numFmtId="0" fontId="1" fillId="0" borderId="0" xfId="8"/>
    <xf numFmtId="0" fontId="36" fillId="2" borderId="0" xfId="5" applyFill="1"/>
    <xf numFmtId="0" fontId="5" fillId="2" borderId="0" xfId="5" applyFont="1" applyFill="1"/>
    <xf numFmtId="0" fontId="18" fillId="2" borderId="0" xfId="5" applyFont="1" applyFill="1" applyAlignment="1">
      <alignment horizontal="right"/>
    </xf>
    <xf numFmtId="0" fontId="33" fillId="2" borderId="0" xfId="5" applyFont="1" applyFill="1" applyAlignment="1">
      <alignment horizontal="center"/>
    </xf>
    <xf numFmtId="0" fontId="36" fillId="0" borderId="0" xfId="5" applyAlignment="1"/>
    <xf numFmtId="0" fontId="36" fillId="2" borderId="0" xfId="5" applyFill="1" applyAlignment="1"/>
    <xf numFmtId="0" fontId="34" fillId="2" borderId="0" xfId="5" applyFont="1" applyFill="1" applyBorder="1" applyAlignment="1">
      <alignment horizontal="center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Border="1"/>
    <xf numFmtId="0" fontId="7" fillId="0" borderId="2" xfId="5" applyFont="1" applyFill="1" applyBorder="1" applyAlignment="1">
      <alignment horizontal="left" vertical="center"/>
    </xf>
    <xf numFmtId="3" fontId="7" fillId="0" borderId="2" xfId="5" applyNumberFormat="1" applyFont="1" applyFill="1" applyBorder="1" applyAlignment="1">
      <alignment horizontal="right" vertical="center" wrapText="1"/>
    </xf>
    <xf numFmtId="0" fontId="12" fillId="0" borderId="0" xfId="5" applyFont="1"/>
    <xf numFmtId="0" fontId="5" fillId="0" borderId="2" xfId="5" applyFont="1" applyBorder="1"/>
    <xf numFmtId="3" fontId="5" fillId="0" borderId="2" xfId="5" applyNumberFormat="1" applyFont="1" applyBorder="1"/>
    <xf numFmtId="3" fontId="5" fillId="0" borderId="2" xfId="5" applyNumberFormat="1" applyFont="1" applyFill="1" applyBorder="1" applyAlignment="1">
      <alignment horizontal="right" vertical="center" wrapText="1"/>
    </xf>
    <xf numFmtId="3" fontId="5" fillId="0" borderId="2" xfId="5" applyNumberFormat="1" applyFont="1" applyFill="1" applyBorder="1"/>
    <xf numFmtId="0" fontId="7" fillId="0" borderId="2" xfId="8" applyFont="1" applyBorder="1"/>
    <xf numFmtId="0" fontId="7" fillId="0" borderId="2" xfId="8" applyFont="1" applyFill="1" applyBorder="1" applyAlignment="1">
      <alignment horizontal="left"/>
    </xf>
    <xf numFmtId="3" fontId="7" fillId="0" borderId="2" xfId="5" applyNumberFormat="1" applyFont="1" applyFill="1" applyBorder="1"/>
    <xf numFmtId="0" fontId="5" fillId="0" borderId="2" xfId="8" applyFont="1" applyBorder="1"/>
    <xf numFmtId="0" fontId="5" fillId="0" borderId="2" xfId="8" applyFont="1" applyFill="1" applyBorder="1" applyAlignment="1">
      <alignment horizontal="left" indent="1"/>
    </xf>
    <xf numFmtId="0" fontId="7" fillId="4" borderId="2" xfId="5" applyFont="1" applyFill="1" applyBorder="1"/>
    <xf numFmtId="3" fontId="7" fillId="4" borderId="2" xfId="5" applyNumberFormat="1" applyFont="1" applyFill="1" applyBorder="1" applyAlignment="1"/>
    <xf numFmtId="3" fontId="12" fillId="0" borderId="0" xfId="5" applyNumberFormat="1" applyFont="1"/>
    <xf numFmtId="0" fontId="7" fillId="0" borderId="2" xfId="5" applyFont="1" applyFill="1" applyBorder="1"/>
    <xf numFmtId="3" fontId="7" fillId="0" borderId="2" xfId="5" applyNumberFormat="1" applyFont="1" applyFill="1" applyBorder="1" applyAlignment="1"/>
    <xf numFmtId="3" fontId="5" fillId="0" borderId="2" xfId="5" applyNumberFormat="1" applyFont="1" applyFill="1" applyBorder="1" applyAlignment="1"/>
    <xf numFmtId="0" fontId="5" fillId="0" borderId="2" xfId="5" applyFont="1" applyFill="1" applyBorder="1" applyAlignment="1">
      <alignment horizontal="left" indent="2"/>
    </xf>
    <xf numFmtId="0" fontId="5" fillId="0" borderId="2" xfId="8" applyFont="1" applyFill="1" applyBorder="1" applyAlignment="1">
      <alignment horizontal="left" vertical="center" indent="2"/>
    </xf>
    <xf numFmtId="0" fontId="5" fillId="0" borderId="2" xfId="5" applyFont="1" applyFill="1" applyBorder="1"/>
    <xf numFmtId="0" fontId="5" fillId="0" borderId="2" xfId="5" applyFont="1" applyBorder="1" applyAlignment="1">
      <alignment horizontal="left" indent="2"/>
    </xf>
    <xf numFmtId="0" fontId="5" fillId="0" borderId="0" xfId="5" applyFont="1"/>
    <xf numFmtId="3" fontId="7" fillId="4" borderId="2" xfId="5" applyNumberFormat="1" applyFont="1" applyFill="1" applyBorder="1" applyAlignment="1">
      <alignment horizontal="right" vertical="center" wrapText="1"/>
    </xf>
    <xf numFmtId="3" fontId="7" fillId="4" borderId="2" xfId="5" applyNumberFormat="1" applyFont="1" applyFill="1" applyBorder="1"/>
    <xf numFmtId="0" fontId="35" fillId="4" borderId="2" xfId="5" applyFont="1" applyFill="1" applyBorder="1"/>
    <xf numFmtId="3" fontId="23" fillId="4" borderId="2" xfId="5" applyNumberFormat="1" applyFont="1" applyFill="1" applyBorder="1" applyAlignment="1"/>
    <xf numFmtId="0" fontId="5" fillId="4" borderId="2" xfId="5" applyFont="1" applyFill="1" applyBorder="1"/>
    <xf numFmtId="0" fontId="35" fillId="4" borderId="2" xfId="5" applyFont="1" applyFill="1" applyBorder="1" applyAlignment="1">
      <alignment horizontal="left"/>
    </xf>
    <xf numFmtId="0" fontId="23" fillId="0" borderId="2" xfId="5" applyFont="1" applyBorder="1" applyAlignment="1">
      <alignment horizontal="left"/>
    </xf>
    <xf numFmtId="0" fontId="5" fillId="0" borderId="0" xfId="5" applyFont="1" applyBorder="1"/>
    <xf numFmtId="3" fontId="36" fillId="0" borderId="0" xfId="5" applyNumberFormat="1"/>
    <xf numFmtId="0" fontId="0" fillId="0" borderId="0" xfId="5" applyFont="1" applyAlignment="1">
      <alignment horizontal="left" indent="1"/>
    </xf>
    <xf numFmtId="3" fontId="21" fillId="0" borderId="0" xfId="5" applyNumberFormat="1" applyFont="1"/>
    <xf numFmtId="3" fontId="5" fillId="0" borderId="2" xfId="5" applyNumberFormat="1" applyFont="1" applyBorder="1" applyAlignment="1">
      <alignment horizontal="right"/>
    </xf>
    <xf numFmtId="0" fontId="5" fillId="0" borderId="2" xfId="8" applyFont="1" applyFill="1" applyBorder="1" applyAlignment="1">
      <alignment horizontal="left" vertical="center" wrapText="1" indent="2"/>
    </xf>
    <xf numFmtId="0" fontId="5" fillId="0" borderId="2" xfId="8" applyFont="1" applyFill="1" applyBorder="1" applyAlignment="1">
      <alignment horizontal="left" vertical="center" indent="2" shrinkToFit="1"/>
    </xf>
    <xf numFmtId="3" fontId="5" fillId="0" borderId="2" xfId="5" applyNumberFormat="1" applyFont="1" applyFill="1" applyBorder="1" applyAlignment="1">
      <alignment horizontal="right"/>
    </xf>
    <xf numFmtId="0" fontId="5" fillId="0" borderId="23" xfId="0" applyFont="1" applyBorder="1"/>
    <xf numFmtId="3" fontId="5" fillId="0" borderId="23" xfId="0" applyNumberFormat="1" applyFont="1" applyBorder="1"/>
    <xf numFmtId="0" fontId="0" fillId="9" borderId="23" xfId="0" applyFill="1" applyBorder="1"/>
    <xf numFmtId="0" fontId="5" fillId="0" borderId="23" xfId="0" applyFont="1" applyBorder="1" applyAlignment="1"/>
    <xf numFmtId="0" fontId="13" fillId="5" borderId="23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3" fontId="19" fillId="0" borderId="0" xfId="0" applyNumberFormat="1" applyFont="1" applyFill="1" applyBorder="1" applyAlignment="1">
      <alignment horizontal="right" vertical="center"/>
    </xf>
    <xf numFmtId="0" fontId="5" fillId="6" borderId="23" xfId="0" applyFont="1" applyFill="1" applyBorder="1" applyAlignment="1"/>
    <xf numFmtId="1" fontId="15" fillId="0" borderId="0" xfId="0" applyNumberFormat="1" applyFont="1"/>
    <xf numFmtId="1" fontId="0" fillId="0" borderId="0" xfId="0" applyNumberFormat="1"/>
    <xf numFmtId="0" fontId="5" fillId="0" borderId="12" xfId="0" applyFont="1" applyFill="1" applyBorder="1"/>
    <xf numFmtId="0" fontId="5" fillId="0" borderId="2" xfId="0" applyFont="1" applyFill="1" applyBorder="1"/>
    <xf numFmtId="3" fontId="7" fillId="0" borderId="10" xfId="0" applyNumberFormat="1" applyFont="1" applyFill="1" applyBorder="1"/>
    <xf numFmtId="0" fontId="5" fillId="10" borderId="12" xfId="0" applyFont="1" applyFill="1" applyBorder="1"/>
    <xf numFmtId="0" fontId="5" fillId="10" borderId="2" xfId="0" applyFont="1" applyFill="1" applyBorder="1"/>
    <xf numFmtId="3" fontId="7" fillId="10" borderId="10" xfId="0" applyNumberFormat="1" applyFont="1" applyFill="1" applyBorder="1"/>
    <xf numFmtId="0" fontId="16" fillId="0" borderId="0" xfId="0" applyFont="1"/>
    <xf numFmtId="3" fontId="11" fillId="0" borderId="0" xfId="0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horizontal="right" vertical="center"/>
    </xf>
    <xf numFmtId="3" fontId="5" fillId="0" borderId="0" xfId="0" applyNumberFormat="1" applyFont="1"/>
    <xf numFmtId="3" fontId="5" fillId="0" borderId="24" xfId="0" applyNumberFormat="1" applyFont="1" applyFill="1" applyBorder="1" applyAlignment="1">
      <alignment horizontal="right"/>
    </xf>
    <xf numFmtId="3" fontId="5" fillId="0" borderId="24" xfId="0" applyNumberFormat="1" applyFont="1" applyFill="1" applyBorder="1" applyAlignment="1">
      <alignment horizontal="right" vertical="center"/>
    </xf>
    <xf numFmtId="3" fontId="5" fillId="0" borderId="12" xfId="0" applyNumberFormat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right" vertical="center"/>
    </xf>
    <xf numFmtId="3" fontId="5" fillId="0" borderId="23" xfId="0" applyNumberFormat="1" applyFont="1" applyBorder="1" applyAlignment="1">
      <alignment horizontal="right"/>
    </xf>
    <xf numFmtId="3" fontId="5" fillId="0" borderId="23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3" fontId="5" fillId="0" borderId="25" xfId="0" applyNumberFormat="1" applyFont="1" applyFill="1" applyBorder="1" applyAlignment="1">
      <alignment horizontal="right" vertical="center"/>
    </xf>
    <xf numFmtId="3" fontId="5" fillId="0" borderId="26" xfId="0" applyNumberFormat="1" applyFont="1" applyFill="1" applyBorder="1" applyAlignment="1">
      <alignment horizontal="right" vertical="center"/>
    </xf>
    <xf numFmtId="3" fontId="5" fillId="0" borderId="27" xfId="0" applyNumberFormat="1" applyFont="1" applyFill="1" applyBorder="1" applyAlignment="1">
      <alignment horizontal="right" vertical="center"/>
    </xf>
    <xf numFmtId="3" fontId="5" fillId="4" borderId="28" xfId="0" applyNumberFormat="1" applyFont="1" applyFill="1" applyBorder="1" applyAlignment="1">
      <alignment horizontal="right"/>
    </xf>
    <xf numFmtId="3" fontId="7" fillId="4" borderId="28" xfId="0" applyNumberFormat="1" applyFont="1" applyFill="1" applyBorder="1" applyAlignment="1">
      <alignment horizontal="right"/>
    </xf>
    <xf numFmtId="0" fontId="5" fillId="0" borderId="24" xfId="0" applyFont="1" applyFill="1" applyBorder="1" applyAlignment="1">
      <alignment horizontal="right" vertical="center"/>
    </xf>
    <xf numFmtId="0" fontId="7" fillId="4" borderId="12" xfId="0" applyFont="1" applyFill="1" applyBorder="1" applyAlignment="1">
      <alignment horizontal="left" vertical="center"/>
    </xf>
    <xf numFmtId="3" fontId="7" fillId="4" borderId="12" xfId="0" applyNumberFormat="1" applyFont="1" applyFill="1" applyBorder="1" applyAlignment="1">
      <alignment horizontal="right"/>
    </xf>
    <xf numFmtId="0" fontId="7" fillId="0" borderId="23" xfId="0" applyFont="1" applyBorder="1" applyAlignment="1">
      <alignment horizontal="center"/>
    </xf>
    <xf numFmtId="3" fontId="5" fillId="0" borderId="23" xfId="0" applyNumberFormat="1" applyFont="1" applyFill="1" applyBorder="1" applyAlignment="1">
      <alignment horizontal="right"/>
    </xf>
    <xf numFmtId="0" fontId="7" fillId="4" borderId="23" xfId="0" applyFont="1" applyFill="1" applyBorder="1" applyAlignment="1">
      <alignment horizontal="left" vertical="center" wrapText="1"/>
    </xf>
    <xf numFmtId="3" fontId="7" fillId="4" borderId="23" xfId="0" applyNumberFormat="1" applyFont="1" applyFill="1" applyBorder="1" applyAlignment="1">
      <alignment horizontal="right"/>
    </xf>
    <xf numFmtId="3" fontId="5" fillId="4" borderId="23" xfId="0" applyNumberFormat="1" applyFont="1" applyFill="1" applyBorder="1" applyAlignment="1">
      <alignment horizontal="right"/>
    </xf>
    <xf numFmtId="0" fontId="5" fillId="4" borderId="23" xfId="0" applyFont="1" applyFill="1" applyBorder="1" applyAlignment="1">
      <alignment horizontal="right" vertical="center"/>
    </xf>
    <xf numFmtId="0" fontId="31" fillId="0" borderId="2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3" fontId="4" fillId="2" borderId="0" xfId="0" applyNumberFormat="1" applyFont="1" applyFill="1" applyBorder="1"/>
    <xf numFmtId="3" fontId="38" fillId="2" borderId="0" xfId="0" applyNumberFormat="1" applyFont="1" applyFill="1" applyBorder="1"/>
    <xf numFmtId="3" fontId="39" fillId="2" borderId="0" xfId="0" applyNumberFormat="1" applyFont="1" applyFill="1" applyBorder="1"/>
    <xf numFmtId="3" fontId="38" fillId="0" borderId="0" xfId="0" applyNumberFormat="1" applyFont="1"/>
    <xf numFmtId="0" fontId="40" fillId="0" borderId="0" xfId="0" applyFont="1" applyAlignment="1">
      <alignment horizontal="justify" vertical="center"/>
    </xf>
    <xf numFmtId="0" fontId="40" fillId="0" borderId="0" xfId="0" applyFont="1" applyAlignment="1">
      <alignment vertical="center"/>
    </xf>
    <xf numFmtId="0" fontId="41" fillId="0" borderId="0" xfId="0" applyFont="1"/>
    <xf numFmtId="0" fontId="25" fillId="0" borderId="0" xfId="0" applyFont="1" applyFill="1" applyProtection="1"/>
    <xf numFmtId="0" fontId="40" fillId="0" borderId="0" xfId="0" applyFont="1" applyFill="1" applyBorder="1" applyAlignment="1" applyProtection="1">
      <alignment horizontal="left"/>
    </xf>
    <xf numFmtId="0" fontId="40" fillId="0" borderId="0" xfId="0" applyFont="1" applyBorder="1" applyAlignment="1">
      <alignment horizontal="justify" vertical="center"/>
    </xf>
    <xf numFmtId="0" fontId="40" fillId="0" borderId="0" xfId="0" applyFont="1" applyFill="1" applyProtection="1"/>
    <xf numFmtId="0" fontId="40" fillId="0" borderId="0" xfId="0" applyFont="1" applyFill="1" applyAlignment="1" applyProtection="1">
      <alignment horizontal="right"/>
    </xf>
    <xf numFmtId="0" fontId="25" fillId="0" borderId="23" xfId="0" applyFont="1" applyFill="1" applyBorder="1" applyAlignment="1" applyProtection="1">
      <alignment vertical="center"/>
    </xf>
    <xf numFmtId="0" fontId="25" fillId="0" borderId="23" xfId="0" applyFont="1" applyFill="1" applyBorder="1" applyAlignment="1" applyProtection="1">
      <alignment horizontal="center" vertical="center"/>
    </xf>
    <xf numFmtId="49" fontId="40" fillId="0" borderId="23" xfId="0" applyNumberFormat="1" applyFont="1" applyFill="1" applyBorder="1" applyAlignment="1" applyProtection="1">
      <alignment horizontal="left" vertical="center" indent="1"/>
    </xf>
    <xf numFmtId="3" fontId="40" fillId="0" borderId="23" xfId="0" applyNumberFormat="1" applyFont="1" applyFill="1" applyBorder="1" applyAlignment="1" applyProtection="1">
      <alignment vertical="center"/>
      <protection locked="0"/>
    </xf>
    <xf numFmtId="49" fontId="40" fillId="0" borderId="23" xfId="0" applyNumberFormat="1" applyFont="1" applyFill="1" applyBorder="1" applyAlignment="1" applyProtection="1">
      <alignment vertical="center"/>
      <protection locked="0"/>
    </xf>
    <xf numFmtId="49" fontId="25" fillId="0" borderId="23" xfId="0" applyNumberFormat="1" applyFont="1" applyFill="1" applyBorder="1" applyAlignment="1" applyProtection="1">
      <alignment vertical="center"/>
    </xf>
    <xf numFmtId="3" fontId="25" fillId="0" borderId="23" xfId="0" applyNumberFormat="1" applyFont="1" applyFill="1" applyBorder="1" applyAlignment="1" applyProtection="1">
      <alignment vertical="center"/>
    </xf>
    <xf numFmtId="0" fontId="40" fillId="0" borderId="23" xfId="0" applyFont="1" applyFill="1" applyBorder="1" applyAlignment="1" applyProtection="1">
      <alignment vertical="center"/>
    </xf>
    <xf numFmtId="0" fontId="40" fillId="0" borderId="23" xfId="0" applyFont="1" applyFill="1" applyBorder="1" applyAlignment="1" applyProtection="1">
      <alignment horizontal="left" vertical="center" indent="1"/>
    </xf>
    <xf numFmtId="3" fontId="40" fillId="0" borderId="23" xfId="0" applyNumberFormat="1" applyFont="1" applyFill="1" applyBorder="1" applyAlignment="1" applyProtection="1">
      <alignment horizontal="right" vertical="center"/>
    </xf>
    <xf numFmtId="49" fontId="25" fillId="0" borderId="23" xfId="0" applyNumberFormat="1" applyFont="1" applyFill="1" applyBorder="1" applyAlignment="1" applyProtection="1">
      <alignment vertical="center"/>
      <protection locked="0"/>
    </xf>
    <xf numFmtId="3" fontId="25" fillId="0" borderId="23" xfId="0" applyNumberFormat="1" applyFont="1" applyFill="1" applyBorder="1" applyAlignment="1" applyProtection="1">
      <alignment vertical="center"/>
      <protection locked="0"/>
    </xf>
    <xf numFmtId="0" fontId="42" fillId="0" borderId="0" xfId="0" applyFont="1"/>
    <xf numFmtId="0" fontId="25" fillId="0" borderId="0" xfId="0" applyFont="1"/>
    <xf numFmtId="0" fontId="40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49" fontId="40" fillId="0" borderId="23" xfId="0" applyNumberFormat="1" applyFont="1" applyFill="1" applyBorder="1" applyAlignment="1" applyProtection="1">
      <alignment horizontal="left" vertical="center" indent="2"/>
      <protection locked="0"/>
    </xf>
    <xf numFmtId="49" fontId="25" fillId="0" borderId="0" xfId="0" applyNumberFormat="1" applyFont="1" applyFill="1" applyBorder="1" applyAlignment="1" applyProtection="1">
      <alignment vertical="center"/>
      <protection locked="0"/>
    </xf>
    <xf numFmtId="3" fontId="25" fillId="0" borderId="0" xfId="0" applyNumberFormat="1" applyFont="1" applyFill="1" applyBorder="1" applyAlignment="1" applyProtection="1">
      <alignment vertical="center"/>
      <protection locked="0"/>
    </xf>
    <xf numFmtId="0" fontId="40" fillId="0" borderId="0" xfId="0" applyFont="1"/>
    <xf numFmtId="0" fontId="40" fillId="0" borderId="0" xfId="0" applyFont="1" applyAlignment="1">
      <alignment horizontal="justify"/>
    </xf>
    <xf numFmtId="3" fontId="7" fillId="3" borderId="23" xfId="0" applyNumberFormat="1" applyFont="1" applyFill="1" applyBorder="1" applyAlignment="1">
      <alignment horizontal="center" vertical="center" wrapText="1"/>
    </xf>
    <xf numFmtId="3" fontId="13" fillId="3" borderId="23" xfId="0" applyNumberFormat="1" applyFont="1" applyFill="1" applyBorder="1" applyAlignment="1">
      <alignment horizontal="center" vertical="center" wrapText="1"/>
    </xf>
    <xf numFmtId="3" fontId="21" fillId="3" borderId="23" xfId="0" applyNumberFormat="1" applyFont="1" applyFill="1" applyBorder="1" applyAlignment="1">
      <alignment horizontal="center" vertical="center" wrapText="1"/>
    </xf>
    <xf numFmtId="3" fontId="21" fillId="3" borderId="23" xfId="0" applyNumberFormat="1" applyFont="1" applyFill="1" applyBorder="1" applyAlignment="1">
      <alignment vertical="center" wrapText="1"/>
    </xf>
    <xf numFmtId="3" fontId="7" fillId="0" borderId="23" xfId="0" applyNumberFormat="1" applyFont="1" applyFill="1" applyBorder="1" applyAlignment="1">
      <alignment horizontal="left" vertical="center"/>
    </xf>
    <xf numFmtId="3" fontId="7" fillId="0" borderId="23" xfId="0" applyNumberFormat="1" applyFont="1" applyFill="1" applyBorder="1" applyAlignment="1">
      <alignment vertical="center"/>
    </xf>
    <xf numFmtId="3" fontId="5" fillId="0" borderId="23" xfId="0" applyNumberFormat="1" applyFont="1" applyFill="1" applyBorder="1" applyAlignment="1">
      <alignment horizontal="left" vertical="center" indent="1"/>
    </xf>
    <xf numFmtId="3" fontId="5" fillId="0" borderId="23" xfId="0" applyNumberFormat="1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left" vertical="center" wrapText="1"/>
    </xf>
    <xf numFmtId="3" fontId="12" fillId="0" borderId="23" xfId="0" applyNumberFormat="1" applyFont="1" applyFill="1" applyBorder="1" applyAlignment="1">
      <alignment vertical="center"/>
    </xf>
    <xf numFmtId="3" fontId="25" fillId="0" borderId="23" xfId="0" applyNumberFormat="1" applyFont="1" applyFill="1" applyBorder="1" applyAlignment="1">
      <alignment horizontal="left" vertical="center" wrapText="1"/>
    </xf>
    <xf numFmtId="3" fontId="25" fillId="0" borderId="23" xfId="0" applyNumberFormat="1" applyFont="1" applyFill="1" applyBorder="1" applyAlignment="1">
      <alignment vertical="center"/>
    </xf>
    <xf numFmtId="0" fontId="43" fillId="0" borderId="0" xfId="0" applyFont="1"/>
    <xf numFmtId="0" fontId="5" fillId="0" borderId="0" xfId="0" applyFont="1" applyAlignment="1">
      <alignment horizontal="left" vertical="center" indent="1"/>
    </xf>
    <xf numFmtId="3" fontId="7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 wrapText="1"/>
    </xf>
    <xf numFmtId="0" fontId="5" fillId="0" borderId="29" xfId="0" applyFont="1" applyFill="1" applyBorder="1" applyAlignment="1">
      <alignment horizontal="right" vertical="center" wrapText="1"/>
    </xf>
    <xf numFmtId="0" fontId="5" fillId="4" borderId="24" xfId="0" applyFont="1" applyFill="1" applyBorder="1" applyAlignment="1">
      <alignment horizontal="right" vertical="center"/>
    </xf>
    <xf numFmtId="0" fontId="22" fillId="0" borderId="12" xfId="0" applyFont="1" applyBorder="1" applyAlignment="1">
      <alignment horizontal="left" vertical="center"/>
    </xf>
    <xf numFmtId="0" fontId="5" fillId="0" borderId="30" xfId="0" applyFont="1" applyFill="1" applyBorder="1" applyAlignment="1">
      <alignment horizontal="right" vertical="center" wrapText="1"/>
    </xf>
    <xf numFmtId="3" fontId="0" fillId="0" borderId="0" xfId="0" applyNumberFormat="1" applyFont="1"/>
    <xf numFmtId="3" fontId="5" fillId="0" borderId="31" xfId="0" applyNumberFormat="1" applyFont="1" applyFill="1" applyBorder="1" applyAlignment="1">
      <alignment horizontal="right" vertical="center"/>
    </xf>
    <xf numFmtId="3" fontId="16" fillId="11" borderId="0" xfId="0" applyNumberFormat="1" applyFont="1" applyFill="1"/>
    <xf numFmtId="3" fontId="8" fillId="11" borderId="0" xfId="0" applyNumberFormat="1" applyFont="1" applyFill="1"/>
    <xf numFmtId="3" fontId="0" fillId="11" borderId="0" xfId="0" applyNumberFormat="1" applyFill="1"/>
    <xf numFmtId="3" fontId="8" fillId="11" borderId="0" xfId="0" applyNumberFormat="1" applyFont="1" applyFill="1" applyAlignment="1">
      <alignment horizontal="right"/>
    </xf>
    <xf numFmtId="0" fontId="8" fillId="12" borderId="0" xfId="0" applyFont="1" applyFill="1"/>
    <xf numFmtId="0" fontId="8" fillId="13" borderId="0" xfId="0" applyFont="1" applyFill="1"/>
    <xf numFmtId="3" fontId="5" fillId="0" borderId="0" xfId="0" applyNumberFormat="1" applyFont="1" applyFill="1" applyBorder="1" applyAlignment="1">
      <alignment horizontal="left"/>
    </xf>
    <xf numFmtId="3" fontId="8" fillId="14" borderId="0" xfId="0" applyNumberFormat="1" applyFont="1" applyFill="1"/>
    <xf numFmtId="0" fontId="8" fillId="0" borderId="0" xfId="0" applyFont="1" applyFill="1"/>
    <xf numFmtId="3" fontId="7" fillId="0" borderId="0" xfId="0" applyNumberFormat="1" applyFont="1" applyFill="1" applyBorder="1"/>
    <xf numFmtId="0" fontId="7" fillId="0" borderId="0" xfId="0" applyFont="1" applyFill="1" applyAlignment="1">
      <alignment horizontal="center" vertical="center" wrapText="1"/>
    </xf>
    <xf numFmtId="3" fontId="5" fillId="0" borderId="24" xfId="0" applyNumberFormat="1" applyFont="1" applyBorder="1" applyAlignment="1">
      <alignment horizontal="right"/>
    </xf>
    <xf numFmtId="0" fontId="5" fillId="0" borderId="23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right"/>
    </xf>
    <xf numFmtId="0" fontId="0" fillId="0" borderId="0" xfId="0" applyFill="1"/>
    <xf numFmtId="3" fontId="0" fillId="0" borderId="0" xfId="0" applyNumberFormat="1" applyFill="1"/>
    <xf numFmtId="3" fontId="7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/>
    <xf numFmtId="3" fontId="8" fillId="0" borderId="0" xfId="0" applyNumberFormat="1" applyFont="1" applyFill="1"/>
    <xf numFmtId="3" fontId="8" fillId="12" borderId="0" xfId="0" applyNumberFormat="1" applyFont="1" applyFill="1"/>
    <xf numFmtId="0" fontId="0" fillId="7" borderId="23" xfId="0" applyFill="1" applyBorder="1"/>
    <xf numFmtId="0" fontId="7" fillId="7" borderId="23" xfId="0" applyFont="1" applyFill="1" applyBorder="1" applyAlignment="1">
      <alignment horizontal="center" vertical="center" wrapText="1"/>
    </xf>
    <xf numFmtId="0" fontId="7" fillId="15" borderId="23" xfId="0" applyFont="1" applyFill="1" applyBorder="1" applyAlignment="1">
      <alignment horizontal="center" vertical="center" wrapText="1"/>
    </xf>
    <xf numFmtId="0" fontId="8" fillId="0" borderId="23" xfId="0" applyFont="1" applyBorder="1"/>
    <xf numFmtId="0" fontId="7" fillId="0" borderId="23" xfId="0" applyFont="1" applyFill="1" applyBorder="1" applyAlignment="1">
      <alignment horizontal="center" vertical="center" wrapText="1"/>
    </xf>
    <xf numFmtId="3" fontId="7" fillId="0" borderId="23" xfId="0" applyNumberFormat="1" applyFont="1" applyFill="1" applyBorder="1" applyAlignment="1">
      <alignment horizontal="right" vertical="center" wrapText="1"/>
    </xf>
    <xf numFmtId="0" fontId="7" fillId="0" borderId="23" xfId="0" applyFont="1" applyFill="1" applyBorder="1" applyAlignment="1">
      <alignment horizontal="left" vertical="center"/>
    </xf>
    <xf numFmtId="3" fontId="7" fillId="0" borderId="23" xfId="0" applyNumberFormat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left" vertical="center" indent="1"/>
    </xf>
    <xf numFmtId="0" fontId="7" fillId="0" borderId="2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left" vertical="center" indent="3"/>
    </xf>
    <xf numFmtId="0" fontId="5" fillId="0" borderId="23" xfId="0" applyFont="1" applyFill="1" applyBorder="1" applyAlignment="1">
      <alignment horizontal="left" vertical="center" indent="2"/>
    </xf>
    <xf numFmtId="0" fontId="7" fillId="0" borderId="23" xfId="0" applyFont="1" applyFill="1" applyBorder="1" applyAlignment="1">
      <alignment horizontal="right" vertical="center" wrapText="1"/>
    </xf>
    <xf numFmtId="49" fontId="8" fillId="0" borderId="23" xfId="0" applyNumberFormat="1" applyFont="1" applyBorder="1"/>
    <xf numFmtId="0" fontId="5" fillId="0" borderId="23" xfId="0" applyFont="1" applyFill="1" applyBorder="1" applyAlignment="1">
      <alignment horizontal="left" vertical="center" wrapText="1" indent="1"/>
    </xf>
    <xf numFmtId="0" fontId="5" fillId="0" borderId="23" xfId="0" applyFont="1" applyFill="1" applyBorder="1" applyAlignment="1">
      <alignment horizontal="left" vertical="center" wrapText="1" indent="2"/>
    </xf>
    <xf numFmtId="0" fontId="5" fillId="0" borderId="23" xfId="0" applyFont="1" applyFill="1" applyBorder="1" applyAlignment="1">
      <alignment horizontal="left" indent="2"/>
    </xf>
    <xf numFmtId="3" fontId="7" fillId="0" borderId="32" xfId="0" applyNumberFormat="1" applyFont="1" applyFill="1" applyBorder="1" applyAlignment="1">
      <alignment horizontal="right" vertical="center" wrapText="1"/>
    </xf>
    <xf numFmtId="0" fontId="7" fillId="0" borderId="23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left" vertical="center" indent="4"/>
    </xf>
    <xf numFmtId="0" fontId="5" fillId="0" borderId="23" xfId="0" applyFont="1" applyFill="1" applyBorder="1" applyAlignment="1">
      <alignment horizontal="left" vertical="center" indent="7"/>
    </xf>
    <xf numFmtId="3" fontId="5" fillId="0" borderId="23" xfId="7" applyNumberFormat="1" applyFont="1" applyBorder="1" applyAlignment="1">
      <alignment wrapText="1"/>
    </xf>
    <xf numFmtId="0" fontId="17" fillId="0" borderId="23" xfId="0" applyFont="1" applyFill="1" applyBorder="1" applyAlignment="1">
      <alignment horizontal="right" vertical="center"/>
    </xf>
    <xf numFmtId="3" fontId="17" fillId="0" borderId="23" xfId="0" applyNumberFormat="1" applyFont="1" applyFill="1" applyBorder="1" applyAlignment="1">
      <alignment horizontal="right"/>
    </xf>
    <xf numFmtId="0" fontId="18" fillId="0" borderId="23" xfId="0" applyFont="1" applyBorder="1"/>
    <xf numFmtId="0" fontId="37" fillId="0" borderId="23" xfId="0" applyFont="1" applyFill="1" applyBorder="1" applyAlignment="1">
      <alignment horizontal="left" vertical="center" wrapText="1" indent="2"/>
    </xf>
    <xf numFmtId="165" fontId="5" fillId="0" borderId="23" xfId="0" applyNumberFormat="1" applyFont="1" applyFill="1" applyBorder="1" applyAlignment="1">
      <alignment horizontal="left" vertical="center" wrapText="1" indent="2"/>
    </xf>
    <xf numFmtId="165" fontId="37" fillId="0" borderId="23" xfId="0" applyNumberFormat="1" applyFont="1" applyFill="1" applyBorder="1" applyAlignment="1">
      <alignment horizontal="left" vertical="center" wrapText="1" indent="2"/>
    </xf>
    <xf numFmtId="3" fontId="10" fillId="0" borderId="23" xfId="0" applyNumberFormat="1" applyFont="1" applyFill="1" applyBorder="1" applyAlignment="1">
      <alignment horizontal="right"/>
    </xf>
    <xf numFmtId="165" fontId="44" fillId="0" borderId="23" xfId="0" applyNumberFormat="1" applyFont="1" applyFill="1" applyBorder="1" applyAlignment="1">
      <alignment horizontal="left" vertical="center" wrapText="1" indent="2"/>
    </xf>
    <xf numFmtId="3" fontId="44" fillId="0" borderId="23" xfId="0" applyNumberFormat="1" applyFont="1" applyFill="1" applyBorder="1" applyAlignment="1">
      <alignment horizontal="right"/>
    </xf>
    <xf numFmtId="0" fontId="7" fillId="0" borderId="23" xfId="0" applyFont="1" applyFill="1" applyBorder="1" applyAlignment="1">
      <alignment vertical="center" wrapText="1"/>
    </xf>
    <xf numFmtId="3" fontId="7" fillId="0" borderId="23" xfId="0" applyNumberFormat="1" applyFont="1" applyFill="1" applyBorder="1" applyAlignment="1">
      <alignment horizontal="right"/>
    </xf>
    <xf numFmtId="0" fontId="37" fillId="0" borderId="23" xfId="0" applyFont="1" applyFill="1" applyBorder="1" applyAlignment="1">
      <alignment horizontal="left" vertical="center" indent="2"/>
    </xf>
    <xf numFmtId="3" fontId="5" fillId="0" borderId="23" xfId="0" applyNumberFormat="1" applyFont="1" applyFill="1" applyBorder="1" applyAlignment="1">
      <alignment horizontal="right" vertical="center" wrapText="1"/>
    </xf>
    <xf numFmtId="3" fontId="7" fillId="0" borderId="23" xfId="0" applyNumberFormat="1" applyFont="1" applyFill="1" applyBorder="1"/>
    <xf numFmtId="0" fontId="7" fillId="7" borderId="23" xfId="0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left" vertical="center" indent="2"/>
    </xf>
    <xf numFmtId="0" fontId="5" fillId="0" borderId="23" xfId="10" applyFont="1" applyFill="1" applyBorder="1" applyAlignment="1">
      <alignment horizontal="left" vertical="center" indent="1"/>
    </xf>
    <xf numFmtId="0" fontId="5" fillId="0" borderId="23" xfId="10" applyFont="1" applyFill="1" applyBorder="1" applyAlignment="1">
      <alignment horizontal="left" vertical="center" indent="2"/>
    </xf>
    <xf numFmtId="0" fontId="7" fillId="0" borderId="23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indent="1"/>
    </xf>
    <xf numFmtId="0" fontId="7" fillId="0" borderId="23" xfId="0" applyFont="1" applyFill="1" applyBorder="1" applyAlignment="1">
      <alignment horizontal="left" vertical="center" indent="2"/>
    </xf>
    <xf numFmtId="49" fontId="5" fillId="0" borderId="23" xfId="0" applyNumberFormat="1" applyFont="1" applyFill="1" applyBorder="1" applyAlignment="1">
      <alignment horizontal="left" vertical="center" indent="3"/>
    </xf>
    <xf numFmtId="49" fontId="7" fillId="0" borderId="23" xfId="10" applyNumberFormat="1" applyFont="1" applyFill="1" applyBorder="1" applyAlignment="1">
      <alignment horizontal="left" vertical="center" indent="2"/>
    </xf>
    <xf numFmtId="0" fontId="5" fillId="0" borderId="23" xfId="10" applyFont="1" applyFill="1" applyBorder="1" applyAlignment="1">
      <alignment horizontal="left" vertical="center" indent="3"/>
    </xf>
    <xf numFmtId="167" fontId="5" fillId="0" borderId="23" xfId="10" applyNumberFormat="1" applyFont="1" applyFill="1" applyBorder="1" applyAlignment="1">
      <alignment horizontal="left" vertical="center" indent="3"/>
    </xf>
    <xf numFmtId="0" fontId="5" fillId="0" borderId="23" xfId="0" applyFont="1" applyFill="1" applyBorder="1" applyAlignment="1">
      <alignment horizontal="left" indent="3"/>
    </xf>
    <xf numFmtId="3" fontId="5" fillId="0" borderId="23" xfId="10" applyNumberFormat="1" applyFont="1" applyFill="1" applyBorder="1" applyAlignment="1">
      <alignment horizontal="right" vertical="center"/>
    </xf>
    <xf numFmtId="0" fontId="5" fillId="0" borderId="23" xfId="0" applyFont="1" applyBorder="1" applyAlignment="1">
      <alignment horizontal="left" indent="3"/>
    </xf>
    <xf numFmtId="3" fontId="8" fillId="0" borderId="23" xfId="0" applyNumberFormat="1" applyFont="1" applyFill="1" applyBorder="1" applyAlignment="1">
      <alignment horizontal="right" vertical="center"/>
    </xf>
    <xf numFmtId="0" fontId="5" fillId="0" borderId="23" xfId="8" applyFont="1" applyFill="1" applyBorder="1" applyAlignment="1">
      <alignment horizontal="left" indent="3"/>
    </xf>
    <xf numFmtId="0" fontId="7" fillId="8" borderId="23" xfId="0" applyFont="1" applyFill="1" applyBorder="1" applyAlignment="1">
      <alignment horizontal="left" vertical="center" indent="1"/>
    </xf>
    <xf numFmtId="3" fontId="7" fillId="8" borderId="23" xfId="0" applyNumberFormat="1" applyFont="1" applyFill="1" applyBorder="1" applyAlignment="1">
      <alignment horizontal="right" vertical="center"/>
    </xf>
    <xf numFmtId="0" fontId="5" fillId="8" borderId="23" xfId="0" applyFont="1" applyFill="1" applyBorder="1" applyAlignment="1">
      <alignment horizontal="left" vertical="center" indent="3"/>
    </xf>
    <xf numFmtId="3" fontId="5" fillId="8" borderId="23" xfId="0" applyNumberFormat="1" applyFont="1" applyFill="1" applyBorder="1" applyAlignment="1">
      <alignment horizontal="right" vertical="center"/>
    </xf>
    <xf numFmtId="3" fontId="5" fillId="0" borderId="23" xfId="0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left" wrapText="1" indent="2"/>
    </xf>
    <xf numFmtId="0" fontId="7" fillId="0" borderId="23" xfId="0" applyFont="1" applyBorder="1" applyAlignment="1">
      <alignment horizontal="left" indent="1"/>
    </xf>
    <xf numFmtId="0" fontId="8" fillId="0" borderId="23" xfId="0" applyFont="1" applyFill="1" applyBorder="1" applyAlignment="1">
      <alignment horizontal="left" vertical="center" indent="2"/>
    </xf>
    <xf numFmtId="0" fontId="8" fillId="0" borderId="23" xfId="6" applyFont="1" applyFill="1" applyBorder="1" applyAlignment="1">
      <alignment horizontal="left" indent="2"/>
    </xf>
    <xf numFmtId="0" fontId="8" fillId="7" borderId="23" xfId="0" applyFont="1" applyFill="1" applyBorder="1"/>
    <xf numFmtId="0" fontId="19" fillId="7" borderId="23" xfId="0" applyFont="1" applyFill="1" applyBorder="1" applyAlignment="1">
      <alignment horizontal="center" vertical="center"/>
    </xf>
    <xf numFmtId="0" fontId="19" fillId="7" borderId="23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left" vertical="center"/>
    </xf>
    <xf numFmtId="3" fontId="8" fillId="0" borderId="23" xfId="0" applyNumberFormat="1" applyFont="1" applyBorder="1" applyAlignment="1">
      <alignment horizontal="right" vertical="center"/>
    </xf>
    <xf numFmtId="0" fontId="8" fillId="0" borderId="23" xfId="0" applyFont="1" applyFill="1" applyBorder="1" applyAlignment="1">
      <alignment horizontal="left" vertical="center" wrapText="1" indent="2"/>
    </xf>
    <xf numFmtId="0" fontId="8" fillId="0" borderId="23" xfId="6" applyFont="1" applyFill="1" applyBorder="1" applyAlignment="1">
      <alignment horizontal="left"/>
    </xf>
    <xf numFmtId="3" fontId="17" fillId="0" borderId="23" xfId="0" applyNumberFormat="1" applyFont="1" applyBorder="1" applyAlignment="1">
      <alignment horizontal="right" vertical="center"/>
    </xf>
    <xf numFmtId="3" fontId="8" fillId="0" borderId="23" xfId="0" applyNumberFormat="1" applyFont="1" applyFill="1" applyBorder="1" applyAlignment="1">
      <alignment horizontal="left" vertical="center"/>
    </xf>
    <xf numFmtId="0" fontId="8" fillId="0" borderId="23" xfId="0" applyFont="1" applyBorder="1" applyAlignment="1">
      <alignment horizontal="left"/>
    </xf>
    <xf numFmtId="3" fontId="8" fillId="0" borderId="23" xfId="0" applyNumberFormat="1" applyFont="1" applyFill="1" applyBorder="1"/>
    <xf numFmtId="3" fontId="8" fillId="0" borderId="23" xfId="0" applyNumberFormat="1" applyFont="1" applyBorder="1"/>
    <xf numFmtId="0" fontId="19" fillId="0" borderId="23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/>
    </xf>
    <xf numFmtId="3" fontId="19" fillId="0" borderId="23" xfId="0" applyNumberFormat="1" applyFont="1" applyFill="1" applyBorder="1" applyAlignment="1">
      <alignment horizontal="right" vertical="center"/>
    </xf>
    <xf numFmtId="0" fontId="5" fillId="0" borderId="23" xfId="6" applyFont="1" applyFill="1" applyBorder="1" applyAlignment="1">
      <alignment horizontal="left"/>
    </xf>
    <xf numFmtId="0" fontId="5" fillId="0" borderId="23" xfId="0" applyFont="1" applyFill="1" applyBorder="1"/>
    <xf numFmtId="0" fontId="5" fillId="0" borderId="23" xfId="0" applyFont="1" applyFill="1" applyBorder="1" applyAlignment="1">
      <alignment horizontal="left" vertical="center"/>
    </xf>
    <xf numFmtId="3" fontId="5" fillId="0" borderId="23" xfId="0" applyNumberFormat="1" applyFont="1" applyFill="1" applyBorder="1" applyAlignment="1">
      <alignment horizontal="left" vertical="center"/>
    </xf>
    <xf numFmtId="16" fontId="8" fillId="0" borderId="23" xfId="6" applyNumberFormat="1" applyFont="1" applyFill="1" applyBorder="1" applyAlignment="1">
      <alignment horizontal="left" indent="2"/>
    </xf>
    <xf numFmtId="166" fontId="5" fillId="0" borderId="23" xfId="0" applyNumberFormat="1" applyFont="1" applyFill="1" applyBorder="1"/>
    <xf numFmtId="0" fontId="18" fillId="0" borderId="23" xfId="0" applyFont="1" applyFill="1" applyBorder="1"/>
    <xf numFmtId="3" fontId="5" fillId="0" borderId="0" xfId="0" applyNumberFormat="1" applyFont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/>
    </xf>
    <xf numFmtId="3" fontId="21" fillId="3" borderId="23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right" vertical="center"/>
    </xf>
    <xf numFmtId="3" fontId="7" fillId="3" borderId="23" xfId="0" applyNumberFormat="1" applyFont="1" applyFill="1" applyBorder="1" applyAlignment="1">
      <alignment horizontal="center" vertical="center"/>
    </xf>
    <xf numFmtId="3" fontId="7" fillId="3" borderId="23" xfId="0" applyNumberFormat="1" applyFont="1" applyFill="1" applyBorder="1" applyAlignment="1">
      <alignment horizontal="center" vertical="center" wrapText="1"/>
    </xf>
    <xf numFmtId="3" fontId="13" fillId="3" borderId="23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justify"/>
    </xf>
    <xf numFmtId="0" fontId="14" fillId="0" borderId="0" xfId="0" applyFont="1" applyBorder="1" applyAlignment="1">
      <alignment horizontal="left"/>
    </xf>
    <xf numFmtId="0" fontId="20" fillId="2" borderId="0" xfId="0" applyFont="1" applyFill="1" applyBorder="1" applyAlignment="1">
      <alignment horizontal="center" vertical="center" wrapText="1"/>
    </xf>
    <xf numFmtId="3" fontId="7" fillId="3" borderId="33" xfId="0" applyNumberFormat="1" applyFont="1" applyFill="1" applyBorder="1" applyAlignment="1">
      <alignment horizontal="center" vertical="center" wrapText="1"/>
    </xf>
    <xf numFmtId="3" fontId="7" fillId="3" borderId="34" xfId="0" applyNumberFormat="1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left" vertical="center"/>
    </xf>
    <xf numFmtId="0" fontId="40" fillId="0" borderId="0" xfId="0" applyFont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justify" vertical="center"/>
    </xf>
    <xf numFmtId="0" fontId="25" fillId="0" borderId="0" xfId="0" applyFont="1" applyFill="1" applyAlignment="1" applyProtection="1">
      <alignment horizontal="center" wrapText="1"/>
    </xf>
    <xf numFmtId="0" fontId="25" fillId="0" borderId="0" xfId="0" applyFont="1" applyFill="1" applyAlignment="1" applyProtection="1">
      <alignment horizontal="left"/>
    </xf>
    <xf numFmtId="0" fontId="40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6" fillId="2" borderId="0" xfId="5" applyFont="1" applyFill="1" applyBorder="1" applyAlignment="1">
      <alignment horizontal="center" wrapText="1"/>
    </xf>
    <xf numFmtId="0" fontId="7" fillId="0" borderId="2" xfId="5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center" vertical="center" wrapText="1"/>
    </xf>
  </cellXfs>
  <cellStyles count="11">
    <cellStyle name="Ezres 2" xfId="1"/>
    <cellStyle name="Normál" xfId="0" builtinId="0"/>
    <cellStyle name="Normál 2" xfId="2"/>
    <cellStyle name="Normál 2 2" xfId="3"/>
    <cellStyle name="Normál 3" xfId="4"/>
    <cellStyle name="Normál 3 2" xfId="5"/>
    <cellStyle name="Normál 3 3" xfId="6"/>
    <cellStyle name="Normál 4" xfId="7"/>
    <cellStyle name="Normál 5" xfId="8"/>
    <cellStyle name="Normal_KARSZJ3" xfId="9"/>
    <cellStyle name="Normál_Munka1" xfId="10"/>
  </cellStyles>
  <dxfs count="7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%20k&#246;lts&#233;gvet&#233;s%20II/2018%20k&#246;lts&#233;gvet&#233;s%20v&#233;gleges/2016%20ktv%20j&#243;v&#225;hagyott/2005.%20&#233;vi%20k&#246;lt&#233;sgvet&#233;s/Mell&#233;kletek/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016%20ktv%20j&#243;v&#225;hagyott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01"/>
  <sheetViews>
    <sheetView view="pageBreakPreview" topLeftCell="A16" zoomScaleSheetLayoutView="100" workbookViewId="0">
      <selection activeCell="G24" sqref="G24"/>
    </sheetView>
  </sheetViews>
  <sheetFormatPr defaultRowHeight="12.75" x14ac:dyDescent="0.2"/>
  <cols>
    <col min="1" max="1" width="5.85546875" customWidth="1"/>
    <col min="2" max="2" width="82.7109375" customWidth="1"/>
    <col min="3" max="3" width="14.5703125" style="1" customWidth="1"/>
    <col min="4" max="4" width="12.5703125" customWidth="1"/>
    <col min="5" max="5" width="13.5703125" customWidth="1"/>
  </cols>
  <sheetData>
    <row r="1" spans="1:44" ht="15" customHeight="1" x14ac:dyDescent="0.2">
      <c r="A1" s="421" t="s">
        <v>0</v>
      </c>
      <c r="B1" s="421"/>
      <c r="C1" s="421"/>
      <c r="D1" s="421"/>
      <c r="E1" s="42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ht="15.75" x14ac:dyDescent="0.25">
      <c r="A2" s="422" t="s">
        <v>1</v>
      </c>
      <c r="B2" s="422"/>
      <c r="C2" s="422"/>
      <c r="D2" s="422"/>
      <c r="E2" s="42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ht="15.75" x14ac:dyDescent="0.25">
      <c r="A3" s="422" t="s">
        <v>491</v>
      </c>
      <c r="B3" s="422"/>
      <c r="C3" s="422"/>
      <c r="D3" s="422"/>
      <c r="E3" s="42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x14ac:dyDescent="0.2">
      <c r="A4" s="421" t="s">
        <v>2</v>
      </c>
      <c r="B4" s="421"/>
      <c r="C4" s="421"/>
      <c r="D4" s="421"/>
      <c r="E4" s="42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 ht="30.75" customHeight="1" x14ac:dyDescent="0.2">
      <c r="A5" s="338"/>
      <c r="B5" s="339" t="s">
        <v>3</v>
      </c>
      <c r="C5" s="339" t="s">
        <v>490</v>
      </c>
      <c r="D5" s="340" t="s">
        <v>635</v>
      </c>
      <c r="E5" s="340" t="s">
        <v>634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ht="16.5" customHeight="1" x14ac:dyDescent="0.2">
      <c r="A6" s="341" t="s">
        <v>4</v>
      </c>
      <c r="B6" s="342" t="s">
        <v>5</v>
      </c>
      <c r="C6" s="343">
        <f>C7+C12</f>
        <v>1127149</v>
      </c>
      <c r="D6" s="343">
        <f>D7+D12</f>
        <v>30072</v>
      </c>
      <c r="E6" s="343">
        <f>E7+E12</f>
        <v>1157221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ht="16.5" customHeight="1" x14ac:dyDescent="0.2">
      <c r="A7" s="341"/>
      <c r="B7" s="344" t="s">
        <v>6</v>
      </c>
      <c r="C7" s="345">
        <f>SUM(C8:C11)</f>
        <v>989894</v>
      </c>
      <c r="D7" s="345">
        <f>SUM(D8:D11)</f>
        <v>12119</v>
      </c>
      <c r="E7" s="345">
        <f>SUM(E8:E11)</f>
        <v>1002013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44" ht="13.5" customHeight="1" x14ac:dyDescent="0.2">
      <c r="A8" s="341" t="s">
        <v>7</v>
      </c>
      <c r="B8" s="346" t="s">
        <v>8</v>
      </c>
      <c r="C8" s="243">
        <f>'2.Műk.'!C8</f>
        <v>337354</v>
      </c>
      <c r="D8" s="243">
        <f>'2.Műk.'!D8</f>
        <v>2819</v>
      </c>
      <c r="E8" s="216">
        <f>C8+D8</f>
        <v>340173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13.5" customHeight="1" x14ac:dyDescent="0.2">
      <c r="A9" s="341" t="s">
        <v>9</v>
      </c>
      <c r="B9" s="346" t="s">
        <v>10</v>
      </c>
      <c r="C9" s="243">
        <f>'2.Műk.'!C41</f>
        <v>518530</v>
      </c>
      <c r="D9" s="243">
        <f>'2.Műk.'!D41</f>
        <v>0</v>
      </c>
      <c r="E9" s="216">
        <f>C9+D9</f>
        <v>518530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1:44" ht="13.5" customHeight="1" x14ac:dyDescent="0.2">
      <c r="A10" s="341" t="s">
        <v>11</v>
      </c>
      <c r="B10" s="346" t="s">
        <v>12</v>
      </c>
      <c r="C10" s="243">
        <f>'2.Műk.'!C52</f>
        <v>133702</v>
      </c>
      <c r="D10" s="243">
        <f>'2.Műk.'!D52</f>
        <v>9247</v>
      </c>
      <c r="E10" s="216">
        <f>C10+D10</f>
        <v>142949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44" ht="13.5" customHeight="1" x14ac:dyDescent="0.2">
      <c r="A11" s="341" t="s">
        <v>13</v>
      </c>
      <c r="B11" s="346" t="s">
        <v>14</v>
      </c>
      <c r="C11" s="243">
        <f>'2.Műk.'!C53</f>
        <v>308</v>
      </c>
      <c r="D11" s="243">
        <f>'2.Műk.'!D53</f>
        <v>53</v>
      </c>
      <c r="E11" s="216">
        <f>C11+D11</f>
        <v>361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44" ht="16.5" customHeight="1" x14ac:dyDescent="0.2">
      <c r="A12" s="341"/>
      <c r="B12" s="344" t="s">
        <v>15</v>
      </c>
      <c r="C12" s="345">
        <f>SUM(C13:C15)</f>
        <v>137255</v>
      </c>
      <c r="D12" s="345">
        <f>SUM(D13:D15)</f>
        <v>17953</v>
      </c>
      <c r="E12" s="345">
        <f>SUM(E13:E15)</f>
        <v>155208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pans="1:44" ht="13.5" customHeight="1" x14ac:dyDescent="0.2">
      <c r="A13" s="341" t="s">
        <v>16</v>
      </c>
      <c r="B13" s="346" t="s">
        <v>17</v>
      </c>
      <c r="C13" s="243">
        <f>'3.Felh.'!C7</f>
        <v>136196</v>
      </c>
      <c r="D13" s="243">
        <f>'3.Felh.'!D7</f>
        <v>0</v>
      </c>
      <c r="E13" s="216">
        <f>D13+C13</f>
        <v>136196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 spans="1:44" ht="13.5" customHeight="1" x14ac:dyDescent="0.2">
      <c r="A14" s="341" t="s">
        <v>18</v>
      </c>
      <c r="B14" s="346" t="s">
        <v>19</v>
      </c>
      <c r="C14" s="243">
        <f>'3.Felh.'!C15</f>
        <v>31</v>
      </c>
      <c r="D14" s="243">
        <f>'3.Felh.'!D15</f>
        <v>17953</v>
      </c>
      <c r="E14" s="216">
        <f>D14+C14</f>
        <v>17984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spans="1:44" ht="13.5" customHeight="1" x14ac:dyDescent="0.2">
      <c r="A15" s="341" t="s">
        <v>20</v>
      </c>
      <c r="B15" s="346" t="s">
        <v>21</v>
      </c>
      <c r="C15" s="243">
        <f>'3.Felh.'!C21</f>
        <v>1028</v>
      </c>
      <c r="D15" s="243">
        <f>'3.Felh.'!D21</f>
        <v>0</v>
      </c>
      <c r="E15" s="216">
        <f>D15+C15</f>
        <v>1028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</row>
    <row r="16" spans="1:44" ht="13.5" customHeight="1" x14ac:dyDescent="0.2">
      <c r="A16" s="341" t="s">
        <v>22</v>
      </c>
      <c r="B16" s="347" t="s">
        <v>23</v>
      </c>
      <c r="C16" s="345"/>
      <c r="D16" s="215"/>
      <c r="E16" s="2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spans="1:44" ht="16.5" customHeight="1" x14ac:dyDescent="0.2">
      <c r="A17" s="341"/>
      <c r="B17" s="344" t="s">
        <v>24</v>
      </c>
      <c r="C17" s="345">
        <f>C18+C21</f>
        <v>877537</v>
      </c>
      <c r="D17" s="345">
        <f>D18+D21</f>
        <v>0</v>
      </c>
      <c r="E17" s="345">
        <f>E18+E21</f>
        <v>877537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spans="1:44" ht="13.5" customHeight="1" x14ac:dyDescent="0.2">
      <c r="A18" s="341"/>
      <c r="B18" s="346" t="s">
        <v>25</v>
      </c>
      <c r="C18" s="243">
        <f>SUM(C19:C20)</f>
        <v>877537</v>
      </c>
      <c r="D18" s="243">
        <f>SUM(D19:D20)</f>
        <v>0</v>
      </c>
      <c r="E18" s="216">
        <f>D18+C18</f>
        <v>877537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spans="1:44" ht="13.5" customHeight="1" x14ac:dyDescent="0.2">
      <c r="A19" s="341"/>
      <c r="B19" s="348" t="s">
        <v>26</v>
      </c>
      <c r="C19" s="243">
        <f>'2.Műk.'!C59</f>
        <v>407872</v>
      </c>
      <c r="D19" s="243">
        <f>'2.Műk.'!D59</f>
        <v>0</v>
      </c>
      <c r="E19" s="216">
        <f>D19+C19</f>
        <v>407872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spans="1:44" ht="13.5" customHeight="1" x14ac:dyDescent="0.2">
      <c r="A20" s="341"/>
      <c r="B20" s="348" t="s">
        <v>27</v>
      </c>
      <c r="C20" s="243">
        <f>'3.Felh.'!C26</f>
        <v>469665</v>
      </c>
      <c r="D20" s="243">
        <f>'3.Felh.'!D26</f>
        <v>0</v>
      </c>
      <c r="E20" s="216">
        <f>D20+C20</f>
        <v>469665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spans="1:44" ht="13.5" customHeight="1" x14ac:dyDescent="0.2">
      <c r="A21" s="341"/>
      <c r="B21" s="344" t="s">
        <v>28</v>
      </c>
      <c r="C21" s="243"/>
      <c r="D21" s="215"/>
      <c r="E21" s="21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spans="1:44" ht="13.5" customHeight="1" x14ac:dyDescent="0.2">
      <c r="A22" s="341"/>
      <c r="B22" s="349" t="s">
        <v>29</v>
      </c>
      <c r="C22" s="243"/>
      <c r="D22" s="215"/>
      <c r="E22" s="21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spans="1:44" ht="13.5" customHeight="1" x14ac:dyDescent="0.2">
      <c r="A23" s="341"/>
      <c r="B23" s="349" t="s">
        <v>30</v>
      </c>
      <c r="C23" s="243"/>
      <c r="D23" s="215"/>
      <c r="E23" s="21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pans="1:44" ht="16.5" customHeight="1" x14ac:dyDescent="0.2">
      <c r="A24" s="341"/>
      <c r="B24" s="350" t="s">
        <v>31</v>
      </c>
      <c r="C24" s="345">
        <f>C6+C17</f>
        <v>2004686</v>
      </c>
      <c r="D24" s="345">
        <f>D6+D17</f>
        <v>30072</v>
      </c>
      <c r="E24" s="345">
        <f>E6+E17</f>
        <v>2034758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pans="1:44" ht="16.5" customHeight="1" x14ac:dyDescent="0.2">
      <c r="A25" s="341" t="s">
        <v>32</v>
      </c>
      <c r="B25" s="342" t="s">
        <v>33</v>
      </c>
      <c r="C25" s="345">
        <f>C26+C35</f>
        <v>1993312</v>
      </c>
      <c r="D25" s="345">
        <f>D26+D35</f>
        <v>30072</v>
      </c>
      <c r="E25" s="345">
        <f>E26+E35</f>
        <v>2023383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spans="1:44" ht="16.5" customHeight="1" x14ac:dyDescent="0.2">
      <c r="A26" s="341"/>
      <c r="B26" s="344" t="s">
        <v>34</v>
      </c>
      <c r="C26" s="345">
        <f>C27+C28+C29+C30+C31</f>
        <v>936942</v>
      </c>
      <c r="D26" s="345">
        <f>D27+D28+D29+D30+D31</f>
        <v>52334</v>
      </c>
      <c r="E26" s="345">
        <f>E27+E28+E29+E30+E31</f>
        <v>989275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1:44" ht="13.5" customHeight="1" x14ac:dyDescent="0.2">
      <c r="A27" s="351" t="s">
        <v>35</v>
      </c>
      <c r="B27" s="346" t="s">
        <v>36</v>
      </c>
      <c r="C27" s="243">
        <f>'2.Műk.'!C63</f>
        <v>401983</v>
      </c>
      <c r="D27" s="243">
        <f>'2.Műk.'!D63</f>
        <v>8843</v>
      </c>
      <c r="E27" s="216">
        <f>D27+C27</f>
        <v>410826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pans="1:44" ht="13.5" customHeight="1" x14ac:dyDescent="0.2">
      <c r="A28" s="351" t="s">
        <v>37</v>
      </c>
      <c r="B28" s="352" t="s">
        <v>38</v>
      </c>
      <c r="C28" s="243">
        <f>'2.Műk.'!C64</f>
        <v>83752</v>
      </c>
      <c r="D28" s="243">
        <f>'2.Műk.'!D64</f>
        <v>173</v>
      </c>
      <c r="E28" s="216">
        <f t="shared" ref="E28:E34" si="0">D28+C28</f>
        <v>83925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1:44" ht="13.5" customHeight="1" x14ac:dyDescent="0.2">
      <c r="A29" s="351" t="s">
        <v>39</v>
      </c>
      <c r="B29" s="352" t="s">
        <v>40</v>
      </c>
      <c r="C29" s="243">
        <f>'2.Műk.'!C65</f>
        <v>403716</v>
      </c>
      <c r="D29" s="243">
        <f>'2.Műk.'!D65</f>
        <v>35046</v>
      </c>
      <c r="E29" s="216">
        <f>D29+C29-1</f>
        <v>438761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1:44" ht="13.5" customHeight="1" x14ac:dyDescent="0.2">
      <c r="A30" s="351" t="s">
        <v>41</v>
      </c>
      <c r="B30" s="352" t="s">
        <v>42</v>
      </c>
      <c r="C30" s="243">
        <f>'2.Műk.'!C66</f>
        <v>5110</v>
      </c>
      <c r="D30" s="243">
        <f>'2.Műk.'!D66</f>
        <v>0</v>
      </c>
      <c r="E30" s="216">
        <f t="shared" si="0"/>
        <v>5110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spans="1:44" ht="13.5" customHeight="1" x14ac:dyDescent="0.2">
      <c r="A31" s="351" t="s">
        <v>43</v>
      </c>
      <c r="B31" s="352" t="s">
        <v>44</v>
      </c>
      <c r="C31" s="243">
        <f>'2.Műk.'!C67</f>
        <v>42381</v>
      </c>
      <c r="D31" s="243">
        <f>'2.Műk.'!D67</f>
        <v>8272</v>
      </c>
      <c r="E31" s="216">
        <f>D31+C31</f>
        <v>50653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pans="1:44" ht="13.5" customHeight="1" x14ac:dyDescent="0.2">
      <c r="A32" s="351"/>
      <c r="B32" s="353" t="s">
        <v>45</v>
      </c>
      <c r="C32" s="243">
        <f>'2.Műk.'!C68</f>
        <v>22381</v>
      </c>
      <c r="D32" s="243">
        <f>'2.Műk.'!D68</f>
        <v>1200</v>
      </c>
      <c r="E32" s="243">
        <f>'2.Műk.'!E68</f>
        <v>23581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1:44" ht="13.5" customHeight="1" x14ac:dyDescent="0.2">
      <c r="A33" s="351"/>
      <c r="B33" s="353" t="s">
        <v>659</v>
      </c>
      <c r="C33" s="243">
        <v>0</v>
      </c>
      <c r="D33" s="243">
        <f>'2.Műk.'!D69</f>
        <v>25000</v>
      </c>
      <c r="E33" s="243">
        <f>'2.Műk.'!E69</f>
        <v>25000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pans="1:44" s="4" customFormat="1" ht="13.5" customHeight="1" x14ac:dyDescent="0.2">
      <c r="A34" s="351"/>
      <c r="B34" s="353" t="s">
        <v>661</v>
      </c>
      <c r="C34" s="243">
        <f>'2.Műk.'!C70</f>
        <v>20000</v>
      </c>
      <c r="D34" s="243">
        <f>'2.Műk.'!D70</f>
        <v>-17928</v>
      </c>
      <c r="E34" s="216">
        <f t="shared" si="0"/>
        <v>2072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  <row r="35" spans="1:44" s="4" customFormat="1" ht="16.5" customHeight="1" x14ac:dyDescent="0.2">
      <c r="A35" s="351"/>
      <c r="B35" s="344" t="s">
        <v>46</v>
      </c>
      <c r="C35" s="345">
        <f>C36+C37+C38</f>
        <v>1056370</v>
      </c>
      <c r="D35" s="345">
        <f>D36+D37+D38</f>
        <v>-22262</v>
      </c>
      <c r="E35" s="345">
        <f>E36+E37+E38</f>
        <v>1034108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4" s="4" customFormat="1" ht="13.5" customHeight="1" x14ac:dyDescent="0.2">
      <c r="A36" s="351" t="s">
        <v>47</v>
      </c>
      <c r="B36" s="346" t="s">
        <v>48</v>
      </c>
      <c r="C36" s="243">
        <f>'3.Felh.'!C31</f>
        <v>905345</v>
      </c>
      <c r="D36" s="243">
        <f>'3.Felh.'!D31</f>
        <v>-49292</v>
      </c>
      <c r="E36" s="216">
        <f>D36+C36</f>
        <v>856053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</row>
    <row r="37" spans="1:44" s="4" customFormat="1" ht="13.5" customHeight="1" x14ac:dyDescent="0.2">
      <c r="A37" s="351" t="s">
        <v>49</v>
      </c>
      <c r="B37" s="346" t="s">
        <v>50</v>
      </c>
      <c r="C37" s="243">
        <f>'3.Felh.'!C104</f>
        <v>117033</v>
      </c>
      <c r="D37" s="243">
        <f>'3.Felh.'!D104</f>
        <v>841</v>
      </c>
      <c r="E37" s="216">
        <f>D37+C37</f>
        <v>117874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</row>
    <row r="38" spans="1:44" s="6" customFormat="1" ht="13.5" customHeight="1" x14ac:dyDescent="0.2">
      <c r="A38" s="351" t="s">
        <v>51</v>
      </c>
      <c r="B38" s="346" t="s">
        <v>52</v>
      </c>
      <c r="C38" s="243">
        <f>SUM(C39:C40)</f>
        <v>33992</v>
      </c>
      <c r="D38" s="243">
        <f>SUM(D39:D40)</f>
        <v>26189</v>
      </c>
      <c r="E38" s="216">
        <f>D38+C38</f>
        <v>60181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</row>
    <row r="39" spans="1:44" ht="13.5" customHeight="1" x14ac:dyDescent="0.2">
      <c r="A39" s="351"/>
      <c r="B39" s="353" t="s">
        <v>53</v>
      </c>
      <c r="C39" s="243">
        <f>'3.Felh.'!C115</f>
        <v>32032</v>
      </c>
      <c r="D39" s="243">
        <f>'3.Felh.'!D115</f>
        <v>17953</v>
      </c>
      <c r="E39" s="216">
        <f>D39+C39</f>
        <v>49985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</row>
    <row r="40" spans="1:44" ht="13.5" customHeight="1" x14ac:dyDescent="0.2">
      <c r="A40" s="351"/>
      <c r="B40" s="353" t="s">
        <v>594</v>
      </c>
      <c r="C40" s="243">
        <f>'3.Felh.'!C120</f>
        <v>1960</v>
      </c>
      <c r="D40" s="243">
        <f>'3.Felh.'!D120</f>
        <v>8236</v>
      </c>
      <c r="E40" s="216">
        <f>D40+C40</f>
        <v>10196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</row>
    <row r="41" spans="1:44" ht="16.5" customHeight="1" x14ac:dyDescent="0.2">
      <c r="A41" s="351" t="s">
        <v>54</v>
      </c>
      <c r="B41" s="347" t="s">
        <v>55</v>
      </c>
      <c r="C41" s="345">
        <f>C44+C42</f>
        <v>11375</v>
      </c>
      <c r="D41" s="345">
        <f>D44+D42</f>
        <v>0</v>
      </c>
      <c r="E41" s="345">
        <f>E44+E42</f>
        <v>11375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spans="1:44" ht="16.5" customHeight="1" x14ac:dyDescent="0.2">
      <c r="A42" s="351"/>
      <c r="B42" s="344" t="s">
        <v>56</v>
      </c>
      <c r="C42" s="345">
        <f>SUM(C43:C43)</f>
        <v>11375</v>
      </c>
      <c r="D42" s="345">
        <f>SUM(D43:D43)</f>
        <v>0</v>
      </c>
      <c r="E42" s="345">
        <f>SUM(E43:E43)</f>
        <v>11375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  <row r="43" spans="1:44" ht="13.5" customHeight="1" x14ac:dyDescent="0.2">
      <c r="A43" s="351" t="s">
        <v>57</v>
      </c>
      <c r="B43" s="354" t="s">
        <v>58</v>
      </c>
      <c r="C43" s="243">
        <f>'2.Műk.'!C78</f>
        <v>11375</v>
      </c>
      <c r="D43" s="243">
        <f>'2.Műk.'!D78</f>
        <v>0</v>
      </c>
      <c r="E43" s="216">
        <f>D43+C43</f>
        <v>11375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</row>
    <row r="44" spans="1:44" ht="16.5" customHeight="1" x14ac:dyDescent="0.2">
      <c r="A44" s="351"/>
      <c r="B44" s="344" t="s">
        <v>59</v>
      </c>
      <c r="C44" s="345">
        <v>0</v>
      </c>
      <c r="D44" s="345">
        <v>0</v>
      </c>
      <c r="E44" s="345">
        <v>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</row>
    <row r="45" spans="1:44" ht="16.5" customHeight="1" x14ac:dyDescent="0.2">
      <c r="A45" s="341"/>
      <c r="B45" s="350" t="s">
        <v>60</v>
      </c>
      <c r="C45" s="345">
        <f>C25+C41</f>
        <v>2004687</v>
      </c>
      <c r="D45" s="345">
        <f>D25+D41</f>
        <v>30072</v>
      </c>
      <c r="E45" s="345">
        <f>E25+E41</f>
        <v>2034758</v>
      </c>
      <c r="F45" s="237">
        <f>E24-E45</f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spans="1:44" ht="15.75" customHeight="1" x14ac:dyDescent="0.2">
      <c r="B46" s="7"/>
      <c r="C46" s="8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spans="1:44" ht="12.75" customHeight="1" x14ac:dyDescent="0.2">
      <c r="B47" s="9"/>
      <c r="C47" s="10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</row>
    <row r="48" spans="1:44" ht="15.75" customHeight="1" x14ac:dyDescent="0.2">
      <c r="B48" s="2"/>
      <c r="C48" s="10"/>
      <c r="D48" s="237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spans="2:44" ht="15.75" customHeight="1" x14ac:dyDescent="0.2">
      <c r="B49" s="2"/>
      <c r="C49" s="10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spans="2:44" ht="15.75" customHeight="1" x14ac:dyDescent="0.2">
      <c r="B50" s="2"/>
      <c r="C50" s="10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2:44" ht="15.75" customHeight="1" x14ac:dyDescent="0.2">
      <c r="B51" s="2"/>
      <c r="C51" s="10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2:44" ht="15.75" customHeight="1" x14ac:dyDescent="0.2">
      <c r="B52" s="2"/>
      <c r="C52" s="10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spans="2:44" ht="15.75" customHeight="1" x14ac:dyDescent="0.2">
      <c r="B53" s="2"/>
      <c r="C53" s="10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2:44" ht="15.75" customHeight="1" x14ac:dyDescent="0.2">
      <c r="B54" s="2"/>
      <c r="C54" s="10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2:44" ht="15.75" customHeight="1" x14ac:dyDescent="0.2">
      <c r="B55" s="2"/>
      <c r="C55" s="10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2:44" ht="15.75" customHeight="1" x14ac:dyDescent="0.2">
      <c r="B56" s="2"/>
      <c r="C56" s="10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2:44" ht="15.75" customHeight="1" x14ac:dyDescent="0.2">
      <c r="B57" s="2"/>
      <c r="C57" s="10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2:44" ht="15.75" customHeight="1" x14ac:dyDescent="0.2">
      <c r="B58" s="2"/>
      <c r="C58" s="10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2:44" ht="15.75" customHeight="1" x14ac:dyDescent="0.2">
      <c r="B59" s="2"/>
      <c r="C59" s="1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2:44" ht="15.75" customHeight="1" x14ac:dyDescent="0.2">
      <c r="B60" s="2"/>
      <c r="C60" s="10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2:44" ht="15.75" customHeight="1" x14ac:dyDescent="0.2">
      <c r="B61" s="2"/>
      <c r="C61" s="10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2:44" ht="15.75" customHeight="1" x14ac:dyDescent="0.2">
      <c r="B62" s="2"/>
      <c r="C62" s="10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2:44" ht="15.75" customHeight="1" x14ac:dyDescent="0.2">
      <c r="B63" s="2"/>
      <c r="C63" s="10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2:44" ht="15.75" customHeight="1" x14ac:dyDescent="0.2">
      <c r="B64" s="2"/>
      <c r="C64" s="10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spans="2:44" ht="15.75" customHeight="1" x14ac:dyDescent="0.2">
      <c r="B65" s="2"/>
      <c r="C65" s="10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spans="2:44" ht="15.75" customHeight="1" x14ac:dyDescent="0.2">
      <c r="B66" s="2"/>
      <c r="C66" s="1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spans="2:44" ht="15.75" customHeight="1" x14ac:dyDescent="0.2">
      <c r="B67" s="2"/>
      <c r="C67" s="10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spans="2:44" ht="15.75" customHeight="1" x14ac:dyDescent="0.2">
      <c r="B68" s="2"/>
      <c r="C68" s="10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spans="2:44" ht="15.75" customHeight="1" x14ac:dyDescent="0.2">
      <c r="B69" s="2"/>
      <c r="C69" s="10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spans="2:44" ht="15.75" customHeight="1" x14ac:dyDescent="0.2">
      <c r="B70" s="2"/>
      <c r="C70" s="10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spans="2:44" ht="15.75" customHeight="1" x14ac:dyDescent="0.2">
      <c r="B71" s="2"/>
      <c r="C71" s="10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spans="2:44" ht="15.75" customHeight="1" x14ac:dyDescent="0.2">
      <c r="B72" s="2"/>
      <c r="C72" s="10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spans="2:44" ht="15.75" customHeight="1" x14ac:dyDescent="0.2">
      <c r="B73" s="2"/>
      <c r="C73" s="10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spans="2:44" ht="15.75" customHeight="1" x14ac:dyDescent="0.2">
      <c r="B74" s="2"/>
      <c r="C74" s="10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spans="2:44" ht="15.75" customHeight="1" x14ac:dyDescent="0.2">
      <c r="B75" s="2"/>
      <c r="C75" s="10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spans="2:44" ht="15.75" customHeight="1" x14ac:dyDescent="0.2">
      <c r="B76" s="2"/>
      <c r="C76" s="10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spans="2:44" ht="15.75" customHeight="1" x14ac:dyDescent="0.2">
      <c r="B77" s="2"/>
      <c r="C77" s="10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spans="2:44" ht="15.75" customHeight="1" x14ac:dyDescent="0.2">
      <c r="B78" s="2"/>
      <c r="C78" s="10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spans="2:44" ht="15.75" customHeight="1" x14ac:dyDescent="0.2">
      <c r="B79" s="2"/>
      <c r="C79" s="10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spans="2:44" ht="15.75" customHeight="1" x14ac:dyDescent="0.2">
      <c r="B80" s="2"/>
      <c r="C80" s="10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spans="2:44" ht="15.75" customHeight="1" x14ac:dyDescent="0.2">
      <c r="B81" s="2"/>
      <c r="C81" s="10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spans="2:44" ht="15.75" customHeight="1" x14ac:dyDescent="0.2">
      <c r="B82" s="2"/>
      <c r="C82" s="10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spans="2:44" ht="15.75" customHeight="1" x14ac:dyDescent="0.2">
      <c r="B83" s="2"/>
      <c r="C83" s="10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spans="2:44" ht="15.75" customHeight="1" x14ac:dyDescent="0.2">
      <c r="B84" s="2"/>
      <c r="C84" s="10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spans="2:44" ht="15.75" customHeight="1" x14ac:dyDescent="0.2">
      <c r="B85" s="2"/>
      <c r="C85" s="10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spans="2:44" ht="15.75" customHeight="1" x14ac:dyDescent="0.2">
      <c r="B86" s="2"/>
      <c r="C86" s="10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spans="2:44" ht="15.75" customHeight="1" x14ac:dyDescent="0.2">
      <c r="B87" s="2"/>
      <c r="C87" s="10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spans="2:44" ht="15.75" customHeight="1" x14ac:dyDescent="0.2">
      <c r="B88" s="2"/>
      <c r="C88" s="10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spans="2:44" ht="15.75" customHeight="1" x14ac:dyDescent="0.2">
      <c r="B89" s="2"/>
      <c r="C89" s="10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spans="2:44" ht="15.75" customHeight="1" x14ac:dyDescent="0.2">
      <c r="B90" s="2"/>
      <c r="C90" s="10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spans="2:44" ht="15.75" customHeight="1" x14ac:dyDescent="0.2">
      <c r="B91" s="2"/>
      <c r="C91" s="10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spans="2:44" ht="15.75" customHeight="1" x14ac:dyDescent="0.2">
      <c r="B92" s="2"/>
      <c r="C92" s="10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spans="2:44" ht="15.75" customHeight="1" x14ac:dyDescent="0.2">
      <c r="B93" s="2"/>
      <c r="C93" s="10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spans="2:44" ht="15.75" customHeight="1" x14ac:dyDescent="0.2">
      <c r="B94" s="2"/>
      <c r="C94" s="10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spans="2:44" ht="15.75" customHeight="1" x14ac:dyDescent="0.2">
      <c r="B95" s="2"/>
      <c r="C95" s="10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spans="2:44" ht="15.75" customHeight="1" x14ac:dyDescent="0.2">
      <c r="B96" s="2"/>
      <c r="C96" s="10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spans="2:44" ht="15.75" customHeight="1" x14ac:dyDescent="0.2">
      <c r="B97" s="2"/>
      <c r="C97" s="10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spans="2:44" ht="15.75" customHeight="1" x14ac:dyDescent="0.2">
      <c r="B98" s="2"/>
      <c r="C98" s="10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spans="2:44" ht="15.75" customHeight="1" x14ac:dyDescent="0.2">
      <c r="B99" s="2"/>
      <c r="C99" s="10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spans="2:44" ht="15.75" customHeight="1" x14ac:dyDescent="0.2">
      <c r="B100" s="2"/>
      <c r="C100" s="10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spans="2:44" ht="15.75" customHeight="1" x14ac:dyDescent="0.2">
      <c r="B101" s="2"/>
      <c r="C101" s="10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spans="2:44" ht="15.75" customHeight="1" x14ac:dyDescent="0.2">
      <c r="B102" s="2"/>
      <c r="C102" s="1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spans="2:44" ht="15.75" customHeight="1" x14ac:dyDescent="0.2">
      <c r="B103" s="2"/>
      <c r="C103" s="10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spans="2:44" ht="15.75" customHeight="1" x14ac:dyDescent="0.2">
      <c r="B104" s="2"/>
      <c r="C104" s="10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spans="2:44" ht="15.75" customHeight="1" x14ac:dyDescent="0.2">
      <c r="B105" s="2"/>
      <c r="C105" s="1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spans="2:44" ht="15.75" customHeight="1" x14ac:dyDescent="0.2">
      <c r="B106" s="2"/>
      <c r="C106" s="10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spans="2:44" ht="15.75" customHeight="1" x14ac:dyDescent="0.2">
      <c r="B107" s="2"/>
      <c r="C107" s="10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</row>
    <row r="108" spans="2:44" ht="15.75" customHeight="1" x14ac:dyDescent="0.2">
      <c r="B108" s="2"/>
      <c r="C108" s="1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</row>
    <row r="109" spans="2:44" ht="15.75" customHeight="1" x14ac:dyDescent="0.2">
      <c r="B109" s="2"/>
      <c r="C109" s="10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</row>
    <row r="110" spans="2:44" ht="15.75" customHeight="1" x14ac:dyDescent="0.2">
      <c r="B110" s="2"/>
      <c r="C110" s="10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</row>
    <row r="111" spans="2:44" ht="15.75" customHeight="1" x14ac:dyDescent="0.2">
      <c r="B111" s="2"/>
      <c r="C111" s="1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</row>
    <row r="112" spans="2:44" ht="15.75" customHeight="1" x14ac:dyDescent="0.2">
      <c r="B112" s="2"/>
      <c r="C112" s="10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</row>
    <row r="113" spans="2:44" ht="15.75" customHeight="1" x14ac:dyDescent="0.2">
      <c r="B113" s="2"/>
      <c r="C113" s="10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</row>
    <row r="114" spans="2:44" ht="15.75" customHeight="1" x14ac:dyDescent="0.2">
      <c r="B114" s="2"/>
      <c r="C114" s="10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</row>
    <row r="115" spans="2:44" ht="15.75" customHeight="1" x14ac:dyDescent="0.2">
      <c r="B115" s="2"/>
      <c r="C115" s="10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</row>
    <row r="116" spans="2:44" ht="15.75" customHeight="1" x14ac:dyDescent="0.2">
      <c r="B116" s="2"/>
      <c r="C116" s="10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</row>
    <row r="117" spans="2:44" ht="15.75" customHeight="1" x14ac:dyDescent="0.2">
      <c r="B117" s="2"/>
      <c r="C117" s="10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</row>
    <row r="118" spans="2:44" ht="15.75" customHeight="1" x14ac:dyDescent="0.2">
      <c r="B118" s="2"/>
      <c r="C118" s="10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</row>
    <row r="119" spans="2:44" ht="15.75" customHeight="1" x14ac:dyDescent="0.2">
      <c r="B119" s="2"/>
      <c r="C119" s="10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</row>
    <row r="120" spans="2:44" ht="15.75" customHeight="1" x14ac:dyDescent="0.2">
      <c r="B120" s="2"/>
      <c r="C120" s="10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</row>
    <row r="121" spans="2:44" ht="15.75" customHeight="1" x14ac:dyDescent="0.2">
      <c r="B121" s="2"/>
      <c r="C121" s="10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</row>
    <row r="122" spans="2:44" ht="15.75" customHeight="1" x14ac:dyDescent="0.2">
      <c r="B122" s="2"/>
      <c r="C122" s="10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</row>
    <row r="123" spans="2:44" ht="15.75" customHeight="1" x14ac:dyDescent="0.2">
      <c r="B123" s="2"/>
      <c r="C123" s="10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</row>
    <row r="124" spans="2:44" ht="15.75" customHeight="1" x14ac:dyDescent="0.2">
      <c r="B124" s="2"/>
      <c r="C124" s="10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</row>
    <row r="125" spans="2:44" ht="15.75" customHeight="1" x14ac:dyDescent="0.2">
      <c r="B125" s="2"/>
      <c r="C125" s="10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</row>
    <row r="126" spans="2:44" ht="15.75" customHeight="1" x14ac:dyDescent="0.2">
      <c r="B126" s="2"/>
      <c r="C126" s="10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</row>
    <row r="127" spans="2:44" ht="15.75" customHeight="1" x14ac:dyDescent="0.2">
      <c r="B127" s="2"/>
      <c r="C127" s="10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</row>
    <row r="128" spans="2:44" ht="15.75" customHeight="1" x14ac:dyDescent="0.2">
      <c r="B128" s="2"/>
      <c r="C128" s="10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</row>
    <row r="129" spans="2:44" ht="15.75" customHeight="1" x14ac:dyDescent="0.2">
      <c r="B129" s="2"/>
      <c r="C129" s="10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</row>
    <row r="130" spans="2:44" ht="15.75" customHeight="1" x14ac:dyDescent="0.2">
      <c r="B130" s="2"/>
      <c r="C130" s="10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</row>
    <row r="131" spans="2:44" ht="15.75" customHeight="1" x14ac:dyDescent="0.2">
      <c r="B131" s="2"/>
      <c r="C131" s="10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</row>
    <row r="132" spans="2:44" ht="15.75" customHeight="1" x14ac:dyDescent="0.2">
      <c r="B132" s="2"/>
      <c r="C132" s="10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</row>
    <row r="133" spans="2:44" ht="15.75" customHeight="1" x14ac:dyDescent="0.2">
      <c r="B133" s="2"/>
      <c r="C133" s="10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</row>
    <row r="134" spans="2:44" ht="15.75" customHeight="1" x14ac:dyDescent="0.2">
      <c r="B134" s="2"/>
      <c r="C134" s="10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</row>
    <row r="135" spans="2:44" ht="15.75" customHeight="1" x14ac:dyDescent="0.2">
      <c r="B135" s="2"/>
      <c r="C135" s="10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</row>
    <row r="136" spans="2:44" ht="15.75" customHeight="1" x14ac:dyDescent="0.2">
      <c r="B136" s="2"/>
      <c r="C136" s="10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</row>
    <row r="137" spans="2:44" ht="15.75" customHeight="1" x14ac:dyDescent="0.2">
      <c r="B137" s="2"/>
      <c r="C137" s="10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</row>
    <row r="138" spans="2:44" ht="15.75" customHeight="1" x14ac:dyDescent="0.2">
      <c r="B138" s="2"/>
      <c r="C138" s="10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</row>
    <row r="139" spans="2:44" ht="15.75" customHeight="1" x14ac:dyDescent="0.2">
      <c r="B139" s="2"/>
      <c r="C139" s="10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</row>
    <row r="140" spans="2:44" ht="15.75" customHeight="1" x14ac:dyDescent="0.2">
      <c r="B140" s="2"/>
      <c r="C140" s="10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</row>
    <row r="141" spans="2:44" ht="15.75" customHeight="1" x14ac:dyDescent="0.2">
      <c r="B141" s="2"/>
      <c r="C141" s="10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</row>
    <row r="142" spans="2:44" ht="15.75" customHeight="1" x14ac:dyDescent="0.2">
      <c r="B142" s="2"/>
      <c r="C142" s="10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</row>
    <row r="143" spans="2:44" ht="15.75" customHeight="1" x14ac:dyDescent="0.2">
      <c r="B143" s="2"/>
      <c r="C143" s="10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</row>
    <row r="144" spans="2:44" ht="15.75" customHeight="1" x14ac:dyDescent="0.2">
      <c r="B144" s="2"/>
      <c r="C144" s="10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</row>
    <row r="145" spans="2:44" ht="15.75" customHeight="1" x14ac:dyDescent="0.2">
      <c r="B145" s="2"/>
      <c r="C145" s="10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</row>
    <row r="146" spans="2:44" ht="15.75" customHeight="1" x14ac:dyDescent="0.2">
      <c r="B146" s="2"/>
      <c r="C146" s="10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</row>
    <row r="147" spans="2:44" ht="15.75" customHeight="1" x14ac:dyDescent="0.2">
      <c r="B147" s="2"/>
      <c r="C147" s="10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</row>
    <row r="148" spans="2:44" ht="15.75" customHeight="1" x14ac:dyDescent="0.2">
      <c r="B148" s="2"/>
      <c r="C148" s="10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</row>
    <row r="149" spans="2:44" ht="15.75" customHeight="1" x14ac:dyDescent="0.2">
      <c r="B149" s="2"/>
      <c r="C149" s="10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</row>
    <row r="150" spans="2:44" ht="15.75" customHeight="1" x14ac:dyDescent="0.2">
      <c r="B150" s="2"/>
      <c r="C150" s="10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</row>
    <row r="151" spans="2:44" ht="15.75" customHeight="1" x14ac:dyDescent="0.2">
      <c r="B151" s="2"/>
      <c r="C151" s="10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</row>
    <row r="152" spans="2:44" ht="15.75" customHeight="1" x14ac:dyDescent="0.2">
      <c r="B152" s="2"/>
      <c r="C152" s="10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</row>
    <row r="153" spans="2:44" ht="15.75" customHeight="1" x14ac:dyDescent="0.2">
      <c r="B153" s="2"/>
      <c r="C153" s="10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</row>
    <row r="154" spans="2:44" ht="15.75" customHeight="1" x14ac:dyDescent="0.2">
      <c r="B154" s="2"/>
      <c r="C154" s="10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</row>
    <row r="155" spans="2:44" ht="15.75" customHeight="1" x14ac:dyDescent="0.2">
      <c r="B155" s="2"/>
      <c r="C155" s="10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</row>
    <row r="156" spans="2:44" ht="15.75" customHeight="1" x14ac:dyDescent="0.2">
      <c r="B156" s="2"/>
      <c r="C156" s="10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</row>
    <row r="157" spans="2:44" ht="15.75" customHeight="1" x14ac:dyDescent="0.2">
      <c r="B157" s="2"/>
      <c r="C157" s="10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</row>
    <row r="158" spans="2:44" ht="15.75" customHeight="1" x14ac:dyDescent="0.2">
      <c r="B158" s="2"/>
      <c r="C158" s="10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</row>
    <row r="159" spans="2:44" ht="15.75" customHeight="1" x14ac:dyDescent="0.2">
      <c r="B159" s="2"/>
      <c r="C159" s="10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</row>
    <row r="160" spans="2:44" ht="15.75" customHeight="1" x14ac:dyDescent="0.2">
      <c r="B160" s="2"/>
      <c r="C160" s="10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</row>
    <row r="161" spans="2:44" ht="15.75" customHeight="1" x14ac:dyDescent="0.2">
      <c r="B161" s="2"/>
      <c r="C161" s="10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</row>
    <row r="162" spans="2:44" ht="15.75" customHeight="1" x14ac:dyDescent="0.2">
      <c r="B162" s="2"/>
      <c r="C162" s="10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</row>
    <row r="163" spans="2:44" ht="15.75" customHeight="1" x14ac:dyDescent="0.2">
      <c r="B163" s="2"/>
      <c r="C163" s="10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</row>
    <row r="164" spans="2:44" ht="15.75" customHeight="1" x14ac:dyDescent="0.2">
      <c r="B164" s="2"/>
      <c r="C164" s="10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</row>
    <row r="165" spans="2:44" ht="15.75" customHeight="1" x14ac:dyDescent="0.2">
      <c r="B165" s="2"/>
      <c r="C165" s="10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</row>
    <row r="166" spans="2:44" ht="15.75" customHeight="1" x14ac:dyDescent="0.2">
      <c r="B166" s="2"/>
      <c r="C166" s="10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</row>
    <row r="167" spans="2:44" ht="15.75" customHeight="1" x14ac:dyDescent="0.2">
      <c r="B167" s="2"/>
      <c r="C167" s="10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</row>
    <row r="168" spans="2:44" ht="15.75" customHeight="1" x14ac:dyDescent="0.2">
      <c r="B168" s="2"/>
      <c r="C168" s="10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</row>
    <row r="169" spans="2:44" ht="15.75" customHeight="1" x14ac:dyDescent="0.2">
      <c r="B169" s="2"/>
      <c r="C169" s="10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</row>
    <row r="170" spans="2:44" ht="15.75" customHeight="1" x14ac:dyDescent="0.2">
      <c r="B170" s="2"/>
      <c r="C170" s="10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</row>
    <row r="171" spans="2:44" ht="15.75" customHeight="1" x14ac:dyDescent="0.2">
      <c r="B171" s="2"/>
      <c r="C171" s="10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</row>
    <row r="172" spans="2:44" ht="15.75" customHeight="1" x14ac:dyDescent="0.2">
      <c r="B172" s="2"/>
      <c r="C172" s="10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</row>
    <row r="173" spans="2:44" ht="15.75" customHeight="1" x14ac:dyDescent="0.2">
      <c r="B173" s="2"/>
      <c r="C173" s="10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</row>
    <row r="174" spans="2:44" ht="15.75" customHeight="1" x14ac:dyDescent="0.2"/>
    <row r="175" spans="2:44" ht="15.75" customHeight="1" x14ac:dyDescent="0.2"/>
    <row r="176" spans="2:44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</sheetData>
  <sheetProtection selectLockedCells="1" selectUnlockedCells="1"/>
  <mergeCells count="4">
    <mergeCell ref="A4:E4"/>
    <mergeCell ref="A3:E3"/>
    <mergeCell ref="A2:E2"/>
    <mergeCell ref="A1:E1"/>
  </mergeCells>
  <pageMargins left="0.78749999999999998" right="0" top="0.15763888888888888" bottom="0.15763888888888888" header="0.51180555555555551" footer="0.51180555555555551"/>
  <pageSetup paperSize="9" scale="65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view="pageBreakPreview" zoomScaleSheetLayoutView="100" workbookViewId="0">
      <pane xSplit="1" ySplit="4" topLeftCell="C5" activePane="bottomRight" state="frozen"/>
      <selection pane="topRight" activeCell="B1" sqref="B1"/>
      <selection pane="bottomLeft" activeCell="A6" sqref="A6"/>
      <selection pane="bottomRight" activeCell="P24" sqref="P24"/>
    </sheetView>
  </sheetViews>
  <sheetFormatPr defaultRowHeight="12.75" x14ac:dyDescent="0.2"/>
  <cols>
    <col min="1" max="1" width="36.7109375" customWidth="1"/>
    <col min="2" max="2" width="8.28515625" customWidth="1"/>
    <col min="3" max="3" width="9.5703125" customWidth="1"/>
    <col min="4" max="4" width="8.85546875" customWidth="1"/>
    <col min="7" max="7" width="9.7109375" customWidth="1"/>
    <col min="8" max="8" width="9.5703125" customWidth="1"/>
    <col min="11" max="12" width="9.28515625" customWidth="1"/>
    <col min="13" max="13" width="9.42578125" customWidth="1"/>
    <col min="14" max="14" width="10.85546875" customWidth="1"/>
    <col min="17" max="17" width="12.28515625" customWidth="1"/>
  </cols>
  <sheetData>
    <row r="1" spans="1:16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M1" s="12"/>
      <c r="N1" s="38" t="s">
        <v>294</v>
      </c>
    </row>
    <row r="2" spans="1:16" ht="15.75" x14ac:dyDescent="0.2">
      <c r="A2" s="426" t="s">
        <v>500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</row>
    <row r="3" spans="1:16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38" t="s">
        <v>2</v>
      </c>
    </row>
    <row r="4" spans="1:16" ht="21.75" customHeight="1" x14ac:dyDescent="0.2">
      <c r="A4" s="133" t="s">
        <v>295</v>
      </c>
      <c r="B4" s="134" t="s">
        <v>296</v>
      </c>
      <c r="C4" s="134" t="s">
        <v>297</v>
      </c>
      <c r="D4" s="134" t="s">
        <v>298</v>
      </c>
      <c r="E4" s="134" t="s">
        <v>299</v>
      </c>
      <c r="F4" s="134" t="s">
        <v>300</v>
      </c>
      <c r="G4" s="134" t="s">
        <v>301</v>
      </c>
      <c r="H4" s="134" t="s">
        <v>302</v>
      </c>
      <c r="I4" s="134" t="s">
        <v>303</v>
      </c>
      <c r="J4" s="134" t="s">
        <v>304</v>
      </c>
      <c r="K4" s="134" t="s">
        <v>305</v>
      </c>
      <c r="L4" s="134" t="s">
        <v>306</v>
      </c>
      <c r="M4" s="134" t="s">
        <v>307</v>
      </c>
      <c r="N4" s="135" t="s">
        <v>239</v>
      </c>
    </row>
    <row r="5" spans="1:16" ht="15.95" customHeight="1" x14ac:dyDescent="0.25">
      <c r="A5" s="136" t="s">
        <v>237</v>
      </c>
      <c r="B5" s="137">
        <v>28112</v>
      </c>
      <c r="C5" s="137">
        <v>28677</v>
      </c>
      <c r="D5" s="137">
        <v>28677</v>
      </c>
      <c r="E5" s="137">
        <v>28677</v>
      </c>
      <c r="F5" s="137">
        <v>28677</v>
      </c>
      <c r="G5" s="137">
        <v>28676</v>
      </c>
      <c r="H5" s="137">
        <v>28113</v>
      </c>
      <c r="I5" s="137">
        <v>28113</v>
      </c>
      <c r="J5" s="137">
        <v>28113</v>
      </c>
      <c r="K5" s="137">
        <v>28113</v>
      </c>
      <c r="L5" s="137">
        <v>28113</v>
      </c>
      <c r="M5" s="137">
        <v>28112</v>
      </c>
      <c r="N5" s="138">
        <f t="shared" ref="N5:N12" si="0">SUM(B5:M5)</f>
        <v>340173</v>
      </c>
      <c r="O5" s="13"/>
    </row>
    <row r="6" spans="1:16" ht="15.95" customHeight="1" x14ac:dyDescent="0.25">
      <c r="A6" s="136" t="s">
        <v>240</v>
      </c>
      <c r="B6" s="137">
        <v>42487</v>
      </c>
      <c r="C6" s="137"/>
      <c r="D6" s="137"/>
      <c r="E6" s="137">
        <v>7000</v>
      </c>
      <c r="F6" s="137"/>
      <c r="G6" s="137"/>
      <c r="H6" s="137"/>
      <c r="I6" s="137"/>
      <c r="J6" s="137"/>
      <c r="K6" s="137"/>
      <c r="L6" s="137">
        <v>51588</v>
      </c>
      <c r="M6" s="137">
        <v>35121</v>
      </c>
      <c r="N6" s="138">
        <f t="shared" si="0"/>
        <v>136196</v>
      </c>
      <c r="O6" s="13"/>
    </row>
    <row r="7" spans="1:16" ht="15.95" customHeight="1" x14ac:dyDescent="0.25">
      <c r="A7" s="136" t="s">
        <v>214</v>
      </c>
      <c r="B7" s="137">
        <v>3797</v>
      </c>
      <c r="C7" s="137">
        <v>30000</v>
      </c>
      <c r="D7" s="137">
        <v>130541</v>
      </c>
      <c r="E7" s="137">
        <v>30699</v>
      </c>
      <c r="F7" s="137">
        <v>18000</v>
      </c>
      <c r="G7" s="137">
        <v>6000</v>
      </c>
      <c r="H7" s="137">
        <v>35000</v>
      </c>
      <c r="I7" s="137">
        <v>45000</v>
      </c>
      <c r="J7" s="137">
        <v>164240</v>
      </c>
      <c r="K7" s="137">
        <v>20000</v>
      </c>
      <c r="L7" s="137">
        <v>20000</v>
      </c>
      <c r="M7" s="137">
        <v>15253</v>
      </c>
      <c r="N7" s="138">
        <f t="shared" si="0"/>
        <v>518530</v>
      </c>
      <c r="O7" s="139"/>
      <c r="P7" s="28"/>
    </row>
    <row r="8" spans="1:16" ht="18" customHeight="1" x14ac:dyDescent="0.25">
      <c r="A8" s="136" t="s">
        <v>215</v>
      </c>
      <c r="B8" s="137">
        <v>11142</v>
      </c>
      <c r="C8" s="137">
        <v>11142</v>
      </c>
      <c r="D8" s="137">
        <v>11142</v>
      </c>
      <c r="E8" s="137">
        <v>12683</v>
      </c>
      <c r="F8" s="137">
        <v>12683</v>
      </c>
      <c r="G8" s="137">
        <v>12683</v>
      </c>
      <c r="H8" s="137">
        <v>12683</v>
      </c>
      <c r="I8" s="137">
        <v>12683</v>
      </c>
      <c r="J8" s="137">
        <v>12684</v>
      </c>
      <c r="K8" s="137">
        <v>11142</v>
      </c>
      <c r="L8" s="137">
        <v>11142</v>
      </c>
      <c r="M8" s="137">
        <v>11140</v>
      </c>
      <c r="N8" s="138">
        <f t="shared" si="0"/>
        <v>142949</v>
      </c>
      <c r="O8" s="13"/>
      <c r="P8" s="140"/>
    </row>
    <row r="9" spans="1:16" ht="15.95" customHeight="1" x14ac:dyDescent="0.25">
      <c r="A9" s="136" t="s">
        <v>217</v>
      </c>
      <c r="B9" s="137">
        <v>3</v>
      </c>
      <c r="C9" s="137">
        <v>2</v>
      </c>
      <c r="D9" s="137">
        <v>17953</v>
      </c>
      <c r="E9" s="137">
        <v>2</v>
      </c>
      <c r="F9" s="137">
        <v>3</v>
      </c>
      <c r="G9" s="137">
        <v>3</v>
      </c>
      <c r="H9" s="137">
        <v>3</v>
      </c>
      <c r="I9" s="137">
        <v>3</v>
      </c>
      <c r="J9" s="137">
        <v>3</v>
      </c>
      <c r="K9" s="137">
        <v>3</v>
      </c>
      <c r="L9" s="137">
        <v>3</v>
      </c>
      <c r="M9" s="137">
        <v>3</v>
      </c>
      <c r="N9" s="138">
        <f t="shared" si="0"/>
        <v>17984</v>
      </c>
      <c r="O9" s="139"/>
    </row>
    <row r="10" spans="1:16" ht="15.95" customHeight="1" x14ac:dyDescent="0.25">
      <c r="A10" s="136" t="s">
        <v>308</v>
      </c>
      <c r="B10" s="137">
        <v>68</v>
      </c>
      <c r="C10" s="137"/>
      <c r="D10" s="137">
        <v>53</v>
      </c>
      <c r="E10" s="137"/>
      <c r="F10" s="137"/>
      <c r="G10" s="137">
        <v>120</v>
      </c>
      <c r="H10" s="137"/>
      <c r="I10" s="137"/>
      <c r="J10" s="137"/>
      <c r="K10" s="137"/>
      <c r="L10" s="137"/>
      <c r="M10" s="137">
        <v>120</v>
      </c>
      <c r="N10" s="138">
        <f t="shared" si="0"/>
        <v>361</v>
      </c>
      <c r="O10" s="139"/>
    </row>
    <row r="11" spans="1:16" ht="15.95" customHeight="1" x14ac:dyDescent="0.25">
      <c r="A11" s="136" t="s">
        <v>242</v>
      </c>
      <c r="B11" s="137">
        <v>86</v>
      </c>
      <c r="C11" s="137">
        <v>86</v>
      </c>
      <c r="D11" s="137">
        <v>86</v>
      </c>
      <c r="E11" s="137">
        <v>86</v>
      </c>
      <c r="F11" s="137">
        <v>86</v>
      </c>
      <c r="G11" s="137">
        <v>85</v>
      </c>
      <c r="H11" s="137">
        <v>86</v>
      </c>
      <c r="I11" s="137">
        <v>85</v>
      </c>
      <c r="J11" s="137">
        <v>86</v>
      </c>
      <c r="K11" s="137">
        <v>85</v>
      </c>
      <c r="L11" s="137">
        <v>86</v>
      </c>
      <c r="M11" s="137">
        <v>85</v>
      </c>
      <c r="N11" s="138">
        <f t="shared" si="0"/>
        <v>1028</v>
      </c>
      <c r="O11" s="139"/>
    </row>
    <row r="12" spans="1:16" ht="15.95" customHeight="1" x14ac:dyDescent="0.25">
      <c r="A12" s="136" t="s">
        <v>218</v>
      </c>
      <c r="B12" s="137"/>
      <c r="C12" s="137">
        <v>6606</v>
      </c>
      <c r="D12" s="137"/>
      <c r="E12" s="137">
        <v>62406</v>
      </c>
      <c r="F12" s="137">
        <v>85679</v>
      </c>
      <c r="G12" s="137">
        <v>206893</v>
      </c>
      <c r="H12" s="137">
        <v>103228</v>
      </c>
      <c r="I12" s="137">
        <v>56125</v>
      </c>
      <c r="J12" s="137">
        <v>40880</v>
      </c>
      <c r="K12" s="137">
        <v>153655</v>
      </c>
      <c r="L12" s="137">
        <v>111348</v>
      </c>
      <c r="M12" s="137">
        <v>50717</v>
      </c>
      <c r="N12" s="138">
        <f t="shared" si="0"/>
        <v>877537</v>
      </c>
      <c r="O12" s="139"/>
    </row>
    <row r="13" spans="1:16" ht="15.95" customHeight="1" x14ac:dyDescent="0.2">
      <c r="A13" s="141" t="s">
        <v>309</v>
      </c>
      <c r="B13" s="142">
        <f t="shared" ref="B13:M13" si="1">SUM(B5:B12)</f>
        <v>85695</v>
      </c>
      <c r="C13" s="142">
        <f t="shared" si="1"/>
        <v>76513</v>
      </c>
      <c r="D13" s="142">
        <f t="shared" si="1"/>
        <v>188452</v>
      </c>
      <c r="E13" s="142">
        <f t="shared" si="1"/>
        <v>141553</v>
      </c>
      <c r="F13" s="142">
        <f t="shared" si="1"/>
        <v>145128</v>
      </c>
      <c r="G13" s="142">
        <f t="shared" si="1"/>
        <v>254460</v>
      </c>
      <c r="H13" s="142">
        <f t="shared" si="1"/>
        <v>179113</v>
      </c>
      <c r="I13" s="142">
        <f t="shared" si="1"/>
        <v>142009</v>
      </c>
      <c r="J13" s="142">
        <f t="shared" si="1"/>
        <v>246006</v>
      </c>
      <c r="K13" s="142">
        <f t="shared" si="1"/>
        <v>212998</v>
      </c>
      <c r="L13" s="142">
        <f t="shared" si="1"/>
        <v>222280</v>
      </c>
      <c r="M13" s="142">
        <f t="shared" si="1"/>
        <v>140551</v>
      </c>
      <c r="N13" s="138">
        <f>SUM(N5:N12)</f>
        <v>2034758</v>
      </c>
      <c r="O13" s="143"/>
    </row>
    <row r="14" spans="1:16" ht="15.75" customHeight="1" x14ac:dyDescent="0.25">
      <c r="A14" s="136" t="s">
        <v>225</v>
      </c>
      <c r="B14" s="137">
        <v>33498</v>
      </c>
      <c r="C14" s="137">
        <v>33498</v>
      </c>
      <c r="D14" s="137">
        <v>33498</v>
      </c>
      <c r="E14" s="137">
        <v>33500</v>
      </c>
      <c r="F14" s="137">
        <v>33604</v>
      </c>
      <c r="G14" s="137">
        <v>33604</v>
      </c>
      <c r="H14" s="137">
        <v>33604</v>
      </c>
      <c r="I14" s="137">
        <v>33604</v>
      </c>
      <c r="J14" s="137">
        <v>33604</v>
      </c>
      <c r="K14" s="137">
        <v>33604</v>
      </c>
      <c r="L14" s="137">
        <v>33604</v>
      </c>
      <c r="M14" s="137">
        <v>33604</v>
      </c>
      <c r="N14" s="138">
        <f t="shared" ref="N14:N23" si="2">SUM(B14:M14)</f>
        <v>402826</v>
      </c>
      <c r="O14" s="21"/>
    </row>
    <row r="15" spans="1:16" ht="27.75" customHeight="1" x14ac:dyDescent="0.25">
      <c r="A15" s="144" t="s">
        <v>258</v>
      </c>
      <c r="B15" s="137">
        <v>6979</v>
      </c>
      <c r="C15" s="137">
        <v>6979</v>
      </c>
      <c r="D15" s="137">
        <v>6979</v>
      </c>
      <c r="E15" s="137">
        <v>6980</v>
      </c>
      <c r="F15" s="137">
        <v>7001</v>
      </c>
      <c r="G15" s="137">
        <v>7001</v>
      </c>
      <c r="H15" s="137">
        <v>7001</v>
      </c>
      <c r="I15" s="137">
        <v>7001</v>
      </c>
      <c r="J15" s="137">
        <v>7001</v>
      </c>
      <c r="K15" s="137">
        <v>7001</v>
      </c>
      <c r="L15" s="137">
        <v>7001</v>
      </c>
      <c r="M15" s="137">
        <v>7001</v>
      </c>
      <c r="N15" s="138">
        <f t="shared" si="2"/>
        <v>83925</v>
      </c>
      <c r="O15" s="139"/>
    </row>
    <row r="16" spans="1:16" ht="15.95" customHeight="1" x14ac:dyDescent="0.25">
      <c r="A16" s="144" t="s">
        <v>227</v>
      </c>
      <c r="B16" s="137">
        <v>33643</v>
      </c>
      <c r="C16" s="137">
        <v>33643</v>
      </c>
      <c r="D16" s="137">
        <v>33649</v>
      </c>
      <c r="E16" s="137">
        <v>35716</v>
      </c>
      <c r="F16" s="137">
        <v>35716</v>
      </c>
      <c r="G16" s="137">
        <v>35716</v>
      </c>
      <c r="H16" s="137">
        <v>35716</v>
      </c>
      <c r="I16" s="137">
        <v>35716</v>
      </c>
      <c r="J16" s="137">
        <v>35716</v>
      </c>
      <c r="K16" s="137">
        <v>35716</v>
      </c>
      <c r="L16" s="137">
        <v>35716</v>
      </c>
      <c r="M16" s="137">
        <v>35716</v>
      </c>
      <c r="N16" s="138">
        <f t="shared" si="2"/>
        <v>422379</v>
      </c>
      <c r="O16" s="139"/>
      <c r="P16" s="28"/>
    </row>
    <row r="17" spans="1:16" ht="15.75" customHeight="1" x14ac:dyDescent="0.25">
      <c r="A17" s="144" t="s">
        <v>228</v>
      </c>
      <c r="B17" s="137">
        <v>200</v>
      </c>
      <c r="C17" s="137">
        <v>665</v>
      </c>
      <c r="D17" s="137">
        <v>335</v>
      </c>
      <c r="E17" s="137">
        <v>195</v>
      </c>
      <c r="F17" s="137">
        <v>195</v>
      </c>
      <c r="G17" s="137">
        <v>200</v>
      </c>
      <c r="H17" s="137">
        <v>195</v>
      </c>
      <c r="I17" s="137">
        <v>195</v>
      </c>
      <c r="J17" s="137">
        <v>800</v>
      </c>
      <c r="K17" s="137">
        <v>200</v>
      </c>
      <c r="L17" s="137">
        <v>1730</v>
      </c>
      <c r="M17" s="137">
        <v>200</v>
      </c>
      <c r="N17" s="138">
        <f t="shared" si="2"/>
        <v>5110</v>
      </c>
      <c r="O17" s="13"/>
      <c r="P17" s="28"/>
    </row>
    <row r="18" spans="1:16" ht="15.75" customHeight="1" x14ac:dyDescent="0.25">
      <c r="A18" s="144" t="s">
        <v>229</v>
      </c>
      <c r="B18" s="137"/>
      <c r="C18" s="137">
        <v>204</v>
      </c>
      <c r="D18" s="137">
        <v>22824</v>
      </c>
      <c r="E18" s="137">
        <v>8700</v>
      </c>
      <c r="F18" s="137">
        <v>4548</v>
      </c>
      <c r="G18" s="137">
        <v>8972</v>
      </c>
      <c r="H18" s="137">
        <v>1605</v>
      </c>
      <c r="I18" s="137">
        <v>600</v>
      </c>
      <c r="J18" s="137">
        <v>600</v>
      </c>
      <c r="K18" s="137">
        <v>1600</v>
      </c>
      <c r="L18" s="137">
        <v>600</v>
      </c>
      <c r="M18" s="137">
        <v>400</v>
      </c>
      <c r="N18" s="138">
        <f t="shared" si="2"/>
        <v>50653</v>
      </c>
      <c r="O18" s="13"/>
      <c r="P18" s="145"/>
    </row>
    <row r="19" spans="1:16" ht="15.75" customHeight="1" x14ac:dyDescent="0.25">
      <c r="A19" s="136" t="s">
        <v>230</v>
      </c>
      <c r="B19" s="137"/>
      <c r="C19" s="137"/>
      <c r="D19" s="137">
        <v>72606</v>
      </c>
      <c r="E19" s="137">
        <v>49433</v>
      </c>
      <c r="F19" s="137">
        <v>52910</v>
      </c>
      <c r="G19" s="137">
        <v>106971</v>
      </c>
      <c r="H19" s="137">
        <v>83151</v>
      </c>
      <c r="I19" s="137">
        <v>47751</v>
      </c>
      <c r="J19" s="137">
        <v>148943</v>
      </c>
      <c r="K19" s="137">
        <v>137075</v>
      </c>
      <c r="L19" s="137">
        <v>145828</v>
      </c>
      <c r="M19" s="137">
        <v>60797</v>
      </c>
      <c r="N19" s="138">
        <f t="shared" si="2"/>
        <v>905465</v>
      </c>
      <c r="O19" s="13"/>
      <c r="P19" s="28"/>
    </row>
    <row r="20" spans="1:16" ht="15.75" customHeight="1" x14ac:dyDescent="0.25">
      <c r="A20" s="136" t="s">
        <v>231</v>
      </c>
      <c r="B20" s="137"/>
      <c r="C20" s="137"/>
      <c r="D20" s="137"/>
      <c r="E20" s="137"/>
      <c r="F20" s="137">
        <v>11250</v>
      </c>
      <c r="G20" s="137">
        <v>70483</v>
      </c>
      <c r="H20" s="137">
        <v>17500</v>
      </c>
      <c r="I20" s="137">
        <v>17800</v>
      </c>
      <c r="J20" s="137"/>
      <c r="K20" s="137"/>
      <c r="L20" s="137"/>
      <c r="M20" s="137"/>
      <c r="N20" s="138">
        <f t="shared" si="2"/>
        <v>117033</v>
      </c>
      <c r="O20" s="13"/>
      <c r="P20" s="28"/>
    </row>
    <row r="21" spans="1:16" ht="15.75" customHeight="1" x14ac:dyDescent="0.25">
      <c r="A21" s="136" t="s">
        <v>232</v>
      </c>
      <c r="B21" s="137"/>
      <c r="C21" s="137">
        <v>960</v>
      </c>
      <c r="D21" s="137"/>
      <c r="E21" s="137">
        <v>7000</v>
      </c>
      <c r="F21" s="137"/>
      <c r="G21" s="137"/>
      <c r="H21" s="137">
        <v>1000</v>
      </c>
      <c r="I21" s="137">
        <v>2000</v>
      </c>
      <c r="J21" s="137">
        <v>20000</v>
      </c>
      <c r="K21" s="137"/>
      <c r="L21" s="137"/>
      <c r="M21" s="137">
        <v>5032</v>
      </c>
      <c r="N21" s="138">
        <f t="shared" si="2"/>
        <v>35992</v>
      </c>
      <c r="O21" s="13"/>
    </row>
    <row r="22" spans="1:16" ht="15.75" customHeight="1" x14ac:dyDescent="0.25">
      <c r="A22" s="144" t="s">
        <v>233</v>
      </c>
      <c r="B22" s="137">
        <v>11375</v>
      </c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8">
        <f t="shared" si="2"/>
        <v>11375</v>
      </c>
      <c r="O22" s="13"/>
    </row>
    <row r="23" spans="1:16" ht="15.95" customHeight="1" x14ac:dyDescent="0.2">
      <c r="A23" s="141" t="s">
        <v>310</v>
      </c>
      <c r="B23" s="142">
        <f t="shared" ref="B23:M23" si="3">SUM(B14:B22)</f>
        <v>85695</v>
      </c>
      <c r="C23" s="142">
        <f t="shared" si="3"/>
        <v>75949</v>
      </c>
      <c r="D23" s="142">
        <f t="shared" si="3"/>
        <v>169891</v>
      </c>
      <c r="E23" s="142">
        <f t="shared" si="3"/>
        <v>141524</v>
      </c>
      <c r="F23" s="142">
        <f t="shared" si="3"/>
        <v>145224</v>
      </c>
      <c r="G23" s="142">
        <f t="shared" si="3"/>
        <v>262947</v>
      </c>
      <c r="H23" s="142">
        <f t="shared" si="3"/>
        <v>179772</v>
      </c>
      <c r="I23" s="142">
        <f t="shared" si="3"/>
        <v>144667</v>
      </c>
      <c r="J23" s="142">
        <f t="shared" si="3"/>
        <v>246664</v>
      </c>
      <c r="K23" s="142">
        <f t="shared" si="3"/>
        <v>215196</v>
      </c>
      <c r="L23" s="142">
        <f t="shared" si="3"/>
        <v>224479</v>
      </c>
      <c r="M23" s="142">
        <f t="shared" si="3"/>
        <v>142750</v>
      </c>
      <c r="N23" s="138">
        <f t="shared" si="2"/>
        <v>2034758</v>
      </c>
      <c r="O23" s="21"/>
    </row>
    <row r="24" spans="1:16" ht="15.95" customHeight="1" x14ac:dyDescent="0.2">
      <c r="A24" s="146" t="s">
        <v>311</v>
      </c>
      <c r="B24" s="142">
        <f t="shared" ref="B24:M24" si="4">SUM(B13-B23)</f>
        <v>0</v>
      </c>
      <c r="C24" s="142">
        <f t="shared" si="4"/>
        <v>564</v>
      </c>
      <c r="D24" s="142">
        <f t="shared" si="4"/>
        <v>18561</v>
      </c>
      <c r="E24" s="142">
        <f t="shared" si="4"/>
        <v>29</v>
      </c>
      <c r="F24" s="142">
        <f t="shared" si="4"/>
        <v>-96</v>
      </c>
      <c r="G24" s="142">
        <f t="shared" si="4"/>
        <v>-8487</v>
      </c>
      <c r="H24" s="142">
        <f>SUM(H13-H23)</f>
        <v>-659</v>
      </c>
      <c r="I24" s="142">
        <f t="shared" si="4"/>
        <v>-2658</v>
      </c>
      <c r="J24" s="142">
        <f t="shared" si="4"/>
        <v>-658</v>
      </c>
      <c r="K24" s="142">
        <f t="shared" si="4"/>
        <v>-2198</v>
      </c>
      <c r="L24" s="142">
        <f t="shared" si="4"/>
        <v>-2199</v>
      </c>
      <c r="M24" s="142">
        <f t="shared" si="4"/>
        <v>-2199</v>
      </c>
      <c r="N24" s="138">
        <f>SUM(N13-N23)</f>
        <v>0</v>
      </c>
    </row>
    <row r="25" spans="1:16" ht="15.95" customHeight="1" x14ac:dyDescent="0.2">
      <c r="A25" s="147" t="s">
        <v>312</v>
      </c>
      <c r="B25" s="148">
        <f>SUM(B24)</f>
        <v>0</v>
      </c>
      <c r="C25" s="148">
        <f t="shared" ref="C25:M25" si="5">B25+C13-C23</f>
        <v>564</v>
      </c>
      <c r="D25" s="148">
        <f t="shared" si="5"/>
        <v>19125</v>
      </c>
      <c r="E25" s="148">
        <f t="shared" si="5"/>
        <v>19154</v>
      </c>
      <c r="F25" s="148">
        <f t="shared" si="5"/>
        <v>19058</v>
      </c>
      <c r="G25" s="148">
        <f t="shared" si="5"/>
        <v>10571</v>
      </c>
      <c r="H25" s="148">
        <f t="shared" si="5"/>
        <v>9912</v>
      </c>
      <c r="I25" s="148">
        <f t="shared" si="5"/>
        <v>7254</v>
      </c>
      <c r="J25" s="148">
        <f t="shared" si="5"/>
        <v>6596</v>
      </c>
      <c r="K25" s="148">
        <f t="shared" si="5"/>
        <v>4398</v>
      </c>
      <c r="L25" s="148">
        <f t="shared" si="5"/>
        <v>2199</v>
      </c>
      <c r="M25" s="148">
        <f t="shared" si="5"/>
        <v>0</v>
      </c>
      <c r="N25" s="149">
        <f>SUM(N24)</f>
        <v>0</v>
      </c>
    </row>
    <row r="26" spans="1:16" ht="18" customHeight="1" x14ac:dyDescent="0.2">
      <c r="A26" s="36"/>
      <c r="B26" s="36"/>
      <c r="C26" s="36"/>
      <c r="D26" s="261">
        <v>140</v>
      </c>
      <c r="E26" s="261">
        <v>140</v>
      </c>
      <c r="F26" s="261">
        <v>140</v>
      </c>
      <c r="G26" s="261">
        <v>140</v>
      </c>
      <c r="H26" s="261">
        <v>140</v>
      </c>
      <c r="I26" s="261">
        <v>140</v>
      </c>
      <c r="J26" s="261">
        <v>140</v>
      </c>
      <c r="K26" s="261">
        <v>140</v>
      </c>
      <c r="L26" s="261">
        <v>140</v>
      </c>
      <c r="M26" s="261">
        <v>140</v>
      </c>
      <c r="N26" s="262">
        <f>SUM(B26:M26)</f>
        <v>1400</v>
      </c>
      <c r="O26" s="34"/>
    </row>
    <row r="27" spans="1:16" ht="18" customHeight="1" x14ac:dyDescent="0.2">
      <c r="A27" s="36"/>
      <c r="B27" s="150"/>
      <c r="C27" s="150"/>
      <c r="D27" s="261"/>
      <c r="E27" s="261"/>
      <c r="F27" s="261"/>
      <c r="G27" s="261"/>
      <c r="H27" s="261"/>
      <c r="I27" s="261"/>
      <c r="J27" s="261"/>
      <c r="K27" s="261"/>
      <c r="L27" s="261"/>
      <c r="M27" s="261">
        <v>5000</v>
      </c>
      <c r="N27" s="262">
        <f t="shared" ref="N27:N80" si="6">SUM(B27:M27)</f>
        <v>5000</v>
      </c>
      <c r="O27" s="34"/>
    </row>
    <row r="28" spans="1:16" ht="15.95" customHeight="1" x14ac:dyDescent="0.2">
      <c r="A28" s="36"/>
      <c r="B28" s="36"/>
      <c r="C28" s="36"/>
      <c r="D28" s="261"/>
      <c r="E28" s="261"/>
      <c r="F28" s="261"/>
      <c r="G28" s="263"/>
      <c r="H28" s="261">
        <v>1500</v>
      </c>
      <c r="I28" s="261"/>
      <c r="J28" s="261"/>
      <c r="K28" s="261"/>
      <c r="L28" s="261"/>
      <c r="M28" s="261"/>
      <c r="N28" s="262">
        <f t="shared" si="6"/>
        <v>1500</v>
      </c>
      <c r="O28" s="34"/>
    </row>
    <row r="29" spans="1:16" ht="15.95" customHeight="1" x14ac:dyDescent="0.2">
      <c r="A29" s="36"/>
      <c r="B29" s="36"/>
      <c r="C29" s="36"/>
      <c r="D29" s="261"/>
      <c r="E29" s="261"/>
      <c r="F29" s="261">
        <v>4000</v>
      </c>
      <c r="G29" s="261"/>
      <c r="H29" s="261"/>
      <c r="I29" s="261"/>
      <c r="J29" s="261"/>
      <c r="K29" s="261"/>
      <c r="L29" s="261"/>
      <c r="M29" s="261"/>
      <c r="N29" s="262">
        <f t="shared" si="6"/>
        <v>4000</v>
      </c>
      <c r="O29" s="34"/>
    </row>
    <row r="30" spans="1:16" ht="15.95" customHeight="1" x14ac:dyDescent="0.2">
      <c r="A30" s="36"/>
      <c r="B30" s="36"/>
      <c r="C30" s="36"/>
      <c r="D30" s="261"/>
      <c r="E30" s="261"/>
      <c r="F30" s="261"/>
      <c r="G30" s="261"/>
      <c r="H30" s="261"/>
      <c r="I30" s="261"/>
      <c r="J30" s="261">
        <v>300</v>
      </c>
      <c r="K30" s="261"/>
      <c r="L30" s="261"/>
      <c r="M30" s="261"/>
      <c r="N30" s="262">
        <f t="shared" si="6"/>
        <v>300</v>
      </c>
      <c r="O30" s="34"/>
    </row>
    <row r="31" spans="1:16" ht="15.95" customHeight="1" x14ac:dyDescent="0.2">
      <c r="A31" s="36"/>
      <c r="B31" s="36"/>
      <c r="C31" s="36"/>
      <c r="D31" s="261"/>
      <c r="E31" s="261"/>
      <c r="F31" s="261"/>
      <c r="G31" s="261"/>
      <c r="H31" s="261"/>
      <c r="I31" s="261"/>
      <c r="J31" s="261"/>
      <c r="K31" s="261">
        <v>600</v>
      </c>
      <c r="L31" s="261"/>
      <c r="M31" s="261"/>
      <c r="N31" s="262">
        <f t="shared" si="6"/>
        <v>600</v>
      </c>
      <c r="O31" s="34"/>
    </row>
    <row r="32" spans="1:16" ht="15.95" customHeight="1" x14ac:dyDescent="0.2">
      <c r="A32" s="36"/>
      <c r="B32" s="36"/>
      <c r="C32" s="36"/>
      <c r="D32" s="261"/>
      <c r="E32" s="261"/>
      <c r="F32" s="261"/>
      <c r="G32" s="261"/>
      <c r="H32" s="261"/>
      <c r="I32" s="261"/>
      <c r="J32" s="261"/>
      <c r="K32" s="261">
        <v>5000</v>
      </c>
      <c r="L32" s="261"/>
      <c r="M32" s="261"/>
      <c r="N32" s="262">
        <f t="shared" si="6"/>
        <v>5000</v>
      </c>
      <c r="O32" s="34"/>
    </row>
    <row r="33" spans="1:15" ht="15" customHeight="1" x14ac:dyDescent="0.2">
      <c r="A33" s="36"/>
      <c r="B33" s="36"/>
      <c r="C33" s="36"/>
      <c r="D33" s="261"/>
      <c r="E33" s="261"/>
      <c r="F33" s="261"/>
      <c r="G33" s="261"/>
      <c r="H33" s="261"/>
      <c r="I33" s="261"/>
      <c r="J33" s="261">
        <v>2000</v>
      </c>
      <c r="K33" s="261"/>
      <c r="L33" s="261"/>
      <c r="M33" s="261"/>
      <c r="N33" s="262">
        <f t="shared" si="6"/>
        <v>2000</v>
      </c>
      <c r="O33" s="34"/>
    </row>
    <row r="34" spans="1:15" ht="14.1" customHeight="1" x14ac:dyDescent="0.2">
      <c r="A34" s="36"/>
      <c r="B34" s="36"/>
      <c r="C34" s="36"/>
      <c r="D34" s="261"/>
      <c r="E34" s="261"/>
      <c r="F34" s="261">
        <v>800</v>
      </c>
      <c r="G34" s="261"/>
      <c r="H34" s="261"/>
      <c r="I34" s="261"/>
      <c r="J34" s="261"/>
      <c r="K34" s="261"/>
      <c r="L34" s="261"/>
      <c r="M34" s="261"/>
      <c r="N34" s="262">
        <f t="shared" si="6"/>
        <v>800</v>
      </c>
      <c r="O34" s="34"/>
    </row>
    <row r="35" spans="1:15" ht="14.1" customHeight="1" x14ac:dyDescent="0.2">
      <c r="A35" s="36"/>
      <c r="B35" s="36"/>
      <c r="C35" s="36"/>
      <c r="D35" s="261"/>
      <c r="E35" s="261"/>
      <c r="F35" s="261">
        <v>1000</v>
      </c>
      <c r="G35" s="261"/>
      <c r="H35" s="261"/>
      <c r="I35" s="261"/>
      <c r="J35" s="261"/>
      <c r="K35" s="261"/>
      <c r="L35" s="261"/>
      <c r="M35" s="261"/>
      <c r="N35" s="262">
        <f t="shared" si="6"/>
        <v>1000</v>
      </c>
      <c r="O35" s="34"/>
    </row>
    <row r="36" spans="1:15" ht="14.1" customHeight="1" x14ac:dyDescent="0.2">
      <c r="D36" s="34"/>
      <c r="E36" s="34"/>
      <c r="F36" s="34"/>
      <c r="G36" s="34"/>
      <c r="H36" s="34">
        <v>8000</v>
      </c>
      <c r="I36" s="34"/>
      <c r="J36" s="34"/>
      <c r="K36" s="34"/>
      <c r="L36" s="34"/>
      <c r="M36" s="34"/>
      <c r="N36" s="262">
        <f t="shared" si="6"/>
        <v>8000</v>
      </c>
      <c r="O36" s="34"/>
    </row>
    <row r="37" spans="1:15" ht="14.1" customHeight="1" x14ac:dyDescent="0.2">
      <c r="D37" s="34">
        <v>13700</v>
      </c>
      <c r="E37" s="34"/>
      <c r="F37" s="34"/>
      <c r="G37" s="34"/>
      <c r="H37" s="34"/>
      <c r="I37" s="34"/>
      <c r="J37" s="34"/>
      <c r="K37" s="34"/>
      <c r="L37" s="34"/>
      <c r="M37" s="34"/>
      <c r="N37" s="262">
        <f t="shared" si="6"/>
        <v>13700</v>
      </c>
      <c r="O37" s="34"/>
    </row>
    <row r="38" spans="1:15" x14ac:dyDescent="0.2">
      <c r="D38" s="34"/>
      <c r="E38" s="34"/>
      <c r="F38" s="34">
        <v>600</v>
      </c>
      <c r="G38" s="34"/>
      <c r="H38" s="34"/>
      <c r="I38" s="34"/>
      <c r="J38" s="34"/>
      <c r="K38" s="34"/>
      <c r="L38" s="34"/>
      <c r="M38" s="34"/>
      <c r="N38" s="262">
        <f t="shared" si="6"/>
        <v>600</v>
      </c>
      <c r="O38" s="34"/>
    </row>
    <row r="39" spans="1:15" x14ac:dyDescent="0.2">
      <c r="D39" s="34"/>
      <c r="E39" s="34"/>
      <c r="F39" s="34"/>
      <c r="G39" s="34"/>
      <c r="H39" s="34"/>
      <c r="I39" s="34"/>
      <c r="J39" s="34"/>
      <c r="K39" s="34">
        <v>4000</v>
      </c>
      <c r="L39" s="34"/>
      <c r="M39" s="34"/>
      <c r="N39" s="262">
        <f t="shared" si="6"/>
        <v>4000</v>
      </c>
      <c r="O39" s="34"/>
    </row>
    <row r="40" spans="1:15" x14ac:dyDescent="0.2">
      <c r="D40" s="34"/>
      <c r="E40" s="34"/>
      <c r="F40" s="34"/>
      <c r="G40" s="34"/>
      <c r="H40" s="34"/>
      <c r="I40" s="34"/>
      <c r="J40" s="34"/>
      <c r="K40" s="34">
        <v>1000</v>
      </c>
      <c r="L40" s="34"/>
      <c r="M40" s="34"/>
      <c r="N40" s="262">
        <f t="shared" si="6"/>
        <v>1000</v>
      </c>
      <c r="O40" s="34"/>
    </row>
    <row r="41" spans="1:15" x14ac:dyDescent="0.2">
      <c r="D41" s="34"/>
      <c r="E41" s="34"/>
      <c r="F41" s="34"/>
      <c r="G41" s="34"/>
      <c r="H41" s="34"/>
      <c r="I41" s="34"/>
      <c r="J41" s="34"/>
      <c r="K41" s="34">
        <v>1500</v>
      </c>
      <c r="L41" s="34"/>
      <c r="M41" s="34"/>
      <c r="N41" s="262">
        <f t="shared" si="6"/>
        <v>1500</v>
      </c>
      <c r="O41" s="34"/>
    </row>
    <row r="42" spans="1:15" x14ac:dyDescent="0.2">
      <c r="D42" s="34"/>
      <c r="E42" s="34"/>
      <c r="F42" s="34"/>
      <c r="G42" s="34"/>
      <c r="H42" s="34"/>
      <c r="I42" s="34"/>
      <c r="J42" s="34"/>
      <c r="K42" s="34"/>
      <c r="L42" s="34">
        <v>5000</v>
      </c>
      <c r="M42" s="34"/>
      <c r="N42" s="262">
        <f t="shared" si="6"/>
        <v>5000</v>
      </c>
      <c r="O42" s="34"/>
    </row>
    <row r="43" spans="1:15" x14ac:dyDescent="0.2">
      <c r="D43" s="34"/>
      <c r="E43" s="34"/>
      <c r="F43" s="34"/>
      <c r="G43" s="34"/>
      <c r="H43" s="34">
        <v>1500</v>
      </c>
      <c r="I43" s="34"/>
      <c r="J43" s="34"/>
      <c r="K43" s="34"/>
      <c r="L43" s="34"/>
      <c r="M43" s="34"/>
      <c r="N43" s="262">
        <f t="shared" si="6"/>
        <v>1500</v>
      </c>
      <c r="O43" s="34"/>
    </row>
    <row r="44" spans="1:15" x14ac:dyDescent="0.2">
      <c r="D44" s="34"/>
      <c r="E44" s="34">
        <v>5000</v>
      </c>
      <c r="F44" s="34"/>
      <c r="G44" s="34"/>
      <c r="H44" s="34"/>
      <c r="I44" s="34"/>
      <c r="J44" s="34"/>
      <c r="K44" s="34"/>
      <c r="L44" s="34"/>
      <c r="M44" s="34"/>
      <c r="N44" s="262">
        <f t="shared" si="6"/>
        <v>5000</v>
      </c>
      <c r="O44" s="34"/>
    </row>
    <row r="45" spans="1:15" x14ac:dyDescent="0.2">
      <c r="D45" s="34"/>
      <c r="E45" s="34"/>
      <c r="F45" s="34"/>
      <c r="G45" s="34">
        <v>10000</v>
      </c>
      <c r="H45" s="34"/>
      <c r="I45" s="34"/>
      <c r="J45" s="34"/>
      <c r="K45" s="34"/>
      <c r="L45" s="34"/>
      <c r="M45" s="34"/>
      <c r="N45" s="262">
        <f t="shared" si="6"/>
        <v>10000</v>
      </c>
      <c r="O45" s="34"/>
    </row>
    <row r="46" spans="1:15" x14ac:dyDescent="0.2">
      <c r="D46" s="34"/>
      <c r="E46" s="34"/>
      <c r="F46" s="34"/>
      <c r="G46" s="34">
        <v>19500</v>
      </c>
      <c r="H46" s="34"/>
      <c r="I46" s="34"/>
      <c r="J46" s="34"/>
      <c r="K46" s="34"/>
      <c r="L46" s="34"/>
      <c r="M46" s="34"/>
      <c r="N46" s="262">
        <f t="shared" si="6"/>
        <v>19500</v>
      </c>
      <c r="O46" s="34"/>
    </row>
    <row r="47" spans="1:15" x14ac:dyDescent="0.2">
      <c r="D47" s="34"/>
      <c r="E47" s="34"/>
      <c r="F47" s="34"/>
      <c r="G47" s="34">
        <v>3500</v>
      </c>
      <c r="H47" s="34"/>
      <c r="I47" s="34"/>
      <c r="J47" s="34"/>
      <c r="K47" s="34"/>
      <c r="L47" s="34"/>
      <c r="M47" s="34"/>
      <c r="N47" s="262">
        <f t="shared" si="6"/>
        <v>3500</v>
      </c>
      <c r="O47" s="34"/>
    </row>
    <row r="48" spans="1:15" x14ac:dyDescent="0.2">
      <c r="D48" s="34"/>
      <c r="E48" s="34"/>
      <c r="F48" s="34">
        <v>8000</v>
      </c>
      <c r="G48" s="34"/>
      <c r="H48" s="34"/>
      <c r="I48" s="34"/>
      <c r="J48" s="34"/>
      <c r="K48" s="34"/>
      <c r="L48" s="34"/>
      <c r="M48" s="34"/>
      <c r="N48" s="262">
        <f t="shared" si="6"/>
        <v>8000</v>
      </c>
      <c r="O48" s="34"/>
    </row>
    <row r="49" spans="4:15" x14ac:dyDescent="0.2">
      <c r="D49" s="34"/>
      <c r="E49" s="34"/>
      <c r="F49" s="34">
        <v>2000</v>
      </c>
      <c r="G49" s="34"/>
      <c r="H49" s="34"/>
      <c r="I49" s="34"/>
      <c r="J49" s="34"/>
      <c r="K49" s="34"/>
      <c r="L49" s="34"/>
      <c r="M49" s="34"/>
      <c r="N49" s="262">
        <f t="shared" si="6"/>
        <v>2000</v>
      </c>
      <c r="O49" s="34"/>
    </row>
    <row r="50" spans="4:15" x14ac:dyDescent="0.2">
      <c r="D50" s="34"/>
      <c r="E50" s="34">
        <v>1220</v>
      </c>
      <c r="F50" s="34"/>
      <c r="G50" s="34"/>
      <c r="H50" s="34"/>
      <c r="I50" s="34"/>
      <c r="J50" s="34"/>
      <c r="K50" s="34"/>
      <c r="L50" s="34"/>
      <c r="M50" s="34"/>
      <c r="N50" s="262">
        <f t="shared" si="6"/>
        <v>1220</v>
      </c>
      <c r="O50" s="34"/>
    </row>
    <row r="51" spans="4:15" x14ac:dyDescent="0.2">
      <c r="D51" s="34"/>
      <c r="E51" s="34"/>
      <c r="F51" s="34"/>
      <c r="G51" s="34"/>
      <c r="H51" s="34"/>
      <c r="I51" s="34"/>
      <c r="J51" s="34"/>
      <c r="K51" s="34">
        <v>2500</v>
      </c>
      <c r="L51" s="34"/>
      <c r="M51" s="34"/>
      <c r="N51" s="262">
        <f t="shared" si="6"/>
        <v>2500</v>
      </c>
      <c r="O51" s="34"/>
    </row>
    <row r="52" spans="4:15" x14ac:dyDescent="0.2">
      <c r="D52" s="34"/>
      <c r="E52" s="34"/>
      <c r="F52" s="34"/>
      <c r="G52" s="34"/>
      <c r="H52" s="34"/>
      <c r="I52" s="34"/>
      <c r="J52" s="34"/>
      <c r="K52" s="34"/>
      <c r="L52" s="34">
        <v>50000</v>
      </c>
      <c r="M52" s="34"/>
      <c r="N52" s="262">
        <f t="shared" si="6"/>
        <v>50000</v>
      </c>
      <c r="O52" s="34"/>
    </row>
    <row r="53" spans="4:15" x14ac:dyDescent="0.2">
      <c r="D53" s="34"/>
      <c r="E53" s="34"/>
      <c r="F53" s="34"/>
      <c r="G53" s="34"/>
      <c r="H53" s="34"/>
      <c r="I53" s="34"/>
      <c r="J53" s="34"/>
      <c r="K53" s="34"/>
      <c r="L53" s="34">
        <v>8000</v>
      </c>
      <c r="M53" s="34"/>
      <c r="N53" s="262">
        <f t="shared" si="6"/>
        <v>8000</v>
      </c>
      <c r="O53" s="34"/>
    </row>
    <row r="54" spans="4:15" x14ac:dyDescent="0.2">
      <c r="D54" s="34">
        <v>19600</v>
      </c>
      <c r="E54" s="34">
        <v>19600</v>
      </c>
      <c r="F54" s="34">
        <v>19600</v>
      </c>
      <c r="G54" s="34">
        <v>19600</v>
      </c>
      <c r="H54" s="34">
        <v>19600</v>
      </c>
      <c r="I54" s="34"/>
      <c r="J54" s="34"/>
      <c r="K54" s="34"/>
      <c r="L54" s="34"/>
      <c r="M54" s="34"/>
      <c r="N54" s="262">
        <f t="shared" si="6"/>
        <v>98000</v>
      </c>
      <c r="O54" s="34"/>
    </row>
    <row r="55" spans="4:15" x14ac:dyDescent="0.2">
      <c r="D55" s="34"/>
      <c r="E55" s="34"/>
      <c r="F55" s="34">
        <v>500</v>
      </c>
      <c r="G55" s="34"/>
      <c r="H55" s="34"/>
      <c r="I55" s="34"/>
      <c r="J55" s="34"/>
      <c r="K55" s="34"/>
      <c r="L55" s="34"/>
      <c r="M55" s="34"/>
      <c r="N55" s="262">
        <f t="shared" si="6"/>
        <v>500</v>
      </c>
      <c r="O55" s="34"/>
    </row>
    <row r="56" spans="4:15" x14ac:dyDescent="0.2">
      <c r="D56" s="34"/>
      <c r="E56" s="34">
        <v>900</v>
      </c>
      <c r="F56" s="34"/>
      <c r="G56" s="34"/>
      <c r="H56" s="34"/>
      <c r="I56" s="34"/>
      <c r="J56" s="34"/>
      <c r="K56" s="34"/>
      <c r="L56" s="34"/>
      <c r="M56" s="34"/>
      <c r="N56" s="262">
        <f t="shared" si="6"/>
        <v>900</v>
      </c>
      <c r="O56" s="34"/>
    </row>
    <row r="57" spans="4:15" x14ac:dyDescent="0.2">
      <c r="D57" s="34"/>
      <c r="E57" s="34">
        <v>600</v>
      </c>
      <c r="F57" s="34"/>
      <c r="G57" s="34"/>
      <c r="H57" s="34"/>
      <c r="I57" s="34"/>
      <c r="J57" s="34"/>
      <c r="K57" s="34"/>
      <c r="L57" s="34"/>
      <c r="M57" s="34"/>
      <c r="N57" s="262">
        <f t="shared" si="6"/>
        <v>600</v>
      </c>
      <c r="O57" s="34"/>
    </row>
    <row r="58" spans="4:15" x14ac:dyDescent="0.2">
      <c r="D58" s="34"/>
      <c r="E58" s="34">
        <v>400</v>
      </c>
      <c r="F58" s="34"/>
      <c r="G58" s="34"/>
      <c r="H58" s="34"/>
      <c r="I58" s="34"/>
      <c r="J58" s="34"/>
      <c r="K58" s="34"/>
      <c r="L58" s="34"/>
      <c r="M58" s="34"/>
      <c r="N58" s="262">
        <f t="shared" si="6"/>
        <v>400</v>
      </c>
      <c r="O58" s="34"/>
    </row>
    <row r="59" spans="4:15" x14ac:dyDescent="0.2">
      <c r="D59" s="34"/>
      <c r="E59" s="34"/>
      <c r="F59" s="34"/>
      <c r="G59" s="34"/>
      <c r="H59" s="34"/>
      <c r="I59" s="34"/>
      <c r="J59" s="34"/>
      <c r="K59" s="34">
        <v>1500</v>
      </c>
      <c r="L59" s="34"/>
      <c r="M59" s="34"/>
      <c r="N59" s="262">
        <f t="shared" si="6"/>
        <v>1500</v>
      </c>
      <c r="O59" s="34"/>
    </row>
    <row r="60" spans="4:15" x14ac:dyDescent="0.2">
      <c r="D60" s="34"/>
      <c r="E60" s="34"/>
      <c r="F60" s="34"/>
      <c r="G60" s="34"/>
      <c r="H60" s="34">
        <v>5800</v>
      </c>
      <c r="I60" s="34"/>
      <c r="J60" s="34"/>
      <c r="K60" s="34"/>
      <c r="L60" s="34"/>
      <c r="M60" s="34"/>
      <c r="N60" s="262">
        <f t="shared" si="6"/>
        <v>5800</v>
      </c>
      <c r="O60" s="34"/>
    </row>
    <row r="61" spans="4:15" x14ac:dyDescent="0.2">
      <c r="D61" s="34"/>
      <c r="E61" s="34">
        <v>1000</v>
      </c>
      <c r="F61" s="34"/>
      <c r="G61" s="34"/>
      <c r="H61" s="34"/>
      <c r="I61" s="34">
        <v>1000</v>
      </c>
      <c r="J61" s="34"/>
      <c r="K61" s="34"/>
      <c r="L61" s="34"/>
      <c r="M61" s="34"/>
      <c r="N61" s="262">
        <f t="shared" si="6"/>
        <v>2000</v>
      </c>
      <c r="O61" s="34"/>
    </row>
    <row r="62" spans="4:15" x14ac:dyDescent="0.2">
      <c r="D62" s="34"/>
      <c r="E62" s="34"/>
      <c r="F62" s="34">
        <v>2000</v>
      </c>
      <c r="G62" s="34"/>
      <c r="H62" s="34"/>
      <c r="I62" s="34"/>
      <c r="J62" s="34"/>
      <c r="K62" s="34"/>
      <c r="L62" s="34"/>
      <c r="M62" s="34"/>
      <c r="N62" s="262">
        <f t="shared" si="6"/>
        <v>2000</v>
      </c>
      <c r="O62" s="34"/>
    </row>
    <row r="63" spans="4:15" x14ac:dyDescent="0.2">
      <c r="D63" s="34"/>
      <c r="E63" s="34"/>
      <c r="F63" s="34">
        <v>1000</v>
      </c>
      <c r="G63" s="34"/>
      <c r="H63" s="34"/>
      <c r="I63" s="34"/>
      <c r="J63" s="34"/>
      <c r="K63" s="34"/>
      <c r="L63" s="34"/>
      <c r="M63" s="34"/>
      <c r="N63" s="262">
        <f t="shared" si="6"/>
        <v>1000</v>
      </c>
      <c r="O63" s="34"/>
    </row>
    <row r="64" spans="4:15" x14ac:dyDescent="0.2">
      <c r="D64" s="34"/>
      <c r="E64" s="34">
        <v>100</v>
      </c>
      <c r="F64" s="34"/>
      <c r="G64" s="34"/>
      <c r="H64" s="34"/>
      <c r="I64" s="34"/>
      <c r="J64" s="34"/>
      <c r="K64" s="34"/>
      <c r="L64" s="34"/>
      <c r="M64" s="34"/>
      <c r="N64" s="262">
        <f t="shared" si="6"/>
        <v>100</v>
      </c>
      <c r="O64" s="34"/>
    </row>
    <row r="65" spans="4:15" x14ac:dyDescent="0.2">
      <c r="D65" s="34"/>
      <c r="E65" s="34"/>
      <c r="F65" s="34">
        <v>1000</v>
      </c>
      <c r="G65" s="34"/>
      <c r="H65" s="34"/>
      <c r="I65" s="34"/>
      <c r="J65" s="34"/>
      <c r="K65" s="34"/>
      <c r="L65" s="34"/>
      <c r="M65" s="34"/>
      <c r="N65" s="262">
        <f t="shared" si="6"/>
        <v>1000</v>
      </c>
      <c r="O65" s="34"/>
    </row>
    <row r="66" spans="4:15" x14ac:dyDescent="0.2">
      <c r="D66" s="34">
        <v>7500</v>
      </c>
      <c r="E66" s="34">
        <v>7500</v>
      </c>
      <c r="F66" s="34">
        <v>7500</v>
      </c>
      <c r="G66" s="34">
        <v>7500</v>
      </c>
      <c r="H66" s="34"/>
      <c r="I66" s="34"/>
      <c r="J66" s="34"/>
      <c r="K66" s="34"/>
      <c r="L66" s="34"/>
      <c r="M66" s="34"/>
      <c r="N66" s="262">
        <f t="shared" si="6"/>
        <v>30000</v>
      </c>
      <c r="O66" s="34"/>
    </row>
    <row r="67" spans="4:15" x14ac:dyDescent="0.2">
      <c r="D67" s="34"/>
      <c r="E67" s="34"/>
      <c r="F67" s="34">
        <v>3500</v>
      </c>
      <c r="G67" s="34"/>
      <c r="H67" s="34"/>
      <c r="I67" s="34"/>
      <c r="J67" s="34"/>
      <c r="K67" s="34"/>
      <c r="L67" s="34"/>
      <c r="M67" s="34"/>
      <c r="N67" s="262">
        <f t="shared" si="6"/>
        <v>3500</v>
      </c>
      <c r="O67" s="34"/>
    </row>
    <row r="68" spans="4:15" x14ac:dyDescent="0.2">
      <c r="D68" s="34"/>
      <c r="E68" s="34"/>
      <c r="F68" s="34"/>
      <c r="G68" s="34"/>
      <c r="H68" s="34"/>
      <c r="I68" s="34"/>
      <c r="J68" s="34"/>
      <c r="K68" s="34">
        <v>15240</v>
      </c>
      <c r="L68" s="34"/>
      <c r="M68" s="34"/>
      <c r="N68" s="262">
        <f t="shared" si="6"/>
        <v>15240</v>
      </c>
      <c r="O68" s="34"/>
    </row>
    <row r="69" spans="4:15" x14ac:dyDescent="0.2">
      <c r="D69" s="34"/>
      <c r="E69" s="34"/>
      <c r="F69" s="34">
        <v>1270</v>
      </c>
      <c r="G69" s="34"/>
      <c r="H69" s="34"/>
      <c r="I69" s="34"/>
      <c r="J69" s="34"/>
      <c r="K69" s="34"/>
      <c r="L69" s="34"/>
      <c r="M69" s="34"/>
      <c r="N69" s="262">
        <f t="shared" si="6"/>
        <v>1270</v>
      </c>
      <c r="O69" s="34"/>
    </row>
    <row r="70" spans="4:15" x14ac:dyDescent="0.2">
      <c r="D70" s="34"/>
      <c r="E70" s="34">
        <v>1016</v>
      </c>
      <c r="F70" s="34"/>
      <c r="G70" s="34"/>
      <c r="H70" s="34"/>
      <c r="I70" s="34"/>
      <c r="J70" s="34"/>
      <c r="K70" s="34"/>
      <c r="L70" s="34"/>
      <c r="M70" s="34"/>
      <c r="N70" s="262">
        <f t="shared" si="6"/>
        <v>1016</v>
      </c>
      <c r="O70" s="34"/>
    </row>
    <row r="71" spans="4:15" x14ac:dyDescent="0.2">
      <c r="D71" s="34"/>
      <c r="E71" s="34"/>
      <c r="F71" s="34"/>
      <c r="G71" s="34"/>
      <c r="H71" s="34"/>
      <c r="I71" s="34"/>
      <c r="J71" s="34">
        <v>3000</v>
      </c>
      <c r="K71" s="34"/>
      <c r="L71" s="34"/>
      <c r="M71" s="34"/>
      <c r="N71" s="262">
        <f t="shared" si="6"/>
        <v>3000</v>
      </c>
      <c r="O71" s="34"/>
    </row>
    <row r="72" spans="4:15" x14ac:dyDescent="0.2">
      <c r="D72" s="34"/>
      <c r="E72" s="34"/>
      <c r="F72" s="34"/>
      <c r="G72" s="34"/>
      <c r="H72" s="34"/>
      <c r="I72" s="34"/>
      <c r="J72" s="34">
        <v>15240</v>
      </c>
      <c r="K72" s="34"/>
      <c r="L72" s="34"/>
      <c r="M72" s="34"/>
      <c r="N72" s="262">
        <f t="shared" si="6"/>
        <v>15240</v>
      </c>
      <c r="O72" s="34"/>
    </row>
    <row r="73" spans="4:15" x14ac:dyDescent="0.2">
      <c r="D73" s="264">
        <f>SUM(D26:D72)</f>
        <v>40940</v>
      </c>
      <c r="E73" s="264">
        <f t="shared" ref="E73:N73" si="7">SUM(E26:E72)</f>
        <v>37476</v>
      </c>
      <c r="F73" s="264">
        <f t="shared" si="7"/>
        <v>52910</v>
      </c>
      <c r="G73" s="264">
        <f t="shared" si="7"/>
        <v>60240</v>
      </c>
      <c r="H73" s="264">
        <f t="shared" si="7"/>
        <v>36540</v>
      </c>
      <c r="I73" s="264">
        <f t="shared" si="7"/>
        <v>1140</v>
      </c>
      <c r="J73" s="264">
        <f t="shared" si="7"/>
        <v>20680</v>
      </c>
      <c r="K73" s="264">
        <f t="shared" si="7"/>
        <v>31480</v>
      </c>
      <c r="L73" s="264">
        <f t="shared" si="7"/>
        <v>63140</v>
      </c>
      <c r="M73" s="264">
        <f t="shared" si="7"/>
        <v>5140</v>
      </c>
      <c r="N73" s="264">
        <f t="shared" si="7"/>
        <v>349686</v>
      </c>
      <c r="O73" s="34"/>
    </row>
    <row r="74" spans="4:15" x14ac:dyDescent="0.2">
      <c r="D74" s="34"/>
      <c r="E74" s="34"/>
      <c r="F74" s="34"/>
      <c r="G74" s="34"/>
      <c r="H74" s="34">
        <v>17500</v>
      </c>
      <c r="I74" s="34">
        <v>17500</v>
      </c>
      <c r="J74" s="34"/>
      <c r="K74" s="34"/>
      <c r="L74" s="34"/>
      <c r="M74" s="34"/>
      <c r="N74" s="262">
        <f t="shared" si="6"/>
        <v>35000</v>
      </c>
      <c r="O74" s="34"/>
    </row>
    <row r="75" spans="4:15" x14ac:dyDescent="0.2">
      <c r="D75" s="34"/>
      <c r="E75" s="34"/>
      <c r="F75" s="34"/>
      <c r="G75" s="34">
        <v>75483</v>
      </c>
      <c r="H75" s="34"/>
      <c r="I75" s="34"/>
      <c r="J75" s="34"/>
      <c r="K75" s="34"/>
      <c r="L75" s="34"/>
      <c r="M75" s="34"/>
      <c r="N75" s="262">
        <f t="shared" si="6"/>
        <v>75483</v>
      </c>
      <c r="O75" s="34"/>
    </row>
    <row r="76" spans="4:15" x14ac:dyDescent="0.2">
      <c r="D76" s="34"/>
      <c r="E76" s="34"/>
      <c r="F76" s="34">
        <v>10000</v>
      </c>
      <c r="G76" s="34"/>
      <c r="H76" s="34"/>
      <c r="I76" s="34"/>
      <c r="J76" s="34"/>
      <c r="K76" s="34"/>
      <c r="L76" s="34"/>
      <c r="M76" s="34"/>
      <c r="N76" s="262">
        <f t="shared" si="6"/>
        <v>10000</v>
      </c>
      <c r="O76" s="34"/>
    </row>
    <row r="77" spans="4:15" x14ac:dyDescent="0.2">
      <c r="D77" s="34"/>
      <c r="E77" s="34"/>
      <c r="F77" s="34">
        <v>1250</v>
      </c>
      <c r="G77" s="34"/>
      <c r="H77" s="34"/>
      <c r="I77" s="34"/>
      <c r="J77" s="34"/>
      <c r="K77" s="34"/>
      <c r="L77" s="34"/>
      <c r="M77" s="34"/>
      <c r="N77" s="262">
        <f t="shared" si="6"/>
        <v>1250</v>
      </c>
      <c r="O77" s="34"/>
    </row>
    <row r="78" spans="4:15" x14ac:dyDescent="0.2">
      <c r="D78" s="34"/>
      <c r="E78" s="34"/>
      <c r="F78" s="34"/>
      <c r="G78" s="34"/>
      <c r="H78" s="34"/>
      <c r="I78" s="34"/>
      <c r="J78" s="34">
        <v>20000</v>
      </c>
      <c r="K78" s="34"/>
      <c r="L78" s="34"/>
      <c r="M78" s="34"/>
      <c r="N78" s="262">
        <f t="shared" si="6"/>
        <v>20000</v>
      </c>
      <c r="O78" s="34"/>
    </row>
    <row r="79" spans="4:15" x14ac:dyDescent="0.2">
      <c r="D79" s="34"/>
      <c r="E79" s="34"/>
      <c r="F79" s="34"/>
      <c r="G79" s="34"/>
      <c r="H79" s="34">
        <v>1000</v>
      </c>
      <c r="I79" s="34"/>
      <c r="J79" s="34"/>
      <c r="K79" s="34"/>
      <c r="L79" s="34"/>
      <c r="M79" s="34"/>
      <c r="N79" s="262">
        <f t="shared" si="6"/>
        <v>1000</v>
      </c>
      <c r="O79" s="34"/>
    </row>
    <row r="80" spans="4:15" x14ac:dyDescent="0.2">
      <c r="D80" s="34"/>
      <c r="E80" s="34"/>
      <c r="F80" s="264">
        <f>SUM(F74:F79)</f>
        <v>11250</v>
      </c>
      <c r="G80" s="264">
        <f t="shared" ref="G80:M80" si="8">SUM(G74:G79)</f>
        <v>75483</v>
      </c>
      <c r="H80" s="264">
        <f t="shared" si="8"/>
        <v>18500</v>
      </c>
      <c r="I80" s="264">
        <f t="shared" si="8"/>
        <v>17500</v>
      </c>
      <c r="J80" s="264">
        <f t="shared" si="8"/>
        <v>20000</v>
      </c>
      <c r="K80" s="264">
        <f t="shared" si="8"/>
        <v>0</v>
      </c>
      <c r="L80" s="264">
        <f t="shared" si="8"/>
        <v>0</v>
      </c>
      <c r="M80" s="264">
        <f t="shared" si="8"/>
        <v>0</v>
      </c>
      <c r="N80" s="262">
        <f t="shared" si="6"/>
        <v>142733</v>
      </c>
      <c r="O80" s="34"/>
    </row>
    <row r="81" spans="4:15" x14ac:dyDescent="0.2"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</row>
    <row r="82" spans="4:15" x14ac:dyDescent="0.2">
      <c r="D82" s="34">
        <v>3492</v>
      </c>
      <c r="E82" s="34"/>
      <c r="F82" s="34"/>
      <c r="G82" s="34"/>
      <c r="H82" s="34"/>
      <c r="I82" s="34"/>
      <c r="J82" s="34">
        <v>65188</v>
      </c>
      <c r="K82" s="34">
        <v>82688</v>
      </c>
      <c r="L82" s="34">
        <v>82688</v>
      </c>
      <c r="M82" s="34">
        <v>54687</v>
      </c>
      <c r="N82" s="262">
        <f>SUM(D82:M82)</f>
        <v>288743</v>
      </c>
      <c r="O82" s="34"/>
    </row>
    <row r="83" spans="4:15" x14ac:dyDescent="0.2">
      <c r="D83" s="34">
        <v>1994</v>
      </c>
      <c r="E83" s="34"/>
      <c r="F83" s="34"/>
      <c r="G83" s="34">
        <v>46611</v>
      </c>
      <c r="H83" s="34">
        <v>46611</v>
      </c>
      <c r="I83" s="34">
        <v>46611</v>
      </c>
      <c r="J83" s="34">
        <v>40167</v>
      </c>
      <c r="K83" s="34"/>
      <c r="L83" s="34"/>
      <c r="M83" s="34"/>
      <c r="N83" s="262">
        <f>SUM(D83:M83)</f>
        <v>181994</v>
      </c>
      <c r="O83" s="34"/>
    </row>
    <row r="84" spans="4:15" x14ac:dyDescent="0.2">
      <c r="D84" s="34"/>
      <c r="E84" s="34"/>
      <c r="F84" s="34"/>
      <c r="G84" s="34"/>
      <c r="H84" s="34"/>
      <c r="I84" s="34"/>
      <c r="J84" s="34">
        <v>24573</v>
      </c>
      <c r="K84" s="34">
        <v>24573</v>
      </c>
      <c r="L84" s="34"/>
      <c r="M84" s="34"/>
      <c r="N84" s="262">
        <f>SUM(D84:M84)</f>
        <v>49146</v>
      </c>
      <c r="O84" s="34"/>
    </row>
    <row r="85" spans="4:15" x14ac:dyDescent="0.2">
      <c r="D85" s="34"/>
      <c r="E85" s="34">
        <v>5512</v>
      </c>
      <c r="F85" s="34"/>
      <c r="G85" s="34"/>
      <c r="H85" s="34"/>
      <c r="I85" s="34"/>
      <c r="J85" s="34"/>
      <c r="K85" s="34"/>
      <c r="L85" s="34"/>
      <c r="M85" s="34"/>
      <c r="N85" s="262">
        <f>SUM(D85:M85)</f>
        <v>5512</v>
      </c>
      <c r="O85" s="34"/>
    </row>
    <row r="86" spans="4:15" x14ac:dyDescent="0.2">
      <c r="D86" s="34">
        <f>SUM(D82:D85)</f>
        <v>5486</v>
      </c>
      <c r="E86" s="34">
        <f t="shared" ref="E86:M86" si="9">SUM(E82:E85)</f>
        <v>5512</v>
      </c>
      <c r="F86" s="34">
        <f t="shared" si="9"/>
        <v>0</v>
      </c>
      <c r="G86" s="34">
        <f t="shared" si="9"/>
        <v>46611</v>
      </c>
      <c r="H86" s="34">
        <f t="shared" si="9"/>
        <v>46611</v>
      </c>
      <c r="I86" s="34">
        <f t="shared" si="9"/>
        <v>46611</v>
      </c>
      <c r="J86" s="34">
        <f t="shared" si="9"/>
        <v>129928</v>
      </c>
      <c r="K86" s="34">
        <f t="shared" si="9"/>
        <v>107261</v>
      </c>
      <c r="L86" s="34">
        <f t="shared" si="9"/>
        <v>82688</v>
      </c>
      <c r="M86" s="34">
        <f t="shared" si="9"/>
        <v>54687</v>
      </c>
      <c r="N86" s="262">
        <f>SUM(D86:M86)</f>
        <v>525395</v>
      </c>
      <c r="O86" s="34"/>
    </row>
  </sheetData>
  <sheetProtection selectLockedCells="1" selectUnlockedCells="1"/>
  <mergeCells count="1">
    <mergeCell ref="A2:N2"/>
  </mergeCells>
  <pageMargins left="0.78740157480314965" right="0.78740157480314965" top="1.0629921259842521" bottom="1.0629921259842521" header="0.78740157480314965" footer="0.78740157480314965"/>
  <pageSetup paperSize="9" scale="83" firstPageNumber="0" orientation="landscape" horizontalDpi="300" verticalDpi="300" r:id="rId1"/>
  <headerFooter alignWithMargins="0">
    <oddHeader>&amp;C&amp;"Times New Roman,Normál"&amp;12&amp;A</oddHeader>
    <oddFooter>&amp;C&amp;"Times New Roman,Normál"&amp;12Oldal &amp;P</oddFooter>
  </headerFooter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4" zoomScaleSheetLayoutView="100" workbookViewId="0">
      <selection activeCell="I10" sqref="I10"/>
    </sheetView>
  </sheetViews>
  <sheetFormatPr defaultColWidth="11.5703125" defaultRowHeight="12.75" x14ac:dyDescent="0.2"/>
  <cols>
    <col min="1" max="1" width="5.28515625" customWidth="1"/>
    <col min="2" max="2" width="61.7109375" customWidth="1"/>
    <col min="3" max="6" width="10.85546875" customWidth="1"/>
    <col min="7" max="254" width="9.140625" customWidth="1"/>
  </cols>
  <sheetData>
    <row r="1" spans="1:7" x14ac:dyDescent="0.2">
      <c r="F1" s="38" t="s">
        <v>313</v>
      </c>
    </row>
    <row r="3" spans="1:7" x14ac:dyDescent="0.2">
      <c r="A3" s="451" t="s">
        <v>501</v>
      </c>
      <c r="B3" s="451"/>
      <c r="C3" s="451"/>
      <c r="D3" s="451"/>
      <c r="E3" s="451"/>
      <c r="F3" s="451"/>
      <c r="G3" s="151"/>
    </row>
    <row r="4" spans="1:7" ht="27.6" customHeight="1" x14ac:dyDescent="0.2">
      <c r="A4" s="452" t="s">
        <v>314</v>
      </c>
      <c r="B4" s="452"/>
      <c r="C4" s="452"/>
      <c r="D4" s="452"/>
      <c r="E4" s="452"/>
      <c r="F4" s="452"/>
      <c r="G4" s="152"/>
    </row>
    <row r="6" spans="1:7" x14ac:dyDescent="0.2">
      <c r="F6" s="38" t="s">
        <v>2</v>
      </c>
    </row>
    <row r="7" spans="1:7" ht="42.75" x14ac:dyDescent="0.2">
      <c r="A7" s="153" t="s">
        <v>315</v>
      </c>
      <c r="B7" s="259" t="s">
        <v>295</v>
      </c>
      <c r="C7" s="259">
        <v>2018</v>
      </c>
      <c r="D7" s="259">
        <v>2019</v>
      </c>
      <c r="E7" s="259">
        <v>2020</v>
      </c>
      <c r="F7" s="259">
        <v>2021</v>
      </c>
    </row>
    <row r="8" spans="1:7" ht="15" x14ac:dyDescent="0.25">
      <c r="A8" s="154" t="s">
        <v>316</v>
      </c>
      <c r="B8" s="154" t="s">
        <v>317</v>
      </c>
      <c r="C8" s="155">
        <v>504400</v>
      </c>
      <c r="D8" s="155">
        <v>464400</v>
      </c>
      <c r="E8" s="155">
        <v>464400</v>
      </c>
      <c r="F8" s="155">
        <v>464400</v>
      </c>
    </row>
    <row r="9" spans="1:7" ht="15" x14ac:dyDescent="0.25">
      <c r="A9" s="154" t="s">
        <v>318</v>
      </c>
      <c r="B9" s="156" t="s">
        <v>319</v>
      </c>
      <c r="C9" s="155"/>
      <c r="D9" s="155"/>
      <c r="E9" s="155"/>
      <c r="F9" s="155"/>
    </row>
    <row r="10" spans="1:7" ht="15" x14ac:dyDescent="0.25">
      <c r="A10" s="154" t="s">
        <v>320</v>
      </c>
      <c r="B10" s="154" t="s">
        <v>321</v>
      </c>
      <c r="C10" s="155">
        <v>2930</v>
      </c>
      <c r="D10" s="155">
        <v>2500</v>
      </c>
      <c r="E10" s="155">
        <v>2500</v>
      </c>
      <c r="F10" s="155">
        <v>2500</v>
      </c>
    </row>
    <row r="11" spans="1:7" ht="15.75" customHeight="1" x14ac:dyDescent="0.25">
      <c r="A11" s="154" t="s">
        <v>322</v>
      </c>
      <c r="B11" s="156" t="s">
        <v>323</v>
      </c>
      <c r="C11" s="157">
        <v>107137</v>
      </c>
      <c r="D11" s="155">
        <v>100000</v>
      </c>
      <c r="E11" s="155">
        <v>100000</v>
      </c>
      <c r="F11" s="155">
        <v>100000</v>
      </c>
    </row>
    <row r="12" spans="1:7" ht="15" x14ac:dyDescent="0.25">
      <c r="A12" s="154" t="s">
        <v>324</v>
      </c>
      <c r="B12" s="154" t="s">
        <v>325</v>
      </c>
      <c r="C12" s="155"/>
      <c r="D12" s="155"/>
      <c r="E12" s="155"/>
      <c r="F12" s="155"/>
    </row>
    <row r="13" spans="1:7" ht="15.75" customHeight="1" x14ac:dyDescent="0.25">
      <c r="A13" s="154" t="s">
        <v>326</v>
      </c>
      <c r="B13" s="154" t="s">
        <v>327</v>
      </c>
      <c r="C13" s="155"/>
      <c r="D13" s="155"/>
      <c r="E13" s="155"/>
      <c r="F13" s="155"/>
    </row>
    <row r="14" spans="1:7" ht="15" x14ac:dyDescent="0.25">
      <c r="A14" s="154" t="s">
        <v>328</v>
      </c>
      <c r="B14" s="154" t="s">
        <v>329</v>
      </c>
      <c r="C14" s="155"/>
      <c r="D14" s="155"/>
      <c r="E14" s="155"/>
      <c r="F14" s="155"/>
    </row>
    <row r="15" spans="1:7" ht="15" x14ac:dyDescent="0.25">
      <c r="A15" s="154" t="s">
        <v>330</v>
      </c>
      <c r="B15" s="158" t="s">
        <v>331</v>
      </c>
      <c r="C15" s="159">
        <f>SUM(C8:C14)</f>
        <v>614467</v>
      </c>
      <c r="D15" s="159">
        <f>SUM(D8:D14)</f>
        <v>566900</v>
      </c>
      <c r="E15" s="159">
        <f>SUM(E8:E14)</f>
        <v>566900</v>
      </c>
      <c r="F15" s="159">
        <f>SUM(F8:F14)</f>
        <v>566900</v>
      </c>
    </row>
    <row r="16" spans="1:7" ht="15" x14ac:dyDescent="0.25">
      <c r="A16" s="154" t="s">
        <v>332</v>
      </c>
      <c r="B16" s="158" t="s">
        <v>333</v>
      </c>
      <c r="C16" s="159">
        <f>C15*0.5</f>
        <v>307233.5</v>
      </c>
      <c r="D16" s="159">
        <f>D15*0.5</f>
        <v>283450</v>
      </c>
      <c r="E16" s="159">
        <f>E15*0.5</f>
        <v>283450</v>
      </c>
      <c r="F16" s="159">
        <f>F15*0.5</f>
        <v>283450</v>
      </c>
    </row>
    <row r="17" spans="1:6" ht="15" x14ac:dyDescent="0.25">
      <c r="A17" s="154" t="s">
        <v>334</v>
      </c>
      <c r="B17" s="158" t="s">
        <v>335</v>
      </c>
      <c r="C17" s="159">
        <f>SUM(C18:C25)</f>
        <v>0</v>
      </c>
      <c r="D17" s="159">
        <f>SUM(D18:D25)</f>
        <v>0</v>
      </c>
      <c r="E17" s="159">
        <f>SUM(E18:E25)</f>
        <v>0</v>
      </c>
      <c r="F17" s="159">
        <f>SUM(F18:F25)</f>
        <v>0</v>
      </c>
    </row>
    <row r="18" spans="1:6" ht="15" x14ac:dyDescent="0.25">
      <c r="A18" s="154" t="s">
        <v>336</v>
      </c>
      <c r="B18" s="154" t="s">
        <v>337</v>
      </c>
      <c r="C18" s="155">
        <v>0</v>
      </c>
      <c r="D18" s="155">
        <v>0</v>
      </c>
      <c r="E18" s="155">
        <v>0</v>
      </c>
      <c r="F18" s="155">
        <v>0</v>
      </c>
    </row>
    <row r="19" spans="1:6" ht="15" x14ac:dyDescent="0.25">
      <c r="A19" s="154" t="s">
        <v>338</v>
      </c>
      <c r="B19" s="154" t="s">
        <v>339</v>
      </c>
      <c r="C19" s="155">
        <v>0</v>
      </c>
      <c r="D19" s="155">
        <v>0</v>
      </c>
      <c r="E19" s="155">
        <v>0</v>
      </c>
      <c r="F19" s="155">
        <v>0</v>
      </c>
    </row>
    <row r="20" spans="1:6" ht="15" x14ac:dyDescent="0.25">
      <c r="A20" s="154" t="s">
        <v>340</v>
      </c>
      <c r="B20" s="154" t="s">
        <v>341</v>
      </c>
      <c r="C20" s="155">
        <v>0</v>
      </c>
      <c r="D20" s="155">
        <v>0</v>
      </c>
      <c r="E20" s="155">
        <v>0</v>
      </c>
      <c r="F20" s="155">
        <v>0</v>
      </c>
    </row>
    <row r="21" spans="1:6" ht="15" x14ac:dyDescent="0.25">
      <c r="A21" s="154" t="s">
        <v>342</v>
      </c>
      <c r="B21" s="154" t="s">
        <v>343</v>
      </c>
      <c r="C21" s="155">
        <v>0</v>
      </c>
      <c r="D21" s="155">
        <v>0</v>
      </c>
      <c r="E21" s="155">
        <v>0</v>
      </c>
      <c r="F21" s="155">
        <v>0</v>
      </c>
    </row>
    <row r="22" spans="1:6" ht="15" x14ac:dyDescent="0.25">
      <c r="A22" s="154" t="s">
        <v>344</v>
      </c>
      <c r="B22" s="154" t="s">
        <v>345</v>
      </c>
      <c r="C22" s="155">
        <v>0</v>
      </c>
      <c r="D22" s="155">
        <v>0</v>
      </c>
      <c r="E22" s="155">
        <v>0</v>
      </c>
      <c r="F22" s="155">
        <v>0</v>
      </c>
    </row>
    <row r="23" spans="1:6" ht="15" x14ac:dyDescent="0.25">
      <c r="A23" s="154" t="s">
        <v>346</v>
      </c>
      <c r="B23" s="154" t="s">
        <v>347</v>
      </c>
      <c r="C23" s="155">
        <v>0</v>
      </c>
      <c r="D23" s="155">
        <v>0</v>
      </c>
      <c r="E23" s="155">
        <v>0</v>
      </c>
      <c r="F23" s="155">
        <v>0</v>
      </c>
    </row>
    <row r="24" spans="1:6" ht="15" x14ac:dyDescent="0.25">
      <c r="A24" s="154" t="s">
        <v>348</v>
      </c>
      <c r="B24" s="154" t="s">
        <v>349</v>
      </c>
      <c r="C24" s="155">
        <v>0</v>
      </c>
      <c r="D24" s="155">
        <v>0</v>
      </c>
      <c r="E24" s="155">
        <v>0</v>
      </c>
      <c r="F24" s="155">
        <v>0</v>
      </c>
    </row>
    <row r="25" spans="1:6" ht="15" x14ac:dyDescent="0.25">
      <c r="A25" s="154" t="s">
        <v>350</v>
      </c>
      <c r="B25" s="154" t="s">
        <v>351</v>
      </c>
      <c r="C25" s="155"/>
      <c r="D25" s="155"/>
      <c r="E25" s="155"/>
      <c r="F25" s="155"/>
    </row>
    <row r="26" spans="1:6" ht="29.25" x14ac:dyDescent="0.25">
      <c r="A26" s="154" t="s">
        <v>352</v>
      </c>
      <c r="B26" s="160" t="s">
        <v>353</v>
      </c>
      <c r="C26" s="161">
        <f>SUM(C27:C34)</f>
        <v>0</v>
      </c>
      <c r="D26" s="161">
        <f>SUM(D27:D34)</f>
        <v>0</v>
      </c>
      <c r="E26" s="161">
        <f>SUM(E27:E34)</f>
        <v>0</v>
      </c>
      <c r="F26" s="161">
        <f>SUM(F27:F34)</f>
        <v>0</v>
      </c>
    </row>
    <row r="27" spans="1:6" ht="15" x14ac:dyDescent="0.25">
      <c r="A27" s="154" t="s">
        <v>354</v>
      </c>
      <c r="B27" s="154" t="s">
        <v>337</v>
      </c>
      <c r="C27" s="155">
        <v>0</v>
      </c>
      <c r="D27" s="155"/>
      <c r="E27" s="155"/>
      <c r="F27" s="155"/>
    </row>
    <row r="28" spans="1:6" ht="13.5" customHeight="1" x14ac:dyDescent="0.25">
      <c r="A28" s="154" t="s">
        <v>355</v>
      </c>
      <c r="B28" s="154" t="s">
        <v>339</v>
      </c>
      <c r="C28" s="155"/>
      <c r="D28" s="155"/>
      <c r="E28" s="155"/>
      <c r="F28" s="155"/>
    </row>
    <row r="29" spans="1:6" ht="15" x14ac:dyDescent="0.25">
      <c r="A29" s="154" t="s">
        <v>356</v>
      </c>
      <c r="B29" s="154" t="s">
        <v>341</v>
      </c>
      <c r="C29" s="155"/>
      <c r="D29" s="155"/>
      <c r="E29" s="155"/>
      <c r="F29" s="155"/>
    </row>
    <row r="30" spans="1:6" ht="15" x14ac:dyDescent="0.25">
      <c r="A30" s="154" t="s">
        <v>357</v>
      </c>
      <c r="B30" s="154" t="s">
        <v>343</v>
      </c>
      <c r="C30" s="155">
        <v>0</v>
      </c>
      <c r="D30" s="155">
        <v>0</v>
      </c>
      <c r="E30" s="155">
        <v>0</v>
      </c>
      <c r="F30" s="155">
        <v>0</v>
      </c>
    </row>
    <row r="31" spans="1:6" ht="15" x14ac:dyDescent="0.25">
      <c r="A31" s="154" t="s">
        <v>358</v>
      </c>
      <c r="B31" s="154" t="s">
        <v>345</v>
      </c>
      <c r="C31" s="155">
        <v>0</v>
      </c>
      <c r="D31" s="155">
        <v>0</v>
      </c>
      <c r="E31" s="155">
        <v>0</v>
      </c>
      <c r="F31" s="155">
        <v>0</v>
      </c>
    </row>
    <row r="32" spans="1:6" ht="15" x14ac:dyDescent="0.25">
      <c r="A32" s="154" t="s">
        <v>359</v>
      </c>
      <c r="B32" s="154" t="s">
        <v>347</v>
      </c>
      <c r="C32" s="155">
        <v>0</v>
      </c>
      <c r="D32" s="155">
        <v>0</v>
      </c>
      <c r="E32" s="155">
        <v>0</v>
      </c>
      <c r="F32" s="155">
        <v>0</v>
      </c>
    </row>
    <row r="33" spans="1:6" ht="15" x14ac:dyDescent="0.25">
      <c r="A33" s="154" t="s">
        <v>360</v>
      </c>
      <c r="B33" s="154" t="s">
        <v>349</v>
      </c>
      <c r="C33" s="155">
        <v>0</v>
      </c>
      <c r="D33" s="155">
        <v>0</v>
      </c>
      <c r="E33" s="155">
        <v>0</v>
      </c>
      <c r="F33" s="155">
        <v>0</v>
      </c>
    </row>
    <row r="34" spans="1:6" ht="15" x14ac:dyDescent="0.25">
      <c r="A34" s="154" t="s">
        <v>361</v>
      </c>
      <c r="B34" s="156" t="s">
        <v>351</v>
      </c>
      <c r="C34" s="155">
        <v>0</v>
      </c>
      <c r="D34" s="155">
        <v>0</v>
      </c>
      <c r="E34" s="155">
        <v>0</v>
      </c>
      <c r="F34" s="155">
        <v>0</v>
      </c>
    </row>
    <row r="35" spans="1:6" ht="15" x14ac:dyDescent="0.25">
      <c r="A35" s="154" t="s">
        <v>362</v>
      </c>
      <c r="B35" s="158" t="s">
        <v>363</v>
      </c>
      <c r="C35" s="159">
        <f>C17+C26</f>
        <v>0</v>
      </c>
      <c r="D35" s="159">
        <f>D17+D26</f>
        <v>0</v>
      </c>
      <c r="E35" s="159">
        <f>E17+E26</f>
        <v>0</v>
      </c>
      <c r="F35" s="159">
        <f>F17+F26</f>
        <v>0</v>
      </c>
    </row>
    <row r="36" spans="1:6" ht="17.25" customHeight="1" x14ac:dyDescent="0.25">
      <c r="A36" s="154" t="s">
        <v>364</v>
      </c>
      <c r="B36" s="162" t="s">
        <v>365</v>
      </c>
      <c r="C36" s="159">
        <f>C16-C35</f>
        <v>307233.5</v>
      </c>
      <c r="D36" s="159">
        <f>D16-D35</f>
        <v>283450</v>
      </c>
      <c r="E36" s="159">
        <f>E16-E35</f>
        <v>283450</v>
      </c>
      <c r="F36" s="159">
        <f>F16-F35</f>
        <v>283450</v>
      </c>
    </row>
    <row r="38" spans="1:6" ht="19.5" customHeight="1" x14ac:dyDescent="0.2"/>
  </sheetData>
  <sheetProtection selectLockedCells="1" selectUnlockedCells="1"/>
  <mergeCells count="2">
    <mergeCell ref="A3:F3"/>
    <mergeCell ref="A4:F4"/>
  </mergeCells>
  <pageMargins left="0.78749999999999998" right="0.78749999999999998" top="1.0527777777777778" bottom="1.0527777777777778" header="0.78749999999999998" footer="0.78749999999999998"/>
  <pageSetup paperSize="9" scale="78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9"/>
  <sheetViews>
    <sheetView view="pageBreakPreview" workbookViewId="0"/>
  </sheetViews>
  <sheetFormatPr defaultColWidth="11.5703125" defaultRowHeight="12.75" x14ac:dyDescent="0.2"/>
  <cols>
    <col min="1" max="1" width="5" style="165" customWidth="1"/>
    <col min="2" max="2" width="56" style="165" customWidth="1"/>
    <col min="3" max="3" width="15.5703125" style="165" customWidth="1"/>
    <col min="4" max="4" width="12.5703125" style="165" customWidth="1"/>
    <col min="5" max="5" width="10.85546875" style="165" customWidth="1"/>
    <col min="6" max="6" width="10" style="165" customWidth="1"/>
    <col min="7" max="7" width="10.28515625" style="165" customWidth="1"/>
    <col min="8" max="8" width="10.42578125" style="165" customWidth="1"/>
    <col min="9" max="9" width="9.140625" style="166" customWidth="1"/>
    <col min="10" max="255" width="9.140625" style="165" customWidth="1"/>
    <col min="256" max="16384" width="11.5703125" style="167"/>
  </cols>
  <sheetData>
    <row r="1" spans="1:9" x14ac:dyDescent="0.2">
      <c r="A1" s="168"/>
      <c r="B1" s="169"/>
      <c r="C1" s="170"/>
      <c r="H1" s="38" t="s">
        <v>449</v>
      </c>
    </row>
    <row r="2" spans="1:9" ht="15.75" customHeight="1" x14ac:dyDescent="0.25">
      <c r="A2" s="453" t="s">
        <v>450</v>
      </c>
      <c r="B2" s="453"/>
      <c r="C2" s="453"/>
      <c r="D2" s="453"/>
      <c r="E2" s="453"/>
      <c r="F2" s="453"/>
      <c r="G2" s="453"/>
      <c r="H2" s="453"/>
    </row>
    <row r="3" spans="1:9" ht="15.75" customHeight="1" x14ac:dyDescent="0.25">
      <c r="A3" s="171"/>
      <c r="B3" s="172"/>
      <c r="C3" s="172"/>
      <c r="D3" s="172"/>
      <c r="E3" s="172"/>
      <c r="F3" s="172"/>
      <c r="G3" s="172"/>
      <c r="H3" s="172"/>
    </row>
    <row r="4" spans="1:9" ht="15.75" x14ac:dyDescent="0.25">
      <c r="A4" s="173"/>
      <c r="B4" s="174"/>
      <c r="C4" s="174"/>
      <c r="D4" s="174"/>
      <c r="E4" s="174"/>
      <c r="F4" s="174"/>
      <c r="G4" s="174"/>
      <c r="H4" s="170" t="s">
        <v>2</v>
      </c>
    </row>
    <row r="5" spans="1:9" ht="16.350000000000001" customHeight="1" x14ac:dyDescent="0.2">
      <c r="A5" s="454" t="s">
        <v>366</v>
      </c>
      <c r="B5" s="454" t="s">
        <v>367</v>
      </c>
      <c r="C5" s="455" t="s">
        <v>451</v>
      </c>
      <c r="D5" s="455"/>
      <c r="E5" s="455"/>
      <c r="F5" s="455"/>
      <c r="G5" s="455"/>
      <c r="H5" s="455"/>
    </row>
    <row r="6" spans="1:9" ht="52.9" customHeight="1" x14ac:dyDescent="0.2">
      <c r="A6" s="454"/>
      <c r="B6" s="454"/>
      <c r="C6" s="175" t="s">
        <v>368</v>
      </c>
      <c r="D6" s="175" t="s">
        <v>416</v>
      </c>
      <c r="E6" s="175" t="s">
        <v>417</v>
      </c>
      <c r="F6" s="175" t="s">
        <v>452</v>
      </c>
      <c r="G6" s="175" t="s">
        <v>453</v>
      </c>
      <c r="H6" s="175" t="s">
        <v>239</v>
      </c>
    </row>
    <row r="7" spans="1:9" ht="13.5" customHeight="1" x14ac:dyDescent="0.2">
      <c r="A7" s="176" t="s">
        <v>369</v>
      </c>
      <c r="B7" s="177" t="s">
        <v>370</v>
      </c>
      <c r="C7" s="178">
        <f>SUM(C8:C18)</f>
        <v>64623</v>
      </c>
      <c r="D7" s="178">
        <f>SUM(D8:D18)</f>
        <v>8802</v>
      </c>
      <c r="E7" s="178">
        <f>SUM(E8:E18)</f>
        <v>7329</v>
      </c>
      <c r="F7" s="178">
        <f>SUM(F8:F18)</f>
        <v>475</v>
      </c>
      <c r="G7" s="178">
        <f>SUM(G8:G18)</f>
        <v>0</v>
      </c>
      <c r="H7" s="178">
        <f t="shared" ref="H7:H38" si="0">SUM(C7:G7)</f>
        <v>81229</v>
      </c>
      <c r="I7" s="179">
        <f>SUM(H8:H18)</f>
        <v>81229</v>
      </c>
    </row>
    <row r="8" spans="1:9" ht="14.1" customHeight="1" x14ac:dyDescent="0.2">
      <c r="A8" s="180"/>
      <c r="B8" s="163" t="s">
        <v>454</v>
      </c>
      <c r="C8" s="181">
        <v>47441</v>
      </c>
      <c r="D8" s="181">
        <v>7502</v>
      </c>
      <c r="E8" s="181">
        <v>5616</v>
      </c>
      <c r="F8" s="181">
        <v>475</v>
      </c>
      <c r="G8" s="181"/>
      <c r="H8" s="182">
        <f t="shared" si="0"/>
        <v>61034</v>
      </c>
      <c r="I8" s="179"/>
    </row>
    <row r="9" spans="1:9" ht="12.75" customHeight="1" x14ac:dyDescent="0.2">
      <c r="A9" s="180"/>
      <c r="B9" s="163" t="s">
        <v>455</v>
      </c>
      <c r="C9" s="181">
        <v>3107</v>
      </c>
      <c r="D9" s="181"/>
      <c r="E9" s="181"/>
      <c r="F9" s="181"/>
      <c r="G9" s="181"/>
      <c r="H9" s="182">
        <f t="shared" si="0"/>
        <v>3107</v>
      </c>
      <c r="I9" s="210"/>
    </row>
    <row r="10" spans="1:9" ht="12.75" customHeight="1" x14ac:dyDescent="0.2">
      <c r="A10" s="180"/>
      <c r="B10" s="163" t="s">
        <v>456</v>
      </c>
      <c r="C10" s="183">
        <v>3788</v>
      </c>
      <c r="D10" s="183"/>
      <c r="E10" s="183"/>
      <c r="F10" s="183"/>
      <c r="G10" s="183"/>
      <c r="H10" s="182">
        <f t="shared" si="0"/>
        <v>3788</v>
      </c>
      <c r="I10" s="210"/>
    </row>
    <row r="11" spans="1:9" ht="12.75" customHeight="1" x14ac:dyDescent="0.2">
      <c r="A11" s="180"/>
      <c r="B11" s="163" t="s">
        <v>418</v>
      </c>
      <c r="C11" s="183">
        <v>2400</v>
      </c>
      <c r="D11" s="183">
        <v>600</v>
      </c>
      <c r="E11" s="183">
        <v>450</v>
      </c>
      <c r="F11" s="183"/>
      <c r="G11" s="183"/>
      <c r="H11" s="182">
        <f t="shared" si="0"/>
        <v>3450</v>
      </c>
      <c r="I11" s="179"/>
    </row>
    <row r="12" spans="1:9" ht="12.75" customHeight="1" x14ac:dyDescent="0.2">
      <c r="A12" s="180"/>
      <c r="B12" s="188" t="s">
        <v>457</v>
      </c>
      <c r="C12" s="183">
        <v>4296</v>
      </c>
      <c r="D12" s="183">
        <v>652</v>
      </c>
      <c r="E12" s="183">
        <v>492</v>
      </c>
      <c r="F12" s="183"/>
      <c r="G12" s="183"/>
      <c r="H12" s="182">
        <f t="shared" si="0"/>
        <v>5440</v>
      </c>
      <c r="I12" s="179"/>
    </row>
    <row r="13" spans="1:9" ht="12.75" customHeight="1" x14ac:dyDescent="0.2">
      <c r="A13" s="180"/>
      <c r="B13" s="163" t="s">
        <v>419</v>
      </c>
      <c r="C13" s="183">
        <v>855</v>
      </c>
      <c r="D13" s="183"/>
      <c r="E13" s="183">
        <v>335</v>
      </c>
      <c r="F13" s="183"/>
      <c r="G13" s="183"/>
      <c r="H13" s="182">
        <f t="shared" si="0"/>
        <v>1190</v>
      </c>
      <c r="I13" s="179"/>
    </row>
    <row r="14" spans="1:9" ht="12.75" customHeight="1" x14ac:dyDescent="0.2">
      <c r="A14" s="180"/>
      <c r="B14" s="163" t="s">
        <v>371</v>
      </c>
      <c r="C14" s="183">
        <v>280</v>
      </c>
      <c r="D14" s="183"/>
      <c r="E14" s="183"/>
      <c r="F14" s="183"/>
      <c r="G14" s="183"/>
      <c r="H14" s="182">
        <f t="shared" si="0"/>
        <v>280</v>
      </c>
      <c r="I14" s="179"/>
    </row>
    <row r="15" spans="1:9" ht="12.75" customHeight="1" x14ac:dyDescent="0.2">
      <c r="A15" s="180"/>
      <c r="B15" s="163" t="s">
        <v>420</v>
      </c>
      <c r="C15" s="183">
        <v>192</v>
      </c>
      <c r="D15" s="183">
        <v>48</v>
      </c>
      <c r="E15" s="183">
        <v>36</v>
      </c>
      <c r="F15" s="183"/>
      <c r="G15" s="183"/>
      <c r="H15" s="182">
        <f t="shared" si="0"/>
        <v>276</v>
      </c>
      <c r="I15" s="179"/>
    </row>
    <row r="16" spans="1:9" ht="12.75" customHeight="1" x14ac:dyDescent="0.2">
      <c r="A16" s="180"/>
      <c r="B16" s="163" t="s">
        <v>421</v>
      </c>
      <c r="C16" s="183">
        <v>1000</v>
      </c>
      <c r="D16" s="183"/>
      <c r="E16" s="183">
        <v>400</v>
      </c>
      <c r="F16" s="183"/>
      <c r="G16" s="183"/>
      <c r="H16" s="182">
        <f t="shared" si="0"/>
        <v>1400</v>
      </c>
      <c r="I16" s="179"/>
    </row>
    <row r="17" spans="1:9" ht="12.75" customHeight="1" x14ac:dyDescent="0.2">
      <c r="A17" s="180"/>
      <c r="B17" s="163" t="s">
        <v>458</v>
      </c>
      <c r="C17" s="183">
        <v>864</v>
      </c>
      <c r="D17" s="183"/>
      <c r="E17" s="183"/>
      <c r="F17" s="183"/>
      <c r="G17" s="183"/>
      <c r="H17" s="182">
        <f t="shared" si="0"/>
        <v>864</v>
      </c>
      <c r="I17" s="179"/>
    </row>
    <row r="18" spans="1:9" ht="12.75" customHeight="1" x14ac:dyDescent="0.2">
      <c r="A18" s="180"/>
      <c r="B18" s="163" t="s">
        <v>422</v>
      </c>
      <c r="C18" s="183">
        <v>400</v>
      </c>
      <c r="D18" s="183"/>
      <c r="E18" s="183"/>
      <c r="F18" s="183"/>
      <c r="G18" s="183"/>
      <c r="H18" s="182">
        <f t="shared" si="0"/>
        <v>400</v>
      </c>
      <c r="I18" s="179"/>
    </row>
    <row r="19" spans="1:9" ht="12.75" customHeight="1" x14ac:dyDescent="0.2">
      <c r="A19" s="184" t="s">
        <v>372</v>
      </c>
      <c r="B19" s="185" t="s">
        <v>423</v>
      </c>
      <c r="C19" s="186">
        <f>SUM(C20:C27)</f>
        <v>10889</v>
      </c>
      <c r="D19" s="186">
        <f>SUM(D20:D27)</f>
        <v>0</v>
      </c>
      <c r="E19" s="186">
        <f>SUM(E20:E27)</f>
        <v>0</v>
      </c>
      <c r="F19" s="186">
        <f>SUM(F20:F27)</f>
        <v>0</v>
      </c>
      <c r="G19" s="186">
        <f>SUM(G20:G27)</f>
        <v>6202</v>
      </c>
      <c r="H19" s="178">
        <f t="shared" si="0"/>
        <v>17091</v>
      </c>
      <c r="I19" s="179">
        <f>SUM(H20:H27)</f>
        <v>17091</v>
      </c>
    </row>
    <row r="20" spans="1:9" ht="12.75" customHeight="1" x14ac:dyDescent="0.2">
      <c r="A20" s="184"/>
      <c r="B20" s="188" t="s">
        <v>459</v>
      </c>
      <c r="C20" s="197">
        <v>5381</v>
      </c>
      <c r="D20" s="183"/>
      <c r="E20" s="183"/>
      <c r="F20" s="183"/>
      <c r="G20" s="183"/>
      <c r="H20" s="182">
        <f t="shared" si="0"/>
        <v>5381</v>
      </c>
      <c r="I20" s="179"/>
    </row>
    <row r="21" spans="1:9" ht="12.75" customHeight="1" x14ac:dyDescent="0.2">
      <c r="A21" s="184"/>
      <c r="B21" s="188" t="s">
        <v>460</v>
      </c>
      <c r="C21" s="197">
        <v>2154</v>
      </c>
      <c r="D21" s="183"/>
      <c r="E21" s="183"/>
      <c r="F21" s="183"/>
      <c r="G21" s="183"/>
      <c r="H21" s="182">
        <f t="shared" si="0"/>
        <v>2154</v>
      </c>
      <c r="I21" s="179"/>
    </row>
    <row r="22" spans="1:9" ht="12.75" customHeight="1" x14ac:dyDescent="0.2">
      <c r="A22" s="184"/>
      <c r="B22" s="188" t="s">
        <v>456</v>
      </c>
      <c r="C22" s="197">
        <v>1345</v>
      </c>
      <c r="D22" s="183"/>
      <c r="E22" s="183"/>
      <c r="F22" s="183"/>
      <c r="G22" s="183"/>
      <c r="H22" s="182">
        <f t="shared" si="0"/>
        <v>1345</v>
      </c>
      <c r="I22" s="179"/>
    </row>
    <row r="23" spans="1:9" ht="12.75" customHeight="1" x14ac:dyDescent="0.2">
      <c r="A23" s="184"/>
      <c r="B23" s="188" t="s">
        <v>457</v>
      </c>
      <c r="C23" s="197">
        <v>516</v>
      </c>
      <c r="D23" s="183"/>
      <c r="E23" s="183"/>
      <c r="F23" s="183"/>
      <c r="G23" s="183"/>
      <c r="H23" s="182">
        <f t="shared" si="0"/>
        <v>516</v>
      </c>
      <c r="I23" s="179"/>
    </row>
    <row r="24" spans="1:9" ht="12.75" customHeight="1" x14ac:dyDescent="0.2">
      <c r="A24" s="184"/>
      <c r="B24" s="188" t="s">
        <v>461</v>
      </c>
      <c r="C24" s="180">
        <v>1143</v>
      </c>
      <c r="D24" s="181"/>
      <c r="E24" s="181"/>
      <c r="F24" s="181"/>
      <c r="G24" s="181"/>
      <c r="H24" s="182">
        <f t="shared" si="0"/>
        <v>1143</v>
      </c>
      <c r="I24" s="179"/>
    </row>
    <row r="25" spans="1:9" ht="12.75" customHeight="1" x14ac:dyDescent="0.2">
      <c r="A25" s="184"/>
      <c r="B25" s="188" t="s">
        <v>373</v>
      </c>
      <c r="C25" s="180">
        <v>150</v>
      </c>
      <c r="D25" s="181"/>
      <c r="E25" s="181"/>
      <c r="F25" s="181"/>
      <c r="G25" s="181"/>
      <c r="H25" s="182">
        <f t="shared" si="0"/>
        <v>150</v>
      </c>
      <c r="I25" s="179"/>
    </row>
    <row r="26" spans="1:9" ht="12.75" customHeight="1" x14ac:dyDescent="0.2">
      <c r="A26" s="184"/>
      <c r="B26" s="188" t="s">
        <v>462</v>
      </c>
      <c r="C26" s="180"/>
      <c r="D26" s="181"/>
      <c r="E26" s="181"/>
      <c r="F26" s="181"/>
      <c r="G26" s="181">
        <v>5952</v>
      </c>
      <c r="H26" s="182">
        <f t="shared" si="0"/>
        <v>5952</v>
      </c>
      <c r="I26" s="179"/>
    </row>
    <row r="27" spans="1:9" ht="12.75" customHeight="1" x14ac:dyDescent="0.2">
      <c r="A27" s="187"/>
      <c r="B27" s="188" t="s">
        <v>463</v>
      </c>
      <c r="C27" s="181">
        <v>200</v>
      </c>
      <c r="D27" s="181"/>
      <c r="E27" s="181"/>
      <c r="F27" s="181"/>
      <c r="G27" s="181">
        <v>250</v>
      </c>
      <c r="H27" s="182">
        <f t="shared" si="0"/>
        <v>450</v>
      </c>
      <c r="I27" s="179"/>
    </row>
    <row r="28" spans="1:9" ht="13.5" customHeight="1" x14ac:dyDescent="0.2">
      <c r="A28" s="189" t="s">
        <v>35</v>
      </c>
      <c r="B28" s="189" t="s">
        <v>374</v>
      </c>
      <c r="C28" s="190">
        <f>C19+C7</f>
        <v>75512</v>
      </c>
      <c r="D28" s="190">
        <f>D19+D7</f>
        <v>8802</v>
      </c>
      <c r="E28" s="190">
        <f>E19+E7</f>
        <v>7329</v>
      </c>
      <c r="F28" s="190">
        <f>F19+F7</f>
        <v>475</v>
      </c>
      <c r="G28" s="190">
        <f>G19+G7</f>
        <v>6202</v>
      </c>
      <c r="H28" s="200">
        <f t="shared" si="0"/>
        <v>98320</v>
      </c>
      <c r="I28" s="191"/>
    </row>
    <row r="29" spans="1:9" ht="13.5" customHeight="1" x14ac:dyDescent="0.2">
      <c r="A29" s="180"/>
      <c r="B29" s="188" t="s">
        <v>464</v>
      </c>
      <c r="C29" s="211">
        <v>18008</v>
      </c>
      <c r="D29" s="211">
        <v>2039</v>
      </c>
      <c r="E29" s="211">
        <v>1634</v>
      </c>
      <c r="F29" s="211">
        <v>64</v>
      </c>
      <c r="G29" s="211">
        <v>1446</v>
      </c>
      <c r="H29" s="182">
        <f t="shared" si="0"/>
        <v>23191</v>
      </c>
      <c r="I29" s="179"/>
    </row>
    <row r="30" spans="1:9" x14ac:dyDescent="0.2">
      <c r="A30" s="180"/>
      <c r="B30" s="188" t="s">
        <v>465</v>
      </c>
      <c r="C30" s="181">
        <v>812</v>
      </c>
      <c r="D30" s="181">
        <v>107</v>
      </c>
      <c r="E30" s="181">
        <v>112</v>
      </c>
      <c r="F30" s="181">
        <f>(F11+F54+F25)*1.19*0.15</f>
        <v>0</v>
      </c>
      <c r="G30" s="181">
        <f>(G11+G54+G25)*1.19*0.15</f>
        <v>0</v>
      </c>
      <c r="H30" s="182">
        <f t="shared" si="0"/>
        <v>1031</v>
      </c>
      <c r="I30" s="179"/>
    </row>
    <row r="31" spans="1:9" x14ac:dyDescent="0.2">
      <c r="A31" s="180"/>
      <c r="B31" s="188" t="s">
        <v>446</v>
      </c>
      <c r="C31" s="181">
        <v>425</v>
      </c>
      <c r="D31" s="181">
        <v>100</v>
      </c>
      <c r="E31" s="181">
        <v>75</v>
      </c>
      <c r="F31" s="181">
        <f>(F11+F25)*1.19*0.14</f>
        <v>0</v>
      </c>
      <c r="G31" s="181">
        <f>(G11+G25)*1.19*0.14</f>
        <v>0</v>
      </c>
      <c r="H31" s="182">
        <f t="shared" si="0"/>
        <v>600</v>
      </c>
      <c r="I31" s="179"/>
    </row>
    <row r="32" spans="1:9" x14ac:dyDescent="0.2">
      <c r="A32" s="180"/>
      <c r="B32" s="188" t="s">
        <v>447</v>
      </c>
      <c r="C32" s="181">
        <v>643</v>
      </c>
      <c r="D32" s="181"/>
      <c r="E32" s="181">
        <v>58</v>
      </c>
      <c r="F32" s="181">
        <f>F54*1.19*0.27</f>
        <v>0</v>
      </c>
      <c r="G32" s="181">
        <f>G54*1.19*0.27</f>
        <v>0</v>
      </c>
      <c r="H32" s="182">
        <f t="shared" si="0"/>
        <v>701</v>
      </c>
      <c r="I32" s="179"/>
    </row>
    <row r="33" spans="1:9" ht="13.5" customHeight="1" x14ac:dyDescent="0.2">
      <c r="A33" s="189" t="s">
        <v>37</v>
      </c>
      <c r="B33" s="189" t="s">
        <v>375</v>
      </c>
      <c r="C33" s="190">
        <f>SUM(C29:C32)</f>
        <v>19888</v>
      </c>
      <c r="D33" s="190">
        <f>SUM(D29:D32)</f>
        <v>2246</v>
      </c>
      <c r="E33" s="190">
        <f>SUM(E29:E32)</f>
        <v>1879</v>
      </c>
      <c r="F33" s="190">
        <f>SUM(F29:F32)</f>
        <v>64</v>
      </c>
      <c r="G33" s="190">
        <f>SUM(G29:G32)</f>
        <v>1446</v>
      </c>
      <c r="H33" s="200">
        <f t="shared" si="0"/>
        <v>25523</v>
      </c>
      <c r="I33" s="191">
        <f>SUM(H29:H32)</f>
        <v>25523</v>
      </c>
    </row>
    <row r="34" spans="1:9" ht="13.5" customHeight="1" x14ac:dyDescent="0.2">
      <c r="A34" s="176" t="s">
        <v>376</v>
      </c>
      <c r="B34" s="192" t="s">
        <v>377</v>
      </c>
      <c r="C34" s="193">
        <f>C35+C36</f>
        <v>4200</v>
      </c>
      <c r="D34" s="193">
        <f>D35+D36</f>
        <v>0</v>
      </c>
      <c r="E34" s="193">
        <f>E35+E36</f>
        <v>180</v>
      </c>
      <c r="F34" s="193">
        <f>F35+F36</f>
        <v>0</v>
      </c>
      <c r="G34" s="193">
        <f>G35+G36</f>
        <v>0</v>
      </c>
      <c r="H34" s="182">
        <f t="shared" si="0"/>
        <v>4380</v>
      </c>
      <c r="I34" s="191">
        <f>SUM(H35:H43)-H36</f>
        <v>4380</v>
      </c>
    </row>
    <row r="35" spans="1:9" ht="13.5" customHeight="1" x14ac:dyDescent="0.2">
      <c r="A35" s="180" t="s">
        <v>378</v>
      </c>
      <c r="B35" s="163" t="s">
        <v>424</v>
      </c>
      <c r="C35" s="194">
        <v>300</v>
      </c>
      <c r="D35" s="181"/>
      <c r="E35" s="181"/>
      <c r="F35" s="181"/>
      <c r="G35" s="181"/>
      <c r="H35" s="182">
        <f t="shared" si="0"/>
        <v>300</v>
      </c>
      <c r="I35" s="179"/>
    </row>
    <row r="36" spans="1:9" ht="13.5" customHeight="1" x14ac:dyDescent="0.2">
      <c r="A36" s="180" t="s">
        <v>379</v>
      </c>
      <c r="B36" s="163" t="s">
        <v>380</v>
      </c>
      <c r="C36" s="194">
        <f>SUM(C37:C43)</f>
        <v>3900</v>
      </c>
      <c r="D36" s="194">
        <f>SUM(D37:D43)</f>
        <v>0</v>
      </c>
      <c r="E36" s="194">
        <f>SUM(E37:E43)</f>
        <v>180</v>
      </c>
      <c r="F36" s="194">
        <f>SUM(F37:F43)</f>
        <v>0</v>
      </c>
      <c r="G36" s="194">
        <f>SUM(G37:G43)</f>
        <v>0</v>
      </c>
      <c r="H36" s="182">
        <f t="shared" si="0"/>
        <v>4080</v>
      </c>
      <c r="I36" s="191"/>
    </row>
    <row r="37" spans="1:9" ht="13.5" customHeight="1" x14ac:dyDescent="0.2">
      <c r="A37" s="180"/>
      <c r="B37" s="195" t="s">
        <v>425</v>
      </c>
      <c r="C37" s="194">
        <v>2000</v>
      </c>
      <c r="D37" s="181"/>
      <c r="E37" s="181"/>
      <c r="F37" s="181"/>
      <c r="G37" s="181"/>
      <c r="H37" s="182">
        <f t="shared" si="0"/>
        <v>2000</v>
      </c>
      <c r="I37" s="179"/>
    </row>
    <row r="38" spans="1:9" ht="13.35" customHeight="1" x14ac:dyDescent="0.2">
      <c r="A38" s="180"/>
      <c r="B38" s="195" t="s">
        <v>381</v>
      </c>
      <c r="C38" s="194">
        <v>200</v>
      </c>
      <c r="D38" s="181"/>
      <c r="E38" s="181"/>
      <c r="F38" s="181"/>
      <c r="G38" s="181"/>
      <c r="H38" s="182">
        <f t="shared" si="0"/>
        <v>200</v>
      </c>
      <c r="I38" s="179"/>
    </row>
    <row r="39" spans="1:9" x14ac:dyDescent="0.2">
      <c r="A39" s="180"/>
      <c r="B39" s="196" t="s">
        <v>426</v>
      </c>
      <c r="C39" s="194">
        <v>400</v>
      </c>
      <c r="D39" s="181"/>
      <c r="E39" s="181"/>
      <c r="F39" s="181"/>
      <c r="G39" s="181"/>
      <c r="H39" s="182">
        <f t="shared" ref="H39:H70" si="1">SUM(C39:G39)</f>
        <v>400</v>
      </c>
      <c r="I39" s="179"/>
    </row>
    <row r="40" spans="1:9" ht="13.5" customHeight="1" x14ac:dyDescent="0.2">
      <c r="A40" s="180"/>
      <c r="B40" s="195" t="s">
        <v>448</v>
      </c>
      <c r="C40" s="194">
        <v>300</v>
      </c>
      <c r="D40" s="181"/>
      <c r="E40" s="181"/>
      <c r="F40" s="181"/>
      <c r="G40" s="181"/>
      <c r="H40" s="182">
        <f t="shared" si="1"/>
        <v>300</v>
      </c>
      <c r="I40" s="179"/>
    </row>
    <row r="41" spans="1:9" ht="13.5" customHeight="1" x14ac:dyDescent="0.2">
      <c r="A41" s="180"/>
      <c r="B41" s="195" t="s">
        <v>382</v>
      </c>
      <c r="C41" s="194">
        <v>300</v>
      </c>
      <c r="D41" s="181"/>
      <c r="E41" s="181">
        <v>180</v>
      </c>
      <c r="F41" s="181"/>
      <c r="G41" s="181"/>
      <c r="H41" s="182">
        <f t="shared" si="1"/>
        <v>480</v>
      </c>
      <c r="I41" s="179"/>
    </row>
    <row r="42" spans="1:9" ht="13.5" customHeight="1" x14ac:dyDescent="0.2">
      <c r="A42" s="180"/>
      <c r="B42" s="196" t="s">
        <v>466</v>
      </c>
      <c r="C42" s="194">
        <v>100</v>
      </c>
      <c r="D42" s="181"/>
      <c r="E42" s="181"/>
      <c r="F42" s="181"/>
      <c r="G42" s="181"/>
      <c r="H42" s="182">
        <f t="shared" si="1"/>
        <v>100</v>
      </c>
      <c r="I42" s="179"/>
    </row>
    <row r="43" spans="1:9" ht="13.5" customHeight="1" x14ac:dyDescent="0.2">
      <c r="A43" s="180"/>
      <c r="B43" s="196" t="s">
        <v>427</v>
      </c>
      <c r="C43" s="194">
        <v>600</v>
      </c>
      <c r="D43" s="181"/>
      <c r="E43" s="181"/>
      <c r="F43" s="181"/>
      <c r="G43" s="181"/>
      <c r="H43" s="182">
        <f t="shared" si="1"/>
        <v>600</v>
      </c>
      <c r="I43" s="179"/>
    </row>
    <row r="44" spans="1:9" ht="13.5" customHeight="1" x14ac:dyDescent="0.2">
      <c r="A44" s="176" t="s">
        <v>383</v>
      </c>
      <c r="B44" s="192" t="s">
        <v>384</v>
      </c>
      <c r="C44" s="193">
        <f>C45+C54</f>
        <v>5220</v>
      </c>
      <c r="D44" s="193">
        <f>D45+D54</f>
        <v>0</v>
      </c>
      <c r="E44" s="193">
        <f>E45+E54</f>
        <v>180</v>
      </c>
      <c r="F44" s="193">
        <f>F45+F54</f>
        <v>0</v>
      </c>
      <c r="G44" s="193">
        <f>G45+G54</f>
        <v>0</v>
      </c>
      <c r="H44" s="182">
        <f t="shared" si="1"/>
        <v>5400</v>
      </c>
      <c r="I44" s="191">
        <f>SUM(H45:H54)-H45</f>
        <v>5400</v>
      </c>
    </row>
    <row r="45" spans="1:9" ht="13.5" customHeight="1" x14ac:dyDescent="0.2">
      <c r="A45" s="180" t="s">
        <v>385</v>
      </c>
      <c r="B45" s="163" t="s">
        <v>428</v>
      </c>
      <c r="C45" s="194">
        <f>SUM(C46:C53)</f>
        <v>3220</v>
      </c>
      <c r="D45" s="194">
        <f>SUM(D46:D53)</f>
        <v>0</v>
      </c>
      <c r="E45" s="194">
        <f>SUM(E46:E53)</f>
        <v>0</v>
      </c>
      <c r="F45" s="194">
        <f>SUM(F46:F53)</f>
        <v>0</v>
      </c>
      <c r="G45" s="194">
        <f>SUM(G46:G53)</f>
        <v>0</v>
      </c>
      <c r="H45" s="182">
        <f t="shared" si="1"/>
        <v>3220</v>
      </c>
      <c r="I45" s="191"/>
    </row>
    <row r="46" spans="1:9" ht="12.6" customHeight="1" x14ac:dyDescent="0.2">
      <c r="A46" s="180"/>
      <c r="B46" s="212" t="s">
        <v>467</v>
      </c>
      <c r="C46" s="194">
        <v>2500</v>
      </c>
      <c r="D46" s="181"/>
      <c r="E46" s="181"/>
      <c r="F46" s="181"/>
      <c r="G46" s="181"/>
      <c r="H46" s="182">
        <f t="shared" si="1"/>
        <v>2500</v>
      </c>
      <c r="I46" s="179"/>
    </row>
    <row r="47" spans="1:9" ht="13.5" customHeight="1" x14ac:dyDescent="0.2">
      <c r="A47" s="180"/>
      <c r="B47" s="212" t="s">
        <v>468</v>
      </c>
      <c r="C47" s="194">
        <v>200</v>
      </c>
      <c r="D47" s="181"/>
      <c r="E47" s="181"/>
      <c r="F47" s="181"/>
      <c r="G47" s="181"/>
      <c r="H47" s="182">
        <f t="shared" si="1"/>
        <v>200</v>
      </c>
      <c r="I47" s="179"/>
    </row>
    <row r="48" spans="1:9" ht="13.35" customHeight="1" x14ac:dyDescent="0.2">
      <c r="A48" s="180"/>
      <c r="B48" s="213" t="s">
        <v>469</v>
      </c>
      <c r="C48" s="194">
        <v>160</v>
      </c>
      <c r="D48" s="181"/>
      <c r="E48" s="181"/>
      <c r="F48" s="181"/>
      <c r="G48" s="181"/>
      <c r="H48" s="182">
        <f t="shared" si="1"/>
        <v>160</v>
      </c>
      <c r="I48" s="179"/>
    </row>
    <row r="49" spans="1:9" ht="14.85" customHeight="1" x14ac:dyDescent="0.2">
      <c r="A49" s="180"/>
      <c r="B49" s="213" t="s">
        <v>470</v>
      </c>
      <c r="C49" s="194">
        <v>20</v>
      </c>
      <c r="D49" s="181"/>
      <c r="E49" s="181"/>
      <c r="F49" s="181"/>
      <c r="G49" s="181"/>
      <c r="H49" s="182">
        <f t="shared" si="1"/>
        <v>20</v>
      </c>
      <c r="I49" s="179"/>
    </row>
    <row r="50" spans="1:9" ht="13.5" customHeight="1" x14ac:dyDescent="0.2">
      <c r="A50" s="180"/>
      <c r="B50" s="212" t="s">
        <v>471</v>
      </c>
      <c r="C50" s="194">
        <v>20</v>
      </c>
      <c r="D50" s="181"/>
      <c r="E50" s="181"/>
      <c r="F50" s="181"/>
      <c r="G50" s="181"/>
      <c r="H50" s="182">
        <f t="shared" si="1"/>
        <v>20</v>
      </c>
      <c r="I50" s="179"/>
    </row>
    <row r="51" spans="1:9" ht="13.5" customHeight="1" x14ac:dyDescent="0.2">
      <c r="A51" s="180"/>
      <c r="B51" s="212" t="s">
        <v>472</v>
      </c>
      <c r="C51" s="194">
        <v>20</v>
      </c>
      <c r="D51" s="181"/>
      <c r="E51" s="181"/>
      <c r="F51" s="181"/>
      <c r="G51" s="181"/>
      <c r="H51" s="182">
        <f t="shared" si="1"/>
        <v>20</v>
      </c>
      <c r="I51" s="179"/>
    </row>
    <row r="52" spans="1:9" ht="12.6" customHeight="1" x14ac:dyDescent="0.2">
      <c r="A52" s="180"/>
      <c r="B52" s="212" t="s">
        <v>473</v>
      </c>
      <c r="C52" s="194">
        <v>150</v>
      </c>
      <c r="D52" s="181"/>
      <c r="E52" s="181"/>
      <c r="F52" s="181"/>
      <c r="G52" s="181"/>
      <c r="H52" s="182">
        <f t="shared" si="1"/>
        <v>150</v>
      </c>
      <c r="I52" s="179"/>
    </row>
    <row r="53" spans="1:9" ht="12.6" customHeight="1" x14ac:dyDescent="0.2">
      <c r="A53" s="180"/>
      <c r="B53" s="212" t="s">
        <v>474</v>
      </c>
      <c r="C53" s="194">
        <v>150</v>
      </c>
      <c r="D53" s="181"/>
      <c r="E53" s="181"/>
      <c r="F53" s="181"/>
      <c r="G53" s="181"/>
      <c r="H53" s="182">
        <f t="shared" si="1"/>
        <v>150</v>
      </c>
      <c r="I53" s="179"/>
    </row>
    <row r="54" spans="1:9" ht="13.5" customHeight="1" x14ac:dyDescent="0.2">
      <c r="A54" s="180" t="s">
        <v>386</v>
      </c>
      <c r="B54" s="163" t="s">
        <v>475</v>
      </c>
      <c r="C54" s="194">
        <v>2000</v>
      </c>
      <c r="D54" s="194"/>
      <c r="E54" s="194">
        <v>180</v>
      </c>
      <c r="F54" s="194"/>
      <c r="G54" s="194"/>
      <c r="H54" s="182">
        <f t="shared" si="1"/>
        <v>2180</v>
      </c>
      <c r="I54" s="179"/>
    </row>
    <row r="55" spans="1:9" ht="13.5" customHeight="1" x14ac:dyDescent="0.2">
      <c r="A55" s="176" t="s">
        <v>387</v>
      </c>
      <c r="B55" s="192" t="s">
        <v>388</v>
      </c>
      <c r="C55" s="193">
        <f>C56+C57+C58+C59+C60+C61+C66</f>
        <v>10695</v>
      </c>
      <c r="D55" s="193">
        <f>D56+D57+D58+D59+D60+D61+D66</f>
        <v>230</v>
      </c>
      <c r="E55" s="193">
        <f>E56+E57+E58+E59+E60+E61+E66</f>
        <v>105</v>
      </c>
      <c r="F55" s="193">
        <f>F56+F57+F58+F59+F60+F61+F66</f>
        <v>0</v>
      </c>
      <c r="G55" s="193">
        <f>G56+G57+G58+G59+G60+G61+G66</f>
        <v>0</v>
      </c>
      <c r="H55" s="182">
        <f t="shared" si="1"/>
        <v>11030</v>
      </c>
      <c r="I55" s="191">
        <f>SUM(H56:H72)-H61-H66</f>
        <v>11030</v>
      </c>
    </row>
    <row r="56" spans="1:9" ht="13.5" customHeight="1" x14ac:dyDescent="0.2">
      <c r="A56" s="180" t="s">
        <v>389</v>
      </c>
      <c r="B56" s="197" t="s">
        <v>429</v>
      </c>
      <c r="C56" s="194">
        <v>2200</v>
      </c>
      <c r="D56" s="181"/>
      <c r="E56" s="181"/>
      <c r="F56" s="181"/>
      <c r="G56" s="181"/>
      <c r="H56" s="182">
        <f t="shared" si="1"/>
        <v>2200</v>
      </c>
      <c r="I56" s="179"/>
    </row>
    <row r="57" spans="1:9" ht="13.5" customHeight="1" x14ac:dyDescent="0.2">
      <c r="A57" s="180" t="s">
        <v>390</v>
      </c>
      <c r="B57" s="197" t="s">
        <v>430</v>
      </c>
      <c r="C57" s="194"/>
      <c r="D57" s="181"/>
      <c r="E57" s="181"/>
      <c r="F57" s="181"/>
      <c r="G57" s="181"/>
      <c r="H57" s="182">
        <f t="shared" si="1"/>
        <v>0</v>
      </c>
      <c r="I57" s="179"/>
    </row>
    <row r="58" spans="1:9" ht="13.5" customHeight="1" x14ac:dyDescent="0.2">
      <c r="A58" s="180" t="s">
        <v>391</v>
      </c>
      <c r="B58" s="197" t="s">
        <v>476</v>
      </c>
      <c r="C58" s="194">
        <v>170</v>
      </c>
      <c r="D58" s="194"/>
      <c r="E58" s="194"/>
      <c r="F58" s="194"/>
      <c r="G58" s="194"/>
      <c r="H58" s="182">
        <f t="shared" si="1"/>
        <v>170</v>
      </c>
      <c r="I58" s="191"/>
    </row>
    <row r="59" spans="1:9" ht="13.5" customHeight="1" x14ac:dyDescent="0.2">
      <c r="A59" s="180" t="s">
        <v>392</v>
      </c>
      <c r="B59" s="197" t="s">
        <v>431</v>
      </c>
      <c r="C59" s="194">
        <v>1000</v>
      </c>
      <c r="D59" s="194"/>
      <c r="E59" s="194"/>
      <c r="F59" s="194"/>
      <c r="G59" s="194"/>
      <c r="H59" s="182">
        <f t="shared" si="1"/>
        <v>1000</v>
      </c>
      <c r="I59" s="191"/>
    </row>
    <row r="60" spans="1:9" ht="13.5" customHeight="1" x14ac:dyDescent="0.2">
      <c r="A60" s="180" t="s">
        <v>393</v>
      </c>
      <c r="B60" s="197" t="s">
        <v>432</v>
      </c>
      <c r="C60" s="194"/>
      <c r="D60" s="181"/>
      <c r="E60" s="181"/>
      <c r="F60" s="181"/>
      <c r="G60" s="181"/>
      <c r="H60" s="182">
        <f t="shared" si="1"/>
        <v>0</v>
      </c>
      <c r="I60" s="179"/>
    </row>
    <row r="61" spans="1:9" ht="13.5" customHeight="1" x14ac:dyDescent="0.2">
      <c r="A61" s="180" t="s">
        <v>394</v>
      </c>
      <c r="B61" s="197" t="s">
        <v>433</v>
      </c>
      <c r="C61" s="194">
        <f>SUM(C62:C65)</f>
        <v>2035</v>
      </c>
      <c r="D61" s="194">
        <f>SUM(D62:D65)</f>
        <v>230</v>
      </c>
      <c r="E61" s="194">
        <f>SUM(E62:E65)</f>
        <v>105</v>
      </c>
      <c r="F61" s="194">
        <f>SUM(F62:F65)</f>
        <v>0</v>
      </c>
      <c r="G61" s="194">
        <f>SUM(G62:G65)</f>
        <v>0</v>
      </c>
      <c r="H61" s="182">
        <f t="shared" si="1"/>
        <v>2370</v>
      </c>
      <c r="I61" s="179"/>
    </row>
    <row r="62" spans="1:9" ht="13.5" customHeight="1" x14ac:dyDescent="0.2">
      <c r="A62" s="180"/>
      <c r="B62" s="197" t="s">
        <v>434</v>
      </c>
      <c r="C62" s="197">
        <v>1200</v>
      </c>
      <c r="D62" s="181">
        <v>200</v>
      </c>
      <c r="E62" s="181">
        <v>80</v>
      </c>
      <c r="F62" s="181"/>
      <c r="G62" s="181"/>
      <c r="H62" s="182">
        <f t="shared" si="1"/>
        <v>1480</v>
      </c>
      <c r="I62" s="179"/>
    </row>
    <row r="63" spans="1:9" ht="13.5" customHeight="1" x14ac:dyDescent="0.2">
      <c r="A63" s="180"/>
      <c r="B63" s="196" t="s">
        <v>435</v>
      </c>
      <c r="C63" s="181">
        <v>200</v>
      </c>
      <c r="D63" s="181"/>
      <c r="E63" s="181"/>
      <c r="F63" s="181"/>
      <c r="G63" s="181"/>
      <c r="H63" s="182">
        <f t="shared" si="1"/>
        <v>200</v>
      </c>
      <c r="I63" s="179"/>
    </row>
    <row r="64" spans="1:9" ht="13.5" customHeight="1" x14ac:dyDescent="0.2">
      <c r="A64" s="180"/>
      <c r="B64" s="196" t="s">
        <v>436</v>
      </c>
      <c r="C64" s="181">
        <v>135</v>
      </c>
      <c r="D64" s="181">
        <v>30</v>
      </c>
      <c r="E64" s="181">
        <v>25</v>
      </c>
      <c r="F64" s="181"/>
      <c r="G64" s="181"/>
      <c r="H64" s="182">
        <f t="shared" si="1"/>
        <v>190</v>
      </c>
      <c r="I64" s="179"/>
    </row>
    <row r="65" spans="1:9" ht="12.6" customHeight="1" x14ac:dyDescent="0.2">
      <c r="A65" s="180"/>
      <c r="B65" s="196" t="s">
        <v>477</v>
      </c>
      <c r="C65" s="181">
        <v>500</v>
      </c>
      <c r="D65" s="181"/>
      <c r="E65" s="181"/>
      <c r="F65" s="181"/>
      <c r="G65" s="181"/>
      <c r="H65" s="182">
        <f t="shared" si="1"/>
        <v>500</v>
      </c>
      <c r="I65" s="179"/>
    </row>
    <row r="66" spans="1:9" ht="13.5" customHeight="1" x14ac:dyDescent="0.2">
      <c r="A66" s="180" t="s">
        <v>395</v>
      </c>
      <c r="B66" s="197" t="s">
        <v>437</v>
      </c>
      <c r="C66" s="194">
        <f>SUM(C67:C72)</f>
        <v>5290</v>
      </c>
      <c r="D66" s="194">
        <f>SUM(D67:D72)</f>
        <v>0</v>
      </c>
      <c r="E66" s="194">
        <f>SUM(E67:E72)</f>
        <v>0</v>
      </c>
      <c r="F66" s="194">
        <f>SUM(F67:F72)</f>
        <v>0</v>
      </c>
      <c r="G66" s="194">
        <f>SUM(G67:G72)</f>
        <v>0</v>
      </c>
      <c r="H66" s="182">
        <f t="shared" si="1"/>
        <v>5290</v>
      </c>
      <c r="I66" s="191"/>
    </row>
    <row r="67" spans="1:9" ht="13.5" customHeight="1" x14ac:dyDescent="0.2">
      <c r="A67" s="180"/>
      <c r="B67" s="198" t="s">
        <v>438</v>
      </c>
      <c r="C67" s="181">
        <v>3000</v>
      </c>
      <c r="D67" s="181"/>
      <c r="E67" s="181"/>
      <c r="F67" s="181"/>
      <c r="G67" s="181"/>
      <c r="H67" s="182">
        <f t="shared" si="1"/>
        <v>3000</v>
      </c>
      <c r="I67" s="179"/>
    </row>
    <row r="68" spans="1:9" ht="13.5" customHeight="1" x14ac:dyDescent="0.2">
      <c r="A68" s="180"/>
      <c r="B68" s="196" t="s">
        <v>439</v>
      </c>
      <c r="C68" s="194">
        <v>300</v>
      </c>
      <c r="D68" s="181"/>
      <c r="E68" s="181"/>
      <c r="F68" s="181"/>
      <c r="G68" s="181"/>
      <c r="H68" s="182">
        <f t="shared" si="1"/>
        <v>300</v>
      </c>
      <c r="I68" s="179"/>
    </row>
    <row r="69" spans="1:9" ht="13.5" customHeight="1" x14ac:dyDescent="0.2">
      <c r="A69" s="180"/>
      <c r="B69" s="196" t="s">
        <v>440</v>
      </c>
      <c r="C69" s="194">
        <v>150</v>
      </c>
      <c r="D69" s="181"/>
      <c r="E69" s="181"/>
      <c r="F69" s="181"/>
      <c r="G69" s="181"/>
      <c r="H69" s="182">
        <f t="shared" si="1"/>
        <v>150</v>
      </c>
      <c r="I69" s="179"/>
    </row>
    <row r="70" spans="1:9" ht="13.5" customHeight="1" x14ac:dyDescent="0.2">
      <c r="A70" s="180"/>
      <c r="B70" s="196" t="s">
        <v>441</v>
      </c>
      <c r="C70" s="194">
        <v>1000</v>
      </c>
      <c r="D70" s="181"/>
      <c r="E70" s="181"/>
      <c r="F70" s="181"/>
      <c r="G70" s="181"/>
      <c r="H70" s="182">
        <f t="shared" si="1"/>
        <v>1000</v>
      </c>
      <c r="I70" s="179"/>
    </row>
    <row r="71" spans="1:9" ht="13.5" customHeight="1" x14ac:dyDescent="0.2">
      <c r="A71" s="180"/>
      <c r="B71" s="196" t="s">
        <v>442</v>
      </c>
      <c r="C71" s="194">
        <v>240</v>
      </c>
      <c r="D71" s="181"/>
      <c r="E71" s="181"/>
      <c r="F71" s="181"/>
      <c r="G71" s="181"/>
      <c r="H71" s="182">
        <f t="shared" ref="H71:H91" si="2">SUM(C71:G71)</f>
        <v>240</v>
      </c>
      <c r="I71" s="179"/>
    </row>
    <row r="72" spans="1:9" ht="13.5" customHeight="1" x14ac:dyDescent="0.2">
      <c r="A72" s="180"/>
      <c r="B72" s="196" t="s">
        <v>396</v>
      </c>
      <c r="C72" s="194">
        <v>600</v>
      </c>
      <c r="D72" s="181"/>
      <c r="E72" s="181"/>
      <c r="F72" s="181"/>
      <c r="G72" s="181"/>
      <c r="H72" s="182">
        <f t="shared" si="2"/>
        <v>600</v>
      </c>
      <c r="I72" s="179"/>
    </row>
    <row r="73" spans="1:9" ht="13.5" customHeight="1" x14ac:dyDescent="0.2">
      <c r="A73" s="176" t="s">
        <v>397</v>
      </c>
      <c r="B73" s="192" t="s">
        <v>398</v>
      </c>
      <c r="C73" s="193">
        <f>SUM(C74:C75)</f>
        <v>600</v>
      </c>
      <c r="D73" s="193">
        <f>SUM(D74:D75)</f>
        <v>80</v>
      </c>
      <c r="E73" s="193">
        <f>SUM(E74:E75)</f>
        <v>0</v>
      </c>
      <c r="F73" s="193">
        <f>SUM(F74:F75)</f>
        <v>0</v>
      </c>
      <c r="G73" s="193">
        <f>SUM(G74:G75)</f>
        <v>0</v>
      </c>
      <c r="H73" s="182">
        <f t="shared" si="2"/>
        <v>680</v>
      </c>
      <c r="I73" s="191">
        <f>SUM(H74:H75)</f>
        <v>680</v>
      </c>
    </row>
    <row r="74" spans="1:9" ht="13.5" customHeight="1" x14ac:dyDescent="0.2">
      <c r="A74" s="180" t="s">
        <v>399</v>
      </c>
      <c r="B74" s="197" t="s">
        <v>400</v>
      </c>
      <c r="C74" s="194">
        <v>400</v>
      </c>
      <c r="D74" s="181">
        <v>80</v>
      </c>
      <c r="E74" s="181"/>
      <c r="F74" s="181"/>
      <c r="G74" s="181"/>
      <c r="H74" s="182">
        <f t="shared" si="2"/>
        <v>480</v>
      </c>
      <c r="I74" s="179"/>
    </row>
    <row r="75" spans="1:9" ht="13.5" customHeight="1" x14ac:dyDescent="0.2">
      <c r="A75" s="180" t="s">
        <v>401</v>
      </c>
      <c r="B75" s="197" t="s">
        <v>402</v>
      </c>
      <c r="C75" s="194">
        <v>200</v>
      </c>
      <c r="D75" s="181"/>
      <c r="E75" s="181"/>
      <c r="F75" s="181"/>
      <c r="G75" s="181"/>
      <c r="H75" s="182">
        <f t="shared" si="2"/>
        <v>200</v>
      </c>
      <c r="I75" s="179"/>
    </row>
    <row r="76" spans="1:9" ht="13.5" customHeight="1" x14ac:dyDescent="0.2">
      <c r="A76" s="176" t="s">
        <v>403</v>
      </c>
      <c r="B76" s="192" t="s">
        <v>404</v>
      </c>
      <c r="C76" s="193">
        <f>SUM(C77:C78)</f>
        <v>5977</v>
      </c>
      <c r="D76" s="193">
        <f>SUM(D77:D78)</f>
        <v>62</v>
      </c>
      <c r="E76" s="193">
        <f>SUM(E77:E78)</f>
        <v>126</v>
      </c>
      <c r="F76" s="193">
        <f>SUM(F77:F78)</f>
        <v>0</v>
      </c>
      <c r="G76" s="193">
        <f>SUM(G77:G78)</f>
        <v>0</v>
      </c>
      <c r="H76" s="182">
        <f t="shared" si="2"/>
        <v>6165</v>
      </c>
      <c r="I76" s="179">
        <f>SUM(H77:H78)</f>
        <v>6165</v>
      </c>
    </row>
    <row r="77" spans="1:9" ht="13.5" customHeight="1" x14ac:dyDescent="0.2">
      <c r="A77" s="180" t="s">
        <v>405</v>
      </c>
      <c r="B77" s="197" t="s">
        <v>406</v>
      </c>
      <c r="C77" s="194">
        <v>5610</v>
      </c>
      <c r="D77" s="194">
        <v>62</v>
      </c>
      <c r="E77" s="194">
        <v>126</v>
      </c>
      <c r="F77" s="194">
        <f>(F55+F44+F34)*0.27</f>
        <v>0</v>
      </c>
      <c r="G77" s="194">
        <f>(G55+G44+G34)*0.27</f>
        <v>0</v>
      </c>
      <c r="H77" s="182">
        <f t="shared" si="2"/>
        <v>5798</v>
      </c>
      <c r="I77" s="199"/>
    </row>
    <row r="78" spans="1:9" ht="13.5" customHeight="1" x14ac:dyDescent="0.2">
      <c r="A78" s="180" t="s">
        <v>407</v>
      </c>
      <c r="B78" s="197" t="s">
        <v>408</v>
      </c>
      <c r="C78" s="194">
        <f>SUM(C79:C81)</f>
        <v>367</v>
      </c>
      <c r="D78" s="194">
        <f>SUM(D79:D81)</f>
        <v>0</v>
      </c>
      <c r="E78" s="194">
        <f>SUM(E79:E81)</f>
        <v>0</v>
      </c>
      <c r="F78" s="194">
        <f>SUM(F79:F81)</f>
        <v>0</v>
      </c>
      <c r="G78" s="194">
        <f>SUM(G79:G81)</f>
        <v>0</v>
      </c>
      <c r="H78" s="182">
        <f t="shared" si="2"/>
        <v>367</v>
      </c>
      <c r="I78" s="191"/>
    </row>
    <row r="79" spans="1:9" ht="13.5" customHeight="1" x14ac:dyDescent="0.2">
      <c r="A79" s="180"/>
      <c r="B79" s="195" t="s">
        <v>478</v>
      </c>
      <c r="C79" s="181">
        <v>190</v>
      </c>
      <c r="D79" s="181"/>
      <c r="E79" s="181"/>
      <c r="F79" s="181"/>
      <c r="G79" s="181"/>
      <c r="H79" s="182">
        <f t="shared" si="2"/>
        <v>190</v>
      </c>
      <c r="I79" s="179"/>
    </row>
    <row r="80" spans="1:9" ht="13.5" customHeight="1" x14ac:dyDescent="0.2">
      <c r="A80" s="180"/>
      <c r="B80" s="196" t="s">
        <v>479</v>
      </c>
      <c r="C80" s="214">
        <v>45</v>
      </c>
      <c r="D80" s="181"/>
      <c r="E80" s="181"/>
      <c r="F80" s="181"/>
      <c r="G80" s="181"/>
      <c r="H80" s="182">
        <f t="shared" si="2"/>
        <v>45</v>
      </c>
      <c r="I80" s="179"/>
    </row>
    <row r="81" spans="1:9" ht="13.5" customHeight="1" x14ac:dyDescent="0.2">
      <c r="A81" s="180"/>
      <c r="B81" s="196" t="s">
        <v>480</v>
      </c>
      <c r="C81" s="214">
        <v>132</v>
      </c>
      <c r="D81" s="181"/>
      <c r="E81" s="181"/>
      <c r="F81" s="181"/>
      <c r="G81" s="181"/>
      <c r="H81" s="182">
        <f t="shared" si="2"/>
        <v>132</v>
      </c>
      <c r="I81" s="179"/>
    </row>
    <row r="82" spans="1:9" ht="13.5" customHeight="1" x14ac:dyDescent="0.2">
      <c r="A82" s="189" t="s">
        <v>409</v>
      </c>
      <c r="B82" s="189" t="s">
        <v>410</v>
      </c>
      <c r="C82" s="190">
        <f>SUM(C34+C44+C55+C73+C76)</f>
        <v>26692</v>
      </c>
      <c r="D82" s="190">
        <f>SUM(D34+D44+D55+D73+D76)</f>
        <v>372</v>
      </c>
      <c r="E82" s="190">
        <f>SUM(E34+E44+E55+E73+E76)</f>
        <v>591</v>
      </c>
      <c r="F82" s="190">
        <f>SUM(F34+F44+F55+F73+F76)</f>
        <v>0</v>
      </c>
      <c r="G82" s="190">
        <f>SUM(G34+G44+G55+G73+G76)</f>
        <v>0</v>
      </c>
      <c r="H82" s="200">
        <f t="shared" si="2"/>
        <v>27655</v>
      </c>
      <c r="I82" s="191">
        <f>SUM(I34:I81)</f>
        <v>27655</v>
      </c>
    </row>
    <row r="83" spans="1:9" ht="13.5" customHeight="1" x14ac:dyDescent="0.2">
      <c r="A83" s="189" t="s">
        <v>411</v>
      </c>
      <c r="B83" s="164" t="s">
        <v>228</v>
      </c>
      <c r="C83" s="190"/>
      <c r="D83" s="201"/>
      <c r="E83" s="201"/>
      <c r="F83" s="201"/>
      <c r="G83" s="201"/>
      <c r="H83" s="200">
        <f t="shared" si="2"/>
        <v>0</v>
      </c>
      <c r="I83" s="179"/>
    </row>
    <row r="84" spans="1:9" ht="13.5" customHeight="1" x14ac:dyDescent="0.2">
      <c r="A84" s="189" t="s">
        <v>412</v>
      </c>
      <c r="B84" s="189" t="s">
        <v>229</v>
      </c>
      <c r="C84" s="190"/>
      <c r="D84" s="201"/>
      <c r="E84" s="201"/>
      <c r="F84" s="201"/>
      <c r="G84" s="201"/>
      <c r="H84" s="200">
        <f t="shared" si="2"/>
        <v>0</v>
      </c>
      <c r="I84" s="179"/>
    </row>
    <row r="85" spans="1:9" ht="14.25" customHeight="1" x14ac:dyDescent="0.25">
      <c r="A85" s="189"/>
      <c r="B85" s="202" t="s">
        <v>413</v>
      </c>
      <c r="C85" s="203">
        <f>SUM(C28+C33+C82+C83+C84)</f>
        <v>122092</v>
      </c>
      <c r="D85" s="203">
        <f>SUM(D28+D33+D82+D83+D84)</f>
        <v>11420</v>
      </c>
      <c r="E85" s="203">
        <f>SUM(E28+E33+E82+E83+E84)</f>
        <v>9799</v>
      </c>
      <c r="F85" s="203">
        <f>SUM(F28+F33+F82+F83+F84)</f>
        <v>539</v>
      </c>
      <c r="G85" s="203">
        <f>SUM(G28+G33+G82+G83+G84)</f>
        <v>7648</v>
      </c>
      <c r="H85" s="200">
        <f t="shared" si="2"/>
        <v>151498</v>
      </c>
      <c r="I85" s="179"/>
    </row>
    <row r="86" spans="1:9" ht="15.75" customHeight="1" x14ac:dyDescent="0.2">
      <c r="A86" s="189" t="s">
        <v>414</v>
      </c>
      <c r="B86" s="189" t="s">
        <v>443</v>
      </c>
      <c r="C86" s="190">
        <f>SUM(C87:C89)</f>
        <v>2000</v>
      </c>
      <c r="D86" s="190">
        <f>SUM(D87:D89)</f>
        <v>0</v>
      </c>
      <c r="E86" s="190">
        <f>SUM(E87:E89)</f>
        <v>0</v>
      </c>
      <c r="F86" s="190">
        <f>SUM(F87:F89)</f>
        <v>0</v>
      </c>
      <c r="G86" s="190">
        <f>SUM(G87:G89)</f>
        <v>0</v>
      </c>
      <c r="H86" s="200">
        <f t="shared" si="2"/>
        <v>2000</v>
      </c>
      <c r="I86" s="179"/>
    </row>
    <row r="87" spans="1:9" ht="13.5" customHeight="1" x14ac:dyDescent="0.2">
      <c r="A87" s="176"/>
      <c r="B87" s="163" t="s">
        <v>444</v>
      </c>
      <c r="C87" s="194">
        <v>500</v>
      </c>
      <c r="D87" s="183"/>
      <c r="E87" s="183"/>
      <c r="F87" s="183"/>
      <c r="G87" s="183"/>
      <c r="H87" s="182">
        <f t="shared" si="2"/>
        <v>500</v>
      </c>
      <c r="I87" s="179"/>
    </row>
    <row r="88" spans="1:9" ht="13.5" customHeight="1" x14ac:dyDescent="0.2">
      <c r="A88" s="176"/>
      <c r="B88" s="163" t="s">
        <v>445</v>
      </c>
      <c r="C88" s="194">
        <v>1000</v>
      </c>
      <c r="D88" s="183"/>
      <c r="E88" s="183"/>
      <c r="F88" s="183"/>
      <c r="G88" s="183"/>
      <c r="H88" s="182">
        <f t="shared" si="2"/>
        <v>1000</v>
      </c>
      <c r="I88" s="179"/>
    </row>
    <row r="89" spans="1:9" ht="13.5" customHeight="1" x14ac:dyDescent="0.2">
      <c r="A89" s="176"/>
      <c r="B89" s="163" t="s">
        <v>481</v>
      </c>
      <c r="C89" s="194">
        <v>500</v>
      </c>
      <c r="D89" s="183"/>
      <c r="E89" s="183"/>
      <c r="F89" s="183"/>
      <c r="G89" s="183"/>
      <c r="H89" s="182">
        <f t="shared" si="2"/>
        <v>500</v>
      </c>
      <c r="I89" s="179"/>
    </row>
    <row r="90" spans="1:9" ht="14.85" customHeight="1" x14ac:dyDescent="0.25">
      <c r="A90" s="204"/>
      <c r="B90" s="205" t="s">
        <v>257</v>
      </c>
      <c r="C90" s="203">
        <f>C85+C86</f>
        <v>124092</v>
      </c>
      <c r="D90" s="203">
        <f>D85+D86</f>
        <v>11420</v>
      </c>
      <c r="E90" s="203">
        <f>E85+E86</f>
        <v>9799</v>
      </c>
      <c r="F90" s="203">
        <f>F85+F86</f>
        <v>539</v>
      </c>
      <c r="G90" s="203">
        <f>G85+G86</f>
        <v>7648</v>
      </c>
      <c r="H90" s="200">
        <f t="shared" si="2"/>
        <v>153498</v>
      </c>
      <c r="I90" s="191"/>
    </row>
    <row r="91" spans="1:9" ht="13.5" x14ac:dyDescent="0.25">
      <c r="A91" s="180"/>
      <c r="B91" s="206" t="s">
        <v>415</v>
      </c>
      <c r="C91" s="183">
        <v>17</v>
      </c>
      <c r="D91" s="181">
        <v>4</v>
      </c>
      <c r="E91" s="181">
        <v>3</v>
      </c>
      <c r="F91" s="181">
        <v>2</v>
      </c>
      <c r="G91" s="181"/>
      <c r="H91" s="182">
        <f t="shared" si="2"/>
        <v>26</v>
      </c>
      <c r="I91" s="179"/>
    </row>
    <row r="92" spans="1:9" x14ac:dyDescent="0.2">
      <c r="C92" s="207"/>
      <c r="D92" s="199"/>
      <c r="E92" s="199"/>
      <c r="F92" s="199"/>
      <c r="G92" s="199"/>
      <c r="H92" s="199"/>
      <c r="I92" s="179"/>
    </row>
    <row r="94" spans="1:9" x14ac:dyDescent="0.2">
      <c r="H94" s="208"/>
    </row>
    <row r="96" spans="1:9" x14ac:dyDescent="0.2">
      <c r="B96" s="209"/>
    </row>
    <row r="97" spans="2:2" x14ac:dyDescent="0.2">
      <c r="B97" s="209"/>
    </row>
    <row r="98" spans="2:2" x14ac:dyDescent="0.2">
      <c r="B98" s="209"/>
    </row>
    <row r="99" spans="2:2" x14ac:dyDescent="0.2">
      <c r="B99" s="209"/>
    </row>
  </sheetData>
  <sheetProtection selectLockedCells="1" selectUnlockedCells="1"/>
  <mergeCells count="4">
    <mergeCell ref="A2:H2"/>
    <mergeCell ref="A5:A6"/>
    <mergeCell ref="B5:B6"/>
    <mergeCell ref="C5:H5"/>
  </mergeCells>
  <pageMargins left="0.74027777777777781" right="0.15763888888888888" top="0.17986111111111111" bottom="0.15763888888888888" header="0.51180555555555551" footer="0.51180555555555551"/>
  <pageSetup paperSize="9" scale="58" firstPageNumber="0" orientation="portrait" horizontalDpi="300" verticalDpi="300" r:id="rId1"/>
  <headerFooter alignWithMargins="0"/>
  <rowBreaks count="1" manualBreakCount="1"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view="pageBreakPreview" topLeftCell="A66" zoomScaleSheetLayoutView="100" workbookViewId="0">
      <selection activeCell="G76" sqref="G76"/>
    </sheetView>
  </sheetViews>
  <sheetFormatPr defaultRowHeight="12.75" x14ac:dyDescent="0.2"/>
  <cols>
    <col min="1" max="1" width="6.140625" customWidth="1"/>
    <col min="2" max="2" width="103.42578125" customWidth="1"/>
    <col min="3" max="3" width="13.140625" customWidth="1"/>
    <col min="4" max="4" width="9.5703125" customWidth="1"/>
    <col min="5" max="6" width="10" customWidth="1"/>
    <col min="7" max="8" width="9.5703125" bestFit="1" customWidth="1"/>
  </cols>
  <sheetData>
    <row r="1" spans="1:11" x14ac:dyDescent="0.2">
      <c r="A1" s="421" t="s">
        <v>61</v>
      </c>
      <c r="B1" s="421"/>
      <c r="C1" s="421"/>
      <c r="D1" s="421"/>
      <c r="E1" s="421"/>
    </row>
    <row r="2" spans="1:11" ht="6" hidden="1" customHeight="1" x14ac:dyDescent="0.2">
      <c r="B2" s="12" t="s">
        <v>62</v>
      </c>
    </row>
    <row r="3" spans="1:11" ht="19.5" customHeight="1" x14ac:dyDescent="0.25">
      <c r="A3" s="422" t="s">
        <v>1</v>
      </c>
      <c r="B3" s="422"/>
      <c r="C3" s="422"/>
      <c r="D3" s="422"/>
      <c r="E3" s="422"/>
    </row>
    <row r="4" spans="1:11" ht="19.5" customHeight="1" x14ac:dyDescent="0.25">
      <c r="A4" s="422" t="s">
        <v>492</v>
      </c>
      <c r="B4" s="422"/>
      <c r="C4" s="422"/>
      <c r="D4" s="422"/>
      <c r="E4" s="422"/>
    </row>
    <row r="5" spans="1:11" x14ac:dyDescent="0.2">
      <c r="A5" s="423" t="s">
        <v>2</v>
      </c>
      <c r="B5" s="423"/>
      <c r="C5" s="423"/>
      <c r="D5" s="423"/>
      <c r="E5" s="423"/>
    </row>
    <row r="6" spans="1:11" ht="43.5" customHeight="1" x14ac:dyDescent="0.2">
      <c r="A6" s="338"/>
      <c r="B6" s="339" t="s">
        <v>63</v>
      </c>
      <c r="C6" s="339" t="s">
        <v>490</v>
      </c>
      <c r="D6" s="340" t="s">
        <v>635</v>
      </c>
      <c r="E6" s="340" t="s">
        <v>634</v>
      </c>
      <c r="F6" s="326"/>
    </row>
    <row r="7" spans="1:11" ht="14.1" customHeight="1" x14ac:dyDescent="0.2">
      <c r="A7" s="341" t="s">
        <v>4</v>
      </c>
      <c r="B7" s="342" t="s">
        <v>64</v>
      </c>
      <c r="C7" s="343">
        <f>C8+C41+C52+C53</f>
        <v>989894</v>
      </c>
      <c r="D7" s="343">
        <f>D8+D41+D52+D53</f>
        <v>12119</v>
      </c>
      <c r="E7" s="343">
        <f>E8+E41+E52+E53</f>
        <v>1002013</v>
      </c>
      <c r="F7" s="14"/>
      <c r="G7" s="13"/>
      <c r="H7" s="13"/>
      <c r="I7" s="13"/>
    </row>
    <row r="8" spans="1:11" ht="14.1" customHeight="1" x14ac:dyDescent="0.2">
      <c r="A8" s="341" t="s">
        <v>7</v>
      </c>
      <c r="B8" s="356" t="s">
        <v>65</v>
      </c>
      <c r="C8" s="343">
        <f>C9+C32</f>
        <v>337354</v>
      </c>
      <c r="D8" s="343">
        <f>D9+D32</f>
        <v>2819</v>
      </c>
      <c r="E8" s="343">
        <f>E9+E32</f>
        <v>340173</v>
      </c>
      <c r="F8" s="14"/>
      <c r="G8" s="14"/>
      <c r="H8" s="13"/>
      <c r="I8" s="13"/>
      <c r="J8" s="13"/>
      <c r="K8" s="13"/>
    </row>
    <row r="9" spans="1:11" ht="13.5" customHeight="1" x14ac:dyDescent="0.2">
      <c r="A9" s="341" t="s">
        <v>66</v>
      </c>
      <c r="B9" s="346" t="s">
        <v>67</v>
      </c>
      <c r="C9" s="254">
        <f>C10+C22+C23+C29+C31+C30</f>
        <v>323256</v>
      </c>
      <c r="D9" s="254">
        <f>D10+D22+D23+D29+D31+D30</f>
        <v>2072</v>
      </c>
      <c r="E9" s="254">
        <f>E10+E22+E23+E29+E31+E30</f>
        <v>325328</v>
      </c>
      <c r="F9" s="24"/>
      <c r="G9" s="15"/>
      <c r="H9" s="13"/>
      <c r="I9" s="13"/>
      <c r="J9" s="13"/>
      <c r="K9" s="13"/>
    </row>
    <row r="10" spans="1:11" ht="13.5" customHeight="1" x14ac:dyDescent="0.2">
      <c r="A10" s="341" t="s">
        <v>68</v>
      </c>
      <c r="B10" s="349" t="s">
        <v>69</v>
      </c>
      <c r="C10" s="254">
        <f>C11+C12+C17+C18+C19+C21+C20</f>
        <v>243426</v>
      </c>
      <c r="D10" s="254">
        <f>D11+D12+D17+D18+D19+D21+D20</f>
        <v>0</v>
      </c>
      <c r="E10" s="254">
        <f>D10+C10</f>
        <v>243426</v>
      </c>
      <c r="F10" s="24"/>
      <c r="G10" s="16"/>
      <c r="H10" s="16"/>
      <c r="I10" s="13"/>
      <c r="J10" s="13"/>
      <c r="K10" s="13"/>
    </row>
    <row r="11" spans="1:11" ht="13.5" customHeight="1" x14ac:dyDescent="0.2">
      <c r="A11" s="341"/>
      <c r="B11" s="357" t="s">
        <v>70</v>
      </c>
      <c r="C11" s="254">
        <v>62105</v>
      </c>
      <c r="D11" s="254">
        <v>0</v>
      </c>
      <c r="E11" s="254">
        <f t="shared" ref="E11:E42" si="0">D11+C11</f>
        <v>62105</v>
      </c>
      <c r="F11" s="24"/>
      <c r="G11" s="17"/>
      <c r="H11" s="21"/>
      <c r="I11" s="13"/>
      <c r="J11" s="13"/>
      <c r="K11" s="13"/>
    </row>
    <row r="12" spans="1:11" ht="13.5" customHeight="1" x14ac:dyDescent="0.2">
      <c r="A12" s="341"/>
      <c r="B12" s="357" t="s">
        <v>71</v>
      </c>
      <c r="C12" s="254">
        <f>SUM(C13:C16)</f>
        <v>71596</v>
      </c>
      <c r="D12" s="254">
        <f>SUM(D13:D16)</f>
        <v>0</v>
      </c>
      <c r="E12" s="254">
        <f t="shared" si="0"/>
        <v>71596</v>
      </c>
      <c r="F12" s="24"/>
      <c r="G12" s="16"/>
      <c r="H12" s="21"/>
      <c r="I12" s="13"/>
      <c r="J12" s="13"/>
      <c r="K12" s="13"/>
    </row>
    <row r="13" spans="1:11" ht="13.5" customHeight="1" x14ac:dyDescent="0.2">
      <c r="A13" s="341"/>
      <c r="B13" s="358" t="s">
        <v>72</v>
      </c>
      <c r="C13" s="254">
        <v>14937</v>
      </c>
      <c r="D13" s="254">
        <v>0</v>
      </c>
      <c r="E13" s="254">
        <f t="shared" si="0"/>
        <v>14937</v>
      </c>
      <c r="F13" s="24"/>
      <c r="G13" s="17"/>
      <c r="H13" s="21"/>
      <c r="I13" s="13"/>
      <c r="J13" s="13"/>
      <c r="K13" s="13"/>
    </row>
    <row r="14" spans="1:11" ht="13.5" customHeight="1" x14ac:dyDescent="0.2">
      <c r="A14" s="341"/>
      <c r="B14" s="358" t="s">
        <v>73</v>
      </c>
      <c r="C14" s="254">
        <v>36032</v>
      </c>
      <c r="D14" s="254">
        <v>0</v>
      </c>
      <c r="E14" s="254">
        <f t="shared" si="0"/>
        <v>36032</v>
      </c>
      <c r="F14" s="24"/>
      <c r="G14" s="17"/>
      <c r="H14" s="21"/>
      <c r="I14" s="13"/>
      <c r="J14" s="13"/>
      <c r="K14" s="13"/>
    </row>
    <row r="15" spans="1:11" ht="13.5" customHeight="1" x14ac:dyDescent="0.2">
      <c r="A15" s="341"/>
      <c r="B15" s="358" t="s">
        <v>74</v>
      </c>
      <c r="C15" s="254">
        <v>2195</v>
      </c>
      <c r="D15" s="254">
        <v>0</v>
      </c>
      <c r="E15" s="254">
        <f t="shared" si="0"/>
        <v>2195</v>
      </c>
      <c r="F15" s="24"/>
      <c r="G15" s="17"/>
      <c r="H15" s="21"/>
      <c r="I15" s="13"/>
      <c r="J15" s="13"/>
      <c r="K15" s="13"/>
    </row>
    <row r="16" spans="1:11" ht="13.5" customHeight="1" x14ac:dyDescent="0.2">
      <c r="A16" s="341"/>
      <c r="B16" s="358" t="s">
        <v>75</v>
      </c>
      <c r="C16" s="254">
        <v>18432</v>
      </c>
      <c r="D16" s="254">
        <v>0</v>
      </c>
      <c r="E16" s="254">
        <f t="shared" si="0"/>
        <v>18432</v>
      </c>
      <c r="F16" s="24"/>
      <c r="G16" s="17"/>
      <c r="H16" s="21"/>
      <c r="I16" s="13"/>
      <c r="J16" s="13"/>
      <c r="K16" s="13"/>
    </row>
    <row r="17" spans="1:11" ht="13.5" customHeight="1" x14ac:dyDescent="0.2">
      <c r="A17" s="341"/>
      <c r="B17" s="357" t="s">
        <v>76</v>
      </c>
      <c r="C17" s="254">
        <v>7115</v>
      </c>
      <c r="D17" s="254">
        <v>0</v>
      </c>
      <c r="E17" s="254">
        <f t="shared" si="0"/>
        <v>7115</v>
      </c>
      <c r="F17" s="24"/>
      <c r="G17" s="17"/>
      <c r="H17" s="21"/>
      <c r="I17" s="13"/>
      <c r="J17" s="13"/>
      <c r="K17" s="13"/>
    </row>
    <row r="18" spans="1:11" ht="13.5" customHeight="1" x14ac:dyDescent="0.2">
      <c r="A18" s="341"/>
      <c r="B18" s="357" t="s">
        <v>77</v>
      </c>
      <c r="C18" s="359">
        <v>134007</v>
      </c>
      <c r="D18" s="254">
        <v>0</v>
      </c>
      <c r="E18" s="254">
        <f t="shared" si="0"/>
        <v>134007</v>
      </c>
      <c r="F18" s="24"/>
      <c r="G18" s="17"/>
      <c r="H18" s="17"/>
      <c r="I18" s="13"/>
      <c r="J18" s="13"/>
      <c r="K18" s="13"/>
    </row>
    <row r="19" spans="1:11" ht="13.5" customHeight="1" x14ac:dyDescent="0.2">
      <c r="A19" s="341"/>
      <c r="B19" s="357" t="s">
        <v>78</v>
      </c>
      <c r="C19" s="254">
        <v>176</v>
      </c>
      <c r="D19" s="254">
        <v>0</v>
      </c>
      <c r="E19" s="254">
        <f t="shared" si="0"/>
        <v>176</v>
      </c>
      <c r="F19" s="24"/>
      <c r="G19" s="17"/>
      <c r="H19" s="21"/>
      <c r="I19" s="13"/>
      <c r="J19" s="13"/>
      <c r="K19" s="13"/>
    </row>
    <row r="20" spans="1:11" ht="13.5" customHeight="1" x14ac:dyDescent="0.2">
      <c r="A20" s="341"/>
      <c r="B20" s="357" t="s">
        <v>502</v>
      </c>
      <c r="C20" s="254">
        <v>58</v>
      </c>
      <c r="D20" s="254">
        <v>0</v>
      </c>
      <c r="E20" s="254">
        <f t="shared" si="0"/>
        <v>58</v>
      </c>
      <c r="F20" s="24"/>
      <c r="G20" s="17"/>
      <c r="H20" s="21"/>
      <c r="I20" s="13"/>
      <c r="J20" s="13"/>
      <c r="K20" s="13"/>
    </row>
    <row r="21" spans="1:11" ht="13.5" customHeight="1" x14ac:dyDescent="0.2">
      <c r="A21" s="341"/>
      <c r="B21" s="360" t="s">
        <v>79</v>
      </c>
      <c r="C21" s="361">
        <v>-31631</v>
      </c>
      <c r="D21" s="254">
        <v>0</v>
      </c>
      <c r="E21" s="254">
        <f>D21+C21</f>
        <v>-31631</v>
      </c>
      <c r="F21" s="24"/>
      <c r="G21" s="17"/>
      <c r="H21" s="21"/>
      <c r="I21" s="13"/>
      <c r="J21" s="13"/>
      <c r="K21" s="13"/>
    </row>
    <row r="22" spans="1:11" ht="13.5" customHeight="1" x14ac:dyDescent="0.2">
      <c r="A22" s="341" t="s">
        <v>80</v>
      </c>
      <c r="B22" s="353" t="s">
        <v>81</v>
      </c>
      <c r="C22" s="254">
        <v>51358</v>
      </c>
      <c r="D22" s="254">
        <v>0</v>
      </c>
      <c r="E22" s="254">
        <f t="shared" si="0"/>
        <v>51358</v>
      </c>
      <c r="F22" s="24"/>
      <c r="G22" s="18"/>
      <c r="H22" s="21"/>
      <c r="I22" s="13"/>
      <c r="J22" s="13"/>
      <c r="K22" s="13"/>
    </row>
    <row r="23" spans="1:11" ht="13.5" customHeight="1" x14ac:dyDescent="0.2">
      <c r="A23" s="341" t="s">
        <v>82</v>
      </c>
      <c r="B23" s="353" t="s">
        <v>83</v>
      </c>
      <c r="C23" s="254">
        <f>SUM(C24:C28)</f>
        <v>24943</v>
      </c>
      <c r="D23" s="254">
        <f>SUM(D24:D28)</f>
        <v>878</v>
      </c>
      <c r="E23" s="254">
        <f>SUM(E24:E28)</f>
        <v>25821</v>
      </c>
      <c r="F23" s="24"/>
      <c r="G23" s="18"/>
      <c r="H23" s="13"/>
      <c r="I23" s="13"/>
      <c r="J23" s="13"/>
      <c r="K23" s="13"/>
    </row>
    <row r="24" spans="1:11" ht="13.5" customHeight="1" x14ac:dyDescent="0.2">
      <c r="A24" s="341"/>
      <c r="B24" s="362" t="s">
        <v>84</v>
      </c>
      <c r="C24" s="254">
        <v>4620</v>
      </c>
      <c r="D24" s="254">
        <v>0</v>
      </c>
      <c r="E24" s="254">
        <f t="shared" si="0"/>
        <v>4620</v>
      </c>
      <c r="F24" s="24"/>
      <c r="G24" s="18"/>
      <c r="H24" s="13"/>
      <c r="I24" s="13"/>
      <c r="J24" s="13"/>
      <c r="K24" s="13"/>
    </row>
    <row r="25" spans="1:11" ht="13.5" customHeight="1" x14ac:dyDescent="0.2">
      <c r="A25" s="341"/>
      <c r="B25" s="362" t="s">
        <v>85</v>
      </c>
      <c r="C25" s="254">
        <v>3400</v>
      </c>
      <c r="D25" s="254">
        <v>0</v>
      </c>
      <c r="E25" s="254">
        <f t="shared" si="0"/>
        <v>3400</v>
      </c>
      <c r="F25" s="24"/>
      <c r="G25" s="18"/>
      <c r="H25" s="13"/>
      <c r="I25" s="13"/>
      <c r="J25" s="13"/>
      <c r="K25" s="13"/>
    </row>
    <row r="26" spans="1:11" ht="13.5" customHeight="1" x14ac:dyDescent="0.2">
      <c r="A26" s="341"/>
      <c r="B26" s="362" t="s">
        <v>86</v>
      </c>
      <c r="C26" s="254">
        <v>12502</v>
      </c>
      <c r="D26" s="254">
        <v>0</v>
      </c>
      <c r="E26" s="254">
        <f t="shared" si="0"/>
        <v>12502</v>
      </c>
      <c r="F26" s="24"/>
      <c r="G26" s="18"/>
      <c r="H26" s="13"/>
      <c r="I26" s="13"/>
      <c r="J26" s="13"/>
      <c r="K26" s="13"/>
    </row>
    <row r="27" spans="1:11" ht="13.5" customHeight="1" x14ac:dyDescent="0.2">
      <c r="A27" s="341"/>
      <c r="B27" s="362" t="s">
        <v>87</v>
      </c>
      <c r="C27" s="254">
        <v>4421</v>
      </c>
      <c r="D27" s="254">
        <v>0</v>
      </c>
      <c r="E27" s="254">
        <f t="shared" si="0"/>
        <v>4421</v>
      </c>
      <c r="F27" s="24"/>
      <c r="G27" s="18"/>
      <c r="H27" s="13"/>
      <c r="I27" s="13"/>
      <c r="J27" s="13"/>
      <c r="K27" s="13"/>
    </row>
    <row r="28" spans="1:11" ht="13.5" customHeight="1" x14ac:dyDescent="0.2">
      <c r="A28" s="341"/>
      <c r="B28" s="420" t="s">
        <v>654</v>
      </c>
      <c r="C28" s="254">
        <v>0</v>
      </c>
      <c r="D28" s="254">
        <v>878</v>
      </c>
      <c r="E28" s="254">
        <f t="shared" si="0"/>
        <v>878</v>
      </c>
      <c r="F28" s="24"/>
      <c r="G28" s="18"/>
      <c r="H28" s="13"/>
      <c r="I28" s="13"/>
      <c r="J28" s="13"/>
      <c r="K28" s="13"/>
    </row>
    <row r="29" spans="1:11" ht="13.5" customHeight="1" x14ac:dyDescent="0.2">
      <c r="A29" s="341" t="s">
        <v>88</v>
      </c>
      <c r="B29" s="353" t="s">
        <v>89</v>
      </c>
      <c r="C29" s="254">
        <v>3188</v>
      </c>
      <c r="D29" s="254">
        <v>431</v>
      </c>
      <c r="E29" s="254">
        <f t="shared" si="0"/>
        <v>3619</v>
      </c>
      <c r="F29" s="24"/>
      <c r="G29" s="19"/>
      <c r="H29" s="13"/>
      <c r="I29" s="13"/>
      <c r="J29" s="13"/>
      <c r="K29" s="13"/>
    </row>
    <row r="30" spans="1:11" ht="13.5" customHeight="1" x14ac:dyDescent="0.2">
      <c r="A30" s="341" t="s">
        <v>655</v>
      </c>
      <c r="B30" s="353" t="s">
        <v>657</v>
      </c>
      <c r="C30" s="254">
        <v>0</v>
      </c>
      <c r="D30" s="254">
        <v>763</v>
      </c>
      <c r="E30" s="254">
        <f t="shared" si="0"/>
        <v>763</v>
      </c>
      <c r="F30" s="24"/>
      <c r="G30" s="19"/>
      <c r="H30" s="13"/>
      <c r="I30" s="13"/>
      <c r="J30" s="13"/>
      <c r="K30" s="13"/>
    </row>
    <row r="31" spans="1:11" ht="13.5" customHeight="1" x14ac:dyDescent="0.2">
      <c r="A31" s="341" t="s">
        <v>597</v>
      </c>
      <c r="B31" s="353" t="s">
        <v>656</v>
      </c>
      <c r="C31" s="254">
        <v>341</v>
      </c>
      <c r="D31" s="254">
        <v>0</v>
      </c>
      <c r="E31" s="254">
        <f t="shared" si="0"/>
        <v>341</v>
      </c>
      <c r="F31" s="24"/>
      <c r="G31" s="19"/>
      <c r="H31" s="13"/>
      <c r="I31" s="13"/>
      <c r="J31" s="13"/>
      <c r="K31" s="13"/>
    </row>
    <row r="32" spans="1:11" ht="13.5" customHeight="1" x14ac:dyDescent="0.2">
      <c r="A32" s="341" t="s">
        <v>90</v>
      </c>
      <c r="B32" s="352" t="s">
        <v>516</v>
      </c>
      <c r="C32" s="254">
        <f>SUM(C33:C40)</f>
        <v>14098</v>
      </c>
      <c r="D32" s="254">
        <f>SUM(D33:D40)</f>
        <v>747</v>
      </c>
      <c r="E32" s="254">
        <f>D32+C32</f>
        <v>14845</v>
      </c>
      <c r="F32" s="24"/>
      <c r="G32" s="20"/>
      <c r="H32" s="13"/>
      <c r="I32" s="13"/>
      <c r="J32" s="13"/>
      <c r="K32" s="13"/>
    </row>
    <row r="33" spans="1:11" ht="13.5" customHeight="1" x14ac:dyDescent="0.2">
      <c r="A33" s="341"/>
      <c r="B33" s="353" t="s">
        <v>91</v>
      </c>
      <c r="C33" s="254">
        <v>7885</v>
      </c>
      <c r="D33" s="254">
        <v>0</v>
      </c>
      <c r="E33" s="254">
        <f t="shared" si="0"/>
        <v>7885</v>
      </c>
      <c r="F33" s="24"/>
      <c r="G33" s="19"/>
      <c r="H33" s="232"/>
      <c r="I33" s="232"/>
      <c r="J33" s="232"/>
      <c r="K33" s="13"/>
    </row>
    <row r="34" spans="1:11" ht="14.25" hidden="1" customHeight="1" x14ac:dyDescent="0.2">
      <c r="A34" s="341"/>
      <c r="B34" s="363" t="s">
        <v>599</v>
      </c>
      <c r="C34" s="254"/>
      <c r="D34" s="254">
        <v>0</v>
      </c>
      <c r="E34" s="254">
        <f t="shared" si="0"/>
        <v>0</v>
      </c>
      <c r="F34" s="24"/>
      <c r="G34" s="19"/>
      <c r="H34" s="232"/>
      <c r="I34" s="232"/>
      <c r="J34" s="232"/>
      <c r="K34" s="13"/>
    </row>
    <row r="35" spans="1:11" ht="13.5" customHeight="1" x14ac:dyDescent="0.2">
      <c r="A35" s="341"/>
      <c r="B35" s="353" t="s">
        <v>603</v>
      </c>
      <c r="C35" s="254">
        <v>1025</v>
      </c>
      <c r="D35" s="254">
        <v>0</v>
      </c>
      <c r="E35" s="254">
        <f t="shared" si="0"/>
        <v>1025</v>
      </c>
      <c r="F35" s="24"/>
      <c r="G35" s="19"/>
      <c r="H35" s="232"/>
      <c r="I35" s="232"/>
      <c r="J35" s="232"/>
      <c r="K35" s="13"/>
    </row>
    <row r="36" spans="1:11" ht="14.25" customHeight="1" x14ac:dyDescent="0.2">
      <c r="A36" s="341"/>
      <c r="B36" s="364" t="s">
        <v>604</v>
      </c>
      <c r="C36" s="254">
        <v>1148</v>
      </c>
      <c r="D36" s="254">
        <v>0</v>
      </c>
      <c r="E36" s="254">
        <f t="shared" si="0"/>
        <v>1148</v>
      </c>
      <c r="F36" s="24"/>
      <c r="G36" s="19"/>
      <c r="H36" s="19"/>
      <c r="I36" s="19"/>
      <c r="J36" s="19"/>
      <c r="K36" s="13"/>
    </row>
    <row r="37" spans="1:11" ht="13.5" customHeight="1" x14ac:dyDescent="0.2">
      <c r="A37" s="341"/>
      <c r="B37" s="364" t="s">
        <v>605</v>
      </c>
      <c r="C37" s="254">
        <v>3938</v>
      </c>
      <c r="D37" s="254">
        <v>0</v>
      </c>
      <c r="E37" s="254">
        <f>D37+C37</f>
        <v>3938</v>
      </c>
      <c r="F37" s="24"/>
      <c r="G37" s="19"/>
      <c r="H37" s="232"/>
      <c r="I37" s="232"/>
      <c r="J37" s="232"/>
      <c r="K37" s="13"/>
    </row>
    <row r="38" spans="1:11" ht="14.25" hidden="1" customHeight="1" x14ac:dyDescent="0.2">
      <c r="A38" s="341"/>
      <c r="B38" s="365" t="s">
        <v>598</v>
      </c>
      <c r="C38" s="366"/>
      <c r="D38" s="254">
        <v>0</v>
      </c>
      <c r="E38" s="254">
        <f>D38+C38</f>
        <v>0</v>
      </c>
      <c r="F38" s="24"/>
      <c r="G38" s="19"/>
      <c r="H38" s="232"/>
      <c r="I38" s="232"/>
      <c r="J38" s="232"/>
      <c r="K38" s="13"/>
    </row>
    <row r="39" spans="1:11" ht="14.25" customHeight="1" x14ac:dyDescent="0.2">
      <c r="A39" s="341"/>
      <c r="B39" s="367" t="s">
        <v>653</v>
      </c>
      <c r="C39" s="254">
        <v>0</v>
      </c>
      <c r="D39" s="254">
        <v>747</v>
      </c>
      <c r="E39" s="254">
        <f>D39+C39</f>
        <v>747</v>
      </c>
      <c r="F39" s="24"/>
      <c r="G39" s="19"/>
      <c r="H39" s="232"/>
      <c r="I39" s="232"/>
      <c r="J39" s="232"/>
      <c r="K39" s="13"/>
    </row>
    <row r="40" spans="1:11" ht="13.5" customHeight="1" x14ac:dyDescent="0.2">
      <c r="A40" s="341"/>
      <c r="B40" s="367" t="s">
        <v>652</v>
      </c>
      <c r="C40" s="368">
        <v>102</v>
      </c>
      <c r="D40" s="254">
        <v>0</v>
      </c>
      <c r="E40" s="254">
        <f t="shared" si="0"/>
        <v>102</v>
      </c>
      <c r="F40" s="24"/>
      <c r="G40" s="21"/>
      <c r="H40" s="13"/>
      <c r="I40" s="13"/>
      <c r="J40" s="13"/>
      <c r="K40" s="13"/>
    </row>
    <row r="41" spans="1:11" ht="14.1" customHeight="1" x14ac:dyDescent="0.2">
      <c r="A41" s="341" t="s">
        <v>9</v>
      </c>
      <c r="B41" s="369" t="s">
        <v>92</v>
      </c>
      <c r="C41" s="370">
        <f>C42+C46+C48+C49+C51</f>
        <v>518530</v>
      </c>
      <c r="D41" s="370">
        <f>D42+D46+D48+D49+D51</f>
        <v>0</v>
      </c>
      <c r="E41" s="370">
        <f>E42+E46+E48+E49+E51</f>
        <v>518530</v>
      </c>
      <c r="F41" s="22"/>
      <c r="G41" s="22"/>
      <c r="H41" s="22"/>
      <c r="I41" s="22"/>
      <c r="J41" s="22"/>
      <c r="K41" s="13"/>
    </row>
    <row r="42" spans="1:11" ht="13.5" customHeight="1" x14ac:dyDescent="0.2">
      <c r="A42" s="341" t="s">
        <v>93</v>
      </c>
      <c r="B42" s="346" t="s">
        <v>94</v>
      </c>
      <c r="C42" s="254">
        <f>SUM(C43:C45)</f>
        <v>254400</v>
      </c>
      <c r="D42" s="254">
        <f>SUM(D43:D45)</f>
        <v>0</v>
      </c>
      <c r="E42" s="254">
        <f t="shared" si="0"/>
        <v>254400</v>
      </c>
      <c r="F42" s="24"/>
      <c r="G42" s="13"/>
      <c r="H42" s="13"/>
      <c r="I42" s="13"/>
      <c r="J42" s="13"/>
      <c r="K42" s="13"/>
    </row>
    <row r="43" spans="1:11" ht="13.5" customHeight="1" x14ac:dyDescent="0.2">
      <c r="A43" s="341"/>
      <c r="B43" s="349" t="s">
        <v>95</v>
      </c>
      <c r="C43" s="254">
        <v>250000</v>
      </c>
      <c r="D43" s="254">
        <v>0</v>
      </c>
      <c r="E43" s="254">
        <f t="shared" ref="E43:E59" si="1">D43+C43</f>
        <v>250000</v>
      </c>
      <c r="F43" s="24"/>
      <c r="G43" s="13"/>
      <c r="H43" s="13"/>
      <c r="I43" s="13"/>
      <c r="J43" s="13"/>
      <c r="K43" s="13"/>
    </row>
    <row r="44" spans="1:11" ht="0.75" customHeight="1" x14ac:dyDescent="0.2">
      <c r="A44" s="341"/>
      <c r="B44" s="371" t="s">
        <v>600</v>
      </c>
      <c r="C44" s="254"/>
      <c r="D44" s="254">
        <v>0</v>
      </c>
      <c r="E44" s="254">
        <f t="shared" si="1"/>
        <v>0</v>
      </c>
      <c r="F44" s="24"/>
      <c r="G44" s="13"/>
      <c r="H44" s="13"/>
      <c r="I44" s="13"/>
      <c r="J44" s="13"/>
      <c r="K44" s="13"/>
    </row>
    <row r="45" spans="1:11" ht="13.5" customHeight="1" x14ac:dyDescent="0.2">
      <c r="A45" s="341"/>
      <c r="B45" s="349" t="s">
        <v>606</v>
      </c>
      <c r="C45" s="254">
        <v>4400</v>
      </c>
      <c r="D45" s="254">
        <v>0</v>
      </c>
      <c r="E45" s="254">
        <f t="shared" si="1"/>
        <v>4400</v>
      </c>
      <c r="F45" s="24"/>
      <c r="G45" s="23"/>
      <c r="H45" s="13"/>
      <c r="I45" s="13"/>
      <c r="J45" s="13"/>
      <c r="K45" s="13"/>
    </row>
    <row r="46" spans="1:11" ht="13.5" customHeight="1" x14ac:dyDescent="0.2">
      <c r="A46" s="341" t="s">
        <v>96</v>
      </c>
      <c r="B46" s="346" t="s">
        <v>97</v>
      </c>
      <c r="C46" s="254">
        <v>120000</v>
      </c>
      <c r="D46" s="254">
        <v>0</v>
      </c>
      <c r="E46" s="254">
        <f t="shared" si="1"/>
        <v>120000</v>
      </c>
      <c r="F46" s="24"/>
      <c r="G46" s="13"/>
      <c r="H46" s="13"/>
      <c r="I46" s="13"/>
      <c r="J46" s="13"/>
      <c r="K46" s="13"/>
    </row>
    <row r="47" spans="1:11" ht="13.5" customHeight="1" x14ac:dyDescent="0.2">
      <c r="A47" s="341"/>
      <c r="B47" s="349" t="s">
        <v>98</v>
      </c>
      <c r="C47" s="254">
        <v>120000</v>
      </c>
      <c r="D47" s="254">
        <v>0</v>
      </c>
      <c r="E47" s="254">
        <f t="shared" si="1"/>
        <v>120000</v>
      </c>
      <c r="F47" s="24"/>
      <c r="G47" s="13"/>
      <c r="H47" s="13"/>
      <c r="I47" s="13"/>
      <c r="J47" s="13"/>
      <c r="K47" s="13"/>
    </row>
    <row r="48" spans="1:11" ht="13.5" customHeight="1" x14ac:dyDescent="0.2">
      <c r="A48" s="341" t="s">
        <v>99</v>
      </c>
      <c r="B48" s="346" t="s">
        <v>100</v>
      </c>
      <c r="C48" s="254">
        <v>11200</v>
      </c>
      <c r="D48" s="254">
        <v>0</v>
      </c>
      <c r="E48" s="254">
        <f t="shared" si="1"/>
        <v>11200</v>
      </c>
      <c r="F48" s="24"/>
      <c r="G48" s="13"/>
      <c r="H48" s="13"/>
      <c r="I48" s="13"/>
      <c r="J48" s="13"/>
      <c r="K48" s="13"/>
    </row>
    <row r="49" spans="1:11" ht="13.5" customHeight="1" x14ac:dyDescent="0.2">
      <c r="A49" s="341" t="s">
        <v>101</v>
      </c>
      <c r="B49" s="346" t="s">
        <v>102</v>
      </c>
      <c r="C49" s="254">
        <v>130000</v>
      </c>
      <c r="D49" s="254">
        <v>0</v>
      </c>
      <c r="E49" s="254">
        <f t="shared" si="1"/>
        <v>130000</v>
      </c>
      <c r="F49" s="24"/>
      <c r="G49" s="21"/>
      <c r="H49" s="13"/>
      <c r="I49" s="13"/>
      <c r="J49" s="13"/>
      <c r="K49" s="13"/>
    </row>
    <row r="50" spans="1:11" ht="13.5" customHeight="1" x14ac:dyDescent="0.2">
      <c r="A50" s="341"/>
      <c r="B50" s="349" t="s">
        <v>103</v>
      </c>
      <c r="C50" s="254">
        <v>130000</v>
      </c>
      <c r="D50" s="254">
        <v>0</v>
      </c>
      <c r="E50" s="254">
        <f t="shared" si="1"/>
        <v>130000</v>
      </c>
      <c r="F50" s="24"/>
      <c r="G50" s="13"/>
      <c r="H50" s="13"/>
      <c r="I50" s="13"/>
      <c r="J50" s="13"/>
      <c r="K50" s="13"/>
    </row>
    <row r="51" spans="1:11" ht="13.5" customHeight="1" x14ac:dyDescent="0.2">
      <c r="A51" s="341" t="s">
        <v>104</v>
      </c>
      <c r="B51" s="346" t="s">
        <v>105</v>
      </c>
      <c r="C51" s="254">
        <v>2930</v>
      </c>
      <c r="D51" s="254">
        <v>0</v>
      </c>
      <c r="E51" s="254">
        <f t="shared" si="1"/>
        <v>2930</v>
      </c>
      <c r="F51" s="24"/>
      <c r="G51" s="322"/>
      <c r="H51" s="24"/>
      <c r="I51" s="13"/>
    </row>
    <row r="52" spans="1:11" ht="15.6" customHeight="1" x14ac:dyDescent="0.2">
      <c r="A52" s="341" t="s">
        <v>11</v>
      </c>
      <c r="B52" s="356" t="s">
        <v>106</v>
      </c>
      <c r="C52" s="370">
        <f>'5.finanszírozás'!H15</f>
        <v>133702</v>
      </c>
      <c r="D52" s="370">
        <f>3000+4847+800+600</f>
        <v>9247</v>
      </c>
      <c r="E52" s="370">
        <f>C52+D52</f>
        <v>142949</v>
      </c>
      <c r="F52" s="22"/>
      <c r="G52" s="22"/>
      <c r="H52" s="22"/>
      <c r="I52" s="22"/>
      <c r="J52" s="22"/>
      <c r="K52" s="22"/>
    </row>
    <row r="53" spans="1:11" ht="14.1" customHeight="1" x14ac:dyDescent="0.2">
      <c r="A53" s="341" t="s">
        <v>13</v>
      </c>
      <c r="B53" s="356" t="s">
        <v>107</v>
      </c>
      <c r="C53" s="370">
        <f>SUM(C54:C56)</f>
        <v>308</v>
      </c>
      <c r="D53" s="370">
        <f>SUM(D54:D56)</f>
        <v>53</v>
      </c>
      <c r="E53" s="370">
        <f>SUM(E54:E56)</f>
        <v>361</v>
      </c>
      <c r="F53" s="22"/>
      <c r="G53" s="13"/>
      <c r="H53" s="13"/>
      <c r="I53" s="13"/>
      <c r="J53" s="13"/>
      <c r="K53" s="13"/>
    </row>
    <row r="54" spans="1:11" ht="13.5" customHeight="1" x14ac:dyDescent="0.2">
      <c r="A54" s="341" t="s">
        <v>108</v>
      </c>
      <c r="B54" s="353" t="s">
        <v>109</v>
      </c>
      <c r="C54" s="254">
        <v>240</v>
      </c>
      <c r="D54" s="254">
        <v>0</v>
      </c>
      <c r="E54" s="254">
        <f t="shared" si="1"/>
        <v>240</v>
      </c>
      <c r="F54" s="24"/>
      <c r="G54" s="13"/>
      <c r="H54" s="13"/>
      <c r="I54" s="13"/>
      <c r="J54" s="13"/>
      <c r="K54" s="13"/>
    </row>
    <row r="55" spans="1:11" ht="13.5" customHeight="1" x14ac:dyDescent="0.2">
      <c r="A55" s="341"/>
      <c r="B55" s="353" t="s">
        <v>651</v>
      </c>
      <c r="C55" s="254">
        <v>0</v>
      </c>
      <c r="D55" s="254">
        <v>53</v>
      </c>
      <c r="E55" s="254">
        <f t="shared" si="1"/>
        <v>53</v>
      </c>
      <c r="F55" s="24"/>
      <c r="G55" s="13"/>
      <c r="H55" s="13"/>
      <c r="I55" s="13"/>
      <c r="J55" s="13"/>
      <c r="K55" s="13"/>
    </row>
    <row r="56" spans="1:11" ht="13.5" customHeight="1" x14ac:dyDescent="0.2">
      <c r="A56" s="341"/>
      <c r="B56" s="353" t="s">
        <v>650</v>
      </c>
      <c r="C56" s="254">
        <v>68</v>
      </c>
      <c r="D56" s="254">
        <v>0</v>
      </c>
      <c r="E56" s="254">
        <f t="shared" si="1"/>
        <v>68</v>
      </c>
      <c r="F56" s="24"/>
      <c r="G56" s="13"/>
      <c r="H56" s="13"/>
      <c r="I56" s="13"/>
      <c r="J56" s="13"/>
      <c r="K56" s="13"/>
    </row>
    <row r="57" spans="1:11" ht="18.75" customHeight="1" x14ac:dyDescent="0.2">
      <c r="A57" s="341" t="s">
        <v>22</v>
      </c>
      <c r="B57" s="347" t="s">
        <v>23</v>
      </c>
      <c r="C57" s="343">
        <f>C58+C60</f>
        <v>407872</v>
      </c>
      <c r="D57" s="343">
        <f>D58+D60</f>
        <v>0</v>
      </c>
      <c r="E57" s="343">
        <f>E58+E60</f>
        <v>407872</v>
      </c>
      <c r="F57" s="14"/>
      <c r="G57" s="13"/>
      <c r="H57" s="13"/>
      <c r="I57" s="13"/>
      <c r="J57" s="13"/>
      <c r="K57" s="13"/>
    </row>
    <row r="58" spans="1:11" ht="14.85" customHeight="1" x14ac:dyDescent="0.2">
      <c r="A58" s="341"/>
      <c r="B58" s="344" t="s">
        <v>110</v>
      </c>
      <c r="C58" s="343">
        <f>SUM(C59:C59)</f>
        <v>407872</v>
      </c>
      <c r="D58" s="343">
        <f>SUM(D59:D59)</f>
        <v>0</v>
      </c>
      <c r="E58" s="343">
        <f>SUM(E59:E59)</f>
        <v>407872</v>
      </c>
      <c r="F58" s="14"/>
      <c r="G58" s="13"/>
      <c r="H58" s="13"/>
      <c r="I58" s="13"/>
      <c r="J58" s="13"/>
      <c r="K58" s="13"/>
    </row>
    <row r="59" spans="1:11" ht="13.35" customHeight="1" x14ac:dyDescent="0.2">
      <c r="A59" s="341"/>
      <c r="B59" s="346" t="s">
        <v>111</v>
      </c>
      <c r="C59" s="372">
        <v>407872</v>
      </c>
      <c r="D59" s="372">
        <v>0</v>
      </c>
      <c r="E59" s="254">
        <f t="shared" si="1"/>
        <v>407872</v>
      </c>
      <c r="F59" s="24"/>
      <c r="G59" s="13"/>
      <c r="H59" s="13"/>
      <c r="I59" s="13"/>
      <c r="J59" s="13"/>
      <c r="K59" s="13"/>
    </row>
    <row r="60" spans="1:11" ht="14.85" customHeight="1" x14ac:dyDescent="0.2">
      <c r="A60" s="341"/>
      <c r="B60" s="344" t="s">
        <v>28</v>
      </c>
      <c r="C60" s="343"/>
      <c r="D60" s="343"/>
      <c r="E60" s="343"/>
      <c r="F60" s="14"/>
      <c r="G60" s="13"/>
      <c r="H60" s="13"/>
      <c r="I60" s="13"/>
      <c r="J60" s="13"/>
      <c r="K60" s="13"/>
    </row>
    <row r="61" spans="1:11" ht="14.1" customHeight="1" x14ac:dyDescent="0.2">
      <c r="A61" s="341"/>
      <c r="B61" s="350" t="s">
        <v>112</v>
      </c>
      <c r="C61" s="343">
        <f>C7+C57</f>
        <v>1397766</v>
      </c>
      <c r="D61" s="343">
        <f>D7+D57</f>
        <v>12119</v>
      </c>
      <c r="E61" s="343">
        <f>E7+E57</f>
        <v>1409885</v>
      </c>
      <c r="F61" s="14"/>
      <c r="G61" s="13"/>
      <c r="H61" s="13"/>
      <c r="I61" s="13"/>
      <c r="J61" s="13"/>
      <c r="K61" s="13"/>
    </row>
    <row r="62" spans="1:11" ht="17.100000000000001" customHeight="1" x14ac:dyDescent="0.2">
      <c r="A62" s="341" t="s">
        <v>32</v>
      </c>
      <c r="B62" s="342" t="s">
        <v>113</v>
      </c>
      <c r="C62" s="343">
        <f>C63+C64+C65+C66+C67</f>
        <v>936942</v>
      </c>
      <c r="D62" s="343">
        <f>D63+D64+D65+D66+D67</f>
        <v>52334</v>
      </c>
      <c r="E62" s="343">
        <f>E63+E64+E65+E66+E67</f>
        <v>989275</v>
      </c>
      <c r="F62" s="355"/>
      <c r="G62" s="3"/>
      <c r="H62" s="13"/>
      <c r="I62" s="13"/>
      <c r="J62" s="13"/>
      <c r="K62" s="13"/>
    </row>
    <row r="63" spans="1:11" ht="16.5" customHeight="1" x14ac:dyDescent="0.2">
      <c r="A63" s="351" t="s">
        <v>35</v>
      </c>
      <c r="B63" s="369" t="s">
        <v>114</v>
      </c>
      <c r="C63" s="254">
        <v>401983</v>
      </c>
      <c r="D63" s="254">
        <v>8843</v>
      </c>
      <c r="E63" s="254">
        <v>410826</v>
      </c>
      <c r="F63" s="24"/>
      <c r="G63" s="224"/>
      <c r="H63" s="13"/>
      <c r="I63" s="13"/>
      <c r="J63" s="13"/>
      <c r="K63" s="13"/>
    </row>
    <row r="64" spans="1:11" ht="14.1" customHeight="1" x14ac:dyDescent="0.2">
      <c r="A64" s="351" t="s">
        <v>37</v>
      </c>
      <c r="B64" s="369" t="s">
        <v>115</v>
      </c>
      <c r="C64" s="254">
        <v>83752</v>
      </c>
      <c r="D64" s="254">
        <v>173</v>
      </c>
      <c r="E64" s="254">
        <v>83925</v>
      </c>
      <c r="F64" s="24"/>
      <c r="G64" s="224"/>
      <c r="H64" s="13"/>
      <c r="I64" s="13"/>
      <c r="J64" s="13"/>
      <c r="K64" s="13"/>
    </row>
    <row r="65" spans="1:11" ht="14.85" customHeight="1" x14ac:dyDescent="0.2">
      <c r="A65" s="351" t="s">
        <v>39</v>
      </c>
      <c r="B65" s="369" t="s">
        <v>116</v>
      </c>
      <c r="C65" s="254">
        <v>403716</v>
      </c>
      <c r="D65" s="254">
        <v>35046</v>
      </c>
      <c r="E65" s="254">
        <v>438761</v>
      </c>
      <c r="F65" s="24"/>
      <c r="G65" s="224"/>
      <c r="H65" s="13"/>
      <c r="I65" s="13"/>
      <c r="J65" s="13"/>
      <c r="K65" s="13"/>
    </row>
    <row r="66" spans="1:11" ht="15.6" customHeight="1" x14ac:dyDescent="0.2">
      <c r="A66" s="351" t="s">
        <v>41</v>
      </c>
      <c r="B66" s="369" t="s">
        <v>117</v>
      </c>
      <c r="C66" s="254">
        <v>5110</v>
      </c>
      <c r="D66" s="254">
        <v>0</v>
      </c>
      <c r="E66" s="254">
        <v>5110</v>
      </c>
      <c r="F66" s="24"/>
      <c r="G66" s="224"/>
      <c r="H66" s="13"/>
      <c r="I66" s="13"/>
      <c r="J66" s="13"/>
      <c r="K66" s="13"/>
    </row>
    <row r="67" spans="1:11" ht="14.85" customHeight="1" x14ac:dyDescent="0.2">
      <c r="A67" s="351" t="s">
        <v>43</v>
      </c>
      <c r="B67" s="369" t="s">
        <v>118</v>
      </c>
      <c r="C67" s="254">
        <f>SUM(C68:C70)</f>
        <v>42381</v>
      </c>
      <c r="D67" s="254">
        <f>SUM(D68:D70)</f>
        <v>8272</v>
      </c>
      <c r="E67" s="254">
        <f>SUM(E68:E70)</f>
        <v>50653</v>
      </c>
      <c r="F67" s="24"/>
      <c r="G67" s="224"/>
      <c r="H67" s="13"/>
      <c r="I67" s="13"/>
      <c r="J67" s="13"/>
      <c r="K67" s="13"/>
    </row>
    <row r="68" spans="1:11" ht="14.1" customHeight="1" x14ac:dyDescent="0.2">
      <c r="A68" s="341"/>
      <c r="B68" s="215" t="s">
        <v>119</v>
      </c>
      <c r="C68" s="254">
        <f>'4. Átadott p.eszk.'!C47</f>
        <v>22381</v>
      </c>
      <c r="D68" s="254">
        <f>'4. Átadott p.eszk.'!D47</f>
        <v>1200</v>
      </c>
      <c r="E68" s="254">
        <f>'4. Átadott p.eszk.'!E47</f>
        <v>23581</v>
      </c>
      <c r="F68" s="24"/>
      <c r="G68" s="224"/>
      <c r="H68" s="13"/>
      <c r="I68" s="13"/>
      <c r="J68" s="13"/>
      <c r="K68" s="13"/>
    </row>
    <row r="69" spans="1:11" ht="14.1" customHeight="1" x14ac:dyDescent="0.2">
      <c r="A69" s="341"/>
      <c r="B69" s="352" t="s">
        <v>660</v>
      </c>
      <c r="C69" s="254">
        <v>0</v>
      </c>
      <c r="D69" s="254">
        <v>25000</v>
      </c>
      <c r="E69" s="254">
        <v>25000</v>
      </c>
      <c r="F69" s="24"/>
      <c r="G69" s="224"/>
      <c r="H69" s="13"/>
      <c r="I69" s="13"/>
      <c r="J69" s="13"/>
      <c r="K69" s="13"/>
    </row>
    <row r="70" spans="1:11" ht="13.5" customHeight="1" x14ac:dyDescent="0.2">
      <c r="A70" s="341"/>
      <c r="B70" s="352" t="s">
        <v>662</v>
      </c>
      <c r="C70" s="254">
        <f>SUM(C75:C75)</f>
        <v>20000</v>
      </c>
      <c r="D70" s="254">
        <f>SUM(D71:D75)</f>
        <v>-17928</v>
      </c>
      <c r="E70" s="254">
        <f>SUM(E71:E75)</f>
        <v>2072</v>
      </c>
      <c r="F70" s="24"/>
      <c r="G70" s="224"/>
      <c r="H70" s="13"/>
      <c r="I70" s="13"/>
      <c r="J70" s="13"/>
      <c r="K70" s="13"/>
    </row>
    <row r="71" spans="1:11" ht="13.5" customHeight="1" x14ac:dyDescent="0.2">
      <c r="A71" s="341"/>
      <c r="B71" s="215" t="s">
        <v>666</v>
      </c>
      <c r="C71" s="254">
        <v>0</v>
      </c>
      <c r="D71" s="254">
        <v>542</v>
      </c>
      <c r="E71" s="254">
        <f>SUM(C71:D71)</f>
        <v>542</v>
      </c>
      <c r="F71" s="24"/>
      <c r="G71" s="224"/>
      <c r="H71" s="13"/>
      <c r="I71" s="13"/>
      <c r="J71" s="13"/>
      <c r="K71" s="13"/>
    </row>
    <row r="72" spans="1:11" ht="13.5" customHeight="1" x14ac:dyDescent="0.2">
      <c r="A72" s="341"/>
      <c r="B72" s="215" t="s">
        <v>665</v>
      </c>
      <c r="C72" s="254">
        <v>0</v>
      </c>
      <c r="D72" s="254">
        <v>878</v>
      </c>
      <c r="E72" s="254">
        <f>SUM(C72:D72)</f>
        <v>878</v>
      </c>
      <c r="F72" s="24"/>
      <c r="G72" s="224"/>
      <c r="H72" s="13"/>
      <c r="I72" s="13"/>
      <c r="J72" s="13"/>
      <c r="K72" s="13"/>
    </row>
    <row r="73" spans="1:11" ht="13.5" customHeight="1" x14ac:dyDescent="0.2">
      <c r="A73" s="341"/>
      <c r="B73" s="215" t="s">
        <v>664</v>
      </c>
      <c r="C73" s="254">
        <v>0</v>
      </c>
      <c r="D73" s="254">
        <v>221</v>
      </c>
      <c r="E73" s="254">
        <f>SUM(C73:D73)</f>
        <v>221</v>
      </c>
      <c r="F73" s="24"/>
      <c r="G73" s="224"/>
      <c r="H73" s="13"/>
      <c r="I73" s="13"/>
      <c r="J73" s="13"/>
      <c r="K73" s="13"/>
    </row>
    <row r="74" spans="1:11" ht="13.5" customHeight="1" x14ac:dyDescent="0.2">
      <c r="A74" s="341"/>
      <c r="B74" s="215" t="s">
        <v>663</v>
      </c>
      <c r="C74" s="254">
        <v>0</v>
      </c>
      <c r="D74" s="254">
        <v>431</v>
      </c>
      <c r="E74" s="254">
        <f>SUM(C74:D74)</f>
        <v>431</v>
      </c>
      <c r="F74" s="24"/>
      <c r="G74" s="224"/>
      <c r="H74" s="13"/>
      <c r="I74" s="13"/>
      <c r="J74" s="13"/>
      <c r="K74" s="13"/>
    </row>
    <row r="75" spans="1:11" ht="13.5" customHeight="1" x14ac:dyDescent="0.2">
      <c r="A75" s="341"/>
      <c r="B75" s="353" t="s">
        <v>591</v>
      </c>
      <c r="C75" s="254">
        <v>20000</v>
      </c>
      <c r="D75" s="254">
        <v>-20000</v>
      </c>
      <c r="E75" s="254">
        <f>D75+C75</f>
        <v>0</v>
      </c>
      <c r="F75" s="24"/>
      <c r="G75" s="224"/>
      <c r="H75" s="13"/>
      <c r="I75" s="13"/>
      <c r="J75" s="13"/>
      <c r="K75" s="13"/>
    </row>
    <row r="76" spans="1:11" ht="16.5" customHeight="1" x14ac:dyDescent="0.2">
      <c r="A76" s="351" t="s">
        <v>54</v>
      </c>
      <c r="B76" s="347" t="s">
        <v>55</v>
      </c>
      <c r="C76" s="373">
        <f>SUM(C77:C78)</f>
        <v>11375</v>
      </c>
      <c r="D76" s="373">
        <f>SUM(D77:D78)</f>
        <v>0</v>
      </c>
      <c r="E76" s="373">
        <f>SUM(E77:E78)</f>
        <v>11375</v>
      </c>
      <c r="F76" s="325"/>
      <c r="G76" s="224"/>
      <c r="H76" s="13"/>
      <c r="I76" s="13"/>
      <c r="J76" s="13"/>
      <c r="K76" s="13"/>
    </row>
    <row r="77" spans="1:11" ht="16.5" customHeight="1" x14ac:dyDescent="0.2">
      <c r="A77" s="341"/>
      <c r="B77" s="344" t="s">
        <v>120</v>
      </c>
      <c r="C77" s="373">
        <v>0</v>
      </c>
      <c r="D77" s="373">
        <v>0</v>
      </c>
      <c r="E77" s="373">
        <v>0</v>
      </c>
      <c r="F77" s="325"/>
      <c r="G77" s="224"/>
      <c r="H77" s="13"/>
      <c r="I77" s="13"/>
      <c r="J77" s="13"/>
      <c r="K77" s="13"/>
    </row>
    <row r="78" spans="1:11" ht="14.85" customHeight="1" x14ac:dyDescent="0.2">
      <c r="A78" s="341" t="s">
        <v>57</v>
      </c>
      <c r="B78" s="354" t="s">
        <v>58</v>
      </c>
      <c r="C78" s="243">
        <v>11375</v>
      </c>
      <c r="D78" s="243">
        <v>0</v>
      </c>
      <c r="E78" s="243">
        <f>D78+C78</f>
        <v>11375</v>
      </c>
      <c r="F78" s="26"/>
      <c r="G78" s="21"/>
      <c r="H78" s="13"/>
      <c r="I78" s="13"/>
      <c r="J78" s="13"/>
      <c r="K78" s="13"/>
    </row>
    <row r="79" spans="1:11" ht="18.75" customHeight="1" x14ac:dyDescent="0.2">
      <c r="A79" s="341"/>
      <c r="B79" s="350" t="s">
        <v>121</v>
      </c>
      <c r="C79" s="343">
        <f>C62+C76</f>
        <v>948317</v>
      </c>
      <c r="D79" s="343">
        <f>D62+D76</f>
        <v>52334</v>
      </c>
      <c r="E79" s="343">
        <f>E62+E76</f>
        <v>1000650</v>
      </c>
      <c r="F79" s="14"/>
      <c r="G79" s="13"/>
      <c r="H79" s="13"/>
      <c r="I79" s="13"/>
    </row>
    <row r="80" spans="1:11" ht="14.1" customHeight="1" x14ac:dyDescent="0.2">
      <c r="B80" s="2"/>
      <c r="D80" s="225"/>
    </row>
    <row r="81" spans="2:6" ht="14.1" customHeight="1" x14ac:dyDescent="0.2">
      <c r="B81" s="25"/>
      <c r="C81" s="26"/>
      <c r="D81" s="26"/>
      <c r="E81" s="26"/>
      <c r="F81" s="26"/>
    </row>
    <row r="82" spans="2:6" ht="14.1" customHeight="1" x14ac:dyDescent="0.2">
      <c r="B82" s="2"/>
    </row>
    <row r="83" spans="2:6" ht="14.1" customHeight="1" x14ac:dyDescent="0.2">
      <c r="B83" s="2"/>
    </row>
    <row r="84" spans="2:6" ht="14.1" customHeight="1" x14ac:dyDescent="0.2">
      <c r="B84" s="2"/>
    </row>
    <row r="85" spans="2:6" ht="14.1" customHeight="1" x14ac:dyDescent="0.2">
      <c r="B85" s="2"/>
    </row>
    <row r="86" spans="2:6" ht="14.1" customHeight="1" x14ac:dyDescent="0.2">
      <c r="B86" s="2"/>
    </row>
    <row r="87" spans="2:6" ht="14.1" customHeight="1" x14ac:dyDescent="0.2">
      <c r="B87" s="2"/>
    </row>
    <row r="88" spans="2:6" ht="14.1" customHeight="1" x14ac:dyDescent="0.2">
      <c r="B88" s="2"/>
    </row>
    <row r="89" spans="2:6" x14ac:dyDescent="0.2">
      <c r="B89" s="2"/>
    </row>
    <row r="90" spans="2:6" x14ac:dyDescent="0.2">
      <c r="B90" s="2"/>
    </row>
    <row r="91" spans="2:6" x14ac:dyDescent="0.2">
      <c r="B91" s="2"/>
    </row>
    <row r="92" spans="2:6" x14ac:dyDescent="0.2">
      <c r="B92" s="2"/>
    </row>
  </sheetData>
  <sheetProtection selectLockedCells="1" selectUnlockedCells="1"/>
  <mergeCells count="4">
    <mergeCell ref="A1:E1"/>
    <mergeCell ref="A5:E5"/>
    <mergeCell ref="A4:E4"/>
    <mergeCell ref="A3:E3"/>
  </mergeCells>
  <pageMargins left="0.78749999999999998" right="0" top="0.15763888888888888" bottom="0.15763888888888888" header="0.51180555555555551" footer="0.51180555555555551"/>
  <pageSetup paperSize="9" scale="64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tabSelected="1" view="pageBreakPreview" topLeftCell="A54" zoomScaleSheetLayoutView="100" workbookViewId="0">
      <selection activeCell="B33" sqref="B33"/>
    </sheetView>
  </sheetViews>
  <sheetFormatPr defaultRowHeight="12.75" x14ac:dyDescent="0.2"/>
  <cols>
    <col min="1" max="1" width="5.7109375" customWidth="1"/>
    <col min="2" max="2" width="105" customWidth="1"/>
    <col min="3" max="3" width="14.7109375" style="1" customWidth="1"/>
    <col min="5" max="5" width="9.7109375" bestFit="1" customWidth="1"/>
    <col min="6" max="6" width="9.7109375" customWidth="1"/>
    <col min="7" max="7" width="10" bestFit="1" customWidth="1"/>
    <col min="8" max="8" width="10" customWidth="1"/>
    <col min="9" max="9" width="10" style="318" customWidth="1"/>
    <col min="10" max="10" width="10" customWidth="1"/>
    <col min="12" max="12" width="10.140625" bestFit="1" customWidth="1"/>
  </cols>
  <sheetData>
    <row r="1" spans="1:11" x14ac:dyDescent="0.2">
      <c r="A1" s="424" t="s">
        <v>122</v>
      </c>
      <c r="B1" s="424"/>
      <c r="C1" s="424"/>
      <c r="D1" s="424"/>
      <c r="E1" s="424"/>
    </row>
    <row r="2" spans="1:11" ht="15.75" x14ac:dyDescent="0.25">
      <c r="A2" s="422" t="s">
        <v>1</v>
      </c>
      <c r="B2" s="422"/>
      <c r="C2" s="422"/>
      <c r="D2" s="422"/>
      <c r="E2" s="422"/>
    </row>
    <row r="3" spans="1:11" ht="15.75" x14ac:dyDescent="0.25">
      <c r="A3" s="422" t="s">
        <v>493</v>
      </c>
      <c r="B3" s="422"/>
      <c r="C3" s="422"/>
      <c r="D3" s="422"/>
      <c r="E3" s="422"/>
    </row>
    <row r="4" spans="1:11" x14ac:dyDescent="0.2">
      <c r="A4" s="424" t="s">
        <v>2</v>
      </c>
      <c r="B4" s="424"/>
      <c r="C4" s="424"/>
      <c r="D4" s="424"/>
      <c r="E4" s="424"/>
    </row>
    <row r="5" spans="1:11" ht="30.75" customHeight="1" x14ac:dyDescent="0.2">
      <c r="A5" s="338"/>
      <c r="B5" s="374" t="s">
        <v>123</v>
      </c>
      <c r="C5" s="339" t="s">
        <v>490</v>
      </c>
      <c r="D5" s="340" t="s">
        <v>635</v>
      </c>
      <c r="E5" s="340" t="s">
        <v>634</v>
      </c>
      <c r="F5" s="326"/>
    </row>
    <row r="6" spans="1:11" ht="16.5" customHeight="1" x14ac:dyDescent="0.2">
      <c r="A6" s="341" t="s">
        <v>4</v>
      </c>
      <c r="B6" s="342" t="s">
        <v>124</v>
      </c>
      <c r="C6" s="343">
        <f>C7+C15+C21</f>
        <v>137255</v>
      </c>
      <c r="D6" s="343">
        <f>D7+D15+D21</f>
        <v>17953</v>
      </c>
      <c r="E6" s="343">
        <f>E7+E15+E21</f>
        <v>155208</v>
      </c>
      <c r="F6" s="14"/>
      <c r="G6" s="27"/>
      <c r="H6" s="27"/>
      <c r="I6" s="317"/>
      <c r="J6" s="27"/>
    </row>
    <row r="7" spans="1:11" ht="16.5" customHeight="1" x14ac:dyDescent="0.2">
      <c r="A7" s="341" t="s">
        <v>16</v>
      </c>
      <c r="B7" s="344" t="s">
        <v>125</v>
      </c>
      <c r="C7" s="345">
        <f>C8+C12</f>
        <v>136196</v>
      </c>
      <c r="D7" s="345">
        <f>D8+D12</f>
        <v>0</v>
      </c>
      <c r="E7" s="345">
        <f>E8+E12</f>
        <v>136196</v>
      </c>
      <c r="F7" s="308"/>
      <c r="G7" s="27"/>
      <c r="H7" s="27"/>
      <c r="I7" s="317"/>
      <c r="J7" s="27"/>
    </row>
    <row r="8" spans="1:11" ht="13.5" customHeight="1" x14ac:dyDescent="0.2">
      <c r="A8" s="341"/>
      <c r="B8" s="346" t="s">
        <v>126</v>
      </c>
      <c r="C8" s="345">
        <f>SUM(C9:C11)</f>
        <v>86709</v>
      </c>
      <c r="D8" s="345">
        <f>SUM(D9:D11)</f>
        <v>0</v>
      </c>
      <c r="E8" s="345">
        <f>SUM(E9:E11)</f>
        <v>86709</v>
      </c>
      <c r="F8" s="308"/>
      <c r="G8" s="27"/>
      <c r="H8" s="27"/>
      <c r="I8" s="317"/>
      <c r="J8" s="27"/>
    </row>
    <row r="9" spans="1:11" ht="13.5" customHeight="1" x14ac:dyDescent="0.2">
      <c r="A9" s="341"/>
      <c r="B9" s="375" t="s">
        <v>584</v>
      </c>
      <c r="C9" s="243">
        <v>4162</v>
      </c>
      <c r="D9" s="243">
        <v>0</v>
      </c>
      <c r="E9" s="243">
        <f t="shared" ref="E9:E14" si="0">D9+C9</f>
        <v>4162</v>
      </c>
      <c r="F9" s="26"/>
      <c r="G9" s="27"/>
      <c r="H9" s="27"/>
      <c r="I9" s="317"/>
      <c r="J9" s="27"/>
    </row>
    <row r="10" spans="1:11" ht="13.5" customHeight="1" x14ac:dyDescent="0.2">
      <c r="A10" s="341"/>
      <c r="B10" s="375" t="s">
        <v>585</v>
      </c>
      <c r="C10" s="243">
        <v>35121</v>
      </c>
      <c r="D10" s="243">
        <v>0</v>
      </c>
      <c r="E10" s="243">
        <f t="shared" si="0"/>
        <v>35121</v>
      </c>
      <c r="F10" s="26"/>
      <c r="G10" s="27"/>
      <c r="H10" s="27"/>
      <c r="I10" s="317"/>
      <c r="J10" s="27"/>
    </row>
    <row r="11" spans="1:11" ht="13.5" customHeight="1" x14ac:dyDescent="0.2">
      <c r="A11" s="341"/>
      <c r="B11" s="375" t="s">
        <v>610</v>
      </c>
      <c r="C11" s="243">
        <v>47426</v>
      </c>
      <c r="D11" s="243">
        <v>0</v>
      </c>
      <c r="E11" s="243">
        <f t="shared" si="0"/>
        <v>47426</v>
      </c>
      <c r="F11" s="26"/>
      <c r="G11" s="19"/>
      <c r="H11" s="19"/>
      <c r="I11" s="316"/>
      <c r="J11" s="19"/>
      <c r="K11" s="315"/>
    </row>
    <row r="12" spans="1:11" ht="13.5" customHeight="1" x14ac:dyDescent="0.2">
      <c r="A12" s="341"/>
      <c r="B12" s="376" t="s">
        <v>127</v>
      </c>
      <c r="C12" s="243">
        <f>SUM(C13:C14)</f>
        <v>49487</v>
      </c>
      <c r="D12" s="243">
        <f>SUM(D13:D14)</f>
        <v>0</v>
      </c>
      <c r="E12" s="243">
        <f t="shared" si="0"/>
        <v>49487</v>
      </c>
      <c r="F12" s="26"/>
      <c r="G12" s="27"/>
      <c r="H12" s="27"/>
      <c r="I12" s="317"/>
      <c r="J12" s="27"/>
    </row>
    <row r="13" spans="1:11" ht="13.5" customHeight="1" x14ac:dyDescent="0.2">
      <c r="A13" s="341"/>
      <c r="B13" s="377" t="s">
        <v>513</v>
      </c>
      <c r="C13" s="243">
        <v>42487</v>
      </c>
      <c r="D13" s="243">
        <v>0</v>
      </c>
      <c r="E13" s="243">
        <f t="shared" si="0"/>
        <v>42487</v>
      </c>
      <c r="F13" s="26"/>
      <c r="G13" s="27"/>
      <c r="H13" s="27"/>
      <c r="I13" s="317"/>
      <c r="J13" s="27"/>
    </row>
    <row r="14" spans="1:11" ht="13.5" customHeight="1" x14ac:dyDescent="0.2">
      <c r="A14" s="341"/>
      <c r="B14" s="377" t="s">
        <v>582</v>
      </c>
      <c r="C14" s="243">
        <v>7000</v>
      </c>
      <c r="D14" s="243">
        <v>0</v>
      </c>
      <c r="E14" s="243">
        <f t="shared" si="0"/>
        <v>7000</v>
      </c>
      <c r="F14" s="26"/>
      <c r="G14" s="27"/>
      <c r="H14" s="27"/>
      <c r="I14" s="317"/>
      <c r="J14" s="27"/>
    </row>
    <row r="15" spans="1:11" ht="16.5" customHeight="1" x14ac:dyDescent="0.2">
      <c r="A15" s="341" t="s">
        <v>18</v>
      </c>
      <c r="B15" s="378" t="s">
        <v>128</v>
      </c>
      <c r="C15" s="345">
        <f>SUM(C16:C20)</f>
        <v>31</v>
      </c>
      <c r="D15" s="345">
        <f>SUM(D16:D20)</f>
        <v>17953</v>
      </c>
      <c r="E15" s="345">
        <f>SUM(E16:E20)</f>
        <v>17984</v>
      </c>
      <c r="F15" s="308"/>
      <c r="G15" s="27"/>
      <c r="H15" s="27"/>
      <c r="I15" s="317"/>
      <c r="J15" s="27"/>
    </row>
    <row r="16" spans="1:11" ht="13.5" customHeight="1" x14ac:dyDescent="0.2">
      <c r="A16" s="341" t="s">
        <v>129</v>
      </c>
      <c r="B16" s="352" t="s">
        <v>130</v>
      </c>
      <c r="C16" s="243">
        <v>0</v>
      </c>
      <c r="D16" s="243">
        <v>0</v>
      </c>
      <c r="E16" s="243">
        <f>D16+C16</f>
        <v>0</v>
      </c>
      <c r="F16" s="308"/>
      <c r="G16" s="27"/>
      <c r="H16" s="27"/>
      <c r="I16" s="317"/>
      <c r="J16" s="27"/>
    </row>
    <row r="17" spans="1:10" ht="13.5" customHeight="1" x14ac:dyDescent="0.2">
      <c r="A17" s="341" t="s">
        <v>131</v>
      </c>
      <c r="B17" s="352" t="s">
        <v>132</v>
      </c>
      <c r="C17" s="243">
        <v>31</v>
      </c>
      <c r="D17" s="243">
        <v>17953</v>
      </c>
      <c r="E17" s="243">
        <f>D17+C17</f>
        <v>17984</v>
      </c>
      <c r="F17" s="26"/>
      <c r="G17" s="27"/>
      <c r="H17" s="27"/>
      <c r="I17" s="317"/>
      <c r="J17" s="27"/>
    </row>
    <row r="18" spans="1:10" ht="13.5" customHeight="1" x14ac:dyDescent="0.2">
      <c r="A18" s="341" t="s">
        <v>133</v>
      </c>
      <c r="B18" s="352" t="s">
        <v>134</v>
      </c>
      <c r="C18" s="243">
        <v>0</v>
      </c>
      <c r="D18" s="243">
        <v>0</v>
      </c>
      <c r="E18" s="243">
        <f>D18+C18</f>
        <v>0</v>
      </c>
      <c r="F18" s="26"/>
      <c r="G18" s="27"/>
      <c r="H18" s="27"/>
      <c r="I18" s="317"/>
      <c r="J18" s="27"/>
    </row>
    <row r="19" spans="1:10" ht="13.5" customHeight="1" x14ac:dyDescent="0.2">
      <c r="A19" s="341" t="s">
        <v>135</v>
      </c>
      <c r="B19" s="352" t="s">
        <v>136</v>
      </c>
      <c r="C19" s="243">
        <v>0</v>
      </c>
      <c r="D19" s="243">
        <v>0</v>
      </c>
      <c r="E19" s="243">
        <f>D19+C19</f>
        <v>0</v>
      </c>
      <c r="F19" s="26"/>
      <c r="G19" s="27"/>
      <c r="H19" s="27"/>
      <c r="I19" s="317"/>
      <c r="J19" s="27"/>
    </row>
    <row r="20" spans="1:10" ht="13.5" customHeight="1" x14ac:dyDescent="0.2">
      <c r="A20" s="341" t="s">
        <v>137</v>
      </c>
      <c r="B20" s="352" t="s">
        <v>138</v>
      </c>
      <c r="C20" s="243">
        <v>0</v>
      </c>
      <c r="D20" s="243">
        <v>0</v>
      </c>
      <c r="E20" s="243">
        <f>D20+C20</f>
        <v>0</v>
      </c>
      <c r="F20" s="26"/>
      <c r="G20" s="27"/>
      <c r="H20" s="27"/>
      <c r="I20" s="317"/>
      <c r="J20" s="27"/>
    </row>
    <row r="21" spans="1:10" ht="16.5" customHeight="1" x14ac:dyDescent="0.2">
      <c r="A21" s="341" t="s">
        <v>20</v>
      </c>
      <c r="B21" s="378" t="s">
        <v>139</v>
      </c>
      <c r="C21" s="345">
        <f>SUM(C22:C23)</f>
        <v>1028</v>
      </c>
      <c r="D21" s="345">
        <f>SUM(D22:D23)</f>
        <v>0</v>
      </c>
      <c r="E21" s="345">
        <f>SUM(E22:E23)</f>
        <v>1028</v>
      </c>
      <c r="F21" s="308"/>
      <c r="G21" s="27"/>
      <c r="H21" s="27"/>
      <c r="I21" s="317"/>
      <c r="J21" s="27"/>
    </row>
    <row r="22" spans="1:10" ht="13.5" customHeight="1" x14ac:dyDescent="0.2">
      <c r="A22" s="341" t="s">
        <v>140</v>
      </c>
      <c r="B22" s="352" t="s">
        <v>141</v>
      </c>
      <c r="C22" s="243">
        <v>1028</v>
      </c>
      <c r="D22" s="243">
        <v>0</v>
      </c>
      <c r="E22" s="243">
        <f>D22+C22</f>
        <v>1028</v>
      </c>
      <c r="F22" s="26"/>
      <c r="G22" s="27"/>
      <c r="H22" s="27"/>
      <c r="I22" s="317"/>
      <c r="J22" s="27"/>
    </row>
    <row r="23" spans="1:10" ht="14.25" customHeight="1" x14ac:dyDescent="0.2">
      <c r="A23" s="341"/>
      <c r="B23" s="352"/>
      <c r="C23" s="243"/>
      <c r="D23" s="243"/>
      <c r="E23" s="243"/>
      <c r="F23" s="26"/>
      <c r="G23" s="27"/>
      <c r="H23" s="27"/>
      <c r="I23" s="317"/>
      <c r="J23" s="27"/>
    </row>
    <row r="24" spans="1:10" ht="16.5" customHeight="1" x14ac:dyDescent="0.2">
      <c r="A24" s="341"/>
      <c r="B24" s="347" t="s">
        <v>23</v>
      </c>
      <c r="C24" s="345">
        <f>C25+C28</f>
        <v>469665</v>
      </c>
      <c r="D24" s="345">
        <f>D25+D28</f>
        <v>0</v>
      </c>
      <c r="E24" s="345">
        <f>E25+E28</f>
        <v>469665</v>
      </c>
      <c r="F24" s="308"/>
      <c r="G24" s="27"/>
      <c r="H24" s="27"/>
      <c r="I24" s="317"/>
      <c r="J24" s="27"/>
    </row>
    <row r="25" spans="1:10" ht="16.5" customHeight="1" x14ac:dyDescent="0.2">
      <c r="A25" s="341"/>
      <c r="B25" s="344" t="s">
        <v>24</v>
      </c>
      <c r="C25" s="345">
        <f>SUM(C26:C27)</f>
        <v>469665</v>
      </c>
      <c r="D25" s="345">
        <f>SUM(D26:D27)</f>
        <v>0</v>
      </c>
      <c r="E25" s="345">
        <f>SUM(E26:E27)</f>
        <v>469665</v>
      </c>
      <c r="F25" s="308"/>
      <c r="G25" s="27"/>
      <c r="H25" s="27"/>
      <c r="I25" s="317"/>
      <c r="J25" s="27"/>
    </row>
    <row r="26" spans="1:10" ht="15.6" customHeight="1" x14ac:dyDescent="0.2">
      <c r="A26" s="341"/>
      <c r="B26" s="346" t="s">
        <v>142</v>
      </c>
      <c r="C26" s="243">
        <v>469665</v>
      </c>
      <c r="D26" s="243">
        <v>0</v>
      </c>
      <c r="E26" s="243">
        <f>D26+C26</f>
        <v>469665</v>
      </c>
      <c r="F26" s="26"/>
      <c r="G26" s="27"/>
      <c r="H26" s="27"/>
      <c r="I26" s="317"/>
      <c r="J26" s="27"/>
    </row>
    <row r="27" spans="1:10" ht="14.1" customHeight="1" x14ac:dyDescent="0.2">
      <c r="A27" s="341"/>
      <c r="B27" s="344" t="s">
        <v>28</v>
      </c>
      <c r="C27" s="345"/>
      <c r="D27" s="345"/>
      <c r="E27" s="345"/>
      <c r="F27" s="308"/>
      <c r="G27" s="27"/>
      <c r="H27" s="27"/>
      <c r="I27" s="317"/>
      <c r="J27" s="27"/>
    </row>
    <row r="28" spans="1:10" ht="16.5" customHeight="1" x14ac:dyDescent="0.2">
      <c r="A28" s="341"/>
      <c r="B28" s="352" t="s">
        <v>143</v>
      </c>
      <c r="C28" s="345"/>
      <c r="D28" s="345"/>
      <c r="E28" s="345"/>
      <c r="F28" s="308"/>
      <c r="G28" s="27"/>
      <c r="H28" s="27"/>
      <c r="I28" s="317"/>
      <c r="J28" s="27"/>
    </row>
    <row r="29" spans="1:10" ht="16.5" customHeight="1" x14ac:dyDescent="0.2">
      <c r="A29" s="341"/>
      <c r="B29" s="350" t="s">
        <v>144</v>
      </c>
      <c r="C29" s="345">
        <f>C24+C6</f>
        <v>606920</v>
      </c>
      <c r="D29" s="345">
        <f>D24+D6</f>
        <v>17953</v>
      </c>
      <c r="E29" s="345">
        <f>E24+E6</f>
        <v>624873</v>
      </c>
      <c r="F29" s="308"/>
      <c r="G29" s="27"/>
      <c r="H29" s="27"/>
      <c r="I29" s="317"/>
      <c r="J29" s="27"/>
    </row>
    <row r="30" spans="1:10" ht="16.5" customHeight="1" x14ac:dyDescent="0.2">
      <c r="A30" s="341" t="s">
        <v>32</v>
      </c>
      <c r="B30" s="342" t="s">
        <v>145</v>
      </c>
      <c r="C30" s="345">
        <f>C31+C104+C114</f>
        <v>1056370</v>
      </c>
      <c r="D30" s="345">
        <f>D31+D104+D114</f>
        <v>-22262</v>
      </c>
      <c r="E30" s="345">
        <f>E31+E104+E114</f>
        <v>1034108</v>
      </c>
      <c r="F30" s="308"/>
      <c r="G30" s="27"/>
      <c r="H30" s="27"/>
      <c r="I30" s="317"/>
      <c r="J30" s="27"/>
    </row>
    <row r="31" spans="1:10" ht="16.5" customHeight="1" x14ac:dyDescent="0.2">
      <c r="A31" s="351" t="s">
        <v>47</v>
      </c>
      <c r="B31" s="344" t="s">
        <v>146</v>
      </c>
      <c r="C31" s="345">
        <f>C32+C97</f>
        <v>905345</v>
      </c>
      <c r="D31" s="345">
        <f>D32+D97</f>
        <v>-49292</v>
      </c>
      <c r="E31" s="345">
        <f>E32+E97</f>
        <v>856053</v>
      </c>
      <c r="F31" s="308"/>
      <c r="G31" s="27"/>
      <c r="H31" s="27"/>
      <c r="I31" s="317"/>
      <c r="J31" s="27"/>
    </row>
    <row r="32" spans="1:10" ht="16.5" customHeight="1" x14ac:dyDescent="0.2">
      <c r="A32" s="351"/>
      <c r="B32" s="379" t="s">
        <v>147</v>
      </c>
      <c r="C32" s="345">
        <f>C33+C37+C39</f>
        <v>876750</v>
      </c>
      <c r="D32" s="345">
        <f>D33+D37+D39</f>
        <v>-49292</v>
      </c>
      <c r="E32" s="345">
        <f>E33+E37+E39</f>
        <v>827458</v>
      </c>
      <c r="F32" s="308"/>
      <c r="G32" s="27"/>
      <c r="H32" s="27"/>
      <c r="I32" s="317"/>
      <c r="J32" s="27"/>
    </row>
    <row r="33" spans="1:12" ht="13.5" customHeight="1" x14ac:dyDescent="0.2">
      <c r="A33" s="351"/>
      <c r="B33" s="380" t="s">
        <v>148</v>
      </c>
      <c r="C33" s="345">
        <f>SUM(C34:C36)</f>
        <v>516552</v>
      </c>
      <c r="D33" s="345">
        <f>SUM(D34:D36)</f>
        <v>0</v>
      </c>
      <c r="E33" s="345">
        <f>SUM(E34:E36)</f>
        <v>516552</v>
      </c>
      <c r="F33" s="308"/>
      <c r="G33" s="27"/>
      <c r="H33" s="27"/>
      <c r="I33" s="317"/>
      <c r="J33" s="27"/>
      <c r="K33" s="34"/>
    </row>
    <row r="34" spans="1:12" ht="13.5" customHeight="1" x14ac:dyDescent="0.2">
      <c r="A34" s="351"/>
      <c r="B34" s="381" t="s">
        <v>586</v>
      </c>
      <c r="C34" s="243">
        <v>181994</v>
      </c>
      <c r="D34" s="243">
        <v>0</v>
      </c>
      <c r="E34" s="243">
        <f>D34+C34</f>
        <v>181994</v>
      </c>
      <c r="F34" s="26"/>
      <c r="G34" s="27"/>
      <c r="H34" s="27"/>
      <c r="I34" s="317"/>
      <c r="J34" s="27"/>
    </row>
    <row r="35" spans="1:12" ht="13.5" customHeight="1" x14ac:dyDescent="0.2">
      <c r="A35" s="351"/>
      <c r="B35" s="381" t="s">
        <v>587</v>
      </c>
      <c r="C35" s="243">
        <v>288743</v>
      </c>
      <c r="D35" s="243">
        <v>0</v>
      </c>
      <c r="E35" s="243">
        <f>D35+C35</f>
        <v>288743</v>
      </c>
      <c r="F35" s="26"/>
      <c r="G35" s="27"/>
      <c r="H35" s="27"/>
      <c r="I35" s="317"/>
      <c r="J35" s="27"/>
    </row>
    <row r="36" spans="1:12" ht="13.5" customHeight="1" x14ac:dyDescent="0.2">
      <c r="A36" s="351"/>
      <c r="B36" s="381" t="s">
        <v>588</v>
      </c>
      <c r="C36" s="243">
        <v>45815</v>
      </c>
      <c r="D36" s="243">
        <v>0</v>
      </c>
      <c r="E36" s="243">
        <f>D36+C36</f>
        <v>45815</v>
      </c>
      <c r="F36" s="26"/>
      <c r="G36" s="27"/>
      <c r="H36" s="27"/>
      <c r="I36" s="317"/>
      <c r="J36" s="27"/>
    </row>
    <row r="37" spans="1:12" ht="13.5" customHeight="1" x14ac:dyDescent="0.2">
      <c r="A37" s="351"/>
      <c r="B37" s="382" t="s">
        <v>149</v>
      </c>
      <c r="C37" s="345">
        <f>SUM(C38)</f>
        <v>5512</v>
      </c>
      <c r="D37" s="345">
        <f>SUM(D38)</f>
        <v>0</v>
      </c>
      <c r="E37" s="345">
        <f>SUM(E38)</f>
        <v>5512</v>
      </c>
      <c r="F37" s="308"/>
      <c r="G37" s="27"/>
      <c r="H37" s="27"/>
      <c r="I37" s="317"/>
      <c r="J37" s="27"/>
    </row>
    <row r="38" spans="1:12" ht="13.5" customHeight="1" x14ac:dyDescent="0.2">
      <c r="A38" s="351"/>
      <c r="B38" s="383" t="s">
        <v>589</v>
      </c>
      <c r="C38" s="243">
        <v>5512</v>
      </c>
      <c r="D38" s="243">
        <v>0</v>
      </c>
      <c r="E38" s="243">
        <f>D38+C38</f>
        <v>5512</v>
      </c>
      <c r="F38" s="26"/>
      <c r="G38" s="19"/>
      <c r="H38" s="19"/>
      <c r="I38" s="316"/>
      <c r="J38" s="19"/>
    </row>
    <row r="39" spans="1:12" ht="13.5" customHeight="1" x14ac:dyDescent="0.2">
      <c r="A39" s="351"/>
      <c r="B39" s="380" t="s">
        <v>150</v>
      </c>
      <c r="C39" s="345">
        <f>SUM(C40:C96)</f>
        <v>354686</v>
      </c>
      <c r="D39" s="345">
        <f>SUM(D40:D96)</f>
        <v>-49292</v>
      </c>
      <c r="E39" s="345">
        <f>SUM(E40:E96)</f>
        <v>305394</v>
      </c>
      <c r="F39" s="308"/>
      <c r="G39" s="27"/>
      <c r="H39" s="27"/>
      <c r="I39" s="317"/>
      <c r="J39" s="27"/>
      <c r="K39" s="28"/>
      <c r="L39" s="28"/>
    </row>
    <row r="40" spans="1:12" ht="13.5" customHeight="1" x14ac:dyDescent="0.2">
      <c r="A40" s="351"/>
      <c r="B40" s="348" t="s">
        <v>519</v>
      </c>
      <c r="C40" s="243">
        <v>1400</v>
      </c>
      <c r="D40" s="243">
        <v>-1400</v>
      </c>
      <c r="E40" s="243">
        <f t="shared" ref="E40:E46" si="1">D40+C40</f>
        <v>0</v>
      </c>
      <c r="F40" s="26"/>
      <c r="G40" s="321"/>
      <c r="H40" s="321"/>
      <c r="I40" s="317"/>
      <c r="J40" s="27"/>
      <c r="K40" s="28"/>
      <c r="L40" s="28"/>
    </row>
    <row r="41" spans="1:12" ht="13.5" customHeight="1" x14ac:dyDescent="0.2">
      <c r="A41" s="351"/>
      <c r="B41" s="383" t="s">
        <v>641</v>
      </c>
      <c r="C41" s="243">
        <v>0</v>
      </c>
      <c r="D41" s="243">
        <v>300</v>
      </c>
      <c r="E41" s="243">
        <f t="shared" si="1"/>
        <v>300</v>
      </c>
      <c r="F41" s="26"/>
      <c r="G41" s="321"/>
      <c r="H41" s="321"/>
      <c r="I41" s="317"/>
      <c r="J41" s="27"/>
      <c r="K41" s="28"/>
      <c r="L41" s="28"/>
    </row>
    <row r="42" spans="1:12" ht="13.5" customHeight="1" x14ac:dyDescent="0.2">
      <c r="A42" s="351"/>
      <c r="B42" s="348" t="s">
        <v>514</v>
      </c>
      <c r="C42" s="243">
        <v>0</v>
      </c>
      <c r="D42" s="243">
        <v>182</v>
      </c>
      <c r="E42" s="243">
        <f t="shared" si="1"/>
        <v>182</v>
      </c>
      <c r="F42" s="26"/>
      <c r="G42" s="321"/>
      <c r="H42" s="321"/>
      <c r="I42" s="317"/>
      <c r="J42" s="27"/>
      <c r="K42" s="28"/>
      <c r="L42" s="28"/>
    </row>
    <row r="43" spans="1:12" ht="13.5" customHeight="1" x14ac:dyDescent="0.2">
      <c r="A43" s="351"/>
      <c r="B43" s="348" t="s">
        <v>520</v>
      </c>
      <c r="C43" s="243">
        <v>5000</v>
      </c>
      <c r="D43" s="243">
        <v>0</v>
      </c>
      <c r="E43" s="243">
        <f t="shared" si="1"/>
        <v>5000</v>
      </c>
      <c r="F43" s="26"/>
      <c r="G43" s="27"/>
      <c r="H43" s="27"/>
      <c r="I43" s="317"/>
      <c r="J43" s="27"/>
      <c r="K43" s="28"/>
      <c r="L43" s="28"/>
    </row>
    <row r="44" spans="1:12" ht="13.5" customHeight="1" x14ac:dyDescent="0.2">
      <c r="A44" s="351"/>
      <c r="B44" s="348" t="s">
        <v>521</v>
      </c>
      <c r="C44" s="243">
        <v>1500</v>
      </c>
      <c r="D44" s="243">
        <v>0</v>
      </c>
      <c r="E44" s="243">
        <f t="shared" si="1"/>
        <v>1500</v>
      </c>
      <c r="F44" s="26"/>
      <c r="G44" s="27"/>
      <c r="H44" s="27"/>
      <c r="I44" s="317"/>
      <c r="J44" s="27"/>
      <c r="K44" s="28"/>
      <c r="L44" s="28"/>
    </row>
    <row r="45" spans="1:12" ht="13.5" customHeight="1" x14ac:dyDescent="0.2">
      <c r="A45" s="351"/>
      <c r="B45" s="348" t="s">
        <v>522</v>
      </c>
      <c r="C45" s="243">
        <v>4000</v>
      </c>
      <c r="D45" s="243">
        <f>3605+801</f>
        <v>4406</v>
      </c>
      <c r="E45" s="243">
        <f t="shared" si="1"/>
        <v>8406</v>
      </c>
      <c r="F45" s="26"/>
      <c r="G45" s="320"/>
      <c r="H45" s="320"/>
      <c r="I45" s="317"/>
      <c r="J45" s="27"/>
      <c r="K45" s="28"/>
      <c r="L45" s="28"/>
    </row>
    <row r="46" spans="1:12" ht="13.5" customHeight="1" x14ac:dyDescent="0.2">
      <c r="A46" s="351"/>
      <c r="B46" s="348" t="s">
        <v>523</v>
      </c>
      <c r="C46" s="243">
        <v>300</v>
      </c>
      <c r="D46" s="243">
        <v>0</v>
      </c>
      <c r="E46" s="243">
        <f t="shared" si="1"/>
        <v>300</v>
      </c>
      <c r="F46" s="26"/>
      <c r="G46" s="27"/>
      <c r="H46" s="27"/>
      <c r="I46" s="317"/>
      <c r="J46" s="27"/>
      <c r="K46" s="28"/>
      <c r="L46" s="28"/>
    </row>
    <row r="47" spans="1:12" ht="13.5" customHeight="1" x14ac:dyDescent="0.2">
      <c r="A47" s="351"/>
      <c r="B47" s="384" t="s">
        <v>524</v>
      </c>
      <c r="C47" s="243">
        <v>600</v>
      </c>
      <c r="D47" s="243">
        <v>0</v>
      </c>
      <c r="E47" s="243">
        <f t="shared" ref="E47:E59" si="2">D47+C47</f>
        <v>600</v>
      </c>
      <c r="F47" s="26"/>
      <c r="G47" s="27"/>
      <c r="H47" s="27"/>
      <c r="I47" s="317"/>
      <c r="J47" s="27"/>
      <c r="K47" s="28"/>
      <c r="L47" s="28"/>
    </row>
    <row r="48" spans="1:12" ht="13.5" customHeight="1" x14ac:dyDescent="0.2">
      <c r="A48" s="351"/>
      <c r="B48" s="384" t="s">
        <v>525</v>
      </c>
      <c r="C48" s="243">
        <v>5000</v>
      </c>
      <c r="D48" s="243">
        <v>-5000</v>
      </c>
      <c r="E48" s="243">
        <f t="shared" si="2"/>
        <v>0</v>
      </c>
      <c r="F48" s="26"/>
      <c r="G48" s="27"/>
      <c r="H48" s="27"/>
      <c r="I48" s="317"/>
      <c r="J48" s="27"/>
      <c r="K48" s="28"/>
      <c r="L48" s="28"/>
    </row>
    <row r="49" spans="1:12" ht="13.5" customHeight="1" x14ac:dyDescent="0.2">
      <c r="A49" s="351"/>
      <c r="B49" s="384" t="s">
        <v>526</v>
      </c>
      <c r="C49" s="243">
        <v>2000</v>
      </c>
      <c r="D49" s="243">
        <v>0</v>
      </c>
      <c r="E49" s="243">
        <f t="shared" si="2"/>
        <v>2000</v>
      </c>
      <c r="F49" s="26"/>
      <c r="G49" s="27"/>
      <c r="H49" s="27"/>
      <c r="I49" s="323"/>
      <c r="J49" s="27"/>
      <c r="K49" s="28"/>
      <c r="L49" s="28"/>
    </row>
    <row r="50" spans="1:12" ht="13.5" customHeight="1" x14ac:dyDescent="0.2">
      <c r="A50" s="351"/>
      <c r="B50" s="384" t="s">
        <v>527</v>
      </c>
      <c r="C50" s="243">
        <v>800</v>
      </c>
      <c r="D50" s="243">
        <v>25</v>
      </c>
      <c r="E50" s="243">
        <f t="shared" si="2"/>
        <v>825</v>
      </c>
      <c r="F50" s="26"/>
      <c r="G50" s="27"/>
      <c r="H50" s="27"/>
      <c r="I50" s="317"/>
      <c r="J50" s="27"/>
      <c r="K50" s="28"/>
      <c r="L50" s="28"/>
    </row>
    <row r="51" spans="1:12" ht="13.5" customHeight="1" x14ac:dyDescent="0.2">
      <c r="A51" s="351"/>
      <c r="B51" s="384" t="s">
        <v>528</v>
      </c>
      <c r="C51" s="243">
        <v>1000</v>
      </c>
      <c r="D51" s="243">
        <v>0</v>
      </c>
      <c r="E51" s="243">
        <f t="shared" si="2"/>
        <v>1000</v>
      </c>
      <c r="F51" s="26"/>
      <c r="G51" s="27"/>
      <c r="H51" s="27"/>
      <c r="I51" s="317"/>
      <c r="J51" s="27"/>
      <c r="K51" s="28"/>
      <c r="L51" s="28"/>
    </row>
    <row r="52" spans="1:12" ht="13.5" customHeight="1" x14ac:dyDescent="0.2">
      <c r="A52" s="351"/>
      <c r="B52" s="384" t="s">
        <v>534</v>
      </c>
      <c r="C52" s="243">
        <v>8000</v>
      </c>
      <c r="D52" s="243">
        <v>3044</v>
      </c>
      <c r="E52" s="243">
        <f t="shared" si="2"/>
        <v>11044</v>
      </c>
      <c r="F52" s="26"/>
      <c r="G52" s="320"/>
      <c r="H52" s="320"/>
      <c r="I52" s="317"/>
      <c r="J52" s="27"/>
      <c r="K52" s="28"/>
      <c r="L52" s="28"/>
    </row>
    <row r="53" spans="1:12" ht="13.5" customHeight="1" x14ac:dyDescent="0.2">
      <c r="A53" s="351"/>
      <c r="B53" s="384" t="s">
        <v>529</v>
      </c>
      <c r="C53" s="243">
        <v>13700</v>
      </c>
      <c r="D53" s="243">
        <v>0</v>
      </c>
      <c r="E53" s="243">
        <f t="shared" si="2"/>
        <v>13700</v>
      </c>
      <c r="F53" s="26"/>
      <c r="G53" s="27"/>
      <c r="H53" s="27"/>
      <c r="I53" s="317"/>
      <c r="J53" s="27"/>
      <c r="K53" s="28"/>
      <c r="L53" s="28"/>
    </row>
    <row r="54" spans="1:12" ht="13.5" customHeight="1" x14ac:dyDescent="0.2">
      <c r="A54" s="351"/>
      <c r="B54" s="384" t="s">
        <v>533</v>
      </c>
      <c r="C54" s="243">
        <v>600</v>
      </c>
      <c r="D54" s="243">
        <v>0</v>
      </c>
      <c r="E54" s="243">
        <f t="shared" si="2"/>
        <v>600</v>
      </c>
      <c r="F54" s="26"/>
      <c r="G54" s="324"/>
      <c r="H54" s="324"/>
      <c r="I54" s="317"/>
      <c r="J54" s="27"/>
      <c r="K54" s="28"/>
      <c r="L54" s="28"/>
    </row>
    <row r="55" spans="1:12" ht="13.5" customHeight="1" x14ac:dyDescent="0.2">
      <c r="A55" s="351"/>
      <c r="B55" s="384" t="s">
        <v>530</v>
      </c>
      <c r="C55" s="243">
        <v>4000</v>
      </c>
      <c r="D55" s="243">
        <v>0</v>
      </c>
      <c r="E55" s="243">
        <f t="shared" si="2"/>
        <v>4000</v>
      </c>
      <c r="F55" s="26"/>
      <c r="G55" s="27"/>
      <c r="H55" s="27"/>
      <c r="I55" s="317"/>
      <c r="J55" s="27"/>
      <c r="K55" s="28"/>
      <c r="L55" s="28"/>
    </row>
    <row r="56" spans="1:12" ht="13.5" customHeight="1" x14ac:dyDescent="0.2">
      <c r="A56" s="351"/>
      <c r="B56" s="383" t="s">
        <v>531</v>
      </c>
      <c r="C56" s="243">
        <v>1000</v>
      </c>
      <c r="D56" s="243">
        <v>0</v>
      </c>
      <c r="E56" s="243">
        <f t="shared" si="2"/>
        <v>1000</v>
      </c>
      <c r="F56" s="26"/>
      <c r="G56" s="27"/>
      <c r="H56" s="27"/>
      <c r="I56" s="317"/>
      <c r="J56" s="27"/>
      <c r="K56" s="28"/>
      <c r="L56" s="28"/>
    </row>
    <row r="57" spans="1:12" ht="13.5" customHeight="1" x14ac:dyDescent="0.2">
      <c r="A57" s="351"/>
      <c r="B57" s="383" t="s">
        <v>548</v>
      </c>
      <c r="C57" s="243">
        <v>1500</v>
      </c>
      <c r="D57" s="243">
        <v>0</v>
      </c>
      <c r="E57" s="243">
        <f t="shared" si="2"/>
        <v>1500</v>
      </c>
      <c r="F57" s="26"/>
      <c r="G57" s="27"/>
      <c r="H57" s="27"/>
      <c r="I57" s="317"/>
      <c r="J57" s="27"/>
      <c r="K57" s="28"/>
      <c r="L57" s="28"/>
    </row>
    <row r="58" spans="1:12" ht="13.5" customHeight="1" x14ac:dyDescent="0.2">
      <c r="A58" s="351"/>
      <c r="B58" s="384" t="s">
        <v>532</v>
      </c>
      <c r="C58" s="243">
        <v>5000</v>
      </c>
      <c r="D58" s="243">
        <v>-5000</v>
      </c>
      <c r="E58" s="243">
        <f t="shared" si="2"/>
        <v>0</v>
      </c>
      <c r="F58" s="26"/>
      <c r="G58" s="27"/>
      <c r="H58" s="27"/>
      <c r="I58" s="317"/>
      <c r="J58" s="27"/>
      <c r="K58" s="28"/>
      <c r="L58" s="28"/>
    </row>
    <row r="59" spans="1:12" ht="13.5" customHeight="1" x14ac:dyDescent="0.2">
      <c r="A59" s="351"/>
      <c r="B59" s="384" t="s">
        <v>608</v>
      </c>
      <c r="C59" s="243">
        <v>1500</v>
      </c>
      <c r="D59" s="243">
        <v>0</v>
      </c>
      <c r="E59" s="243">
        <f t="shared" si="2"/>
        <v>1500</v>
      </c>
      <c r="F59" s="26"/>
      <c r="G59" s="27"/>
      <c r="H59" s="27"/>
      <c r="I59" s="317"/>
      <c r="J59" s="27"/>
      <c r="K59" s="28"/>
      <c r="L59" s="28"/>
    </row>
    <row r="60" spans="1:12" ht="13.5" customHeight="1" x14ac:dyDescent="0.2">
      <c r="A60" s="351"/>
      <c r="B60" s="385" t="s">
        <v>151</v>
      </c>
      <c r="C60" s="386">
        <v>5000</v>
      </c>
      <c r="D60" s="243">
        <v>0</v>
      </c>
      <c r="E60" s="243">
        <f t="shared" ref="E60:E96" si="3">D60+C60</f>
        <v>5000</v>
      </c>
      <c r="F60" s="26"/>
      <c r="G60" s="27"/>
      <c r="H60" s="27"/>
      <c r="I60" s="317"/>
      <c r="J60" s="27"/>
      <c r="K60" s="28"/>
      <c r="L60" s="28"/>
    </row>
    <row r="61" spans="1:12" ht="13.5" customHeight="1" x14ac:dyDescent="0.2">
      <c r="A61" s="351"/>
      <c r="B61" s="384" t="s">
        <v>535</v>
      </c>
      <c r="C61" s="243">
        <v>10000</v>
      </c>
      <c r="D61" s="243">
        <v>0</v>
      </c>
      <c r="E61" s="243">
        <f t="shared" si="3"/>
        <v>10000</v>
      </c>
      <c r="F61" s="26"/>
      <c r="G61" s="27"/>
      <c r="H61" s="27"/>
      <c r="I61" s="317"/>
      <c r="J61" s="27"/>
      <c r="K61" s="28"/>
      <c r="L61" s="28"/>
    </row>
    <row r="62" spans="1:12" ht="13.5" customHeight="1" x14ac:dyDescent="0.2">
      <c r="A62" s="351"/>
      <c r="B62" s="384" t="s">
        <v>619</v>
      </c>
      <c r="C62" s="243">
        <v>5000</v>
      </c>
      <c r="D62" s="243">
        <v>-2500</v>
      </c>
      <c r="E62" s="243">
        <f t="shared" si="3"/>
        <v>2500</v>
      </c>
      <c r="F62" s="26"/>
      <c r="G62" s="27"/>
      <c r="H62" s="27"/>
      <c r="I62" s="317"/>
      <c r="J62" s="27"/>
      <c r="K62" s="28"/>
      <c r="L62" s="28"/>
    </row>
    <row r="63" spans="1:12" ht="13.5" customHeight="1" x14ac:dyDescent="0.2">
      <c r="A63" s="351"/>
      <c r="B63" s="384" t="s">
        <v>536</v>
      </c>
      <c r="C63" s="243">
        <v>19500</v>
      </c>
      <c r="D63" s="243">
        <v>0</v>
      </c>
      <c r="E63" s="243">
        <f t="shared" si="3"/>
        <v>19500</v>
      </c>
      <c r="F63" s="26"/>
      <c r="G63" s="27"/>
      <c r="H63" s="27"/>
      <c r="I63" s="317"/>
      <c r="K63" s="28"/>
      <c r="L63" s="28"/>
    </row>
    <row r="64" spans="1:12" ht="13.5" customHeight="1" x14ac:dyDescent="0.2">
      <c r="A64" s="351"/>
      <c r="B64" s="384" t="s">
        <v>537</v>
      </c>
      <c r="C64" s="243">
        <v>3500</v>
      </c>
      <c r="D64" s="243">
        <v>0</v>
      </c>
      <c r="E64" s="243">
        <f t="shared" si="3"/>
        <v>3500</v>
      </c>
      <c r="F64" s="26"/>
      <c r="G64" s="27"/>
      <c r="H64" s="27"/>
      <c r="I64" s="317"/>
      <c r="J64" s="27"/>
      <c r="K64" s="28"/>
      <c r="L64" s="28"/>
    </row>
    <row r="65" spans="1:13" ht="13.5" customHeight="1" x14ac:dyDescent="0.2">
      <c r="A65" s="351"/>
      <c r="B65" s="384" t="s">
        <v>596</v>
      </c>
      <c r="C65" s="243">
        <v>8000</v>
      </c>
      <c r="D65" s="243">
        <v>-8000</v>
      </c>
      <c r="E65" s="243">
        <f t="shared" si="3"/>
        <v>0</v>
      </c>
      <c r="F65" s="26"/>
      <c r="G65" s="27"/>
      <c r="H65" s="27"/>
      <c r="I65" s="317"/>
      <c r="J65" s="27"/>
      <c r="K65" s="28"/>
      <c r="L65" s="28"/>
    </row>
    <row r="66" spans="1:13" ht="13.5" customHeight="1" x14ac:dyDescent="0.2">
      <c r="A66" s="351"/>
      <c r="B66" s="384" t="s">
        <v>538</v>
      </c>
      <c r="C66" s="243">
        <v>2000</v>
      </c>
      <c r="D66" s="243">
        <v>-2000</v>
      </c>
      <c r="E66" s="243">
        <f t="shared" si="3"/>
        <v>0</v>
      </c>
      <c r="F66" s="26"/>
      <c r="G66" s="27"/>
      <c r="H66" s="27"/>
      <c r="I66" s="317"/>
      <c r="J66" s="27"/>
      <c r="K66" s="28"/>
      <c r="L66" s="28"/>
    </row>
    <row r="67" spans="1:13" ht="13.5" customHeight="1" x14ac:dyDescent="0.2">
      <c r="A67" s="351"/>
      <c r="B67" s="384" t="s">
        <v>153</v>
      </c>
      <c r="C67" s="419">
        <v>1220</v>
      </c>
      <c r="D67" s="243">
        <v>0</v>
      </c>
      <c r="E67" s="243">
        <f t="shared" si="3"/>
        <v>1220</v>
      </c>
      <c r="F67" s="26"/>
      <c r="G67" s="27"/>
      <c r="H67" s="27"/>
      <c r="I67" s="317"/>
      <c r="J67" s="27"/>
      <c r="K67" s="28"/>
      <c r="L67" s="28"/>
    </row>
    <row r="68" spans="1:13" ht="13.5" customHeight="1" x14ac:dyDescent="0.2">
      <c r="A68" s="351"/>
      <c r="B68" s="383" t="s">
        <v>539</v>
      </c>
      <c r="C68" s="386">
        <v>2500</v>
      </c>
      <c r="D68" s="243">
        <v>0</v>
      </c>
      <c r="E68" s="243">
        <f t="shared" si="3"/>
        <v>2500</v>
      </c>
      <c r="F68" s="26"/>
      <c r="G68" s="27"/>
      <c r="H68" s="27"/>
      <c r="I68" s="317"/>
      <c r="J68" s="27"/>
      <c r="K68" s="28"/>
      <c r="L68" s="28"/>
    </row>
    <row r="69" spans="1:13" ht="13.5" customHeight="1" x14ac:dyDescent="0.2">
      <c r="A69" s="351"/>
      <c r="B69" s="383" t="s">
        <v>543</v>
      </c>
      <c r="C69" s="386">
        <v>50000</v>
      </c>
      <c r="D69" s="243">
        <v>-30000</v>
      </c>
      <c r="E69" s="243">
        <f t="shared" si="3"/>
        <v>20000</v>
      </c>
      <c r="F69" s="26"/>
      <c r="G69" s="27"/>
      <c r="H69" s="27"/>
      <c r="I69" s="317"/>
      <c r="J69" s="27"/>
      <c r="K69" s="28"/>
      <c r="L69" s="28"/>
    </row>
    <row r="70" spans="1:13" ht="13.5" customHeight="1" x14ac:dyDescent="0.2">
      <c r="A70" s="351"/>
      <c r="B70" s="383" t="s">
        <v>544</v>
      </c>
      <c r="C70" s="386">
        <v>8000</v>
      </c>
      <c r="D70" s="243">
        <v>0</v>
      </c>
      <c r="E70" s="243">
        <f t="shared" si="3"/>
        <v>8000</v>
      </c>
      <c r="F70" s="26"/>
      <c r="G70" s="27"/>
      <c r="H70" s="27"/>
      <c r="I70" s="317"/>
      <c r="J70" s="27"/>
      <c r="K70" s="27"/>
      <c r="L70" s="28"/>
      <c r="M70" s="28"/>
    </row>
    <row r="71" spans="1:13" ht="13.5" customHeight="1" x14ac:dyDescent="0.2">
      <c r="A71" s="351"/>
      <c r="B71" s="383" t="s">
        <v>545</v>
      </c>
      <c r="C71" s="386">
        <v>98000</v>
      </c>
      <c r="D71" s="243">
        <v>-20520</v>
      </c>
      <c r="E71" s="243">
        <f t="shared" si="3"/>
        <v>77480</v>
      </c>
      <c r="F71" s="26"/>
      <c r="G71" s="27"/>
      <c r="H71" s="27"/>
      <c r="I71" s="317"/>
      <c r="J71" s="29"/>
      <c r="K71" s="28"/>
      <c r="L71" s="28"/>
    </row>
    <row r="72" spans="1:13" ht="13.5" customHeight="1" x14ac:dyDescent="0.2">
      <c r="A72" s="351"/>
      <c r="B72" s="384" t="s">
        <v>154</v>
      </c>
      <c r="C72" s="386">
        <v>500</v>
      </c>
      <c r="D72" s="243">
        <v>-500</v>
      </c>
      <c r="E72" s="243">
        <f t="shared" si="3"/>
        <v>0</v>
      </c>
      <c r="F72" s="26"/>
      <c r="G72" s="27"/>
      <c r="H72" s="27"/>
      <c r="I72" s="317"/>
      <c r="J72" s="27"/>
      <c r="K72" s="28"/>
      <c r="L72" s="28"/>
    </row>
    <row r="73" spans="1:13" ht="13.5" customHeight="1" x14ac:dyDescent="0.2">
      <c r="A73" s="351"/>
      <c r="B73" s="385" t="s">
        <v>540</v>
      </c>
      <c r="C73" s="386">
        <v>900</v>
      </c>
      <c r="D73" s="243">
        <v>0</v>
      </c>
      <c r="E73" s="243">
        <f t="shared" si="3"/>
        <v>900</v>
      </c>
      <c r="F73" s="26"/>
      <c r="G73" s="27"/>
      <c r="H73" s="27"/>
      <c r="I73" s="323"/>
      <c r="J73" s="27"/>
      <c r="K73" s="28"/>
      <c r="L73" s="28"/>
    </row>
    <row r="74" spans="1:13" ht="13.5" customHeight="1" x14ac:dyDescent="0.2">
      <c r="A74" s="351"/>
      <c r="B74" s="385" t="s">
        <v>541</v>
      </c>
      <c r="C74" s="386">
        <v>600</v>
      </c>
      <c r="D74" s="243">
        <v>0</v>
      </c>
      <c r="E74" s="243">
        <f t="shared" si="3"/>
        <v>600</v>
      </c>
      <c r="F74" s="26"/>
      <c r="G74" s="27"/>
      <c r="H74" s="27"/>
      <c r="I74" s="317"/>
      <c r="J74" s="27"/>
      <c r="K74" s="28"/>
      <c r="L74" s="28"/>
    </row>
    <row r="75" spans="1:13" ht="13.5" customHeight="1" x14ac:dyDescent="0.2">
      <c r="A75" s="351"/>
      <c r="B75" s="385" t="s">
        <v>542</v>
      </c>
      <c r="C75" s="386">
        <v>400</v>
      </c>
      <c r="D75" s="243">
        <v>-400</v>
      </c>
      <c r="E75" s="243">
        <f t="shared" si="3"/>
        <v>0</v>
      </c>
      <c r="F75" s="26"/>
      <c r="G75" s="27"/>
      <c r="H75" s="27"/>
      <c r="I75" s="317"/>
      <c r="J75" s="27"/>
      <c r="K75" s="28"/>
      <c r="L75" s="28"/>
    </row>
    <row r="76" spans="1:13" ht="13.5" customHeight="1" x14ac:dyDescent="0.2">
      <c r="A76" s="351"/>
      <c r="B76" s="384" t="s">
        <v>152</v>
      </c>
      <c r="C76" s="386">
        <v>1500</v>
      </c>
      <c r="D76" s="243">
        <v>-1500</v>
      </c>
      <c r="E76" s="243">
        <f t="shared" si="3"/>
        <v>0</v>
      </c>
      <c r="F76" s="26"/>
      <c r="G76" s="27"/>
      <c r="H76" s="27"/>
      <c r="I76" s="317"/>
      <c r="J76" s="27"/>
      <c r="K76" s="28"/>
      <c r="L76" s="28"/>
    </row>
    <row r="77" spans="1:13" ht="13.5" customHeight="1" x14ac:dyDescent="0.2">
      <c r="A77" s="351"/>
      <c r="B77" s="385" t="s">
        <v>546</v>
      </c>
      <c r="C77" s="386">
        <v>5800</v>
      </c>
      <c r="D77" s="243">
        <v>0</v>
      </c>
      <c r="E77" s="243">
        <f t="shared" si="3"/>
        <v>5800</v>
      </c>
      <c r="F77" s="26"/>
      <c r="G77" s="27"/>
      <c r="H77" s="27"/>
      <c r="I77" s="317"/>
      <c r="J77" s="27"/>
      <c r="K77" s="28"/>
      <c r="L77" s="28"/>
    </row>
    <row r="78" spans="1:13" ht="13.5" customHeight="1" x14ac:dyDescent="0.2">
      <c r="A78" s="351"/>
      <c r="B78" s="387" t="s">
        <v>515</v>
      </c>
      <c r="C78" s="386">
        <v>2000</v>
      </c>
      <c r="D78" s="243">
        <v>0</v>
      </c>
      <c r="E78" s="243">
        <f t="shared" si="3"/>
        <v>2000</v>
      </c>
      <c r="F78" s="26"/>
      <c r="G78" s="27"/>
      <c r="H78" s="27"/>
      <c r="I78" s="317"/>
      <c r="J78" s="27"/>
      <c r="K78" s="28"/>
      <c r="L78" s="28"/>
    </row>
    <row r="79" spans="1:13" ht="13.5" customHeight="1" x14ac:dyDescent="0.2">
      <c r="A79" s="351"/>
      <c r="B79" s="384" t="s">
        <v>547</v>
      </c>
      <c r="C79" s="243">
        <v>2000</v>
      </c>
      <c r="D79" s="243">
        <v>0</v>
      </c>
      <c r="E79" s="243">
        <f t="shared" si="3"/>
        <v>2000</v>
      </c>
      <c r="F79" s="26"/>
      <c r="G79" s="27"/>
      <c r="H79" s="27"/>
      <c r="I79" s="317"/>
      <c r="J79" s="27"/>
      <c r="K79" s="28"/>
      <c r="L79" s="28"/>
    </row>
    <row r="80" spans="1:13" ht="13.5" customHeight="1" x14ac:dyDescent="0.2">
      <c r="A80" s="351"/>
      <c r="B80" s="384" t="s">
        <v>549</v>
      </c>
      <c r="C80" s="243">
        <v>1000</v>
      </c>
      <c r="D80" s="243">
        <v>0</v>
      </c>
      <c r="E80" s="243">
        <f t="shared" si="3"/>
        <v>1000</v>
      </c>
      <c r="F80" s="26"/>
      <c r="G80" s="27"/>
      <c r="H80" s="27"/>
      <c r="I80" s="317"/>
      <c r="J80" s="27"/>
      <c r="K80" s="28"/>
      <c r="L80" s="28"/>
    </row>
    <row r="81" spans="1:12" ht="13.5" customHeight="1" x14ac:dyDescent="0.2">
      <c r="A81" s="351"/>
      <c r="B81" s="348" t="s">
        <v>550</v>
      </c>
      <c r="C81" s="243">
        <v>100</v>
      </c>
      <c r="D81" s="243">
        <v>0</v>
      </c>
      <c r="E81" s="243">
        <f t="shared" si="3"/>
        <v>100</v>
      </c>
      <c r="F81" s="26"/>
      <c r="G81" s="27"/>
      <c r="H81" s="27"/>
      <c r="I81" s="317"/>
      <c r="J81" s="27"/>
      <c r="K81" s="28"/>
      <c r="L81" s="28"/>
    </row>
    <row r="82" spans="1:12" ht="13.5" customHeight="1" x14ac:dyDescent="0.2">
      <c r="A82" s="351"/>
      <c r="B82" s="348" t="s">
        <v>607</v>
      </c>
      <c r="C82" s="243">
        <v>1000</v>
      </c>
      <c r="D82" s="243">
        <v>0</v>
      </c>
      <c r="E82" s="243">
        <f t="shared" si="3"/>
        <v>1000</v>
      </c>
      <c r="F82" s="26"/>
      <c r="G82" s="27"/>
      <c r="H82" s="27"/>
      <c r="I82" s="317"/>
      <c r="J82" s="27"/>
      <c r="K82" s="28"/>
      <c r="L82" s="28"/>
    </row>
    <row r="83" spans="1:12" ht="13.5" customHeight="1" x14ac:dyDescent="0.2">
      <c r="A83" s="351"/>
      <c r="B83" s="384" t="s">
        <v>551</v>
      </c>
      <c r="C83" s="243">
        <v>30000</v>
      </c>
      <c r="D83" s="243">
        <v>2000</v>
      </c>
      <c r="E83" s="243">
        <f t="shared" si="3"/>
        <v>32000</v>
      </c>
      <c r="F83" s="26"/>
      <c r="G83" s="27"/>
      <c r="H83" s="27"/>
      <c r="I83" s="323"/>
      <c r="J83" s="27"/>
      <c r="K83" s="28"/>
      <c r="L83" s="28"/>
    </row>
    <row r="84" spans="1:12" ht="13.5" customHeight="1" x14ac:dyDescent="0.2">
      <c r="A84" s="351"/>
      <c r="B84" s="384" t="s">
        <v>643</v>
      </c>
      <c r="C84" s="243">
        <v>0</v>
      </c>
      <c r="D84" s="243">
        <v>3000</v>
      </c>
      <c r="E84" s="243">
        <f t="shared" si="3"/>
        <v>3000</v>
      </c>
      <c r="F84" s="26"/>
      <c r="G84" s="320"/>
      <c r="H84" s="320"/>
      <c r="I84" s="323"/>
      <c r="J84" s="27"/>
      <c r="K84" s="28"/>
      <c r="L84" s="28"/>
    </row>
    <row r="85" spans="1:12" ht="13.5" customHeight="1" x14ac:dyDescent="0.2">
      <c r="A85" s="351"/>
      <c r="B85" s="384" t="s">
        <v>552</v>
      </c>
      <c r="C85" s="243">
        <v>3500</v>
      </c>
      <c r="D85" s="243">
        <v>944</v>
      </c>
      <c r="E85" s="243">
        <f t="shared" si="3"/>
        <v>4444</v>
      </c>
      <c r="F85" s="26"/>
      <c r="G85" s="320"/>
      <c r="H85" s="320"/>
      <c r="I85" s="317"/>
      <c r="J85" s="27"/>
      <c r="K85" s="28"/>
      <c r="L85" s="28"/>
    </row>
    <row r="86" spans="1:12" ht="13.5" customHeight="1" x14ac:dyDescent="0.2">
      <c r="A86" s="351"/>
      <c r="B86" s="384" t="s">
        <v>595</v>
      </c>
      <c r="C86" s="243">
        <v>15240</v>
      </c>
      <c r="D86" s="243">
        <v>0</v>
      </c>
      <c r="E86" s="243">
        <f t="shared" si="3"/>
        <v>15240</v>
      </c>
      <c r="F86" s="26"/>
      <c r="G86" s="27"/>
      <c r="H86" s="27"/>
      <c r="I86" s="317"/>
      <c r="J86" s="27"/>
      <c r="K86" s="28"/>
      <c r="L86" s="28"/>
    </row>
    <row r="87" spans="1:12" ht="13.5" customHeight="1" x14ac:dyDescent="0.2">
      <c r="A87" s="351"/>
      <c r="B87" s="383" t="s">
        <v>553</v>
      </c>
      <c r="C87" s="243">
        <v>1270</v>
      </c>
      <c r="D87" s="243">
        <v>0</v>
      </c>
      <c r="E87" s="243">
        <f t="shared" si="3"/>
        <v>1270</v>
      </c>
      <c r="F87" s="26"/>
      <c r="G87" s="27"/>
      <c r="H87" s="27"/>
      <c r="I87" s="317"/>
      <c r="J87" s="27"/>
    </row>
    <row r="88" spans="1:12" ht="13.5" customHeight="1" x14ac:dyDescent="0.2">
      <c r="A88" s="351"/>
      <c r="B88" s="383" t="s">
        <v>555</v>
      </c>
      <c r="C88" s="243">
        <v>1016</v>
      </c>
      <c r="D88" s="243">
        <v>0</v>
      </c>
      <c r="E88" s="243">
        <f t="shared" si="3"/>
        <v>1016</v>
      </c>
      <c r="F88" s="26"/>
      <c r="G88" s="27"/>
      <c r="H88" s="27"/>
      <c r="I88" s="317"/>
      <c r="J88" s="27"/>
    </row>
    <row r="89" spans="1:12" ht="13.5" customHeight="1" x14ac:dyDescent="0.2">
      <c r="A89" s="351"/>
      <c r="B89" s="383" t="s">
        <v>640</v>
      </c>
      <c r="C89" s="243">
        <v>0</v>
      </c>
      <c r="D89" s="243">
        <v>305</v>
      </c>
      <c r="E89" s="243">
        <f t="shared" si="3"/>
        <v>305</v>
      </c>
      <c r="F89" s="334"/>
      <c r="G89" s="320"/>
      <c r="H89" s="320"/>
      <c r="I89" s="317"/>
      <c r="J89" s="27"/>
    </row>
    <row r="90" spans="1:12" ht="13.5" customHeight="1" x14ac:dyDescent="0.2">
      <c r="A90" s="351"/>
      <c r="B90" s="383" t="s">
        <v>642</v>
      </c>
      <c r="C90" s="243">
        <v>0</v>
      </c>
      <c r="D90" s="243">
        <v>4445</v>
      </c>
      <c r="E90" s="243">
        <f t="shared" si="3"/>
        <v>4445</v>
      </c>
      <c r="F90" s="334"/>
      <c r="G90" s="320"/>
      <c r="H90" s="320"/>
      <c r="I90" s="323"/>
      <c r="J90" s="27"/>
    </row>
    <row r="91" spans="1:12" ht="13.5" customHeight="1" x14ac:dyDescent="0.2">
      <c r="A91" s="351"/>
      <c r="B91" s="383" t="s">
        <v>644</v>
      </c>
      <c r="C91" s="243">
        <v>0</v>
      </c>
      <c r="D91" s="243">
        <v>414</v>
      </c>
      <c r="E91" s="243">
        <f t="shared" si="3"/>
        <v>414</v>
      </c>
      <c r="F91" s="334"/>
      <c r="G91" s="320"/>
      <c r="H91" s="320"/>
      <c r="I91" s="317"/>
      <c r="J91" s="27"/>
    </row>
    <row r="92" spans="1:12" ht="13.5" customHeight="1" x14ac:dyDescent="0.2">
      <c r="A92" s="351"/>
      <c r="B92" s="383" t="s">
        <v>645</v>
      </c>
      <c r="C92" s="243">
        <v>0</v>
      </c>
      <c r="D92" s="243">
        <v>3000</v>
      </c>
      <c r="E92" s="243">
        <f t="shared" si="3"/>
        <v>3000</v>
      </c>
      <c r="F92" s="26"/>
      <c r="G92" s="320"/>
      <c r="H92" s="320"/>
      <c r="I92" s="317"/>
      <c r="J92" s="27"/>
    </row>
    <row r="93" spans="1:12" ht="13.5" customHeight="1" x14ac:dyDescent="0.2">
      <c r="A93" s="351"/>
      <c r="B93" s="383" t="s">
        <v>669</v>
      </c>
      <c r="C93" s="243">
        <v>0</v>
      </c>
      <c r="D93" s="243">
        <v>985</v>
      </c>
      <c r="E93" s="243">
        <f t="shared" si="3"/>
        <v>985</v>
      </c>
      <c r="F93" s="26"/>
      <c r="G93" s="320"/>
      <c r="H93" s="320"/>
      <c r="I93" s="317"/>
      <c r="J93" s="27"/>
    </row>
    <row r="94" spans="1:12" ht="13.5" customHeight="1" x14ac:dyDescent="0.2">
      <c r="A94" s="351"/>
      <c r="B94" s="383" t="s">
        <v>668</v>
      </c>
      <c r="C94" s="243">
        <v>0</v>
      </c>
      <c r="D94" s="243">
        <v>4478</v>
      </c>
      <c r="E94" s="243">
        <f t="shared" si="3"/>
        <v>4478</v>
      </c>
      <c r="F94" s="26"/>
      <c r="G94" s="320"/>
      <c r="H94" s="320"/>
      <c r="I94" s="317"/>
      <c r="J94" s="27"/>
    </row>
    <row r="95" spans="1:12" ht="13.5" customHeight="1" x14ac:dyDescent="0.2">
      <c r="A95" s="351"/>
      <c r="B95" s="383" t="s">
        <v>556</v>
      </c>
      <c r="C95" s="243">
        <v>3000</v>
      </c>
      <c r="D95" s="243">
        <v>0</v>
      </c>
      <c r="E95" s="243">
        <f t="shared" si="3"/>
        <v>3000</v>
      </c>
      <c r="F95" s="26"/>
      <c r="G95" s="27"/>
      <c r="H95" s="27"/>
      <c r="I95" s="317"/>
      <c r="J95" s="27"/>
    </row>
    <row r="96" spans="1:12" ht="13.5" customHeight="1" x14ac:dyDescent="0.2">
      <c r="A96" s="351"/>
      <c r="B96" s="389" t="s">
        <v>557</v>
      </c>
      <c r="C96" s="243">
        <v>15240</v>
      </c>
      <c r="D96" s="243">
        <v>0</v>
      </c>
      <c r="E96" s="243">
        <f t="shared" si="3"/>
        <v>15240</v>
      </c>
      <c r="F96" s="26"/>
      <c r="G96" s="27"/>
      <c r="H96" s="27"/>
      <c r="I96" s="317"/>
      <c r="J96" s="27"/>
    </row>
    <row r="97" spans="1:12" ht="13.5" customHeight="1" x14ac:dyDescent="0.2">
      <c r="A97" s="351"/>
      <c r="B97" s="390" t="s">
        <v>155</v>
      </c>
      <c r="C97" s="391">
        <f>SUM(C98:C103)</f>
        <v>28595</v>
      </c>
      <c r="D97" s="391">
        <f>SUM(D98:D103)</f>
        <v>0</v>
      </c>
      <c r="E97" s="391">
        <f>SUM(E98:E103)</f>
        <v>28595</v>
      </c>
      <c r="F97" s="308"/>
      <c r="G97" s="27"/>
      <c r="H97" s="27"/>
      <c r="I97" s="317"/>
      <c r="J97" s="27"/>
    </row>
    <row r="98" spans="1:12" ht="13.5" customHeight="1" x14ac:dyDescent="0.2">
      <c r="A98" s="351"/>
      <c r="B98" s="392" t="s">
        <v>156</v>
      </c>
      <c r="C98" s="393">
        <v>2527</v>
      </c>
      <c r="D98" s="393">
        <v>0</v>
      </c>
      <c r="E98" s="393">
        <f t="shared" ref="E98:E103" si="4">C98+D98</f>
        <v>2527</v>
      </c>
      <c r="F98" s="26"/>
      <c r="G98" s="30"/>
      <c r="H98" s="30"/>
      <c r="I98" s="323"/>
      <c r="J98" s="30"/>
    </row>
    <row r="99" spans="1:12" ht="13.5" customHeight="1" x14ac:dyDescent="0.2">
      <c r="A99" s="351"/>
      <c r="B99" s="392" t="s">
        <v>157</v>
      </c>
      <c r="C99" s="393">
        <v>21300</v>
      </c>
      <c r="D99" s="393">
        <v>0</v>
      </c>
      <c r="E99" s="393">
        <f t="shared" si="4"/>
        <v>21300</v>
      </c>
      <c r="F99" s="26"/>
      <c r="G99" s="30"/>
      <c r="H99" s="30"/>
      <c r="I99" s="317"/>
      <c r="J99" s="30"/>
    </row>
    <row r="100" spans="1:12" ht="13.5" customHeight="1" x14ac:dyDescent="0.2">
      <c r="A100" s="351"/>
      <c r="B100" s="392" t="s">
        <v>158</v>
      </c>
      <c r="C100" s="393">
        <v>1300</v>
      </c>
      <c r="D100" s="393">
        <v>0</v>
      </c>
      <c r="E100" s="393">
        <f t="shared" si="4"/>
        <v>1300</v>
      </c>
      <c r="F100" s="26"/>
      <c r="G100" s="30"/>
      <c r="H100" s="30"/>
      <c r="I100" s="317"/>
      <c r="J100" s="30"/>
    </row>
    <row r="101" spans="1:12" ht="13.5" customHeight="1" x14ac:dyDescent="0.2">
      <c r="A101" s="351"/>
      <c r="B101" s="392" t="s">
        <v>159</v>
      </c>
      <c r="C101" s="393">
        <v>2768</v>
      </c>
      <c r="D101" s="393">
        <v>0</v>
      </c>
      <c r="E101" s="393">
        <f t="shared" si="4"/>
        <v>2768</v>
      </c>
      <c r="F101" s="26"/>
      <c r="G101" s="31"/>
      <c r="H101" s="31"/>
      <c r="I101" s="319"/>
      <c r="J101" s="31"/>
    </row>
    <row r="102" spans="1:12" ht="13.5" customHeight="1" x14ac:dyDescent="0.2">
      <c r="A102" s="351"/>
      <c r="B102" s="392" t="s">
        <v>160</v>
      </c>
      <c r="C102" s="393">
        <v>700</v>
      </c>
      <c r="D102" s="393">
        <v>0</v>
      </c>
      <c r="E102" s="393">
        <f t="shared" si="4"/>
        <v>700</v>
      </c>
      <c r="F102" s="26"/>
      <c r="G102" s="30"/>
      <c r="H102" s="30"/>
      <c r="I102" s="323"/>
      <c r="J102" s="30"/>
    </row>
    <row r="103" spans="1:12" ht="13.5" customHeight="1" x14ac:dyDescent="0.2">
      <c r="A103" s="351"/>
      <c r="B103" s="392" t="s">
        <v>161</v>
      </c>
      <c r="C103" s="393">
        <v>0</v>
      </c>
      <c r="D103" s="393">
        <v>0</v>
      </c>
      <c r="E103" s="393">
        <f t="shared" si="4"/>
        <v>0</v>
      </c>
      <c r="F103" s="26"/>
      <c r="G103" s="30"/>
      <c r="H103" s="30"/>
      <c r="I103" s="317"/>
      <c r="J103" s="30"/>
    </row>
    <row r="104" spans="1:12" ht="16.5" customHeight="1" x14ac:dyDescent="0.2">
      <c r="A104" s="351" t="s">
        <v>49</v>
      </c>
      <c r="B104" s="344" t="s">
        <v>162</v>
      </c>
      <c r="C104" s="345">
        <f>C105+C112</f>
        <v>117033</v>
      </c>
      <c r="D104" s="345">
        <f>D105+D112</f>
        <v>841</v>
      </c>
      <c r="E104" s="345">
        <f>E105+E112</f>
        <v>117874</v>
      </c>
      <c r="F104" s="308"/>
      <c r="G104" s="27"/>
      <c r="H104" s="27"/>
      <c r="I104" s="317"/>
      <c r="J104" s="27"/>
      <c r="L104" s="32"/>
    </row>
    <row r="105" spans="1:12" ht="16.5" customHeight="1" x14ac:dyDescent="0.2">
      <c r="A105" s="351"/>
      <c r="B105" s="379" t="s">
        <v>163</v>
      </c>
      <c r="C105" s="345">
        <f>C107+C106</f>
        <v>116733</v>
      </c>
      <c r="D105" s="345">
        <f>D107+D106</f>
        <v>841</v>
      </c>
      <c r="E105" s="345">
        <f>E107+E106</f>
        <v>117574</v>
      </c>
      <c r="F105" s="308"/>
      <c r="G105" s="27"/>
      <c r="H105" s="27"/>
      <c r="I105" s="317"/>
      <c r="J105" s="27"/>
      <c r="L105" s="32"/>
    </row>
    <row r="106" spans="1:12" ht="13.5" customHeight="1" x14ac:dyDescent="0.2">
      <c r="A106" s="351"/>
      <c r="B106" s="380" t="s">
        <v>164</v>
      </c>
      <c r="C106" s="345">
        <v>0</v>
      </c>
      <c r="D106" s="345">
        <v>0</v>
      </c>
      <c r="E106" s="345">
        <v>0</v>
      </c>
      <c r="F106" s="308"/>
      <c r="G106" s="27"/>
      <c r="H106" s="27"/>
      <c r="I106" s="317"/>
      <c r="J106" s="27"/>
      <c r="L106" s="32"/>
    </row>
    <row r="107" spans="1:12" ht="13.5" customHeight="1" x14ac:dyDescent="0.2">
      <c r="A107" s="351"/>
      <c r="B107" s="380" t="s">
        <v>165</v>
      </c>
      <c r="C107" s="345">
        <f>SUM(C108:C111)</f>
        <v>116733</v>
      </c>
      <c r="D107" s="345">
        <f>SUM(D108:D111)</f>
        <v>841</v>
      </c>
      <c r="E107" s="345">
        <f>SUM(E108:E111)</f>
        <v>117574</v>
      </c>
      <c r="F107" s="308"/>
      <c r="G107" s="27"/>
      <c r="H107" s="27"/>
      <c r="I107" s="317"/>
      <c r="J107" s="27"/>
      <c r="L107" s="32"/>
    </row>
    <row r="108" spans="1:12" s="4" customFormat="1" ht="13.5" customHeight="1" x14ac:dyDescent="0.2">
      <c r="A108" s="351"/>
      <c r="B108" s="383" t="s">
        <v>601</v>
      </c>
      <c r="C108" s="386">
        <v>52000</v>
      </c>
      <c r="D108" s="386">
        <v>0</v>
      </c>
      <c r="E108" s="243">
        <f>D108+C108</f>
        <v>52000</v>
      </c>
      <c r="F108" s="26"/>
      <c r="G108" s="27"/>
      <c r="H108" s="27"/>
      <c r="I108" s="317"/>
      <c r="J108" s="27"/>
      <c r="K108" s="33"/>
    </row>
    <row r="109" spans="1:12" s="4" customFormat="1" ht="13.5" customHeight="1" x14ac:dyDescent="0.2">
      <c r="A109" s="351"/>
      <c r="B109" s="383" t="s">
        <v>166</v>
      </c>
      <c r="C109" s="394">
        <v>52483</v>
      </c>
      <c r="D109" s="394">
        <v>0</v>
      </c>
      <c r="E109" s="243">
        <f>D109+C109</f>
        <v>52483</v>
      </c>
      <c r="F109" s="26"/>
      <c r="G109" s="27"/>
      <c r="H109" s="27"/>
      <c r="I109" s="317"/>
      <c r="J109" s="27"/>
      <c r="K109" s="33"/>
    </row>
    <row r="110" spans="1:12" s="4" customFormat="1" ht="13.5" customHeight="1" x14ac:dyDescent="0.2">
      <c r="A110" s="351"/>
      <c r="B110" s="385" t="s">
        <v>620</v>
      </c>
      <c r="C110" s="386">
        <v>11000</v>
      </c>
      <c r="D110" s="386">
        <v>841</v>
      </c>
      <c r="E110" s="243">
        <f>D110+C110</f>
        <v>11841</v>
      </c>
      <c r="F110" s="26"/>
      <c r="G110" s="27"/>
      <c r="H110" s="27"/>
      <c r="I110" s="317"/>
      <c r="J110" s="27"/>
      <c r="K110" s="33"/>
      <c r="L110" s="314"/>
    </row>
    <row r="111" spans="1:12" s="4" customFormat="1" ht="13.5" customHeight="1" x14ac:dyDescent="0.2">
      <c r="A111" s="351"/>
      <c r="B111" s="383" t="s">
        <v>554</v>
      </c>
      <c r="C111" s="394">
        <v>1250</v>
      </c>
      <c r="D111" s="394">
        <v>0</v>
      </c>
      <c r="E111" s="243">
        <f>D111+C111</f>
        <v>1250</v>
      </c>
      <c r="F111" s="26"/>
      <c r="G111" s="27"/>
      <c r="H111" s="27"/>
      <c r="I111" s="317"/>
      <c r="J111" s="27"/>
      <c r="K111" s="33"/>
      <c r="L111" s="314"/>
    </row>
    <row r="112" spans="1:12" s="4" customFormat="1" ht="13.5" customHeight="1" x14ac:dyDescent="0.2">
      <c r="A112" s="351"/>
      <c r="B112" s="390" t="s">
        <v>167</v>
      </c>
      <c r="C112" s="391">
        <f>SUM(C113:C113)</f>
        <v>300</v>
      </c>
      <c r="D112" s="391">
        <f>SUM(D113:D113)</f>
        <v>0</v>
      </c>
      <c r="E112" s="391">
        <f>SUM(E113:E113)</f>
        <v>300</v>
      </c>
      <c r="F112" s="308"/>
      <c r="G112" s="27"/>
      <c r="H112" s="27"/>
      <c r="I112" s="317"/>
      <c r="J112" s="27"/>
      <c r="K112" s="33"/>
    </row>
    <row r="113" spans="1:12" s="4" customFormat="1" ht="13.5" customHeight="1" x14ac:dyDescent="0.2">
      <c r="A113" s="351"/>
      <c r="B113" s="392" t="s">
        <v>156</v>
      </c>
      <c r="C113" s="393">
        <v>300</v>
      </c>
      <c r="D113" s="393">
        <v>0</v>
      </c>
      <c r="E113" s="393">
        <f>D113+C113</f>
        <v>300</v>
      </c>
      <c r="F113" s="26"/>
      <c r="G113" s="27"/>
      <c r="H113" s="27"/>
      <c r="I113" s="317"/>
      <c r="J113" s="27"/>
      <c r="K113" s="33"/>
    </row>
    <row r="114" spans="1:12" s="4" customFormat="1" ht="13.5" customHeight="1" x14ac:dyDescent="0.2">
      <c r="A114" s="351" t="s">
        <v>51</v>
      </c>
      <c r="B114" s="344" t="s">
        <v>168</v>
      </c>
      <c r="C114" s="345">
        <f>C115+C120</f>
        <v>33992</v>
      </c>
      <c r="D114" s="345">
        <f>D115+D120</f>
        <v>26189</v>
      </c>
      <c r="E114" s="345">
        <f>E115+E120</f>
        <v>60181</v>
      </c>
      <c r="F114" s="308"/>
      <c r="G114" s="27"/>
      <c r="H114" s="27"/>
      <c r="I114" s="317"/>
      <c r="J114" s="27"/>
    </row>
    <row r="115" spans="1:12" s="4" customFormat="1" ht="13.5" customHeight="1" x14ac:dyDescent="0.2">
      <c r="A115" s="351"/>
      <c r="B115" s="379" t="s">
        <v>169</v>
      </c>
      <c r="C115" s="345">
        <f>SUM(C116:C119)</f>
        <v>32032</v>
      </c>
      <c r="D115" s="345">
        <f>SUM(D116:D119)</f>
        <v>17953</v>
      </c>
      <c r="E115" s="345">
        <f>SUM(E116:E119)</f>
        <v>49985</v>
      </c>
      <c r="F115" s="308"/>
      <c r="G115" s="27"/>
      <c r="H115" s="27"/>
      <c r="I115" s="317"/>
      <c r="J115" s="27"/>
    </row>
    <row r="116" spans="1:12" ht="26.1" customHeight="1" x14ac:dyDescent="0.2">
      <c r="A116" s="351"/>
      <c r="B116" s="395" t="s">
        <v>593</v>
      </c>
      <c r="C116" s="243">
        <v>7000</v>
      </c>
      <c r="D116" s="243">
        <v>0</v>
      </c>
      <c r="E116" s="243">
        <f>D116+C116</f>
        <v>7000</v>
      </c>
      <c r="F116" s="26"/>
      <c r="G116" s="27"/>
      <c r="H116" s="27"/>
      <c r="I116" s="317"/>
      <c r="J116" s="27"/>
      <c r="L116" s="28"/>
    </row>
    <row r="117" spans="1:12" ht="14.1" customHeight="1" x14ac:dyDescent="0.2">
      <c r="A117" s="351"/>
      <c r="B117" s="395" t="s">
        <v>558</v>
      </c>
      <c r="C117" s="243">
        <v>5032</v>
      </c>
      <c r="D117" s="243">
        <v>0</v>
      </c>
      <c r="E117" s="243">
        <f>D117+C117</f>
        <v>5032</v>
      </c>
      <c r="F117" s="26"/>
      <c r="G117" s="27"/>
      <c r="H117" s="27"/>
      <c r="I117" s="317"/>
      <c r="J117" s="27"/>
    </row>
    <row r="118" spans="1:12" ht="14.1" customHeight="1" x14ac:dyDescent="0.2">
      <c r="A118" s="351"/>
      <c r="B118" s="415" t="s">
        <v>649</v>
      </c>
      <c r="C118" s="243">
        <v>0</v>
      </c>
      <c r="D118" s="243">
        <v>17953</v>
      </c>
      <c r="E118" s="243">
        <f>D118+C118</f>
        <v>17953</v>
      </c>
      <c r="F118" s="26"/>
      <c r="G118" s="27"/>
      <c r="H118" s="27"/>
      <c r="I118" s="317"/>
      <c r="J118" s="27"/>
    </row>
    <row r="119" spans="1:12" ht="14.1" customHeight="1" x14ac:dyDescent="0.2">
      <c r="A119" s="351"/>
      <c r="B119" s="395" t="s">
        <v>583</v>
      </c>
      <c r="C119" s="243">
        <v>20000</v>
      </c>
      <c r="D119" s="243">
        <v>0</v>
      </c>
      <c r="E119" s="243">
        <f>D119+C119</f>
        <v>20000</v>
      </c>
      <c r="F119" s="26"/>
      <c r="G119" s="27"/>
      <c r="H119" s="27"/>
      <c r="I119" s="317"/>
      <c r="J119" s="27"/>
    </row>
    <row r="120" spans="1:12" ht="14.1" customHeight="1" x14ac:dyDescent="0.2">
      <c r="A120" s="351"/>
      <c r="B120" s="396" t="s">
        <v>511</v>
      </c>
      <c r="C120" s="345">
        <f>SUM(C121:C124)</f>
        <v>1960</v>
      </c>
      <c r="D120" s="345">
        <f>SUM(D121:D124)</f>
        <v>8236</v>
      </c>
      <c r="E120" s="345">
        <f>SUM(E121:E124)</f>
        <v>10196</v>
      </c>
      <c r="F120" s="308"/>
      <c r="G120" s="27"/>
      <c r="H120" s="27"/>
      <c r="I120" s="317"/>
      <c r="J120" s="27"/>
    </row>
    <row r="121" spans="1:12" ht="14.1" customHeight="1" x14ac:dyDescent="0.2">
      <c r="A121" s="351"/>
      <c r="B121" s="397" t="s">
        <v>512</v>
      </c>
      <c r="C121" s="243">
        <v>960</v>
      </c>
      <c r="D121" s="243">
        <v>0</v>
      </c>
      <c r="E121" s="243">
        <f>D121+C121</f>
        <v>960</v>
      </c>
      <c r="F121" s="26"/>
      <c r="G121" s="27"/>
      <c r="H121" s="27"/>
      <c r="I121" s="317"/>
      <c r="J121" s="27"/>
    </row>
    <row r="122" spans="1:12" ht="14.1" customHeight="1" x14ac:dyDescent="0.2">
      <c r="A122" s="351"/>
      <c r="B122" s="398" t="s">
        <v>602</v>
      </c>
      <c r="C122" s="243">
        <v>1000</v>
      </c>
      <c r="D122" s="243">
        <v>0</v>
      </c>
      <c r="E122" s="243">
        <f>D122+C122</f>
        <v>1000</v>
      </c>
      <c r="F122" s="26"/>
      <c r="G122" s="27"/>
      <c r="H122" s="27"/>
      <c r="I122" s="317"/>
      <c r="J122" s="27"/>
    </row>
    <row r="123" spans="1:12" ht="14.1" customHeight="1" x14ac:dyDescent="0.2">
      <c r="A123" s="351"/>
      <c r="B123" s="418" t="s">
        <v>671</v>
      </c>
      <c r="C123" s="243">
        <v>0</v>
      </c>
      <c r="D123" s="243">
        <v>6236</v>
      </c>
      <c r="E123" s="243">
        <f>D123+C123</f>
        <v>6236</v>
      </c>
      <c r="F123" s="26"/>
      <c r="G123" s="27"/>
      <c r="H123" s="27"/>
      <c r="I123" s="317"/>
      <c r="J123" s="27"/>
    </row>
    <row r="124" spans="1:12" ht="14.1" customHeight="1" x14ac:dyDescent="0.2">
      <c r="A124" s="351"/>
      <c r="B124" s="397" t="s">
        <v>670</v>
      </c>
      <c r="C124" s="243">
        <v>0</v>
      </c>
      <c r="D124" s="243">
        <v>2000</v>
      </c>
      <c r="E124" s="243">
        <f>D124+C124</f>
        <v>2000</v>
      </c>
      <c r="F124" s="26"/>
      <c r="G124" s="320"/>
      <c r="H124" s="337"/>
      <c r="I124" s="317"/>
      <c r="J124" s="27"/>
    </row>
    <row r="125" spans="1:12" ht="16.5" customHeight="1" x14ac:dyDescent="0.2">
      <c r="A125" s="351" t="s">
        <v>54</v>
      </c>
      <c r="B125" s="347" t="s">
        <v>55</v>
      </c>
      <c r="C125" s="299">
        <v>0</v>
      </c>
      <c r="D125" s="299">
        <v>0</v>
      </c>
      <c r="E125" s="299">
        <v>0</v>
      </c>
      <c r="F125" s="332"/>
      <c r="G125" s="27"/>
      <c r="H125" s="29"/>
      <c r="I125" s="317"/>
      <c r="J125" s="27"/>
    </row>
    <row r="126" spans="1:12" ht="14.1" customHeight="1" x14ac:dyDescent="0.2">
      <c r="A126" s="351"/>
      <c r="B126" s="344" t="s">
        <v>56</v>
      </c>
      <c r="C126" s="301">
        <v>0</v>
      </c>
      <c r="D126" s="301">
        <v>0</v>
      </c>
      <c r="E126" s="301">
        <v>0</v>
      </c>
      <c r="F126" s="333"/>
      <c r="G126" s="27"/>
      <c r="H126" s="29"/>
      <c r="I126" s="317"/>
      <c r="J126" s="27"/>
    </row>
    <row r="127" spans="1:12" ht="14.1" customHeight="1" x14ac:dyDescent="0.2">
      <c r="A127" s="351"/>
      <c r="B127" s="344" t="s">
        <v>59</v>
      </c>
      <c r="C127" s="301">
        <v>0</v>
      </c>
      <c r="D127" s="301">
        <v>0</v>
      </c>
      <c r="E127" s="301">
        <v>0</v>
      </c>
      <c r="F127" s="333"/>
      <c r="G127" s="27"/>
      <c r="H127" s="29"/>
      <c r="I127" s="317"/>
      <c r="J127" s="27"/>
    </row>
    <row r="128" spans="1:12" ht="18" customHeight="1" x14ac:dyDescent="0.2">
      <c r="A128" s="351"/>
      <c r="B128" s="350" t="s">
        <v>170</v>
      </c>
      <c r="C128" s="299">
        <f>C30+C125</f>
        <v>1056370</v>
      </c>
      <c r="D128" s="299">
        <f>D30+D125</f>
        <v>-22262</v>
      </c>
      <c r="E128" s="299">
        <f>E30+E125</f>
        <v>1034108</v>
      </c>
      <c r="F128" s="332"/>
      <c r="G128" s="27"/>
      <c r="H128" s="29"/>
      <c r="I128" s="317"/>
      <c r="J128" s="27"/>
    </row>
    <row r="129" spans="2:8" x14ac:dyDescent="0.2">
      <c r="B129" s="2"/>
      <c r="C129" s="34"/>
      <c r="D129" s="34"/>
      <c r="E129" s="34"/>
      <c r="F129" s="335"/>
    </row>
    <row r="130" spans="2:8" x14ac:dyDescent="0.2">
      <c r="B130" s="35" t="s">
        <v>171</v>
      </c>
      <c r="C130" s="29"/>
      <c r="D130" s="29"/>
      <c r="E130" s="29"/>
      <c r="F130" s="336"/>
    </row>
    <row r="131" spans="2:8" x14ac:dyDescent="0.2">
      <c r="B131" s="27" t="s">
        <v>172</v>
      </c>
      <c r="C131" s="29"/>
      <c r="D131" s="29"/>
      <c r="E131" s="29"/>
      <c r="F131" s="29"/>
    </row>
    <row r="132" spans="2:8" x14ac:dyDescent="0.2">
      <c r="B132" s="27" t="s">
        <v>592</v>
      </c>
      <c r="C132" s="29"/>
      <c r="D132" s="29"/>
      <c r="E132" s="29"/>
      <c r="F132" s="29"/>
    </row>
    <row r="133" spans="2:8" x14ac:dyDescent="0.2">
      <c r="B133" s="27" t="s">
        <v>173</v>
      </c>
      <c r="C133" s="29"/>
      <c r="D133" s="29"/>
      <c r="E133" s="29"/>
      <c r="F133" s="29"/>
    </row>
    <row r="135" spans="2:8" ht="15" x14ac:dyDescent="0.25">
      <c r="B135" s="306" t="s">
        <v>174</v>
      </c>
      <c r="D135" s="330"/>
      <c r="E135" s="330"/>
      <c r="F135" s="330"/>
      <c r="G135" s="330"/>
      <c r="H135" s="330"/>
    </row>
    <row r="136" spans="2:8" x14ac:dyDescent="0.2">
      <c r="B136" s="307" t="s">
        <v>621</v>
      </c>
      <c r="D136" s="331"/>
      <c r="E136" s="330"/>
      <c r="F136" s="330"/>
      <c r="G136" s="324"/>
      <c r="H136" s="324"/>
    </row>
    <row r="137" spans="2:8" x14ac:dyDescent="0.2">
      <c r="B137" s="307" t="s">
        <v>622</v>
      </c>
      <c r="C137" s="34"/>
      <c r="D137" s="331"/>
      <c r="E137" s="330"/>
      <c r="F137" s="330"/>
      <c r="G137" s="330"/>
      <c r="H137" s="330"/>
    </row>
    <row r="138" spans="2:8" x14ac:dyDescent="0.2">
      <c r="B138" s="307" t="s">
        <v>623</v>
      </c>
      <c r="D138" s="330"/>
      <c r="E138" s="330"/>
      <c r="F138" s="330"/>
      <c r="G138" s="330"/>
    </row>
    <row r="139" spans="2:8" x14ac:dyDescent="0.2">
      <c r="B139" s="307" t="s">
        <v>624</v>
      </c>
      <c r="D139" s="331"/>
      <c r="E139" s="330"/>
      <c r="F139" s="330"/>
      <c r="G139" s="330"/>
    </row>
    <row r="140" spans="2:8" x14ac:dyDescent="0.2">
      <c r="B140" s="307" t="s">
        <v>625</v>
      </c>
      <c r="D140" s="331"/>
      <c r="E140" s="330"/>
      <c r="F140" s="330"/>
      <c r="G140" s="330"/>
    </row>
    <row r="141" spans="2:8" x14ac:dyDescent="0.2">
      <c r="B141" s="307" t="s">
        <v>626</v>
      </c>
    </row>
    <row r="142" spans="2:8" x14ac:dyDescent="0.2">
      <c r="B142" s="307" t="s">
        <v>627</v>
      </c>
    </row>
    <row r="143" spans="2:8" x14ac:dyDescent="0.2">
      <c r="B143" s="307" t="s">
        <v>628</v>
      </c>
    </row>
    <row r="144" spans="2:8" x14ac:dyDescent="0.2">
      <c r="B144" s="307" t="s">
        <v>629</v>
      </c>
    </row>
    <row r="145" spans="2:2" x14ac:dyDescent="0.2">
      <c r="B145" s="307" t="s">
        <v>630</v>
      </c>
    </row>
    <row r="146" spans="2:2" x14ac:dyDescent="0.2">
      <c r="B146" s="307" t="s">
        <v>631</v>
      </c>
    </row>
    <row r="147" spans="2:2" x14ac:dyDescent="0.2">
      <c r="B147" s="307" t="s">
        <v>632</v>
      </c>
    </row>
    <row r="148" spans="2:2" x14ac:dyDescent="0.2">
      <c r="B148" s="307" t="s">
        <v>633</v>
      </c>
    </row>
  </sheetData>
  <sheetProtection selectLockedCells="1" selectUnlockedCells="1"/>
  <mergeCells count="4">
    <mergeCell ref="A4:E4"/>
    <mergeCell ref="A3:E3"/>
    <mergeCell ref="A2:E2"/>
    <mergeCell ref="A1:E1"/>
  </mergeCells>
  <pageMargins left="0.78749999999999998" right="0" top="0.15763888888888888" bottom="0.15763888888888888" header="0.51180555555555551" footer="0.51180555555555551"/>
  <pageSetup paperSize="9" scale="61" firstPageNumber="0" orientation="portrait" horizontalDpi="300" verticalDpi="300" r:id="rId1"/>
  <headerFooter alignWithMargins="0"/>
  <rowBreaks count="1" manualBreakCount="1">
    <brk id="96" max="4" man="1"/>
  </rowBreaks>
  <colBreaks count="1" manualBreakCount="1">
    <brk id="5" max="1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view="pageBreakPreview" topLeftCell="A25" workbookViewId="0">
      <selection activeCell="G58" sqref="G58"/>
    </sheetView>
  </sheetViews>
  <sheetFormatPr defaultColWidth="0" defaultRowHeight="12.75" x14ac:dyDescent="0.2"/>
  <cols>
    <col min="1" max="1" width="2.85546875" customWidth="1"/>
    <col min="2" max="2" width="96.7109375" customWidth="1"/>
    <col min="3" max="3" width="16" customWidth="1"/>
    <col min="4" max="4" width="9.140625" customWidth="1"/>
    <col min="5" max="5" width="12.5703125" customWidth="1"/>
    <col min="6" max="6" width="12" customWidth="1"/>
    <col min="7" max="225" width="9.140625" customWidth="1"/>
  </cols>
  <sheetData>
    <row r="1" spans="1:6" ht="15.75" customHeight="1" x14ac:dyDescent="0.2">
      <c r="A1" s="423" t="s">
        <v>175</v>
      </c>
      <c r="B1" s="423"/>
      <c r="C1" s="423"/>
      <c r="D1" s="423"/>
      <c r="E1" s="423"/>
    </row>
    <row r="2" spans="1:6" ht="15.75" x14ac:dyDescent="0.2">
      <c r="A2" s="426" t="s">
        <v>176</v>
      </c>
      <c r="B2" s="426"/>
      <c r="C2" s="426"/>
      <c r="D2" s="426"/>
      <c r="E2" s="426"/>
    </row>
    <row r="3" spans="1:6" ht="15.75" x14ac:dyDescent="0.25">
      <c r="A3" s="422" t="s">
        <v>494</v>
      </c>
      <c r="B3" s="422"/>
      <c r="C3" s="422"/>
      <c r="D3" s="422"/>
      <c r="E3" s="422"/>
    </row>
    <row r="4" spans="1:6" ht="16.5" customHeight="1" x14ac:dyDescent="0.2">
      <c r="A4" s="425" t="s">
        <v>2</v>
      </c>
      <c r="B4" s="425"/>
      <c r="C4" s="425"/>
      <c r="D4" s="425"/>
      <c r="E4" s="425"/>
    </row>
    <row r="5" spans="1:6" ht="33.6" customHeight="1" x14ac:dyDescent="0.2">
      <c r="A5" s="399"/>
      <c r="B5" s="400" t="s">
        <v>177</v>
      </c>
      <c r="C5" s="401" t="s">
        <v>490</v>
      </c>
      <c r="D5" s="340" t="s">
        <v>635</v>
      </c>
      <c r="E5" s="340" t="s">
        <v>634</v>
      </c>
    </row>
    <row r="6" spans="1:6" x14ac:dyDescent="0.2">
      <c r="A6" s="341">
        <v>1</v>
      </c>
      <c r="B6" s="402" t="s">
        <v>178</v>
      </c>
      <c r="C6" s="403">
        <v>7000</v>
      </c>
      <c r="D6" s="403">
        <v>0</v>
      </c>
      <c r="E6" s="403">
        <f>D6+C6</f>
        <v>7000</v>
      </c>
    </row>
    <row r="7" spans="1:6" x14ac:dyDescent="0.2">
      <c r="A7" s="341">
        <v>2</v>
      </c>
      <c r="B7" s="402" t="s">
        <v>179</v>
      </c>
      <c r="C7" s="403"/>
      <c r="D7" s="403"/>
      <c r="E7" s="403"/>
      <c r="F7" s="37"/>
    </row>
    <row r="8" spans="1:6" x14ac:dyDescent="0.2">
      <c r="A8" s="341">
        <v>3</v>
      </c>
      <c r="B8" s="397" t="s">
        <v>180</v>
      </c>
      <c r="C8" s="403">
        <v>150</v>
      </c>
      <c r="D8" s="403">
        <v>0</v>
      </c>
      <c r="E8" s="403">
        <f>D8+C8</f>
        <v>150</v>
      </c>
      <c r="F8" s="37"/>
    </row>
    <row r="9" spans="1:6" x14ac:dyDescent="0.2">
      <c r="A9" s="341">
        <v>4</v>
      </c>
      <c r="B9" s="397" t="s">
        <v>518</v>
      </c>
      <c r="C9" s="403">
        <v>450</v>
      </c>
      <c r="D9" s="403">
        <v>0</v>
      </c>
      <c r="E9" s="403">
        <f t="shared" ref="E9:E46" si="0">D9+C9</f>
        <v>450</v>
      </c>
      <c r="F9" s="37"/>
    </row>
    <row r="10" spans="1:6" x14ac:dyDescent="0.2">
      <c r="A10" s="341">
        <v>5</v>
      </c>
      <c r="B10" s="397" t="s">
        <v>181</v>
      </c>
      <c r="C10" s="403">
        <v>100</v>
      </c>
      <c r="D10" s="403">
        <v>0</v>
      </c>
      <c r="E10" s="403">
        <f t="shared" si="0"/>
        <v>100</v>
      </c>
      <c r="F10" s="37"/>
    </row>
    <row r="11" spans="1:6" x14ac:dyDescent="0.2">
      <c r="A11" s="341">
        <v>6</v>
      </c>
      <c r="B11" s="397" t="s">
        <v>182</v>
      </c>
      <c r="C11" s="403">
        <v>200</v>
      </c>
      <c r="D11" s="403">
        <v>0</v>
      </c>
      <c r="E11" s="403">
        <f t="shared" si="0"/>
        <v>200</v>
      </c>
      <c r="F11" s="37"/>
    </row>
    <row r="12" spans="1:6" x14ac:dyDescent="0.2">
      <c r="A12" s="341">
        <v>7</v>
      </c>
      <c r="B12" s="398" t="s">
        <v>183</v>
      </c>
      <c r="C12" s="388">
        <v>1511</v>
      </c>
      <c r="D12" s="403">
        <v>0</v>
      </c>
      <c r="E12" s="403">
        <f t="shared" si="0"/>
        <v>1511</v>
      </c>
      <c r="F12" s="37"/>
    </row>
    <row r="13" spans="1:6" x14ac:dyDescent="0.2">
      <c r="A13" s="341">
        <v>8</v>
      </c>
      <c r="B13" s="398" t="s">
        <v>184</v>
      </c>
      <c r="C13" s="388">
        <v>150</v>
      </c>
      <c r="D13" s="403">
        <v>0</v>
      </c>
      <c r="E13" s="403">
        <f t="shared" si="0"/>
        <v>150</v>
      </c>
      <c r="F13" s="37"/>
    </row>
    <row r="14" spans="1:6" x14ac:dyDescent="0.2">
      <c r="A14" s="341">
        <v>9</v>
      </c>
      <c r="B14" s="398" t="s">
        <v>185</v>
      </c>
      <c r="C14" s="388">
        <v>50</v>
      </c>
      <c r="D14" s="403">
        <v>0</v>
      </c>
      <c r="E14" s="403">
        <f t="shared" si="0"/>
        <v>50</v>
      </c>
      <c r="F14" s="37"/>
    </row>
    <row r="15" spans="1:6" x14ac:dyDescent="0.2">
      <c r="A15" s="341">
        <v>10</v>
      </c>
      <c r="B15" s="398" t="s">
        <v>505</v>
      </c>
      <c r="C15" s="388">
        <v>150</v>
      </c>
      <c r="D15" s="403">
        <v>0</v>
      </c>
      <c r="E15" s="403">
        <f t="shared" si="0"/>
        <v>150</v>
      </c>
      <c r="F15" s="37"/>
    </row>
    <row r="16" spans="1:6" x14ac:dyDescent="0.2">
      <c r="A16" s="341">
        <v>11</v>
      </c>
      <c r="B16" s="402" t="s">
        <v>507</v>
      </c>
      <c r="C16" s="388"/>
      <c r="D16" s="403"/>
      <c r="E16" s="403"/>
      <c r="F16" s="37"/>
    </row>
    <row r="17" spans="1:6" x14ac:dyDescent="0.2">
      <c r="A17" s="341">
        <v>12</v>
      </c>
      <c r="B17" s="397" t="s">
        <v>186</v>
      </c>
      <c r="C17" s="388">
        <v>150</v>
      </c>
      <c r="D17" s="403">
        <v>0</v>
      </c>
      <c r="E17" s="403">
        <f t="shared" si="0"/>
        <v>150</v>
      </c>
    </row>
    <row r="18" spans="1:6" x14ac:dyDescent="0.2">
      <c r="A18" s="341">
        <v>13</v>
      </c>
      <c r="B18" s="397" t="s">
        <v>504</v>
      </c>
      <c r="C18" s="388">
        <v>165</v>
      </c>
      <c r="D18" s="403">
        <v>0</v>
      </c>
      <c r="E18" s="403">
        <f t="shared" si="0"/>
        <v>165</v>
      </c>
    </row>
    <row r="19" spans="1:6" x14ac:dyDescent="0.2">
      <c r="A19" s="341">
        <v>14</v>
      </c>
      <c r="B19" s="397" t="s">
        <v>187</v>
      </c>
      <c r="C19" s="388">
        <v>100</v>
      </c>
      <c r="D19" s="403">
        <v>0</v>
      </c>
      <c r="E19" s="403">
        <f t="shared" si="0"/>
        <v>100</v>
      </c>
    </row>
    <row r="20" spans="1:6" ht="23.1" customHeight="1" x14ac:dyDescent="0.2">
      <c r="A20" s="341">
        <v>15</v>
      </c>
      <c r="B20" s="404" t="s">
        <v>188</v>
      </c>
      <c r="C20" s="388">
        <v>600</v>
      </c>
      <c r="D20" s="403">
        <v>0</v>
      </c>
      <c r="E20" s="403">
        <f t="shared" si="0"/>
        <v>600</v>
      </c>
    </row>
    <row r="21" spans="1:6" x14ac:dyDescent="0.2">
      <c r="A21" s="341">
        <v>16</v>
      </c>
      <c r="B21" s="397" t="s">
        <v>189</v>
      </c>
      <c r="C21" s="388">
        <v>200</v>
      </c>
      <c r="D21" s="403">
        <v>0</v>
      </c>
      <c r="E21" s="403">
        <f t="shared" si="0"/>
        <v>200</v>
      </c>
    </row>
    <row r="22" spans="1:6" x14ac:dyDescent="0.2">
      <c r="A22" s="341">
        <v>17</v>
      </c>
      <c r="B22" s="397" t="s">
        <v>190</v>
      </c>
      <c r="C22" s="388">
        <v>550</v>
      </c>
      <c r="D22" s="403">
        <v>0</v>
      </c>
      <c r="E22" s="403">
        <f t="shared" si="0"/>
        <v>550</v>
      </c>
    </row>
    <row r="23" spans="1:6" x14ac:dyDescent="0.2">
      <c r="A23" s="341">
        <v>18</v>
      </c>
      <c r="B23" s="397" t="s">
        <v>517</v>
      </c>
      <c r="C23" s="388">
        <v>450</v>
      </c>
      <c r="D23" s="403">
        <v>0</v>
      </c>
      <c r="E23" s="403">
        <f t="shared" si="0"/>
        <v>450</v>
      </c>
    </row>
    <row r="24" spans="1:6" ht="12" customHeight="1" x14ac:dyDescent="0.2">
      <c r="A24" s="341">
        <v>19</v>
      </c>
      <c r="B24" s="397" t="s">
        <v>506</v>
      </c>
      <c r="C24" s="388">
        <v>400</v>
      </c>
      <c r="D24" s="403">
        <v>0</v>
      </c>
      <c r="E24" s="403">
        <f t="shared" si="0"/>
        <v>400</v>
      </c>
    </row>
    <row r="25" spans="1:6" ht="12.75" customHeight="1" x14ac:dyDescent="0.2">
      <c r="A25" s="341">
        <v>20</v>
      </c>
      <c r="B25" s="397" t="s">
        <v>191</v>
      </c>
      <c r="C25" s="388">
        <v>990</v>
      </c>
      <c r="D25" s="403">
        <v>0</v>
      </c>
      <c r="E25" s="403">
        <f t="shared" si="0"/>
        <v>990</v>
      </c>
    </row>
    <row r="26" spans="1:6" x14ac:dyDescent="0.2">
      <c r="A26" s="341">
        <v>21</v>
      </c>
      <c r="B26" s="397" t="s">
        <v>193</v>
      </c>
      <c r="C26" s="388">
        <v>700</v>
      </c>
      <c r="D26" s="403">
        <v>0</v>
      </c>
      <c r="E26" s="403">
        <f t="shared" si="0"/>
        <v>700</v>
      </c>
    </row>
    <row r="27" spans="1:6" x14ac:dyDescent="0.2">
      <c r="A27" s="341">
        <v>22</v>
      </c>
      <c r="B27" s="398" t="s">
        <v>508</v>
      </c>
      <c r="C27" s="388">
        <v>113</v>
      </c>
      <c r="D27" s="403">
        <v>0</v>
      </c>
      <c r="E27" s="403">
        <f t="shared" si="0"/>
        <v>113</v>
      </c>
    </row>
    <row r="28" spans="1:6" x14ac:dyDescent="0.2">
      <c r="A28" s="341">
        <v>23</v>
      </c>
      <c r="B28" s="398" t="s">
        <v>509</v>
      </c>
      <c r="C28" s="388">
        <v>600</v>
      </c>
      <c r="D28" s="403">
        <v>0</v>
      </c>
      <c r="E28" s="403">
        <f t="shared" si="0"/>
        <v>600</v>
      </c>
    </row>
    <row r="29" spans="1:6" x14ac:dyDescent="0.2">
      <c r="A29" s="341">
        <v>24</v>
      </c>
      <c r="B29" s="398" t="s">
        <v>510</v>
      </c>
      <c r="C29" s="388">
        <v>150</v>
      </c>
      <c r="D29" s="403">
        <v>0</v>
      </c>
      <c r="E29" s="403">
        <f t="shared" si="0"/>
        <v>150</v>
      </c>
    </row>
    <row r="30" spans="1:6" x14ac:dyDescent="0.2">
      <c r="A30" s="341">
        <v>25</v>
      </c>
      <c r="B30" s="397" t="s">
        <v>192</v>
      </c>
      <c r="C30" s="388">
        <v>600</v>
      </c>
      <c r="D30" s="403">
        <v>0</v>
      </c>
      <c r="E30" s="403">
        <f t="shared" si="0"/>
        <v>600</v>
      </c>
      <c r="F30" s="1"/>
    </row>
    <row r="31" spans="1:6" x14ac:dyDescent="0.2">
      <c r="A31" s="341">
        <v>26</v>
      </c>
      <c r="B31" s="414" t="s">
        <v>194</v>
      </c>
      <c r="C31" s="243">
        <v>200</v>
      </c>
      <c r="D31" s="243">
        <v>0</v>
      </c>
      <c r="E31" s="403">
        <f t="shared" si="0"/>
        <v>200</v>
      </c>
    </row>
    <row r="32" spans="1:6" x14ac:dyDescent="0.2">
      <c r="A32" s="341">
        <v>27</v>
      </c>
      <c r="B32" s="414" t="s">
        <v>638</v>
      </c>
      <c r="C32" s="243">
        <v>0</v>
      </c>
      <c r="D32" s="243">
        <v>200</v>
      </c>
      <c r="E32" s="406">
        <f t="shared" si="0"/>
        <v>200</v>
      </c>
    </row>
    <row r="33" spans="1:6" x14ac:dyDescent="0.2">
      <c r="A33" s="341">
        <v>28</v>
      </c>
      <c r="B33" s="414" t="s">
        <v>639</v>
      </c>
      <c r="C33" s="243">
        <v>0</v>
      </c>
      <c r="D33" s="243">
        <v>500</v>
      </c>
      <c r="E33" s="406">
        <f t="shared" si="0"/>
        <v>500</v>
      </c>
    </row>
    <row r="34" spans="1:6" x14ac:dyDescent="0.2">
      <c r="A34" s="341">
        <v>29</v>
      </c>
      <c r="B34" s="415" t="s">
        <v>646</v>
      </c>
      <c r="C34" s="243">
        <v>0</v>
      </c>
      <c r="D34" s="243">
        <v>200</v>
      </c>
      <c r="E34" s="406">
        <f t="shared" si="0"/>
        <v>200</v>
      </c>
    </row>
    <row r="35" spans="1:6" x14ac:dyDescent="0.2">
      <c r="A35" s="341">
        <v>30</v>
      </c>
      <c r="B35" s="415" t="s">
        <v>658</v>
      </c>
      <c r="C35" s="243">
        <v>0</v>
      </c>
      <c r="D35" s="243">
        <v>100</v>
      </c>
      <c r="E35" s="406">
        <f t="shared" si="0"/>
        <v>100</v>
      </c>
    </row>
    <row r="36" spans="1:6" x14ac:dyDescent="0.2">
      <c r="A36" s="341">
        <v>31</v>
      </c>
      <c r="B36" s="415" t="s">
        <v>647</v>
      </c>
      <c r="C36" s="243">
        <v>0</v>
      </c>
      <c r="D36" s="243">
        <v>100</v>
      </c>
      <c r="E36" s="406">
        <f t="shared" si="0"/>
        <v>100</v>
      </c>
      <c r="F36" s="2"/>
    </row>
    <row r="37" spans="1:6" x14ac:dyDescent="0.2">
      <c r="A37" s="341">
        <v>32</v>
      </c>
      <c r="B37" s="414" t="s">
        <v>648</v>
      </c>
      <c r="C37" s="243">
        <v>0</v>
      </c>
      <c r="D37" s="243">
        <v>100</v>
      </c>
      <c r="E37" s="406">
        <f t="shared" si="0"/>
        <v>100</v>
      </c>
      <c r="F37" s="2"/>
    </row>
    <row r="38" spans="1:6" x14ac:dyDescent="0.2">
      <c r="A38" s="341">
        <v>33</v>
      </c>
      <c r="B38" s="416" t="s">
        <v>195</v>
      </c>
      <c r="C38" s="243">
        <v>100</v>
      </c>
      <c r="D38" s="243">
        <v>0</v>
      </c>
      <c r="E38" s="403">
        <f t="shared" si="0"/>
        <v>100</v>
      </c>
    </row>
    <row r="39" spans="1:6" x14ac:dyDescent="0.2">
      <c r="A39" s="341">
        <v>34</v>
      </c>
      <c r="B39" s="417" t="s">
        <v>196</v>
      </c>
      <c r="C39" s="243">
        <v>250</v>
      </c>
      <c r="D39" s="243">
        <v>0</v>
      </c>
      <c r="E39" s="403">
        <f t="shared" si="0"/>
        <v>250</v>
      </c>
    </row>
    <row r="40" spans="1:6" x14ac:dyDescent="0.2">
      <c r="A40" s="341">
        <v>35</v>
      </c>
      <c r="B40" s="417" t="s">
        <v>197</v>
      </c>
      <c r="C40" s="243">
        <v>500</v>
      </c>
      <c r="D40" s="243">
        <v>0</v>
      </c>
      <c r="E40" s="403">
        <f t="shared" si="0"/>
        <v>500</v>
      </c>
    </row>
    <row r="41" spans="1:6" ht="12" customHeight="1" x14ac:dyDescent="0.2">
      <c r="A41" s="341">
        <v>36</v>
      </c>
      <c r="B41" s="407" t="s">
        <v>198</v>
      </c>
      <c r="C41" s="403">
        <v>250</v>
      </c>
      <c r="D41" s="403">
        <v>0</v>
      </c>
      <c r="E41" s="403">
        <f t="shared" si="0"/>
        <v>250</v>
      </c>
    </row>
    <row r="42" spans="1:6" ht="13.5" customHeight="1" x14ac:dyDescent="0.2">
      <c r="A42" s="341">
        <v>37</v>
      </c>
      <c r="B42" s="407" t="s">
        <v>199</v>
      </c>
      <c r="C42" s="403">
        <v>3669</v>
      </c>
      <c r="D42" s="403">
        <v>0</v>
      </c>
      <c r="E42" s="403">
        <f t="shared" si="0"/>
        <v>3669</v>
      </c>
    </row>
    <row r="43" spans="1:6" ht="12.75" customHeight="1" x14ac:dyDescent="0.2">
      <c r="A43" s="341">
        <v>38</v>
      </c>
      <c r="B43" s="408" t="s">
        <v>200</v>
      </c>
      <c r="C43" s="409">
        <v>250</v>
      </c>
      <c r="D43" s="403">
        <v>0</v>
      </c>
      <c r="E43" s="403">
        <f t="shared" si="0"/>
        <v>250</v>
      </c>
    </row>
    <row r="44" spans="1:6" x14ac:dyDescent="0.2">
      <c r="A44" s="341">
        <v>39</v>
      </c>
      <c r="B44" s="405" t="s">
        <v>201</v>
      </c>
      <c r="C44" s="410">
        <v>204</v>
      </c>
      <c r="D44" s="403">
        <v>0</v>
      </c>
      <c r="E44" s="403">
        <f t="shared" si="0"/>
        <v>204</v>
      </c>
      <c r="F44" s="28"/>
    </row>
    <row r="45" spans="1:6" x14ac:dyDescent="0.2">
      <c r="A45" s="341">
        <v>40</v>
      </c>
      <c r="B45" s="405" t="s">
        <v>503</v>
      </c>
      <c r="C45" s="410">
        <v>1005</v>
      </c>
      <c r="D45" s="403">
        <v>0</v>
      </c>
      <c r="E45" s="403">
        <f t="shared" si="0"/>
        <v>1005</v>
      </c>
      <c r="F45" s="34"/>
    </row>
    <row r="46" spans="1:6" x14ac:dyDescent="0.2">
      <c r="A46" s="341">
        <v>41</v>
      </c>
      <c r="B46" s="405" t="s">
        <v>590</v>
      </c>
      <c r="C46" s="410">
        <v>424</v>
      </c>
      <c r="D46" s="403">
        <v>0</v>
      </c>
      <c r="E46" s="403">
        <f t="shared" si="0"/>
        <v>424</v>
      </c>
      <c r="F46" s="34"/>
    </row>
    <row r="47" spans="1:6" ht="17.100000000000001" customHeight="1" x14ac:dyDescent="0.2">
      <c r="A47" s="411"/>
      <c r="B47" s="412" t="s">
        <v>202</v>
      </c>
      <c r="C47" s="413">
        <f>SUM(C6:C46)</f>
        <v>22381</v>
      </c>
      <c r="D47" s="413">
        <f>SUM(D6:D46)</f>
        <v>1200</v>
      </c>
      <c r="E47" s="413">
        <f>SUM(E6:E46)</f>
        <v>23581</v>
      </c>
    </row>
    <row r="48" spans="1:6" ht="17.100000000000001" customHeight="1" x14ac:dyDescent="0.2">
      <c r="A48" s="220"/>
      <c r="B48" s="221"/>
      <c r="C48" s="222"/>
      <c r="D48" s="222"/>
      <c r="E48" s="222"/>
    </row>
    <row r="49" spans="1:5" x14ac:dyDescent="0.2">
      <c r="A49" s="425" t="s">
        <v>2</v>
      </c>
      <c r="B49" s="425"/>
      <c r="C49" s="425"/>
      <c r="D49" s="425"/>
      <c r="E49" s="425"/>
    </row>
    <row r="50" spans="1:5" ht="24" customHeight="1" x14ac:dyDescent="0.2">
      <c r="A50" s="217"/>
      <c r="B50" s="219" t="s">
        <v>489</v>
      </c>
      <c r="C50" s="401" t="s">
        <v>490</v>
      </c>
      <c r="D50" s="340" t="s">
        <v>635</v>
      </c>
      <c r="E50" s="340" t="s">
        <v>634</v>
      </c>
    </row>
    <row r="51" spans="1:5" x14ac:dyDescent="0.2">
      <c r="A51" s="215">
        <v>1</v>
      </c>
      <c r="B51" s="223" t="s">
        <v>482</v>
      </c>
      <c r="C51" s="215">
        <v>0</v>
      </c>
      <c r="D51" s="215">
        <v>0</v>
      </c>
      <c r="E51" s="215">
        <v>0</v>
      </c>
    </row>
    <row r="52" spans="1:5" x14ac:dyDescent="0.2">
      <c r="A52" s="215">
        <v>2</v>
      </c>
      <c r="B52" s="223" t="s">
        <v>483</v>
      </c>
      <c r="C52" s="215">
        <v>0</v>
      </c>
      <c r="D52" s="215">
        <v>0</v>
      </c>
      <c r="E52" s="215">
        <v>0</v>
      </c>
    </row>
    <row r="53" spans="1:5" x14ac:dyDescent="0.2">
      <c r="A53" s="215">
        <v>3</v>
      </c>
      <c r="B53" s="223" t="s">
        <v>484</v>
      </c>
      <c r="C53" s="216">
        <v>0</v>
      </c>
      <c r="D53" s="216">
        <v>0</v>
      </c>
      <c r="E53" s="216">
        <v>0</v>
      </c>
    </row>
    <row r="54" spans="1:5" x14ac:dyDescent="0.2">
      <c r="A54" s="215">
        <v>4</v>
      </c>
      <c r="B54" s="223" t="s">
        <v>485</v>
      </c>
      <c r="C54" s="215">
        <v>0</v>
      </c>
      <c r="D54" s="215">
        <v>0</v>
      </c>
      <c r="E54" s="215">
        <v>0</v>
      </c>
    </row>
    <row r="55" spans="1:5" x14ac:dyDescent="0.2">
      <c r="A55" s="215">
        <v>5</v>
      </c>
      <c r="B55" s="223" t="s">
        <v>486</v>
      </c>
      <c r="C55" s="216">
        <v>0</v>
      </c>
      <c r="D55" s="216">
        <v>0</v>
      </c>
      <c r="E55" s="216">
        <v>0</v>
      </c>
    </row>
    <row r="56" spans="1:5" x14ac:dyDescent="0.2">
      <c r="A56" s="215">
        <v>6</v>
      </c>
      <c r="B56" s="218" t="s">
        <v>487</v>
      </c>
      <c r="C56" s="215">
        <v>0</v>
      </c>
      <c r="D56" s="215">
        <v>0</v>
      </c>
      <c r="E56" s="215">
        <v>0</v>
      </c>
    </row>
    <row r="57" spans="1:5" x14ac:dyDescent="0.2">
      <c r="A57" s="215">
        <v>7</v>
      </c>
      <c r="B57" s="218" t="s">
        <v>488</v>
      </c>
      <c r="C57" s="215">
        <v>0</v>
      </c>
      <c r="D57" s="215">
        <v>0</v>
      </c>
      <c r="E57" s="215">
        <v>0</v>
      </c>
    </row>
  </sheetData>
  <sheetProtection selectLockedCells="1" selectUnlockedCells="1"/>
  <mergeCells count="5">
    <mergeCell ref="A49:E49"/>
    <mergeCell ref="A4:E4"/>
    <mergeCell ref="A3:E3"/>
    <mergeCell ref="A2:E2"/>
    <mergeCell ref="A1:E1"/>
  </mergeCells>
  <pageMargins left="0.78749999999999998" right="0.15763888888888888" top="0.15763888888888888" bottom="0.15763888888888888" header="0.51180555555555551" footer="0.51180555555555551"/>
  <pageSetup paperSize="9" scale="63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view="pageBreakPreview" topLeftCell="A67" zoomScaleSheetLayoutView="100" workbookViewId="0">
      <selection activeCell="F89" sqref="F89"/>
    </sheetView>
  </sheetViews>
  <sheetFormatPr defaultColWidth="11.5703125" defaultRowHeight="12.75" x14ac:dyDescent="0.2"/>
  <cols>
    <col min="1" max="1" width="43.5703125" customWidth="1"/>
    <col min="2" max="2" width="19.42578125" customWidth="1"/>
    <col min="3" max="3" width="16.42578125" customWidth="1"/>
    <col min="4" max="4" width="14.7109375" customWidth="1"/>
    <col min="5" max="6" width="15.28515625" customWidth="1"/>
    <col min="7" max="7" width="15.7109375" customWidth="1"/>
    <col min="8" max="8" width="19.5703125" customWidth="1"/>
    <col min="9" max="9" width="10.42578125" style="1" customWidth="1"/>
    <col min="10" max="255" width="9.140625" customWidth="1"/>
  </cols>
  <sheetData>
    <row r="1" spans="1:9" x14ac:dyDescent="0.2">
      <c r="A1" s="12"/>
      <c r="B1" s="12"/>
      <c r="C1" s="12"/>
      <c r="D1" s="12"/>
      <c r="E1" s="12"/>
      <c r="F1" s="12"/>
      <c r="G1" s="12"/>
      <c r="H1" s="38" t="s">
        <v>203</v>
      </c>
    </row>
    <row r="2" spans="1:9" ht="27.75" customHeight="1" x14ac:dyDescent="0.2">
      <c r="A2" s="427" t="s">
        <v>495</v>
      </c>
      <c r="B2" s="427"/>
      <c r="C2" s="427"/>
      <c r="D2" s="427"/>
      <c r="E2" s="427"/>
      <c r="F2" s="427"/>
      <c r="G2" s="427"/>
      <c r="H2" s="427"/>
    </row>
    <row r="3" spans="1:9" x14ac:dyDescent="0.2">
      <c r="A3" s="12"/>
      <c r="B3" s="12"/>
      <c r="C3" s="12"/>
      <c r="D3" s="12"/>
      <c r="E3" s="12"/>
      <c r="F3" s="12"/>
      <c r="G3" s="12"/>
      <c r="H3" s="38" t="s">
        <v>2</v>
      </c>
    </row>
    <row r="4" spans="1:9" ht="12.75" customHeight="1" x14ac:dyDescent="0.2">
      <c r="A4" s="428" t="s">
        <v>204</v>
      </c>
      <c r="B4" s="429" t="s">
        <v>205</v>
      </c>
      <c r="C4" s="430" t="s">
        <v>206</v>
      </c>
      <c r="D4" s="430"/>
      <c r="E4" s="430"/>
      <c r="F4" s="430"/>
      <c r="G4" s="429" t="s">
        <v>207</v>
      </c>
      <c r="H4" s="429" t="s">
        <v>208</v>
      </c>
      <c r="I4" s="10"/>
    </row>
    <row r="5" spans="1:9" ht="30.75" customHeight="1" x14ac:dyDescent="0.2">
      <c r="A5" s="428"/>
      <c r="B5" s="429"/>
      <c r="C5" s="39" t="s">
        <v>209</v>
      </c>
      <c r="D5" s="39" t="s">
        <v>210</v>
      </c>
      <c r="E5" s="39" t="s">
        <v>211</v>
      </c>
      <c r="F5" s="39" t="s">
        <v>212</v>
      </c>
      <c r="G5" s="429"/>
      <c r="H5" s="429"/>
      <c r="I5" s="10"/>
    </row>
    <row r="6" spans="1:9" ht="12.75" customHeight="1" x14ac:dyDescent="0.2">
      <c r="A6" s="40" t="s">
        <v>213</v>
      </c>
      <c r="B6" s="41"/>
      <c r="C6" s="42"/>
      <c r="D6" s="42"/>
      <c r="E6" s="42"/>
      <c r="F6" s="42"/>
      <c r="G6" s="41"/>
      <c r="H6" s="41"/>
      <c r="I6" s="10"/>
    </row>
    <row r="7" spans="1:9" ht="13.5" customHeight="1" x14ac:dyDescent="0.2">
      <c r="A7" s="43" t="s">
        <v>496</v>
      </c>
      <c r="B7" s="41">
        <f>'2.Műk.'!C8-'2.Műk.'!C36-'2.Műk.'!C37-'2.Műk.'!C40</f>
        <v>332166</v>
      </c>
      <c r="C7" s="42">
        <f>'2.Műk.'!C36</f>
        <v>1148</v>
      </c>
      <c r="D7" s="42">
        <f>'2.Műk.'!C37</f>
        <v>3938</v>
      </c>
      <c r="E7" s="42">
        <f>'2.Műk.'!C40</f>
        <v>102</v>
      </c>
      <c r="F7" s="42">
        <v>0</v>
      </c>
      <c r="G7" s="41">
        <f>SUM(C7:F7)</f>
        <v>5188</v>
      </c>
      <c r="H7" s="41">
        <f>B7+G7</f>
        <v>337354</v>
      </c>
      <c r="I7" s="10"/>
    </row>
    <row r="8" spans="1:9" ht="13.5" customHeight="1" x14ac:dyDescent="0.2">
      <c r="A8" s="310" t="s">
        <v>635</v>
      </c>
      <c r="B8" s="41">
        <v>2072</v>
      </c>
      <c r="C8" s="42">
        <v>747</v>
      </c>
      <c r="D8" s="42">
        <v>0</v>
      </c>
      <c r="E8" s="42">
        <v>0</v>
      </c>
      <c r="F8" s="42">
        <v>0</v>
      </c>
      <c r="G8" s="41">
        <f>SUM(C8:F8)</f>
        <v>747</v>
      </c>
      <c r="H8" s="41">
        <f>B8+G8</f>
        <v>2819</v>
      </c>
      <c r="I8" s="10"/>
    </row>
    <row r="9" spans="1:9" ht="13.5" customHeight="1" x14ac:dyDescent="0.2">
      <c r="A9" s="309" t="s">
        <v>634</v>
      </c>
      <c r="B9" s="41">
        <f>SUM(B7:B8)</f>
        <v>334238</v>
      </c>
      <c r="C9" s="41">
        <f t="shared" ref="C9:H9" si="0">SUM(C7:C8)</f>
        <v>1895</v>
      </c>
      <c r="D9" s="41">
        <f t="shared" si="0"/>
        <v>3938</v>
      </c>
      <c r="E9" s="41">
        <f t="shared" si="0"/>
        <v>102</v>
      </c>
      <c r="F9" s="41">
        <f t="shared" si="0"/>
        <v>0</v>
      </c>
      <c r="G9" s="41">
        <f t="shared" si="0"/>
        <v>5935</v>
      </c>
      <c r="H9" s="41">
        <f t="shared" si="0"/>
        <v>340173</v>
      </c>
      <c r="I9" s="10"/>
    </row>
    <row r="10" spans="1:9" ht="15" customHeight="1" x14ac:dyDescent="0.2">
      <c r="A10" s="40" t="s">
        <v>214</v>
      </c>
      <c r="B10" s="41"/>
      <c r="C10" s="42"/>
      <c r="D10" s="42"/>
      <c r="E10" s="42"/>
      <c r="F10" s="42"/>
      <c r="G10" s="41"/>
      <c r="H10" s="41"/>
      <c r="I10" s="10"/>
    </row>
    <row r="11" spans="1:9" ht="13.5" customHeight="1" x14ac:dyDescent="0.2">
      <c r="A11" s="43" t="s">
        <v>496</v>
      </c>
      <c r="B11" s="44">
        <f>'2.Műk.'!C41-930</f>
        <v>517600</v>
      </c>
      <c r="C11" s="44">
        <v>930</v>
      </c>
      <c r="D11" s="44">
        <v>0</v>
      </c>
      <c r="E11" s="44">
        <v>0</v>
      </c>
      <c r="F11" s="44">
        <v>0</v>
      </c>
      <c r="G11" s="41">
        <f>SUM(C11:F11)</f>
        <v>930</v>
      </c>
      <c r="H11" s="41">
        <f>B11+G11</f>
        <v>518530</v>
      </c>
      <c r="I11" s="10"/>
    </row>
    <row r="12" spans="1:9" ht="13.5" customHeight="1" x14ac:dyDescent="0.2">
      <c r="A12" s="310" t="s">
        <v>635</v>
      </c>
      <c r="B12" s="44">
        <v>0</v>
      </c>
      <c r="C12" s="44">
        <v>0</v>
      </c>
      <c r="D12" s="44">
        <v>0</v>
      </c>
      <c r="E12" s="44">
        <v>0</v>
      </c>
      <c r="F12" s="44">
        <v>0</v>
      </c>
      <c r="G12" s="41">
        <v>0</v>
      </c>
      <c r="H12" s="41">
        <f>B12+G12</f>
        <v>0</v>
      </c>
      <c r="I12" s="10"/>
    </row>
    <row r="13" spans="1:9" ht="13.5" customHeight="1" x14ac:dyDescent="0.2">
      <c r="A13" s="309" t="s">
        <v>634</v>
      </c>
      <c r="B13" s="44">
        <f t="shared" ref="B13:G13" si="1">SUM(B11:B12)</f>
        <v>517600</v>
      </c>
      <c r="C13" s="44">
        <f t="shared" si="1"/>
        <v>930</v>
      </c>
      <c r="D13" s="44">
        <f t="shared" si="1"/>
        <v>0</v>
      </c>
      <c r="E13" s="44">
        <f t="shared" si="1"/>
        <v>0</v>
      </c>
      <c r="F13" s="44">
        <f t="shared" si="1"/>
        <v>0</v>
      </c>
      <c r="G13" s="44">
        <f t="shared" si="1"/>
        <v>930</v>
      </c>
      <c r="H13" s="41">
        <f>B13+G13</f>
        <v>518530</v>
      </c>
      <c r="I13" s="10"/>
    </row>
    <row r="14" spans="1:9" ht="13.5" customHeight="1" x14ac:dyDescent="0.2">
      <c r="A14" s="45" t="s">
        <v>215</v>
      </c>
      <c r="B14" s="46"/>
      <c r="C14" s="44"/>
      <c r="D14" s="46"/>
      <c r="E14" s="44"/>
      <c r="F14" s="44"/>
      <c r="G14" s="41"/>
      <c r="H14" s="41"/>
      <c r="I14" s="10"/>
    </row>
    <row r="15" spans="1:9" ht="13.5" customHeight="1" x14ac:dyDescent="0.2">
      <c r="A15" s="43" t="s">
        <v>496</v>
      </c>
      <c r="B15" s="46">
        <v>104308</v>
      </c>
      <c r="C15" s="44">
        <v>1045</v>
      </c>
      <c r="D15" s="44">
        <v>17135</v>
      </c>
      <c r="E15" s="44">
        <v>2874</v>
      </c>
      <c r="F15" s="44">
        <v>8340</v>
      </c>
      <c r="G15" s="41">
        <f>SUM(C15:F15)</f>
        <v>29394</v>
      </c>
      <c r="H15" s="41">
        <f>B15+G15</f>
        <v>133702</v>
      </c>
      <c r="I15" s="10"/>
    </row>
    <row r="16" spans="1:9" ht="13.5" customHeight="1" x14ac:dyDescent="0.2">
      <c r="A16" s="310" t="s">
        <v>635</v>
      </c>
      <c r="B16" s="46">
        <v>8647</v>
      </c>
      <c r="C16" s="44">
        <v>0</v>
      </c>
      <c r="D16" s="44">
        <v>0</v>
      </c>
      <c r="E16" s="44">
        <v>0</v>
      </c>
      <c r="F16" s="44">
        <v>600</v>
      </c>
      <c r="G16" s="41">
        <f>SUM(C16:F16)</f>
        <v>600</v>
      </c>
      <c r="H16" s="41">
        <f>B16+G16</f>
        <v>9247</v>
      </c>
      <c r="I16" s="10"/>
    </row>
    <row r="17" spans="1:9" ht="13.5" customHeight="1" x14ac:dyDescent="0.2">
      <c r="A17" s="309" t="s">
        <v>634</v>
      </c>
      <c r="B17" s="46">
        <f t="shared" ref="B17:G17" si="2">SUM(B15:B16)</f>
        <v>112955</v>
      </c>
      <c r="C17" s="46">
        <f t="shared" si="2"/>
        <v>1045</v>
      </c>
      <c r="D17" s="46">
        <f t="shared" si="2"/>
        <v>17135</v>
      </c>
      <c r="E17" s="46">
        <f t="shared" si="2"/>
        <v>2874</v>
      </c>
      <c r="F17" s="46">
        <f t="shared" si="2"/>
        <v>8940</v>
      </c>
      <c r="G17" s="46">
        <f t="shared" si="2"/>
        <v>29994</v>
      </c>
      <c r="H17" s="41">
        <f>B17+G17</f>
        <v>142949</v>
      </c>
      <c r="I17" s="10"/>
    </row>
    <row r="18" spans="1:9" ht="13.5" customHeight="1" x14ac:dyDescent="0.2">
      <c r="A18" s="45" t="s">
        <v>216</v>
      </c>
      <c r="B18" s="46"/>
      <c r="C18" s="44"/>
      <c r="D18" s="44"/>
      <c r="E18" s="44"/>
      <c r="F18" s="44"/>
      <c r="G18" s="41"/>
      <c r="H18" s="41"/>
      <c r="I18" s="8"/>
    </row>
    <row r="19" spans="1:9" ht="13.5" customHeight="1" x14ac:dyDescent="0.2">
      <c r="A19" s="43" t="s">
        <v>496</v>
      </c>
      <c r="B19" s="46">
        <f>'2.Műk.'!C53</f>
        <v>308</v>
      </c>
      <c r="C19" s="44">
        <v>0</v>
      </c>
      <c r="D19" s="44">
        <v>0</v>
      </c>
      <c r="E19" s="44">
        <v>0</v>
      </c>
      <c r="F19" s="44">
        <v>0</v>
      </c>
      <c r="G19" s="41">
        <f>SUM(C19:F19)</f>
        <v>0</v>
      </c>
      <c r="H19" s="41">
        <f>B19+G19</f>
        <v>308</v>
      </c>
      <c r="I19" s="10"/>
    </row>
    <row r="20" spans="1:9" ht="13.5" customHeight="1" x14ac:dyDescent="0.2">
      <c r="A20" s="310" t="s">
        <v>635</v>
      </c>
      <c r="B20" s="46">
        <v>53</v>
      </c>
      <c r="C20" s="44">
        <v>0</v>
      </c>
      <c r="D20" s="44">
        <v>0</v>
      </c>
      <c r="E20" s="44">
        <v>0</v>
      </c>
      <c r="F20" s="44">
        <v>0</v>
      </c>
      <c r="G20" s="41">
        <f>SUM(C20:F20)</f>
        <v>0</v>
      </c>
      <c r="H20" s="41">
        <f>B20+G20</f>
        <v>53</v>
      </c>
      <c r="I20" s="10"/>
    </row>
    <row r="21" spans="1:9" ht="13.5" customHeight="1" x14ac:dyDescent="0.2">
      <c r="A21" s="309" t="s">
        <v>634</v>
      </c>
      <c r="B21" s="46">
        <f>SUM(B19:B20)</f>
        <v>361</v>
      </c>
      <c r="C21" s="46">
        <f t="shared" ref="C21:H21" si="3">SUM(C19:C20)</f>
        <v>0</v>
      </c>
      <c r="D21" s="46">
        <f t="shared" si="3"/>
        <v>0</v>
      </c>
      <c r="E21" s="46">
        <f t="shared" si="3"/>
        <v>0</v>
      </c>
      <c r="F21" s="46">
        <f t="shared" si="3"/>
        <v>0</v>
      </c>
      <c r="G21" s="46">
        <f t="shared" si="3"/>
        <v>0</v>
      </c>
      <c r="H21" s="46">
        <f t="shared" si="3"/>
        <v>361</v>
      </c>
      <c r="I21" s="10"/>
    </row>
    <row r="22" spans="1:9" ht="13.5" customHeight="1" x14ac:dyDescent="0.2">
      <c r="A22" s="47" t="s">
        <v>217</v>
      </c>
      <c r="B22" s="46"/>
      <c r="C22" s="44"/>
      <c r="D22" s="44"/>
      <c r="E22" s="44"/>
      <c r="F22" s="44"/>
      <c r="G22" s="41"/>
      <c r="H22" s="41"/>
      <c r="I22" s="10"/>
    </row>
    <row r="23" spans="1:9" ht="13.5" customHeight="1" x14ac:dyDescent="0.2">
      <c r="A23" s="43" t="s">
        <v>496</v>
      </c>
      <c r="B23" s="46">
        <f>'3.Felh.'!C7+'3.Felh.'!C15+'3.Felh.'!C21</f>
        <v>137255</v>
      </c>
      <c r="C23" s="44">
        <v>0</v>
      </c>
      <c r="D23" s="44">
        <v>0</v>
      </c>
      <c r="E23" s="44">
        <v>0</v>
      </c>
      <c r="F23" s="44">
        <v>0</v>
      </c>
      <c r="G23" s="41">
        <f>SUM(C23:F23)</f>
        <v>0</v>
      </c>
      <c r="H23" s="41">
        <f>B23+G23</f>
        <v>137255</v>
      </c>
      <c r="I23" s="10"/>
    </row>
    <row r="24" spans="1:9" ht="13.5" customHeight="1" x14ac:dyDescent="0.2">
      <c r="A24" s="310" t="s">
        <v>635</v>
      </c>
      <c r="B24" s="46">
        <v>17953</v>
      </c>
      <c r="C24" s="44">
        <v>0</v>
      </c>
      <c r="D24" s="44">
        <v>0</v>
      </c>
      <c r="E24" s="44">
        <v>0</v>
      </c>
      <c r="F24" s="44">
        <v>0</v>
      </c>
      <c r="G24" s="41">
        <f>SUM(C24:F24)</f>
        <v>0</v>
      </c>
      <c r="H24" s="41">
        <f>B24+G24</f>
        <v>17953</v>
      </c>
      <c r="I24" s="10"/>
    </row>
    <row r="25" spans="1:9" ht="13.5" customHeight="1" x14ac:dyDescent="0.2">
      <c r="A25" s="309" t="s">
        <v>634</v>
      </c>
      <c r="B25" s="46">
        <f>SUM(B23:B24)</f>
        <v>155208</v>
      </c>
      <c r="C25" s="46">
        <f t="shared" ref="C25:H25" si="4">SUM(C23:C24)</f>
        <v>0</v>
      </c>
      <c r="D25" s="46">
        <f t="shared" si="4"/>
        <v>0</v>
      </c>
      <c r="E25" s="46">
        <f t="shared" si="4"/>
        <v>0</v>
      </c>
      <c r="F25" s="46">
        <f t="shared" si="4"/>
        <v>0</v>
      </c>
      <c r="G25" s="46">
        <f t="shared" si="4"/>
        <v>0</v>
      </c>
      <c r="H25" s="46">
        <f t="shared" si="4"/>
        <v>155208</v>
      </c>
      <c r="I25" s="10"/>
    </row>
    <row r="26" spans="1:9" ht="15.75" customHeight="1" x14ac:dyDescent="0.2">
      <c r="A26" s="47" t="s">
        <v>218</v>
      </c>
      <c r="B26" s="46"/>
      <c r="C26" s="44"/>
      <c r="D26" s="44"/>
      <c r="E26" s="44"/>
      <c r="F26" s="44"/>
      <c r="G26" s="41"/>
      <c r="H26" s="41"/>
      <c r="I26" s="8"/>
    </row>
    <row r="27" spans="1:9" ht="14.25" customHeight="1" x14ac:dyDescent="0.2">
      <c r="A27" s="250" t="s">
        <v>496</v>
      </c>
      <c r="B27" s="238">
        <f>B31+B35</f>
        <v>871680</v>
      </c>
      <c r="C27" s="238">
        <f t="shared" ref="B27:F29" si="5">C31+C35</f>
        <v>142452</v>
      </c>
      <c r="D27" s="238">
        <f t="shared" si="5"/>
        <v>376920</v>
      </c>
      <c r="E27" s="238">
        <f>E31+E35</f>
        <v>92523</v>
      </c>
      <c r="F27" s="238">
        <f t="shared" si="5"/>
        <v>63617</v>
      </c>
      <c r="G27" s="239">
        <f>SUM(C27:F27)</f>
        <v>675512</v>
      </c>
      <c r="H27" s="239">
        <f>B27+G27</f>
        <v>1547192</v>
      </c>
      <c r="I27" s="10"/>
    </row>
    <row r="28" spans="1:9" ht="14.25" customHeight="1" x14ac:dyDescent="0.2">
      <c r="A28" s="313" t="s">
        <v>635</v>
      </c>
      <c r="B28" s="238">
        <f t="shared" si="5"/>
        <v>0</v>
      </c>
      <c r="C28" s="238">
        <f t="shared" si="5"/>
        <v>8000</v>
      </c>
      <c r="D28" s="238">
        <f>D32+D36</f>
        <v>0</v>
      </c>
      <c r="E28" s="238">
        <f>E32+E36</f>
        <v>0</v>
      </c>
      <c r="F28" s="238">
        <f>F32+F36</f>
        <v>300</v>
      </c>
      <c r="G28" s="239">
        <f>SUM(C28:F28)</f>
        <v>8300</v>
      </c>
      <c r="H28" s="239">
        <f>B28+G28</f>
        <v>8300</v>
      </c>
      <c r="I28" s="10"/>
    </row>
    <row r="29" spans="1:9" ht="14.25" customHeight="1" x14ac:dyDescent="0.2">
      <c r="A29" s="309" t="s">
        <v>634</v>
      </c>
      <c r="B29" s="238">
        <f t="shared" si="5"/>
        <v>871680</v>
      </c>
      <c r="C29" s="238">
        <f t="shared" si="5"/>
        <v>150452</v>
      </c>
      <c r="D29" s="238">
        <f t="shared" si="5"/>
        <v>376920</v>
      </c>
      <c r="E29" s="238">
        <f t="shared" si="5"/>
        <v>92523</v>
      </c>
      <c r="F29" s="238">
        <f t="shared" si="5"/>
        <v>63917</v>
      </c>
      <c r="G29" s="239">
        <f>SUM(C29:F29)</f>
        <v>683812</v>
      </c>
      <c r="H29" s="239">
        <f>B29+G29</f>
        <v>1555492</v>
      </c>
      <c r="I29" s="10"/>
    </row>
    <row r="30" spans="1:9" ht="14.25" customHeight="1" x14ac:dyDescent="0.2">
      <c r="A30" s="253" t="s">
        <v>219</v>
      </c>
      <c r="B30" s="254"/>
      <c r="C30" s="242"/>
      <c r="D30" s="242"/>
      <c r="E30" s="242"/>
      <c r="F30" s="242"/>
      <c r="G30" s="245"/>
      <c r="H30" s="243"/>
      <c r="I30" s="10"/>
    </row>
    <row r="31" spans="1:9" ht="14.25" customHeight="1" x14ac:dyDescent="0.2">
      <c r="A31" s="241" t="s">
        <v>496</v>
      </c>
      <c r="B31" s="254">
        <v>871680</v>
      </c>
      <c r="C31" s="242">
        <v>1747</v>
      </c>
      <c r="D31" s="242">
        <v>3845</v>
      </c>
      <c r="E31" s="242">
        <v>236</v>
      </c>
      <c r="F31" s="242">
        <v>29</v>
      </c>
      <c r="G31" s="246">
        <f>SUM(C31:F31)</f>
        <v>5857</v>
      </c>
      <c r="H31" s="244">
        <f>B31+G31</f>
        <v>877537</v>
      </c>
      <c r="I31" s="10"/>
    </row>
    <row r="32" spans="1:9" ht="14.25" customHeight="1" x14ac:dyDescent="0.2">
      <c r="A32" s="310" t="s">
        <v>635</v>
      </c>
      <c r="B32" s="254"/>
      <c r="C32" s="242">
        <v>0</v>
      </c>
      <c r="D32" s="242">
        <v>0</v>
      </c>
      <c r="E32" s="242">
        <v>0</v>
      </c>
      <c r="F32" s="242">
        <v>0</v>
      </c>
      <c r="G32" s="243">
        <f>SUM(C32:F32)</f>
        <v>0</v>
      </c>
      <c r="H32" s="243">
        <f>B32+G32</f>
        <v>0</v>
      </c>
      <c r="I32" s="10"/>
    </row>
    <row r="33" spans="1:9" ht="14.25" customHeight="1" x14ac:dyDescent="0.2">
      <c r="A33" s="309" t="s">
        <v>634</v>
      </c>
      <c r="B33" s="254">
        <f>SUM(B31:B32)</f>
        <v>871680</v>
      </c>
      <c r="C33" s="254">
        <f>SUM(C31:C32)</f>
        <v>1747</v>
      </c>
      <c r="D33" s="254">
        <f>SUM(D31:D32)</f>
        <v>3845</v>
      </c>
      <c r="E33" s="254">
        <f>SUM(E31:E32)</f>
        <v>236</v>
      </c>
      <c r="F33" s="242">
        <f>SUM(F31:F32)</f>
        <v>29</v>
      </c>
      <c r="G33" s="246">
        <f>SUM(C33:F33)</f>
        <v>5857</v>
      </c>
      <c r="H33" s="244">
        <f>B33+G33</f>
        <v>877537</v>
      </c>
      <c r="I33" s="10"/>
    </row>
    <row r="34" spans="1:9" ht="14.25" customHeight="1" x14ac:dyDescent="0.2">
      <c r="A34" s="253" t="s">
        <v>220</v>
      </c>
      <c r="B34" s="254"/>
      <c r="C34" s="242"/>
      <c r="D34" s="242"/>
      <c r="E34" s="242"/>
      <c r="F34" s="242"/>
      <c r="G34" s="245"/>
      <c r="H34" s="243"/>
      <c r="I34" s="10"/>
    </row>
    <row r="35" spans="1:9" ht="14.25" customHeight="1" x14ac:dyDescent="0.2">
      <c r="A35" s="241" t="s">
        <v>496</v>
      </c>
      <c r="B35" s="254">
        <v>0</v>
      </c>
      <c r="C35" s="242">
        <v>140705</v>
      </c>
      <c r="D35" s="242">
        <v>373075</v>
      </c>
      <c r="E35" s="242">
        <v>92287</v>
      </c>
      <c r="F35" s="242">
        <v>63588</v>
      </c>
      <c r="G35" s="247">
        <f>SUM(C35:F35)</f>
        <v>669655</v>
      </c>
      <c r="H35" s="240">
        <f>B35+G35</f>
        <v>669655</v>
      </c>
      <c r="I35" s="10"/>
    </row>
    <row r="36" spans="1:9" ht="14.25" customHeight="1" x14ac:dyDescent="0.2">
      <c r="A36" s="310" t="s">
        <v>635</v>
      </c>
      <c r="B36" s="254">
        <v>0</v>
      </c>
      <c r="C36" s="242">
        <v>8000</v>
      </c>
      <c r="D36" s="242">
        <v>0</v>
      </c>
      <c r="E36" s="242">
        <v>0</v>
      </c>
      <c r="F36" s="242">
        <v>300</v>
      </c>
      <c r="G36" s="247">
        <f>SUM(C36:F36)</f>
        <v>8300</v>
      </c>
      <c r="H36" s="240">
        <f>B36+G36</f>
        <v>8300</v>
      </c>
      <c r="I36" s="10"/>
    </row>
    <row r="37" spans="1:9" ht="14.25" customHeight="1" x14ac:dyDescent="0.2">
      <c r="A37" s="309" t="s">
        <v>634</v>
      </c>
      <c r="B37" s="254">
        <f>SUM(B35:B36)</f>
        <v>0</v>
      </c>
      <c r="C37" s="254">
        <f>SUM(C35:C36)</f>
        <v>148705</v>
      </c>
      <c r="D37" s="254">
        <f>SUM(D35:D36)</f>
        <v>373075</v>
      </c>
      <c r="E37" s="254">
        <f>SUM(E35:E36)</f>
        <v>92287</v>
      </c>
      <c r="F37" s="242">
        <f>SUM(F35:F36)</f>
        <v>63888</v>
      </c>
      <c r="G37" s="247">
        <f>SUM(C37:F37)</f>
        <v>677955</v>
      </c>
      <c r="H37" s="240">
        <f>B37+G37</f>
        <v>677955</v>
      </c>
      <c r="I37" s="10"/>
    </row>
    <row r="38" spans="1:9" ht="14.25" customHeight="1" x14ac:dyDescent="0.2">
      <c r="A38" s="255" t="s">
        <v>221</v>
      </c>
      <c r="B38" s="256"/>
      <c r="C38" s="257"/>
      <c r="D38" s="257"/>
      <c r="E38" s="257"/>
      <c r="F38" s="257"/>
      <c r="G38" s="248"/>
      <c r="H38" s="50"/>
      <c r="I38" s="8"/>
    </row>
    <row r="39" spans="1:9" ht="14.25" customHeight="1" x14ac:dyDescent="0.2">
      <c r="A39" s="258" t="s">
        <v>496</v>
      </c>
      <c r="B39" s="256">
        <f t="shared" ref="B39:F40" si="6">B7+B11+B15+B19+B23+B27</f>
        <v>1963317</v>
      </c>
      <c r="C39" s="256">
        <f t="shared" si="6"/>
        <v>145575</v>
      </c>
      <c r="D39" s="256">
        <f t="shared" si="6"/>
        <v>397993</v>
      </c>
      <c r="E39" s="256">
        <f t="shared" si="6"/>
        <v>95499</v>
      </c>
      <c r="F39" s="256">
        <f t="shared" si="6"/>
        <v>71957</v>
      </c>
      <c r="G39" s="249">
        <f>SUM(C39:F39)</f>
        <v>711024</v>
      </c>
      <c r="H39" s="51">
        <f>B39+G39</f>
        <v>2674341</v>
      </c>
      <c r="I39" s="8"/>
    </row>
    <row r="40" spans="1:9" ht="14.25" customHeight="1" x14ac:dyDescent="0.2">
      <c r="A40" s="258" t="s">
        <v>636</v>
      </c>
      <c r="B40" s="256">
        <f t="shared" si="6"/>
        <v>28725</v>
      </c>
      <c r="C40" s="256">
        <f t="shared" si="6"/>
        <v>8747</v>
      </c>
      <c r="D40" s="256">
        <f t="shared" si="6"/>
        <v>0</v>
      </c>
      <c r="E40" s="256">
        <f>E8+E12+E16+E20+E24+E28</f>
        <v>0</v>
      </c>
      <c r="F40" s="256">
        <f t="shared" si="6"/>
        <v>900</v>
      </c>
      <c r="G40" s="249">
        <f>SUM(C40:F40)</f>
        <v>9647</v>
      </c>
      <c r="H40" s="51">
        <f>G40+B40</f>
        <v>38372</v>
      </c>
      <c r="I40" s="8"/>
    </row>
    <row r="41" spans="1:9" ht="14.25" customHeight="1" x14ac:dyDescent="0.2">
      <c r="A41" s="258" t="s">
        <v>637</v>
      </c>
      <c r="B41" s="256">
        <f>SUM(B39:B40)</f>
        <v>1992042</v>
      </c>
      <c r="C41" s="256">
        <f t="shared" ref="C41:H41" si="7">SUM(C39:C40)</f>
        <v>154322</v>
      </c>
      <c r="D41" s="256">
        <f t="shared" si="7"/>
        <v>397993</v>
      </c>
      <c r="E41" s="256">
        <f t="shared" si="7"/>
        <v>95499</v>
      </c>
      <c r="F41" s="256">
        <f t="shared" si="7"/>
        <v>72857</v>
      </c>
      <c r="G41" s="256">
        <f t="shared" si="7"/>
        <v>720671</v>
      </c>
      <c r="H41" s="256">
        <f t="shared" si="7"/>
        <v>2712713</v>
      </c>
      <c r="I41" s="8"/>
    </row>
    <row r="42" spans="1:9" ht="14.25" customHeight="1" x14ac:dyDescent="0.2">
      <c r="A42" s="258"/>
      <c r="B42" s="256"/>
      <c r="C42" s="256"/>
      <c r="D42" s="256"/>
      <c r="E42" s="256"/>
      <c r="F42" s="256"/>
      <c r="G42" s="249"/>
      <c r="H42" s="51"/>
      <c r="I42" s="8"/>
    </row>
    <row r="43" spans="1:9" ht="14.25" customHeight="1" x14ac:dyDescent="0.2">
      <c r="A43" s="255" t="s">
        <v>220</v>
      </c>
      <c r="B43" s="256"/>
      <c r="C43" s="256"/>
      <c r="D43" s="256"/>
      <c r="E43" s="256"/>
      <c r="F43" s="256"/>
      <c r="G43" s="249"/>
      <c r="H43" s="50"/>
      <c r="I43" s="10"/>
    </row>
    <row r="44" spans="1:9" ht="14.25" customHeight="1" x14ac:dyDescent="0.2">
      <c r="A44" s="258" t="s">
        <v>496</v>
      </c>
      <c r="B44" s="256"/>
      <c r="C44" s="256"/>
      <c r="D44" s="256"/>
      <c r="E44" s="256"/>
      <c r="F44" s="256"/>
      <c r="G44" s="249">
        <f>SUM(C44:F44)</f>
        <v>0</v>
      </c>
      <c r="H44" s="50">
        <v>-669655</v>
      </c>
      <c r="I44" s="10"/>
    </row>
    <row r="45" spans="1:9" ht="14.25" customHeight="1" x14ac:dyDescent="0.2">
      <c r="A45" s="258"/>
      <c r="B45" s="256"/>
      <c r="C45" s="256"/>
      <c r="D45" s="256"/>
      <c r="E45" s="256"/>
      <c r="F45" s="256"/>
      <c r="G45" s="249"/>
      <c r="H45" s="50">
        <f>-300-8000</f>
        <v>-8300</v>
      </c>
      <c r="I45" s="10"/>
    </row>
    <row r="46" spans="1:9" ht="14.25" customHeight="1" x14ac:dyDescent="0.2">
      <c r="A46" s="258"/>
      <c r="B46" s="256"/>
      <c r="C46" s="256"/>
      <c r="D46" s="256"/>
      <c r="E46" s="256"/>
      <c r="F46" s="256"/>
      <c r="G46" s="249"/>
      <c r="H46" s="50">
        <f>SUM(H44:H45)</f>
        <v>-677955</v>
      </c>
      <c r="I46" s="10"/>
    </row>
    <row r="47" spans="1:9" ht="14.25" customHeight="1" x14ac:dyDescent="0.2">
      <c r="A47" s="255" t="s">
        <v>222</v>
      </c>
      <c r="B47" s="256"/>
      <c r="C47" s="256"/>
      <c r="D47" s="256"/>
      <c r="E47" s="256"/>
      <c r="F47" s="256"/>
      <c r="G47" s="249"/>
      <c r="H47" s="50"/>
      <c r="I47" s="8"/>
    </row>
    <row r="48" spans="1:9" ht="14.25" customHeight="1" x14ac:dyDescent="0.2">
      <c r="A48" s="258" t="s">
        <v>496</v>
      </c>
      <c r="B48" s="256"/>
      <c r="C48" s="256"/>
      <c r="D48" s="256"/>
      <c r="E48" s="256"/>
      <c r="F48" s="256"/>
      <c r="G48" s="249"/>
      <c r="H48" s="51">
        <f>H39+H44</f>
        <v>2004686</v>
      </c>
      <c r="I48" s="8"/>
    </row>
    <row r="49" spans="1:9" ht="14.25" customHeight="1" x14ac:dyDescent="0.2">
      <c r="A49" s="258" t="s">
        <v>636</v>
      </c>
      <c r="B49" s="256"/>
      <c r="C49" s="256"/>
      <c r="D49" s="256"/>
      <c r="E49" s="256"/>
      <c r="F49" s="256"/>
      <c r="G49" s="249"/>
      <c r="H49" s="51">
        <f>H40+H45</f>
        <v>30072</v>
      </c>
      <c r="I49" s="8"/>
    </row>
    <row r="50" spans="1:9" ht="14.25" customHeight="1" x14ac:dyDescent="0.2">
      <c r="A50" s="258" t="s">
        <v>637</v>
      </c>
      <c r="B50" s="256"/>
      <c r="C50" s="256"/>
      <c r="D50" s="256"/>
      <c r="E50" s="256"/>
      <c r="F50" s="256"/>
      <c r="G50" s="249"/>
      <c r="H50" s="51">
        <f>H41+H46</f>
        <v>2034758</v>
      </c>
      <c r="I50" s="8">
        <f>H50-H62</f>
        <v>0</v>
      </c>
    </row>
    <row r="51" spans="1:9" ht="14.25" customHeight="1" x14ac:dyDescent="0.2">
      <c r="A51" s="251" t="s">
        <v>60</v>
      </c>
      <c r="B51" s="252"/>
      <c r="C51" s="252"/>
      <c r="D51" s="252"/>
      <c r="E51" s="252"/>
      <c r="F51" s="252"/>
      <c r="G51" s="48"/>
      <c r="H51" s="50"/>
      <c r="I51" s="10"/>
    </row>
    <row r="52" spans="1:9" ht="14.25" customHeight="1" x14ac:dyDescent="0.2">
      <c r="A52" s="311" t="s">
        <v>496</v>
      </c>
      <c r="B52" s="48">
        <f t="shared" ref="B52:G52" si="8">B64+B68+B72+B76+B80+B84+B88+B92+B96+B100</f>
        <v>1963317</v>
      </c>
      <c r="C52" s="48">
        <f t="shared" si="8"/>
        <v>145575</v>
      </c>
      <c r="D52" s="48">
        <f t="shared" si="8"/>
        <v>397993</v>
      </c>
      <c r="E52" s="48">
        <f t="shared" si="8"/>
        <v>95499</v>
      </c>
      <c r="F52" s="48">
        <f t="shared" si="8"/>
        <v>71957</v>
      </c>
      <c r="G52" s="48">
        <f t="shared" si="8"/>
        <v>711024</v>
      </c>
      <c r="H52" s="51">
        <f>B52+G52</f>
        <v>2674341</v>
      </c>
      <c r="I52" s="8"/>
    </row>
    <row r="53" spans="1:9" ht="14.25" customHeight="1" x14ac:dyDescent="0.2">
      <c r="A53" s="258" t="s">
        <v>636</v>
      </c>
      <c r="B53" s="249">
        <f t="shared" ref="B53:G54" si="9">B65+B69+B73+B77+B81+B85+B89+B93+B97+B101</f>
        <v>28725</v>
      </c>
      <c r="C53" s="249">
        <f t="shared" si="9"/>
        <v>8747</v>
      </c>
      <c r="D53" s="249">
        <f t="shared" si="9"/>
        <v>0</v>
      </c>
      <c r="E53" s="249">
        <f t="shared" si="9"/>
        <v>0</v>
      </c>
      <c r="F53" s="249">
        <f t="shared" si="9"/>
        <v>900</v>
      </c>
      <c r="G53" s="249">
        <f t="shared" si="9"/>
        <v>9647</v>
      </c>
      <c r="H53" s="51">
        <f>B53+G53</f>
        <v>38372</v>
      </c>
      <c r="I53" s="8"/>
    </row>
    <row r="54" spans="1:9" ht="14.25" customHeight="1" x14ac:dyDescent="0.2">
      <c r="A54" s="258" t="s">
        <v>637</v>
      </c>
      <c r="B54" s="249">
        <f t="shared" si="9"/>
        <v>1992042</v>
      </c>
      <c r="C54" s="249">
        <f t="shared" si="9"/>
        <v>154322</v>
      </c>
      <c r="D54" s="249">
        <f t="shared" si="9"/>
        <v>397993</v>
      </c>
      <c r="E54" s="249">
        <f t="shared" si="9"/>
        <v>95499</v>
      </c>
      <c r="F54" s="249">
        <f t="shared" si="9"/>
        <v>72857</v>
      </c>
      <c r="G54" s="249">
        <f t="shared" si="9"/>
        <v>720671</v>
      </c>
      <c r="H54" s="51">
        <f>B54+G54</f>
        <v>2712713</v>
      </c>
      <c r="I54" s="8"/>
    </row>
    <row r="55" spans="1:9" ht="15.6" customHeight="1" x14ac:dyDescent="0.2">
      <c r="A55" s="251" t="s">
        <v>223</v>
      </c>
      <c r="B55" s="48"/>
      <c r="C55" s="48"/>
      <c r="D55" s="48"/>
      <c r="E55" s="48"/>
      <c r="F55" s="48"/>
      <c r="G55" s="48"/>
      <c r="H55" s="50"/>
      <c r="I55" s="10"/>
    </row>
    <row r="56" spans="1:9" ht="15.6" customHeight="1" x14ac:dyDescent="0.2">
      <c r="A56" s="311" t="s">
        <v>496</v>
      </c>
      <c r="B56" s="48"/>
      <c r="C56" s="48"/>
      <c r="D56" s="48"/>
      <c r="E56" s="48"/>
      <c r="F56" s="48"/>
      <c r="G56" s="48"/>
      <c r="H56" s="50">
        <v>-669655</v>
      </c>
      <c r="I56" s="10"/>
    </row>
    <row r="57" spans="1:9" ht="15.6" customHeight="1" x14ac:dyDescent="0.2">
      <c r="A57" s="258" t="s">
        <v>636</v>
      </c>
      <c r="B57" s="249"/>
      <c r="C57" s="48"/>
      <c r="D57" s="48"/>
      <c r="E57" s="48"/>
      <c r="F57" s="48"/>
      <c r="G57" s="48"/>
      <c r="H57" s="50">
        <f>-300-8000</f>
        <v>-8300</v>
      </c>
      <c r="I57" s="10"/>
    </row>
    <row r="58" spans="1:9" ht="15.6" customHeight="1" x14ac:dyDescent="0.2">
      <c r="A58" s="258" t="s">
        <v>637</v>
      </c>
      <c r="B58" s="249"/>
      <c r="C58" s="48"/>
      <c r="D58" s="48"/>
      <c r="E58" s="48"/>
      <c r="F58" s="48"/>
      <c r="G58" s="48"/>
      <c r="H58" s="50">
        <f>SUM(H56:H57)</f>
        <v>-677955</v>
      </c>
      <c r="I58" s="10"/>
    </row>
    <row r="59" spans="1:9" ht="15.6" customHeight="1" x14ac:dyDescent="0.2">
      <c r="A59" s="251" t="s">
        <v>224</v>
      </c>
      <c r="B59" s="48"/>
      <c r="C59" s="48"/>
      <c r="D59" s="48"/>
      <c r="E59" s="48"/>
      <c r="F59" s="48"/>
      <c r="G59" s="49"/>
      <c r="H59" s="50"/>
      <c r="I59" s="8"/>
    </row>
    <row r="60" spans="1:9" ht="15.6" customHeight="1" x14ac:dyDescent="0.2">
      <c r="A60" s="311" t="s">
        <v>496</v>
      </c>
      <c r="B60" s="48"/>
      <c r="C60" s="48"/>
      <c r="D60" s="48"/>
      <c r="E60" s="48"/>
      <c r="F60" s="48"/>
      <c r="G60" s="49"/>
      <c r="H60" s="51">
        <f>H52+H56</f>
        <v>2004686</v>
      </c>
      <c r="I60" s="8"/>
    </row>
    <row r="61" spans="1:9" ht="15.6" customHeight="1" x14ac:dyDescent="0.2">
      <c r="A61" s="258" t="s">
        <v>636</v>
      </c>
      <c r="B61" s="249"/>
      <c r="C61" s="48"/>
      <c r="D61" s="48"/>
      <c r="E61" s="48"/>
      <c r="F61" s="48"/>
      <c r="G61" s="49"/>
      <c r="H61" s="51">
        <f>H53+H57</f>
        <v>30072</v>
      </c>
      <c r="I61" s="8"/>
    </row>
    <row r="62" spans="1:9" ht="15.6" customHeight="1" x14ac:dyDescent="0.2">
      <c r="A62" s="258" t="s">
        <v>637</v>
      </c>
      <c r="B62" s="249"/>
      <c r="C62" s="48"/>
      <c r="D62" s="48"/>
      <c r="E62" s="48"/>
      <c r="F62" s="48"/>
      <c r="G62" s="49"/>
      <c r="H62" s="51">
        <f>H54+H58</f>
        <v>2034758</v>
      </c>
      <c r="I62" s="8"/>
    </row>
    <row r="63" spans="1:9" ht="13.5" customHeight="1" x14ac:dyDescent="0.2">
      <c r="A63" s="312" t="s">
        <v>225</v>
      </c>
      <c r="B63" s="44"/>
      <c r="C63" s="44"/>
      <c r="D63" s="44"/>
      <c r="E63" s="44"/>
      <c r="F63" s="44"/>
      <c r="G63" s="46"/>
      <c r="H63" s="44"/>
      <c r="I63" s="10"/>
    </row>
    <row r="64" spans="1:9" ht="12.6" customHeight="1" x14ac:dyDescent="0.2">
      <c r="A64" s="43" t="s">
        <v>496</v>
      </c>
      <c r="B64" s="44">
        <v>67849</v>
      </c>
      <c r="C64" s="44">
        <v>97338</v>
      </c>
      <c r="D64" s="44">
        <v>153232</v>
      </c>
      <c r="E64" s="44">
        <v>64264</v>
      </c>
      <c r="F64" s="44">
        <v>19300</v>
      </c>
      <c r="G64" s="46">
        <f>SUM(C64:F64)</f>
        <v>334134</v>
      </c>
      <c r="H64" s="44">
        <f>B64+G64</f>
        <v>401983</v>
      </c>
      <c r="I64" s="10"/>
    </row>
    <row r="65" spans="1:9" ht="12.6" customHeight="1" x14ac:dyDescent="0.2">
      <c r="A65" s="310" t="s">
        <v>635</v>
      </c>
      <c r="B65" s="44">
        <v>0</v>
      </c>
      <c r="C65" s="44">
        <f>592+8000</f>
        <v>8592</v>
      </c>
      <c r="D65" s="44">
        <v>0</v>
      </c>
      <c r="E65" s="44">
        <v>0</v>
      </c>
      <c r="F65" s="44">
        <v>251</v>
      </c>
      <c r="G65" s="46">
        <f>SUM(C65:F65)</f>
        <v>8843</v>
      </c>
      <c r="H65" s="44">
        <f>B65+G65</f>
        <v>8843</v>
      </c>
      <c r="I65" s="10"/>
    </row>
    <row r="66" spans="1:9" ht="12.6" customHeight="1" x14ac:dyDescent="0.2">
      <c r="A66" s="309" t="s">
        <v>634</v>
      </c>
      <c r="B66" s="46">
        <f t="shared" ref="B66:H66" si="10">SUM(B64:B65)</f>
        <v>67849</v>
      </c>
      <c r="C66" s="46">
        <f t="shared" si="10"/>
        <v>105930</v>
      </c>
      <c r="D66" s="46">
        <f t="shared" si="10"/>
        <v>153232</v>
      </c>
      <c r="E66" s="46">
        <f t="shared" si="10"/>
        <v>64264</v>
      </c>
      <c r="F66" s="46">
        <f t="shared" si="10"/>
        <v>19551</v>
      </c>
      <c r="G66" s="46">
        <f t="shared" si="10"/>
        <v>342977</v>
      </c>
      <c r="H66" s="46">
        <f t="shared" si="10"/>
        <v>410826</v>
      </c>
      <c r="I66" s="10"/>
    </row>
    <row r="67" spans="1:9" ht="13.5" customHeight="1" x14ac:dyDescent="0.2">
      <c r="A67" s="53" t="s">
        <v>226</v>
      </c>
      <c r="B67" s="44"/>
      <c r="C67" s="44"/>
      <c r="D67" s="44"/>
      <c r="E67" s="44"/>
      <c r="F67" s="44"/>
      <c r="G67" s="46"/>
      <c r="H67" s="44"/>
      <c r="I67" s="10"/>
    </row>
    <row r="68" spans="1:9" ht="13.5" customHeight="1" x14ac:dyDescent="0.2">
      <c r="A68" s="43" t="s">
        <v>496</v>
      </c>
      <c r="B68" s="44">
        <v>14298</v>
      </c>
      <c r="C68" s="44">
        <v>19656</v>
      </c>
      <c r="D68" s="44">
        <v>32624</v>
      </c>
      <c r="E68" s="44">
        <v>12978</v>
      </c>
      <c r="F68" s="44">
        <v>4195</v>
      </c>
      <c r="G68" s="46">
        <f>SUM(C68:F68)</f>
        <v>69453</v>
      </c>
      <c r="H68" s="44">
        <f>B68+G68</f>
        <v>83751</v>
      </c>
      <c r="I68" s="10"/>
    </row>
    <row r="69" spans="1:9" ht="13.5" customHeight="1" x14ac:dyDescent="0.2">
      <c r="A69" s="310" t="s">
        <v>635</v>
      </c>
      <c r="B69" s="44">
        <v>0</v>
      </c>
      <c r="C69" s="44">
        <v>124</v>
      </c>
      <c r="D69" s="44">
        <v>0</v>
      </c>
      <c r="E69" s="44">
        <v>0</v>
      </c>
      <c r="F69" s="44">
        <v>49</v>
      </c>
      <c r="G69" s="46">
        <f>SUM(C69:F69)</f>
        <v>173</v>
      </c>
      <c r="H69" s="44">
        <f>B69+G69</f>
        <v>173</v>
      </c>
      <c r="I69" s="10"/>
    </row>
    <row r="70" spans="1:9" ht="13.5" customHeight="1" x14ac:dyDescent="0.2">
      <c r="A70" s="309" t="s">
        <v>634</v>
      </c>
      <c r="B70" s="44">
        <f>SUM(B68:B69)</f>
        <v>14298</v>
      </c>
      <c r="C70" s="44">
        <f t="shared" ref="C70:H70" si="11">SUM(C68:C69)</f>
        <v>19780</v>
      </c>
      <c r="D70" s="44">
        <f t="shared" si="11"/>
        <v>32624</v>
      </c>
      <c r="E70" s="44">
        <f t="shared" si="11"/>
        <v>12978</v>
      </c>
      <c r="F70" s="44">
        <f t="shared" si="11"/>
        <v>4244</v>
      </c>
      <c r="G70" s="44">
        <f t="shared" si="11"/>
        <v>69626</v>
      </c>
      <c r="H70" s="44">
        <f t="shared" si="11"/>
        <v>83924</v>
      </c>
      <c r="I70" s="10"/>
    </row>
    <row r="71" spans="1:9" ht="13.5" customHeight="1" x14ac:dyDescent="0.2">
      <c r="A71" s="52" t="s">
        <v>227</v>
      </c>
      <c r="B71" s="44"/>
      <c r="C71" s="44"/>
      <c r="D71" s="44"/>
      <c r="E71" s="44"/>
      <c r="F71" s="44"/>
      <c r="G71" s="46"/>
      <c r="H71" s="44"/>
      <c r="I71" s="10"/>
    </row>
    <row r="72" spans="1:9" ht="13.5" customHeight="1" x14ac:dyDescent="0.2">
      <c r="A72" s="43" t="s">
        <v>496</v>
      </c>
      <c r="B72" s="44">
        <v>124474</v>
      </c>
      <c r="C72" s="44">
        <v>25754</v>
      </c>
      <c r="D72" s="44">
        <v>190837</v>
      </c>
      <c r="E72" s="44">
        <v>16957</v>
      </c>
      <c r="F72" s="44">
        <v>45694</v>
      </c>
      <c r="G72" s="46">
        <f>SUM(C72:F72)</f>
        <v>279242</v>
      </c>
      <c r="H72" s="44">
        <f>B72+G72</f>
        <v>403716</v>
      </c>
      <c r="I72" s="10"/>
    </row>
    <row r="73" spans="1:9" ht="13.5" customHeight="1" x14ac:dyDescent="0.2">
      <c r="A73" s="310" t="s">
        <v>635</v>
      </c>
      <c r="B73" s="44">
        <v>34415</v>
      </c>
      <c r="C73" s="44">
        <v>31</v>
      </c>
      <c r="D73" s="44">
        <v>0</v>
      </c>
      <c r="E73" s="44">
        <v>0</v>
      </c>
      <c r="F73" s="44">
        <v>600</v>
      </c>
      <c r="G73" s="46">
        <f>SUM(C73:F73)</f>
        <v>631</v>
      </c>
      <c r="H73" s="44">
        <f>B73+G73</f>
        <v>35046</v>
      </c>
      <c r="I73" s="10"/>
    </row>
    <row r="74" spans="1:9" ht="13.5" customHeight="1" x14ac:dyDescent="0.2">
      <c r="A74" s="309" t="s">
        <v>634</v>
      </c>
      <c r="B74" s="44">
        <f>SUM(B72:B73)</f>
        <v>158889</v>
      </c>
      <c r="C74" s="44">
        <f t="shared" ref="C74:H74" si="12">SUM(C72:C73)</f>
        <v>25785</v>
      </c>
      <c r="D74" s="44">
        <f t="shared" si="12"/>
        <v>190837</v>
      </c>
      <c r="E74" s="44">
        <f t="shared" si="12"/>
        <v>16957</v>
      </c>
      <c r="F74" s="44">
        <f t="shared" si="12"/>
        <v>46294</v>
      </c>
      <c r="G74" s="44">
        <f t="shared" si="12"/>
        <v>279873</v>
      </c>
      <c r="H74" s="44">
        <f t="shared" si="12"/>
        <v>438762</v>
      </c>
      <c r="I74" s="10"/>
    </row>
    <row r="75" spans="1:9" ht="13.5" customHeight="1" x14ac:dyDescent="0.2">
      <c r="A75" s="52" t="s">
        <v>228</v>
      </c>
      <c r="B75" s="44"/>
      <c r="C75" s="44"/>
      <c r="D75" s="44"/>
      <c r="E75" s="44"/>
      <c r="F75" s="44"/>
      <c r="G75" s="46"/>
      <c r="H75" s="44"/>
      <c r="I75" s="10"/>
    </row>
    <row r="76" spans="1:9" ht="13.5" customHeight="1" x14ac:dyDescent="0.2">
      <c r="A76" s="43" t="s">
        <v>496</v>
      </c>
      <c r="B76" s="44">
        <v>5110</v>
      </c>
      <c r="C76" s="44"/>
      <c r="D76" s="44"/>
      <c r="E76" s="44"/>
      <c r="F76" s="44"/>
      <c r="G76" s="46">
        <f>SUM(C76:F76)</f>
        <v>0</v>
      </c>
      <c r="H76" s="44">
        <f>B76+G76</f>
        <v>5110</v>
      </c>
      <c r="I76" s="10"/>
    </row>
    <row r="77" spans="1:9" ht="13.5" customHeight="1" x14ac:dyDescent="0.2">
      <c r="A77" s="310" t="s">
        <v>635</v>
      </c>
      <c r="B77" s="44">
        <v>0</v>
      </c>
      <c r="C77" s="44"/>
      <c r="D77" s="44"/>
      <c r="E77" s="44"/>
      <c r="F77" s="44"/>
      <c r="G77" s="46">
        <f>SUM(C77:F77)</f>
        <v>0</v>
      </c>
      <c r="H77" s="44">
        <f>B77+G77</f>
        <v>0</v>
      </c>
      <c r="I77" s="10"/>
    </row>
    <row r="78" spans="1:9" ht="13.5" customHeight="1" x14ac:dyDescent="0.2">
      <c r="A78" s="309" t="s">
        <v>634</v>
      </c>
      <c r="B78" s="44">
        <f>SUM(B76:B77)</f>
        <v>5110</v>
      </c>
      <c r="C78" s="44"/>
      <c r="D78" s="44"/>
      <c r="E78" s="44"/>
      <c r="F78" s="44"/>
      <c r="G78" s="46">
        <f>SUM(C78:F78)</f>
        <v>0</v>
      </c>
      <c r="H78" s="44">
        <f>B78+G78</f>
        <v>5110</v>
      </c>
      <c r="I78" s="10"/>
    </row>
    <row r="79" spans="1:9" ht="13.5" customHeight="1" x14ac:dyDescent="0.2">
      <c r="A79" s="52" t="s">
        <v>229</v>
      </c>
      <c r="B79" s="44"/>
      <c r="C79" s="44"/>
      <c r="D79" s="44"/>
      <c r="E79" s="44"/>
      <c r="F79" s="44"/>
      <c r="G79" s="46"/>
      <c r="H79" s="44"/>
      <c r="I79" s="10"/>
    </row>
    <row r="80" spans="1:9" ht="13.5" customHeight="1" x14ac:dyDescent="0.2">
      <c r="A80" s="43" t="s">
        <v>496</v>
      </c>
      <c r="B80" s="44">
        <f>'4. Átadott p.eszk.'!C47</f>
        <v>22381</v>
      </c>
      <c r="C80" s="44"/>
      <c r="D80" s="44"/>
      <c r="E80" s="44"/>
      <c r="F80" s="44"/>
      <c r="G80" s="46">
        <f>SUM(C80:F80)</f>
        <v>0</v>
      </c>
      <c r="H80" s="44">
        <f>B80+G80</f>
        <v>22381</v>
      </c>
      <c r="I80" s="10"/>
    </row>
    <row r="81" spans="1:11" ht="13.5" customHeight="1" x14ac:dyDescent="0.2">
      <c r="A81" s="310" t="s">
        <v>635</v>
      </c>
      <c r="B81" s="44">
        <v>26200</v>
      </c>
      <c r="C81" s="44"/>
      <c r="D81" s="44"/>
      <c r="E81" s="44"/>
      <c r="F81" s="44"/>
      <c r="G81" s="46">
        <f>SUM(C81:F81)</f>
        <v>0</v>
      </c>
      <c r="H81" s="44">
        <f>B81+G81</f>
        <v>26200</v>
      </c>
      <c r="I81" s="10"/>
    </row>
    <row r="82" spans="1:11" ht="13.5" customHeight="1" x14ac:dyDescent="0.2">
      <c r="A82" s="309" t="s">
        <v>634</v>
      </c>
      <c r="B82" s="44">
        <f>SUM(B80:B81)</f>
        <v>48581</v>
      </c>
      <c r="C82" s="44"/>
      <c r="D82" s="44"/>
      <c r="E82" s="44"/>
      <c r="F82" s="44"/>
      <c r="G82" s="46">
        <f>SUM(C82:F82)</f>
        <v>0</v>
      </c>
      <c r="H82" s="44">
        <f>B82+G82</f>
        <v>48581</v>
      </c>
      <c r="I82" s="10"/>
    </row>
    <row r="83" spans="1:11" ht="13.5" customHeight="1" x14ac:dyDescent="0.2">
      <c r="A83" s="52" t="s">
        <v>230</v>
      </c>
      <c r="B83" s="44"/>
      <c r="C83" s="44"/>
      <c r="D83" s="44"/>
      <c r="E83" s="44"/>
      <c r="F83" s="44"/>
      <c r="G83" s="46"/>
      <c r="H83" s="44"/>
      <c r="I83" s="10"/>
    </row>
    <row r="84" spans="1:11" ht="13.5" customHeight="1" x14ac:dyDescent="0.2">
      <c r="A84" s="43" t="s">
        <v>496</v>
      </c>
      <c r="B84" s="44">
        <f>'3.Felh.'!C32+'3.Felh.'!C102</f>
        <v>877450</v>
      </c>
      <c r="C84" s="44">
        <v>2527</v>
      </c>
      <c r="D84" s="44">
        <v>21300</v>
      </c>
      <c r="E84" s="44">
        <v>1300</v>
      </c>
      <c r="F84" s="44">
        <v>2768</v>
      </c>
      <c r="G84" s="46">
        <f>SUM(C84:F84)</f>
        <v>27895</v>
      </c>
      <c r="H84" s="44">
        <f>B84+G84</f>
        <v>905345</v>
      </c>
      <c r="I84" s="10"/>
      <c r="J84" s="28"/>
    </row>
    <row r="85" spans="1:11" ht="13.5" customHeight="1" x14ac:dyDescent="0.2">
      <c r="A85" s="310" t="s">
        <v>635</v>
      </c>
      <c r="B85" s="44">
        <f>'3.Felh.'!D32+'3.Felh.'!D102</f>
        <v>-49292</v>
      </c>
      <c r="C85" s="44">
        <v>0</v>
      </c>
      <c r="D85" s="44">
        <v>0</v>
      </c>
      <c r="E85" s="44">
        <v>0</v>
      </c>
      <c r="F85" s="44">
        <v>0</v>
      </c>
      <c r="G85" s="46">
        <f>SUM(C85:F85)</f>
        <v>0</v>
      </c>
      <c r="H85" s="44">
        <f>B85+G85</f>
        <v>-49292</v>
      </c>
      <c r="I85" s="10"/>
      <c r="J85" s="28"/>
    </row>
    <row r="86" spans="1:11" ht="13.5" customHeight="1" x14ac:dyDescent="0.2">
      <c r="A86" s="309" t="s">
        <v>634</v>
      </c>
      <c r="B86" s="44">
        <f>SUM(B84:B85)</f>
        <v>828158</v>
      </c>
      <c r="C86" s="44">
        <f t="shared" ref="C86:H86" si="13">SUM(C84:C85)</f>
        <v>2527</v>
      </c>
      <c r="D86" s="44">
        <f t="shared" si="13"/>
        <v>21300</v>
      </c>
      <c r="E86" s="44">
        <f t="shared" si="13"/>
        <v>1300</v>
      </c>
      <c r="F86" s="44">
        <f t="shared" si="13"/>
        <v>2768</v>
      </c>
      <c r="G86" s="44">
        <f t="shared" si="13"/>
        <v>27895</v>
      </c>
      <c r="H86" s="44">
        <f t="shared" si="13"/>
        <v>856053</v>
      </c>
      <c r="I86" s="10"/>
      <c r="J86" s="28"/>
    </row>
    <row r="87" spans="1:11" ht="13.5" customHeight="1" x14ac:dyDescent="0.2">
      <c r="A87" s="40" t="s">
        <v>231</v>
      </c>
      <c r="B87" s="44"/>
      <c r="C87" s="44"/>
      <c r="D87" s="44"/>
      <c r="E87" s="44"/>
      <c r="F87" s="44"/>
      <c r="G87" s="46"/>
      <c r="H87" s="44"/>
      <c r="I87" s="10"/>
      <c r="J87" s="28"/>
    </row>
    <row r="88" spans="1:11" ht="13.5" customHeight="1" x14ac:dyDescent="0.2">
      <c r="A88" s="43" t="s">
        <v>496</v>
      </c>
      <c r="B88" s="44">
        <f>'3.Felh.'!C105</f>
        <v>116733</v>
      </c>
      <c r="C88" s="44">
        <v>300</v>
      </c>
      <c r="D88" s="44"/>
      <c r="E88" s="44"/>
      <c r="F88" s="44">
        <v>0</v>
      </c>
      <c r="G88" s="46">
        <f>SUM(C88:F88)</f>
        <v>300</v>
      </c>
      <c r="H88" s="44">
        <f>B88+G88</f>
        <v>117033</v>
      </c>
      <c r="I88" s="8"/>
      <c r="J88" s="28"/>
    </row>
    <row r="89" spans="1:11" ht="13.5" customHeight="1" x14ac:dyDescent="0.2">
      <c r="A89" s="310" t="s">
        <v>635</v>
      </c>
      <c r="B89" s="44">
        <f>'3.Felh.'!D107</f>
        <v>841</v>
      </c>
      <c r="C89" s="44">
        <f>'3.Felh.'!D113</f>
        <v>0</v>
      </c>
      <c r="D89" s="44"/>
      <c r="E89" s="44"/>
      <c r="F89" s="44"/>
      <c r="G89" s="46">
        <f>SUM(C89:F89)</f>
        <v>0</v>
      </c>
      <c r="H89" s="44">
        <f>B89+G89</f>
        <v>841</v>
      </c>
      <c r="I89" s="8"/>
      <c r="J89" s="28"/>
    </row>
    <row r="90" spans="1:11" ht="13.5" customHeight="1" x14ac:dyDescent="0.2">
      <c r="A90" s="309" t="s">
        <v>634</v>
      </c>
      <c r="B90" s="44">
        <f>SUM(B88:B89)</f>
        <v>117574</v>
      </c>
      <c r="C90" s="44">
        <f t="shared" ref="C90:H90" si="14">SUM(C88:C89)</f>
        <v>300</v>
      </c>
      <c r="D90" s="44">
        <f t="shared" si="14"/>
        <v>0</v>
      </c>
      <c r="E90" s="44">
        <f t="shared" si="14"/>
        <v>0</v>
      </c>
      <c r="F90" s="44">
        <f t="shared" si="14"/>
        <v>0</v>
      </c>
      <c r="G90" s="44">
        <f t="shared" si="14"/>
        <v>300</v>
      </c>
      <c r="H90" s="44">
        <f t="shared" si="14"/>
        <v>117874</v>
      </c>
      <c r="I90" s="8"/>
      <c r="J90" s="28"/>
    </row>
    <row r="91" spans="1:11" ht="13.5" customHeight="1" x14ac:dyDescent="0.2">
      <c r="A91" s="40" t="s">
        <v>232</v>
      </c>
      <c r="B91" s="44"/>
      <c r="C91" s="44"/>
      <c r="D91" s="44"/>
      <c r="E91" s="44"/>
      <c r="F91" s="44"/>
      <c r="G91" s="46"/>
      <c r="H91" s="44"/>
      <c r="I91" s="10"/>
      <c r="J91" s="28"/>
    </row>
    <row r="92" spans="1:11" ht="13.5" customHeight="1" x14ac:dyDescent="0.2">
      <c r="A92" s="43" t="s">
        <v>496</v>
      </c>
      <c r="B92" s="44">
        <f>'3.Felh.'!C120</f>
        <v>1960</v>
      </c>
      <c r="C92" s="44"/>
      <c r="D92" s="44"/>
      <c r="E92" s="44"/>
      <c r="F92" s="44"/>
      <c r="G92" s="46">
        <f>SUM(C92:F92)</f>
        <v>0</v>
      </c>
      <c r="H92" s="44">
        <f>B92+G92</f>
        <v>1960</v>
      </c>
      <c r="I92" s="10"/>
      <c r="J92" s="28"/>
    </row>
    <row r="93" spans="1:11" ht="13.5" customHeight="1" x14ac:dyDescent="0.2">
      <c r="A93" s="310" t="s">
        <v>635</v>
      </c>
      <c r="B93" s="44">
        <f>'3.Felh.'!D120</f>
        <v>8236</v>
      </c>
      <c r="C93" s="44"/>
      <c r="D93" s="44"/>
      <c r="E93" s="44"/>
      <c r="F93" s="44"/>
      <c r="G93" s="46">
        <f>SUM(C93:F93)</f>
        <v>0</v>
      </c>
      <c r="H93" s="44">
        <f>B93+G93</f>
        <v>8236</v>
      </c>
      <c r="I93" s="10"/>
      <c r="J93" s="28"/>
    </row>
    <row r="94" spans="1:11" ht="13.5" customHeight="1" x14ac:dyDescent="0.2">
      <c r="A94" s="309" t="s">
        <v>634</v>
      </c>
      <c r="B94" s="44">
        <f>SUM(B92:B93)</f>
        <v>10196</v>
      </c>
      <c r="C94" s="44">
        <f t="shared" ref="C94:H94" si="15">SUM(C92:C93)</f>
        <v>0</v>
      </c>
      <c r="D94" s="44">
        <f t="shared" si="15"/>
        <v>0</v>
      </c>
      <c r="E94" s="44">
        <f t="shared" si="15"/>
        <v>0</v>
      </c>
      <c r="F94" s="44">
        <f t="shared" si="15"/>
        <v>0</v>
      </c>
      <c r="G94" s="44">
        <f t="shared" si="15"/>
        <v>0</v>
      </c>
      <c r="H94" s="44">
        <f t="shared" si="15"/>
        <v>10196</v>
      </c>
      <c r="I94" s="10"/>
      <c r="J94" s="28"/>
    </row>
    <row r="95" spans="1:11" ht="16.350000000000001" customHeight="1" x14ac:dyDescent="0.2">
      <c r="A95" s="52" t="s">
        <v>233</v>
      </c>
      <c r="B95" s="44"/>
      <c r="C95" s="44"/>
      <c r="D95" s="44"/>
      <c r="E95" s="44"/>
      <c r="F95" s="44"/>
      <c r="G95" s="46"/>
      <c r="H95" s="44"/>
      <c r="I95" s="10"/>
    </row>
    <row r="96" spans="1:11" ht="13.5" customHeight="1" x14ac:dyDescent="0.2">
      <c r="A96" s="43" t="s">
        <v>496</v>
      </c>
      <c r="B96" s="44">
        <f>H35+'2.Műk.'!C78</f>
        <v>681030</v>
      </c>
      <c r="C96" s="44"/>
      <c r="D96" s="44"/>
      <c r="E96" s="44"/>
      <c r="F96" s="44"/>
      <c r="G96" s="46"/>
      <c r="H96" s="44">
        <f>B96+G96</f>
        <v>681030</v>
      </c>
      <c r="I96" s="8"/>
      <c r="J96" s="8"/>
      <c r="K96" s="8"/>
    </row>
    <row r="97" spans="1:11" ht="13.5" customHeight="1" x14ac:dyDescent="0.2">
      <c r="A97" s="310" t="s">
        <v>635</v>
      </c>
      <c r="B97" s="44">
        <f>H36+'2.Műk.'!D78</f>
        <v>8300</v>
      </c>
      <c r="C97" s="44"/>
      <c r="D97" s="44"/>
      <c r="E97" s="44"/>
      <c r="F97" s="44"/>
      <c r="G97" s="46"/>
      <c r="H97" s="44">
        <f>B97+G97</f>
        <v>8300</v>
      </c>
      <c r="I97" s="8"/>
      <c r="J97" s="8"/>
      <c r="K97" s="8"/>
    </row>
    <row r="98" spans="1:11" ht="13.5" customHeight="1" x14ac:dyDescent="0.2">
      <c r="A98" s="309" t="s">
        <v>634</v>
      </c>
      <c r="B98" s="44">
        <f>SUM(B96:B97)</f>
        <v>689330</v>
      </c>
      <c r="C98" s="44"/>
      <c r="D98" s="44"/>
      <c r="E98" s="44"/>
      <c r="F98" s="44"/>
      <c r="G98" s="46"/>
      <c r="H98" s="44">
        <f>B98+G98</f>
        <v>689330</v>
      </c>
      <c r="I98" s="8"/>
      <c r="J98" s="8"/>
      <c r="K98" s="8"/>
    </row>
    <row r="99" spans="1:11" x14ac:dyDescent="0.2">
      <c r="A99" s="52" t="s">
        <v>234</v>
      </c>
      <c r="B99" s="44"/>
      <c r="C99" s="44"/>
      <c r="D99" s="44"/>
      <c r="E99" s="44"/>
      <c r="F99" s="44"/>
      <c r="G99" s="46"/>
      <c r="H99" s="44"/>
    </row>
    <row r="100" spans="1:11" ht="14.25" customHeight="1" x14ac:dyDescent="0.2">
      <c r="A100" s="250" t="s">
        <v>496</v>
      </c>
      <c r="B100" s="327">
        <f>'3.Felh.'!C115+'2.Műk.'!C75</f>
        <v>52032</v>
      </c>
      <c r="C100" s="327"/>
      <c r="D100" s="327"/>
      <c r="E100" s="327"/>
      <c r="F100" s="327"/>
      <c r="G100" s="238"/>
      <c r="H100" s="327">
        <f>B100+G100</f>
        <v>52032</v>
      </c>
    </row>
    <row r="101" spans="1:11" x14ac:dyDescent="0.2">
      <c r="A101" s="328" t="s">
        <v>635</v>
      </c>
      <c r="B101" s="242">
        <f>'3.Felh.'!D115+'2.Műk.'!D70</f>
        <v>25</v>
      </c>
      <c r="C101" s="329"/>
      <c r="D101" s="329"/>
      <c r="E101" s="329"/>
      <c r="F101" s="329"/>
      <c r="G101" s="329"/>
      <c r="H101" s="327">
        <f>B101+G101</f>
        <v>25</v>
      </c>
    </row>
    <row r="102" spans="1:11" x14ac:dyDescent="0.2">
      <c r="A102" s="328" t="s">
        <v>634</v>
      </c>
      <c r="B102" s="242">
        <f>'3.Felh.'!E115+'2.Műk.'!E70</f>
        <v>52057</v>
      </c>
      <c r="C102" s="329"/>
      <c r="D102" s="329"/>
      <c r="E102" s="329"/>
      <c r="F102" s="329"/>
      <c r="G102" s="329"/>
      <c r="H102" s="327">
        <f>B102+G102</f>
        <v>52057</v>
      </c>
    </row>
    <row r="103" spans="1:11" x14ac:dyDescent="0.2">
      <c r="B103" s="28"/>
    </row>
    <row r="113" spans="1:1" x14ac:dyDescent="0.2">
      <c r="A113" t="s">
        <v>235</v>
      </c>
    </row>
  </sheetData>
  <sheetProtection selectLockedCells="1" selectUnlockedCells="1"/>
  <mergeCells count="6">
    <mergeCell ref="A2:H2"/>
    <mergeCell ref="A4:A5"/>
    <mergeCell ref="B4:B5"/>
    <mergeCell ref="C4:F4"/>
    <mergeCell ref="G4:G5"/>
    <mergeCell ref="H4:H5"/>
  </mergeCells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50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view="pageBreakPreview" zoomScaleSheetLayoutView="100" workbookViewId="0">
      <selection activeCell="G9" sqref="G9"/>
    </sheetView>
  </sheetViews>
  <sheetFormatPr defaultRowHeight="12.95" customHeight="1" x14ac:dyDescent="0.2"/>
  <cols>
    <col min="1" max="1" width="24.28515625" style="54" customWidth="1"/>
    <col min="2" max="2" width="14.140625" style="55" customWidth="1"/>
    <col min="3" max="6" width="10.42578125" style="55" customWidth="1"/>
    <col min="7" max="7" width="10.140625" style="56" customWidth="1"/>
    <col min="8" max="8" width="12.85546875" style="55" customWidth="1"/>
    <col min="9" max="10" width="12.140625" style="55" customWidth="1"/>
    <col min="11" max="12" width="12.28515625" style="55" customWidth="1"/>
    <col min="13" max="13" width="14" style="55" customWidth="1"/>
    <col min="14" max="16384" width="9.140625" style="54"/>
  </cols>
  <sheetData>
    <row r="1" spans="1:13" ht="12.95" customHeight="1" x14ac:dyDescent="0.2">
      <c r="A1" s="432" t="s">
        <v>236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</row>
    <row r="2" spans="1:13" ht="12.95" customHeight="1" x14ac:dyDescent="0.2">
      <c r="A2" s="427" t="s">
        <v>498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</row>
    <row r="3" spans="1:13" ht="12.95" customHeight="1" x14ac:dyDescent="0.2">
      <c r="A3" s="63"/>
      <c r="B3" s="62"/>
      <c r="C3" s="62"/>
      <c r="D3" s="62"/>
      <c r="E3" s="62"/>
      <c r="F3" s="62"/>
      <c r="G3" s="64"/>
      <c r="H3" s="62"/>
      <c r="I3" s="62"/>
      <c r="J3" s="62"/>
      <c r="K3" s="62"/>
      <c r="L3" s="62"/>
      <c r="M3" s="65" t="s">
        <v>2</v>
      </c>
    </row>
    <row r="4" spans="1:13" ht="12.95" customHeight="1" x14ac:dyDescent="0.2">
      <c r="A4" s="294"/>
      <c r="B4" s="433" t="s">
        <v>667</v>
      </c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</row>
    <row r="5" spans="1:13" ht="12.95" customHeight="1" x14ac:dyDescent="0.2">
      <c r="A5" s="294"/>
      <c r="B5" s="434" t="s">
        <v>215</v>
      </c>
      <c r="C5" s="434"/>
      <c r="D5" s="434"/>
      <c r="E5" s="434"/>
      <c r="F5" s="434"/>
      <c r="G5" s="434"/>
      <c r="H5" s="434" t="s">
        <v>217</v>
      </c>
      <c r="I5" s="434"/>
      <c r="J5" s="434"/>
      <c r="K5" s="434"/>
      <c r="L5" s="434"/>
      <c r="M5" s="435" t="s">
        <v>31</v>
      </c>
    </row>
    <row r="6" spans="1:13" ht="51" x14ac:dyDescent="0.2">
      <c r="A6" s="294"/>
      <c r="B6" s="294" t="s">
        <v>237</v>
      </c>
      <c r="C6" s="294" t="s">
        <v>214</v>
      </c>
      <c r="D6" s="294" t="s">
        <v>215</v>
      </c>
      <c r="E6" s="294" t="s">
        <v>238</v>
      </c>
      <c r="F6" s="294" t="s">
        <v>26</v>
      </c>
      <c r="G6" s="294" t="s">
        <v>239</v>
      </c>
      <c r="H6" s="294" t="s">
        <v>240</v>
      </c>
      <c r="I6" s="294" t="s">
        <v>241</v>
      </c>
      <c r="J6" s="294" t="s">
        <v>242</v>
      </c>
      <c r="K6" s="294" t="s">
        <v>243</v>
      </c>
      <c r="L6" s="294" t="s">
        <v>239</v>
      </c>
      <c r="M6" s="435"/>
    </row>
    <row r="7" spans="1:13" ht="12.95" customHeight="1" x14ac:dyDescent="0.2">
      <c r="A7" s="294"/>
      <c r="B7" s="296"/>
      <c r="C7" s="297"/>
      <c r="D7" s="297"/>
      <c r="E7" s="297"/>
      <c r="F7" s="297"/>
      <c r="G7" s="294"/>
      <c r="H7" s="296"/>
      <c r="I7" s="431"/>
      <c r="J7" s="431"/>
      <c r="K7" s="431"/>
      <c r="L7" s="294"/>
      <c r="M7" s="295"/>
    </row>
    <row r="8" spans="1:13" ht="12.95" customHeight="1" x14ac:dyDescent="0.2">
      <c r="A8" s="298" t="s">
        <v>205</v>
      </c>
      <c r="B8" s="299">
        <f>SUM(B9:B11)</f>
        <v>334238</v>
      </c>
      <c r="C8" s="299">
        <f>SUM(C9:C11)</f>
        <v>517600</v>
      </c>
      <c r="D8" s="299">
        <f>SUM(D9:D11)</f>
        <v>112955</v>
      </c>
      <c r="E8" s="299">
        <f>SUM(E9:E11)</f>
        <v>361</v>
      </c>
      <c r="F8" s="299">
        <f>SUM(F9:F11)</f>
        <v>402015</v>
      </c>
      <c r="G8" s="299">
        <f>SUM(B8:F8)</f>
        <v>1367169</v>
      </c>
      <c r="H8" s="299">
        <f>SUM(H9:H11)</f>
        <v>136196</v>
      </c>
      <c r="I8" s="299">
        <f>SUM(I9:I11)</f>
        <v>17984</v>
      </c>
      <c r="J8" s="299">
        <f>SUM(J9:J11)</f>
        <v>1028</v>
      </c>
      <c r="K8" s="299">
        <f>SUM(K9:K11)</f>
        <v>469665</v>
      </c>
      <c r="L8" s="299">
        <f t="shared" ref="L8:L24" si="0">SUM(H8:K8)</f>
        <v>624873</v>
      </c>
      <c r="M8" s="299">
        <f>G8+L8</f>
        <v>1992042</v>
      </c>
    </row>
    <row r="9" spans="1:13" ht="12.95" customHeight="1" x14ac:dyDescent="0.2">
      <c r="A9" s="300" t="s">
        <v>244</v>
      </c>
      <c r="B9" s="301">
        <f>'5.finanszírozás'!B9</f>
        <v>334238</v>
      </c>
      <c r="C9" s="301">
        <f>'5.finanszírozás'!B13</f>
        <v>517600</v>
      </c>
      <c r="D9" s="301">
        <f>'5.finanszírozás'!B17</f>
        <v>112955</v>
      </c>
      <c r="E9" s="301">
        <f>'5.finanszírozás'!B21</f>
        <v>361</v>
      </c>
      <c r="F9" s="301">
        <v>402015</v>
      </c>
      <c r="G9" s="301">
        <f>SUM(B9:F9)</f>
        <v>1367169</v>
      </c>
      <c r="H9" s="301">
        <f>'3.Felh.'!E7</f>
        <v>136196</v>
      </c>
      <c r="I9" s="301">
        <f>'3.Felh.'!E15</f>
        <v>17984</v>
      </c>
      <c r="J9" s="301">
        <f>'3.Felh.'!E21</f>
        <v>1028</v>
      </c>
      <c r="K9" s="301">
        <f>'3.Felh.'!E24</f>
        <v>469665</v>
      </c>
      <c r="L9" s="301">
        <f t="shared" si="0"/>
        <v>624873</v>
      </c>
      <c r="M9" s="301">
        <f>G9+L9</f>
        <v>1992042</v>
      </c>
    </row>
    <row r="10" spans="1:13" ht="12.95" customHeight="1" x14ac:dyDescent="0.2">
      <c r="A10" s="300" t="s">
        <v>245</v>
      </c>
      <c r="B10" s="299"/>
      <c r="C10" s="299"/>
      <c r="D10" s="299"/>
      <c r="E10" s="299"/>
      <c r="F10" s="299"/>
      <c r="G10" s="301"/>
      <c r="H10" s="299"/>
      <c r="I10" s="299"/>
      <c r="J10" s="299"/>
      <c r="K10" s="299"/>
      <c r="L10" s="301">
        <f t="shared" si="0"/>
        <v>0</v>
      </c>
      <c r="M10" s="299">
        <f t="shared" ref="M10:M29" si="1">G10+L10</f>
        <v>0</v>
      </c>
    </row>
    <row r="11" spans="1:13" ht="12.95" customHeight="1" x14ac:dyDescent="0.2">
      <c r="A11" s="300" t="s">
        <v>246</v>
      </c>
      <c r="B11" s="299"/>
      <c r="C11" s="299"/>
      <c r="D11" s="299"/>
      <c r="E11" s="299"/>
      <c r="F11" s="299"/>
      <c r="G11" s="301">
        <f t="shared" ref="G11:G24" si="2">SUM(B11:F11)</f>
        <v>0</v>
      </c>
      <c r="H11" s="299"/>
      <c r="I11" s="299"/>
      <c r="J11" s="299"/>
      <c r="K11" s="299"/>
      <c r="L11" s="301">
        <f t="shared" si="0"/>
        <v>0</v>
      </c>
      <c r="M11" s="299">
        <f t="shared" si="1"/>
        <v>0</v>
      </c>
    </row>
    <row r="12" spans="1:13" ht="12.95" customHeight="1" x14ac:dyDescent="0.2">
      <c r="A12" s="298" t="s">
        <v>206</v>
      </c>
      <c r="B12" s="299">
        <f>SUM(B13+B17+B21+B25)</f>
        <v>5935</v>
      </c>
      <c r="C12" s="299">
        <f>SUM(C13+C17+C21+C25)</f>
        <v>930</v>
      </c>
      <c r="D12" s="299">
        <f>SUM(D13+D17+D21+D25)</f>
        <v>29994</v>
      </c>
      <c r="E12" s="299">
        <f>SUM(E13+E17+E21+E25)</f>
        <v>0</v>
      </c>
      <c r="F12" s="299">
        <f>SUM(F13+F17+F21+F25)</f>
        <v>5857</v>
      </c>
      <c r="G12" s="299">
        <f t="shared" si="2"/>
        <v>42716</v>
      </c>
      <c r="H12" s="299">
        <f>SUM(H13+H17+H21+H25)</f>
        <v>0</v>
      </c>
      <c r="I12" s="299">
        <f>SUM(I13+I17+I21+I25)</f>
        <v>0</v>
      </c>
      <c r="J12" s="299"/>
      <c r="K12" s="299">
        <f>SUM(K13+K17+K21+K25)</f>
        <v>0</v>
      </c>
      <c r="L12" s="299">
        <f t="shared" si="0"/>
        <v>0</v>
      </c>
      <c r="M12" s="299">
        <f t="shared" si="1"/>
        <v>42716</v>
      </c>
    </row>
    <row r="13" spans="1:13" ht="12.95" customHeight="1" x14ac:dyDescent="0.2">
      <c r="A13" s="302" t="s">
        <v>247</v>
      </c>
      <c r="B13" s="299">
        <f>SUM(B14:B16)</f>
        <v>1895</v>
      </c>
      <c r="C13" s="299">
        <f>SUM(C14:C16)</f>
        <v>930</v>
      </c>
      <c r="D13" s="299">
        <f>SUM(D14:D16)</f>
        <v>1045</v>
      </c>
      <c r="E13" s="299">
        <f>SUM(E14:E16)</f>
        <v>0</v>
      </c>
      <c r="F13" s="299">
        <f>SUM(F14:F16)</f>
        <v>1747</v>
      </c>
      <c r="G13" s="299">
        <f t="shared" si="2"/>
        <v>5617</v>
      </c>
      <c r="H13" s="299">
        <f>SUM(H14:H16)</f>
        <v>0</v>
      </c>
      <c r="I13" s="299">
        <f>SUM(I14:I16)</f>
        <v>0</v>
      </c>
      <c r="J13" s="299"/>
      <c r="K13" s="299">
        <f>SUM(K14:K16)</f>
        <v>0</v>
      </c>
      <c r="L13" s="299">
        <f t="shared" si="0"/>
        <v>0</v>
      </c>
      <c r="M13" s="299">
        <f t="shared" si="1"/>
        <v>5617</v>
      </c>
    </row>
    <row r="14" spans="1:13" ht="12.95" customHeight="1" x14ac:dyDescent="0.2">
      <c r="A14" s="300" t="s">
        <v>244</v>
      </c>
      <c r="B14" s="301">
        <f>'5.finanszírozás'!C9</f>
        <v>1895</v>
      </c>
      <c r="C14" s="301">
        <f>'5.finanszírozás'!C13</f>
        <v>930</v>
      </c>
      <c r="D14" s="301">
        <f>'5.finanszírozás'!C17</f>
        <v>1045</v>
      </c>
      <c r="E14" s="301"/>
      <c r="F14" s="301">
        <f>'5.finanszírozás'!C33</f>
        <v>1747</v>
      </c>
      <c r="G14" s="301">
        <f t="shared" si="2"/>
        <v>5617</v>
      </c>
      <c r="H14" s="303"/>
      <c r="I14" s="303"/>
      <c r="J14" s="303"/>
      <c r="K14" s="303"/>
      <c r="L14" s="301">
        <f t="shared" si="0"/>
        <v>0</v>
      </c>
      <c r="M14" s="301">
        <f t="shared" si="1"/>
        <v>5617</v>
      </c>
    </row>
    <row r="15" spans="1:13" ht="12.95" customHeight="1" x14ac:dyDescent="0.2">
      <c r="A15" s="300" t="s">
        <v>245</v>
      </c>
      <c r="B15" s="301"/>
      <c r="C15" s="301"/>
      <c r="D15" s="301"/>
      <c r="E15" s="301"/>
      <c r="F15" s="301"/>
      <c r="G15" s="301">
        <f t="shared" si="2"/>
        <v>0</v>
      </c>
      <c r="H15" s="301"/>
      <c r="I15" s="301"/>
      <c r="J15" s="301"/>
      <c r="K15" s="301"/>
      <c r="L15" s="301">
        <f t="shared" si="0"/>
        <v>0</v>
      </c>
      <c r="M15" s="299">
        <f t="shared" si="1"/>
        <v>0</v>
      </c>
    </row>
    <row r="16" spans="1:13" ht="12.95" customHeight="1" x14ac:dyDescent="0.2">
      <c r="A16" s="300" t="s">
        <v>246</v>
      </c>
      <c r="B16" s="301"/>
      <c r="C16" s="301"/>
      <c r="D16" s="301"/>
      <c r="E16" s="301"/>
      <c r="F16" s="301"/>
      <c r="G16" s="301">
        <f t="shared" si="2"/>
        <v>0</v>
      </c>
      <c r="H16" s="301"/>
      <c r="I16" s="301"/>
      <c r="J16" s="301"/>
      <c r="K16" s="301"/>
      <c r="L16" s="301">
        <f t="shared" si="0"/>
        <v>0</v>
      </c>
      <c r="M16" s="299">
        <f t="shared" si="1"/>
        <v>0</v>
      </c>
    </row>
    <row r="17" spans="1:25" ht="12.95" customHeight="1" x14ac:dyDescent="0.2">
      <c r="A17" s="298" t="s">
        <v>248</v>
      </c>
      <c r="B17" s="299">
        <f>SUM(B18:B20)</f>
        <v>3938</v>
      </c>
      <c r="C17" s="299">
        <f>SUM(C18:C20)</f>
        <v>0</v>
      </c>
      <c r="D17" s="299">
        <f>SUM(D18:D20)</f>
        <v>17135</v>
      </c>
      <c r="E17" s="299">
        <f>SUM(E18:E20)</f>
        <v>0</v>
      </c>
      <c r="F17" s="299">
        <f>SUM(F18:F20)</f>
        <v>3845</v>
      </c>
      <c r="G17" s="299">
        <f t="shared" si="2"/>
        <v>24918</v>
      </c>
      <c r="H17" s="299">
        <f>SUM(H18:H20)</f>
        <v>0</v>
      </c>
      <c r="I17" s="299">
        <f>SUM(I18:I20)</f>
        <v>0</v>
      </c>
      <c r="J17" s="299"/>
      <c r="K17" s="299">
        <f>SUM(K18:K20)</f>
        <v>0</v>
      </c>
      <c r="L17" s="299">
        <f t="shared" si="0"/>
        <v>0</v>
      </c>
      <c r="M17" s="299">
        <f t="shared" si="1"/>
        <v>24918</v>
      </c>
    </row>
    <row r="18" spans="1:25" ht="12.95" customHeight="1" x14ac:dyDescent="0.2">
      <c r="A18" s="300" t="s">
        <v>244</v>
      </c>
      <c r="B18" s="301">
        <f>'5.finanszírozás'!D9</f>
        <v>3938</v>
      </c>
      <c r="C18" s="301"/>
      <c r="D18" s="301">
        <f>'5.finanszírozás'!D17</f>
        <v>17135</v>
      </c>
      <c r="E18" s="301"/>
      <c r="F18" s="301">
        <f>'5.finanszírozás'!D33</f>
        <v>3845</v>
      </c>
      <c r="G18" s="301">
        <f t="shared" si="2"/>
        <v>24918</v>
      </c>
      <c r="H18" s="301"/>
      <c r="I18" s="301"/>
      <c r="J18" s="301"/>
      <c r="K18" s="301"/>
      <c r="L18" s="301">
        <f t="shared" si="0"/>
        <v>0</v>
      </c>
      <c r="M18" s="301">
        <f t="shared" si="1"/>
        <v>24918</v>
      </c>
    </row>
    <row r="19" spans="1:25" ht="12.95" customHeight="1" x14ac:dyDescent="0.2">
      <c r="A19" s="300" t="s">
        <v>245</v>
      </c>
      <c r="B19" s="301"/>
      <c r="C19" s="301"/>
      <c r="D19" s="301"/>
      <c r="E19" s="301"/>
      <c r="F19" s="301"/>
      <c r="G19" s="301">
        <f t="shared" si="2"/>
        <v>0</v>
      </c>
      <c r="H19" s="301"/>
      <c r="I19" s="301"/>
      <c r="J19" s="301"/>
      <c r="K19" s="301"/>
      <c r="L19" s="301">
        <f t="shared" si="0"/>
        <v>0</v>
      </c>
      <c r="M19" s="299">
        <f t="shared" si="1"/>
        <v>0</v>
      </c>
    </row>
    <row r="20" spans="1:25" ht="12.95" customHeight="1" x14ac:dyDescent="0.2">
      <c r="A20" s="300" t="s">
        <v>246</v>
      </c>
      <c r="B20" s="301"/>
      <c r="C20" s="301"/>
      <c r="D20" s="301"/>
      <c r="E20" s="301"/>
      <c r="F20" s="301"/>
      <c r="G20" s="301">
        <f t="shared" si="2"/>
        <v>0</v>
      </c>
      <c r="H20" s="301"/>
      <c r="I20" s="301"/>
      <c r="J20" s="301"/>
      <c r="K20" s="301"/>
      <c r="L20" s="301">
        <f t="shared" si="0"/>
        <v>0</v>
      </c>
      <c r="M20" s="299">
        <f t="shared" si="1"/>
        <v>0</v>
      </c>
    </row>
    <row r="21" spans="1:25" ht="12.95" customHeight="1" x14ac:dyDescent="0.2">
      <c r="A21" s="302" t="s">
        <v>249</v>
      </c>
      <c r="B21" s="299">
        <f>SUM(B22:B24)</f>
        <v>102</v>
      </c>
      <c r="C21" s="299">
        <f>SUM(C22:C24)</f>
        <v>0</v>
      </c>
      <c r="D21" s="299">
        <f>SUM(D22:D24)</f>
        <v>2874</v>
      </c>
      <c r="E21" s="299">
        <f>SUM(E22:E24)</f>
        <v>0</v>
      </c>
      <c r="F21" s="299">
        <f>SUM(F22:F24)</f>
        <v>236</v>
      </c>
      <c r="G21" s="299">
        <f t="shared" si="2"/>
        <v>3212</v>
      </c>
      <c r="H21" s="299">
        <f>SUM(H22:H24)</f>
        <v>0</v>
      </c>
      <c r="I21" s="299">
        <f>SUM(I22:I24)</f>
        <v>0</v>
      </c>
      <c r="J21" s="299"/>
      <c r="K21" s="299">
        <f>SUM(K22:K24)</f>
        <v>0</v>
      </c>
      <c r="L21" s="299">
        <f t="shared" si="0"/>
        <v>0</v>
      </c>
      <c r="M21" s="299">
        <f t="shared" si="1"/>
        <v>3212</v>
      </c>
    </row>
    <row r="22" spans="1:25" ht="12.95" customHeight="1" x14ac:dyDescent="0.2">
      <c r="A22" s="300" t="s">
        <v>244</v>
      </c>
      <c r="B22" s="301">
        <f>'5.finanszírozás'!E9</f>
        <v>102</v>
      </c>
      <c r="C22" s="301"/>
      <c r="D22" s="301">
        <f>'5.finanszírozás'!E17</f>
        <v>2874</v>
      </c>
      <c r="E22" s="301"/>
      <c r="F22" s="301">
        <f>'5.finanszírozás'!E33</f>
        <v>236</v>
      </c>
      <c r="G22" s="301">
        <f t="shared" si="2"/>
        <v>3212</v>
      </c>
      <c r="H22" s="301"/>
      <c r="I22" s="301"/>
      <c r="J22" s="301"/>
      <c r="K22" s="301"/>
      <c r="L22" s="301">
        <f t="shared" si="0"/>
        <v>0</v>
      </c>
      <c r="M22" s="301">
        <f t="shared" si="1"/>
        <v>3212</v>
      </c>
    </row>
    <row r="23" spans="1:25" ht="12.95" customHeight="1" x14ac:dyDescent="0.2">
      <c r="A23" s="300" t="s">
        <v>245</v>
      </c>
      <c r="B23" s="301"/>
      <c r="C23" s="301"/>
      <c r="D23" s="301"/>
      <c r="E23" s="301"/>
      <c r="F23" s="301"/>
      <c r="G23" s="301">
        <f t="shared" si="2"/>
        <v>0</v>
      </c>
      <c r="H23" s="301"/>
      <c r="I23" s="301"/>
      <c r="J23" s="301"/>
      <c r="K23" s="301"/>
      <c r="L23" s="301">
        <f t="shared" si="0"/>
        <v>0</v>
      </c>
      <c r="M23" s="299">
        <f t="shared" si="1"/>
        <v>0</v>
      </c>
    </row>
    <row r="24" spans="1:25" ht="12.95" customHeight="1" x14ac:dyDescent="0.2">
      <c r="A24" s="300" t="s">
        <v>246</v>
      </c>
      <c r="B24" s="301"/>
      <c r="C24" s="301"/>
      <c r="D24" s="301"/>
      <c r="E24" s="301"/>
      <c r="F24" s="301"/>
      <c r="G24" s="301">
        <f t="shared" si="2"/>
        <v>0</v>
      </c>
      <c r="H24" s="301"/>
      <c r="I24" s="301"/>
      <c r="J24" s="301"/>
      <c r="K24" s="301"/>
      <c r="L24" s="301">
        <f t="shared" si="0"/>
        <v>0</v>
      </c>
      <c r="M24" s="299">
        <f t="shared" si="1"/>
        <v>0</v>
      </c>
    </row>
    <row r="25" spans="1:25" ht="12.95" customHeight="1" x14ac:dyDescent="0.2">
      <c r="A25" s="302" t="s">
        <v>212</v>
      </c>
      <c r="B25" s="301">
        <f t="shared" ref="B25:L25" si="3">SUM(B26:B28)</f>
        <v>0</v>
      </c>
      <c r="C25" s="301">
        <f t="shared" si="3"/>
        <v>0</v>
      </c>
      <c r="D25" s="301">
        <f t="shared" si="3"/>
        <v>8940</v>
      </c>
      <c r="E25" s="301">
        <f t="shared" si="3"/>
        <v>0</v>
      </c>
      <c r="F25" s="301">
        <f t="shared" si="3"/>
        <v>29</v>
      </c>
      <c r="G25" s="301">
        <f t="shared" si="3"/>
        <v>8969</v>
      </c>
      <c r="H25" s="301">
        <f t="shared" si="3"/>
        <v>0</v>
      </c>
      <c r="I25" s="301">
        <f t="shared" si="3"/>
        <v>0</v>
      </c>
      <c r="J25" s="301">
        <f t="shared" si="3"/>
        <v>0</v>
      </c>
      <c r="K25" s="301">
        <f t="shared" si="3"/>
        <v>0</v>
      </c>
      <c r="L25" s="301">
        <f t="shared" si="3"/>
        <v>0</v>
      </c>
      <c r="M25" s="299">
        <f t="shared" si="1"/>
        <v>8969</v>
      </c>
    </row>
    <row r="26" spans="1:25" ht="12.95" customHeight="1" x14ac:dyDescent="0.2">
      <c r="A26" s="300" t="s">
        <v>244</v>
      </c>
      <c r="B26" s="301"/>
      <c r="C26" s="301"/>
      <c r="D26" s="301">
        <v>385</v>
      </c>
      <c r="E26" s="301"/>
      <c r="F26" s="301">
        <f>'5.finanszírozás'!F33</f>
        <v>29</v>
      </c>
      <c r="G26" s="301">
        <f>SUM(B26:F26)</f>
        <v>414</v>
      </c>
      <c r="H26" s="301"/>
      <c r="I26" s="301"/>
      <c r="J26" s="301"/>
      <c r="K26" s="301"/>
      <c r="L26" s="301">
        <f>SUM(H26:K26)</f>
        <v>0</v>
      </c>
      <c r="M26" s="301">
        <f t="shared" si="1"/>
        <v>414</v>
      </c>
    </row>
    <row r="27" spans="1:25" ht="12.95" customHeight="1" x14ac:dyDescent="0.2">
      <c r="A27" s="300" t="s">
        <v>245</v>
      </c>
      <c r="B27" s="301"/>
      <c r="C27" s="301"/>
      <c r="D27" s="301">
        <v>8555</v>
      </c>
      <c r="E27" s="301"/>
      <c r="F27" s="301"/>
      <c r="G27" s="301">
        <f>SUM(B27:F27)</f>
        <v>8555</v>
      </c>
      <c r="H27" s="301"/>
      <c r="I27" s="301"/>
      <c r="J27" s="301"/>
      <c r="K27" s="301"/>
      <c r="L27" s="301">
        <f>SUM(H27:K27)</f>
        <v>0</v>
      </c>
      <c r="M27" s="301">
        <f t="shared" si="1"/>
        <v>8555</v>
      </c>
    </row>
    <row r="28" spans="1:25" ht="12.95" customHeight="1" x14ac:dyDescent="0.2">
      <c r="A28" s="300" t="s">
        <v>246</v>
      </c>
      <c r="B28" s="301"/>
      <c r="C28" s="301"/>
      <c r="D28" s="301"/>
      <c r="E28" s="301"/>
      <c r="F28" s="301"/>
      <c r="G28" s="301">
        <f>SUM(B28:F28)</f>
        <v>0</v>
      </c>
      <c r="H28" s="301"/>
      <c r="I28" s="301"/>
      <c r="J28" s="301"/>
      <c r="K28" s="301"/>
      <c r="L28" s="301">
        <f>SUM(H28:K28)</f>
        <v>0</v>
      </c>
      <c r="M28" s="299">
        <f t="shared" si="1"/>
        <v>0</v>
      </c>
    </row>
    <row r="29" spans="1:25" ht="12.95" customHeight="1" x14ac:dyDescent="0.2">
      <c r="A29" s="304" t="s">
        <v>250</v>
      </c>
      <c r="B29" s="305">
        <f>SUM(B8+B12)</f>
        <v>340173</v>
      </c>
      <c r="C29" s="305">
        <f>SUM(C8+C12)</f>
        <v>518530</v>
      </c>
      <c r="D29" s="305">
        <f>SUM(D8+D12)</f>
        <v>142949</v>
      </c>
      <c r="E29" s="305">
        <f>SUM(E8+E12)</f>
        <v>361</v>
      </c>
      <c r="F29" s="305">
        <f>SUM(F8+F12)</f>
        <v>407872</v>
      </c>
      <c r="G29" s="305">
        <f>SUM(B29:F29)</f>
        <v>1409885</v>
      </c>
      <c r="H29" s="305">
        <f>SUM(H8+H12)</f>
        <v>136196</v>
      </c>
      <c r="I29" s="305">
        <f>SUM(I8+I12)</f>
        <v>17984</v>
      </c>
      <c r="J29" s="305">
        <f>SUM(J8+J12)</f>
        <v>1028</v>
      </c>
      <c r="K29" s="305">
        <f>SUM(K8+K12)</f>
        <v>469665</v>
      </c>
      <c r="L29" s="305">
        <f>SUM(H29:K29)</f>
        <v>624873</v>
      </c>
      <c r="M29" s="305">
        <f t="shared" si="1"/>
        <v>2034758</v>
      </c>
    </row>
    <row r="32" spans="1:25" ht="15" customHeight="1" x14ac:dyDescent="0.2">
      <c r="A32" s="432" t="s">
        <v>236</v>
      </c>
      <c r="B32" s="432"/>
      <c r="C32" s="432"/>
      <c r="D32" s="432"/>
      <c r="E32" s="432"/>
      <c r="F32" s="432"/>
      <c r="G32" s="432"/>
      <c r="H32" s="432"/>
      <c r="I32" s="432"/>
      <c r="J32" s="432"/>
      <c r="K32" s="432"/>
      <c r="L32" s="432"/>
      <c r="M32" s="43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5" ht="15" customHeight="1" x14ac:dyDescent="0.2">
      <c r="A33" s="427" t="s">
        <v>498</v>
      </c>
      <c r="B33" s="427"/>
      <c r="C33" s="427"/>
      <c r="D33" s="427"/>
      <c r="E33" s="427"/>
      <c r="F33" s="427"/>
      <c r="G33" s="427"/>
      <c r="H33" s="427"/>
      <c r="I33" s="427"/>
      <c r="J33" s="427"/>
      <c r="K33" s="427"/>
      <c r="L33" s="427"/>
      <c r="M33" s="42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ht="15" customHeight="1" x14ac:dyDescent="0.2">
      <c r="A34" s="58"/>
      <c r="B34" s="59"/>
      <c r="C34" s="60"/>
      <c r="D34" s="60"/>
      <c r="E34" s="60"/>
      <c r="F34" s="60"/>
      <c r="G34" s="60"/>
      <c r="H34" s="61"/>
      <c r="I34" s="61"/>
      <c r="J34" s="61"/>
      <c r="K34" s="62"/>
      <c r="L34" s="62"/>
      <c r="M34" s="62"/>
      <c r="N34" s="55"/>
    </row>
    <row r="35" spans="1:25" ht="12" customHeight="1" x14ac:dyDescent="0.2">
      <c r="A35" s="63"/>
      <c r="B35" s="62"/>
      <c r="C35" s="62"/>
      <c r="D35" s="62"/>
      <c r="E35" s="62"/>
      <c r="F35" s="62"/>
      <c r="G35" s="64"/>
      <c r="H35" s="62"/>
      <c r="I35" s="62"/>
      <c r="J35" s="62"/>
      <c r="K35" s="62"/>
      <c r="L35" s="62"/>
      <c r="M35" s="65" t="s">
        <v>2</v>
      </c>
      <c r="N35" s="55"/>
    </row>
    <row r="36" spans="1:25" ht="18" customHeight="1" x14ac:dyDescent="0.2">
      <c r="A36" s="294"/>
      <c r="B36" s="433" t="s">
        <v>497</v>
      </c>
      <c r="C36" s="433"/>
      <c r="D36" s="433"/>
      <c r="E36" s="433"/>
      <c r="F36" s="433"/>
      <c r="G36" s="433"/>
      <c r="H36" s="433"/>
      <c r="I36" s="433"/>
      <c r="J36" s="433"/>
      <c r="K36" s="433"/>
      <c r="L36" s="433"/>
      <c r="M36" s="433"/>
    </row>
    <row r="37" spans="1:25" ht="16.5" customHeight="1" x14ac:dyDescent="0.2">
      <c r="A37" s="294"/>
      <c r="B37" s="434" t="s">
        <v>215</v>
      </c>
      <c r="C37" s="434"/>
      <c r="D37" s="434"/>
      <c r="E37" s="434"/>
      <c r="F37" s="434"/>
      <c r="G37" s="434"/>
      <c r="H37" s="434" t="s">
        <v>217</v>
      </c>
      <c r="I37" s="434"/>
      <c r="J37" s="434"/>
      <c r="K37" s="434"/>
      <c r="L37" s="434"/>
      <c r="M37" s="435" t="s">
        <v>31</v>
      </c>
    </row>
    <row r="38" spans="1:25" ht="51" customHeight="1" x14ac:dyDescent="0.2">
      <c r="A38" s="294"/>
      <c r="B38" s="294" t="s">
        <v>237</v>
      </c>
      <c r="C38" s="294" t="s">
        <v>214</v>
      </c>
      <c r="D38" s="294" t="s">
        <v>215</v>
      </c>
      <c r="E38" s="294" t="s">
        <v>238</v>
      </c>
      <c r="F38" s="294" t="s">
        <v>26</v>
      </c>
      <c r="G38" s="294" t="s">
        <v>239</v>
      </c>
      <c r="H38" s="294" t="s">
        <v>240</v>
      </c>
      <c r="I38" s="294" t="s">
        <v>241</v>
      </c>
      <c r="J38" s="294" t="s">
        <v>242</v>
      </c>
      <c r="K38" s="294" t="s">
        <v>243</v>
      </c>
      <c r="L38" s="294" t="s">
        <v>239</v>
      </c>
      <c r="M38" s="435"/>
    </row>
    <row r="39" spans="1:25" ht="13.5" customHeight="1" x14ac:dyDescent="0.2">
      <c r="A39" s="294"/>
      <c r="B39" s="296"/>
      <c r="C39" s="297"/>
      <c r="D39" s="297"/>
      <c r="E39" s="297"/>
      <c r="F39" s="297"/>
      <c r="G39" s="294"/>
      <c r="H39" s="296"/>
      <c r="I39" s="431"/>
      <c r="J39" s="431"/>
      <c r="K39" s="431"/>
      <c r="L39" s="294"/>
      <c r="M39" s="295"/>
    </row>
    <row r="40" spans="1:25" ht="19.5" customHeight="1" x14ac:dyDescent="0.2">
      <c r="A40" s="298" t="s">
        <v>205</v>
      </c>
      <c r="B40" s="299">
        <f>SUM(B41:B43)</f>
        <v>332166</v>
      </c>
      <c r="C40" s="299">
        <f>SUM(C41:C43)</f>
        <v>517600</v>
      </c>
      <c r="D40" s="299">
        <f>SUM(D41:D43)</f>
        <v>104308</v>
      </c>
      <c r="E40" s="299">
        <f>SUM(E41:E43)</f>
        <v>308</v>
      </c>
      <c r="F40" s="299">
        <f>SUM(F41:F43)</f>
        <v>402015</v>
      </c>
      <c r="G40" s="299">
        <f>SUM(B40:F40)</f>
        <v>1356397</v>
      </c>
      <c r="H40" s="299">
        <f>SUM(H41:H43)</f>
        <v>136196</v>
      </c>
      <c r="I40" s="299">
        <f>SUM(I41:I43)</f>
        <v>31</v>
      </c>
      <c r="J40" s="299">
        <f>SUM(J41:J43)</f>
        <v>1028</v>
      </c>
      <c r="K40" s="299">
        <f>SUM(K41:K43)</f>
        <v>469665</v>
      </c>
      <c r="L40" s="299">
        <f t="shared" ref="L40:L56" si="4">SUM(H40:K40)</f>
        <v>606920</v>
      </c>
      <c r="M40" s="299">
        <f t="shared" ref="M40:M61" si="5">G40+L40</f>
        <v>1963317</v>
      </c>
    </row>
    <row r="41" spans="1:25" ht="19.5" customHeight="1" x14ac:dyDescent="0.2">
      <c r="A41" s="300" t="s">
        <v>244</v>
      </c>
      <c r="B41" s="301">
        <f>'5.finanszírozás'!B7</f>
        <v>332166</v>
      </c>
      <c r="C41" s="301">
        <f>'5.finanszírozás'!B11</f>
        <v>517600</v>
      </c>
      <c r="D41" s="301">
        <f>'5.finanszírozás'!B15</f>
        <v>104308</v>
      </c>
      <c r="E41" s="301">
        <f>'5.finanszírozás'!B19</f>
        <v>308</v>
      </c>
      <c r="F41" s="301">
        <v>402015</v>
      </c>
      <c r="G41" s="301">
        <f>SUM(B41:F41)</f>
        <v>1356397</v>
      </c>
      <c r="H41" s="301">
        <f>'3.Felh.'!C7</f>
        <v>136196</v>
      </c>
      <c r="I41" s="301">
        <f>'3.Felh.'!C15</f>
        <v>31</v>
      </c>
      <c r="J41" s="301">
        <f>'3.Felh.'!C21</f>
        <v>1028</v>
      </c>
      <c r="K41" s="301">
        <f>'3.Felh.'!C26</f>
        <v>469665</v>
      </c>
      <c r="L41" s="301">
        <f t="shared" si="4"/>
        <v>606920</v>
      </c>
      <c r="M41" s="301">
        <f t="shared" si="5"/>
        <v>1963317</v>
      </c>
    </row>
    <row r="42" spans="1:25" ht="19.5" customHeight="1" x14ac:dyDescent="0.2">
      <c r="A42" s="300" t="s">
        <v>245</v>
      </c>
      <c r="B42" s="299"/>
      <c r="C42" s="299"/>
      <c r="D42" s="299"/>
      <c r="E42" s="299"/>
      <c r="F42" s="299"/>
      <c r="G42" s="301"/>
      <c r="H42" s="299"/>
      <c r="I42" s="299"/>
      <c r="J42" s="299"/>
      <c r="K42" s="299"/>
      <c r="L42" s="301">
        <f t="shared" si="4"/>
        <v>0</v>
      </c>
      <c r="M42" s="299">
        <f t="shared" si="5"/>
        <v>0</v>
      </c>
    </row>
    <row r="43" spans="1:25" ht="19.5" customHeight="1" x14ac:dyDescent="0.2">
      <c r="A43" s="300" t="s">
        <v>246</v>
      </c>
      <c r="B43" s="299"/>
      <c r="C43" s="299"/>
      <c r="D43" s="299"/>
      <c r="E43" s="299"/>
      <c r="F43" s="299"/>
      <c r="G43" s="301">
        <f t="shared" ref="G43:G56" si="6">SUM(B43:F43)</f>
        <v>0</v>
      </c>
      <c r="H43" s="299"/>
      <c r="I43" s="299"/>
      <c r="J43" s="299"/>
      <c r="K43" s="299"/>
      <c r="L43" s="301">
        <f t="shared" si="4"/>
        <v>0</v>
      </c>
      <c r="M43" s="299">
        <f t="shared" si="5"/>
        <v>0</v>
      </c>
    </row>
    <row r="44" spans="1:25" ht="19.5" customHeight="1" x14ac:dyDescent="0.2">
      <c r="A44" s="298" t="s">
        <v>206</v>
      </c>
      <c r="B44" s="299">
        <f>SUM(B45+B49+B53+B57)</f>
        <v>5188</v>
      </c>
      <c r="C44" s="299">
        <f>SUM(C45+C49+C53+C57)</f>
        <v>930</v>
      </c>
      <c r="D44" s="299">
        <f>SUM(D45+D49+D53+D57)</f>
        <v>29394</v>
      </c>
      <c r="E44" s="299">
        <f>SUM(E45+E49+E53+E57)</f>
        <v>0</v>
      </c>
      <c r="F44" s="299">
        <f>SUM(F45+F49+F53+F57)</f>
        <v>5857</v>
      </c>
      <c r="G44" s="299">
        <f t="shared" si="6"/>
        <v>41369</v>
      </c>
      <c r="H44" s="299">
        <f>SUM(H45+H49+H53+H57)</f>
        <v>0</v>
      </c>
      <c r="I44" s="299">
        <f>SUM(I45+I49+I53+I57)</f>
        <v>0</v>
      </c>
      <c r="J44" s="299"/>
      <c r="K44" s="299">
        <f>SUM(K45+K49+K53+K57)</f>
        <v>0</v>
      </c>
      <c r="L44" s="299">
        <f t="shared" si="4"/>
        <v>0</v>
      </c>
      <c r="M44" s="299">
        <f t="shared" si="5"/>
        <v>41369</v>
      </c>
    </row>
    <row r="45" spans="1:25" ht="19.5" customHeight="1" x14ac:dyDescent="0.2">
      <c r="A45" s="302" t="s">
        <v>247</v>
      </c>
      <c r="B45" s="299">
        <f>SUM(B46:B48)</f>
        <v>1148</v>
      </c>
      <c r="C45" s="299">
        <f>SUM(C46:C48)</f>
        <v>930</v>
      </c>
      <c r="D45" s="299">
        <f>SUM(D46:D48)</f>
        <v>1045</v>
      </c>
      <c r="E45" s="299">
        <f>SUM(E46:E48)</f>
        <v>0</v>
      </c>
      <c r="F45" s="299">
        <f>SUM(F46:F48)</f>
        <v>1747</v>
      </c>
      <c r="G45" s="299">
        <f t="shared" si="6"/>
        <v>4870</v>
      </c>
      <c r="H45" s="299">
        <f>SUM(H46:H48)</f>
        <v>0</v>
      </c>
      <c r="I45" s="299">
        <f>SUM(I46:I48)</f>
        <v>0</v>
      </c>
      <c r="J45" s="299"/>
      <c r="K45" s="299">
        <f>SUM(K46:K48)</f>
        <v>0</v>
      </c>
      <c r="L45" s="299">
        <f t="shared" si="4"/>
        <v>0</v>
      </c>
      <c r="M45" s="299">
        <f t="shared" si="5"/>
        <v>4870</v>
      </c>
    </row>
    <row r="46" spans="1:25" ht="19.5" customHeight="1" x14ac:dyDescent="0.2">
      <c r="A46" s="300" t="s">
        <v>244</v>
      </c>
      <c r="B46" s="301">
        <f>'5.finanszírozás'!C7</f>
        <v>1148</v>
      </c>
      <c r="C46" s="301">
        <f>'5.finanszírozás'!C11</f>
        <v>930</v>
      </c>
      <c r="D46" s="301">
        <f>'5.finanszírozás'!C15</f>
        <v>1045</v>
      </c>
      <c r="E46" s="301"/>
      <c r="F46" s="301">
        <f>'5.finanszírozás'!C31</f>
        <v>1747</v>
      </c>
      <c r="G46" s="301">
        <f t="shared" si="6"/>
        <v>4870</v>
      </c>
      <c r="H46" s="303"/>
      <c r="I46" s="303"/>
      <c r="J46" s="303"/>
      <c r="K46" s="303"/>
      <c r="L46" s="301">
        <f t="shared" si="4"/>
        <v>0</v>
      </c>
      <c r="M46" s="301">
        <f t="shared" si="5"/>
        <v>4870</v>
      </c>
    </row>
    <row r="47" spans="1:25" ht="19.5" customHeight="1" x14ac:dyDescent="0.2">
      <c r="A47" s="300" t="s">
        <v>245</v>
      </c>
      <c r="B47" s="301"/>
      <c r="C47" s="301"/>
      <c r="D47" s="301"/>
      <c r="E47" s="301"/>
      <c r="F47" s="301"/>
      <c r="G47" s="301">
        <f t="shared" si="6"/>
        <v>0</v>
      </c>
      <c r="H47" s="301"/>
      <c r="I47" s="301"/>
      <c r="J47" s="301"/>
      <c r="K47" s="301"/>
      <c r="L47" s="301">
        <f t="shared" si="4"/>
        <v>0</v>
      </c>
      <c r="M47" s="299">
        <f t="shared" si="5"/>
        <v>0</v>
      </c>
    </row>
    <row r="48" spans="1:25" ht="19.5" customHeight="1" x14ac:dyDescent="0.2">
      <c r="A48" s="300" t="s">
        <v>246</v>
      </c>
      <c r="B48" s="301"/>
      <c r="C48" s="301"/>
      <c r="D48" s="301"/>
      <c r="E48" s="301"/>
      <c r="F48" s="301"/>
      <c r="G48" s="301">
        <f t="shared" si="6"/>
        <v>0</v>
      </c>
      <c r="H48" s="301"/>
      <c r="I48" s="301"/>
      <c r="J48" s="301"/>
      <c r="K48" s="301"/>
      <c r="L48" s="301">
        <f t="shared" si="4"/>
        <v>0</v>
      </c>
      <c r="M48" s="299">
        <f t="shared" si="5"/>
        <v>0</v>
      </c>
    </row>
    <row r="49" spans="1:14" ht="19.5" customHeight="1" x14ac:dyDescent="0.2">
      <c r="A49" s="298" t="s">
        <v>248</v>
      </c>
      <c r="B49" s="299">
        <f>SUM(B50:B52)</f>
        <v>3938</v>
      </c>
      <c r="C49" s="299">
        <f>SUM(C50:C52)</f>
        <v>0</v>
      </c>
      <c r="D49" s="299">
        <f>SUM(D50:D52)</f>
        <v>17135</v>
      </c>
      <c r="E49" s="299">
        <f>SUM(E50:E52)</f>
        <v>0</v>
      </c>
      <c r="F49" s="299">
        <f>SUM(F50:F52)</f>
        <v>3845</v>
      </c>
      <c r="G49" s="299">
        <f t="shared" si="6"/>
        <v>24918</v>
      </c>
      <c r="H49" s="299">
        <f>SUM(H50:H52)</f>
        <v>0</v>
      </c>
      <c r="I49" s="299">
        <f>SUM(I50:I52)</f>
        <v>0</v>
      </c>
      <c r="J49" s="299"/>
      <c r="K49" s="299">
        <f>SUM(K50:K52)</f>
        <v>0</v>
      </c>
      <c r="L49" s="299">
        <f t="shared" si="4"/>
        <v>0</v>
      </c>
      <c r="M49" s="299">
        <f t="shared" si="5"/>
        <v>24918</v>
      </c>
      <c r="N49" s="68"/>
    </row>
    <row r="50" spans="1:14" ht="19.5" customHeight="1" x14ac:dyDescent="0.2">
      <c r="A50" s="300" t="s">
        <v>244</v>
      </c>
      <c r="B50" s="301">
        <f>'5.finanszírozás'!D7</f>
        <v>3938</v>
      </c>
      <c r="C50" s="301"/>
      <c r="D50" s="301">
        <f>'5.finanszírozás'!D15</f>
        <v>17135</v>
      </c>
      <c r="E50" s="301"/>
      <c r="F50" s="301">
        <f>'5.finanszírozás'!D31</f>
        <v>3845</v>
      </c>
      <c r="G50" s="301">
        <f t="shared" si="6"/>
        <v>24918</v>
      </c>
      <c r="H50" s="301"/>
      <c r="I50" s="301"/>
      <c r="J50" s="301"/>
      <c r="K50" s="301"/>
      <c r="L50" s="301">
        <f t="shared" si="4"/>
        <v>0</v>
      </c>
      <c r="M50" s="301">
        <f t="shared" si="5"/>
        <v>24918</v>
      </c>
    </row>
    <row r="51" spans="1:14" ht="19.5" customHeight="1" x14ac:dyDescent="0.2">
      <c r="A51" s="300" t="s">
        <v>245</v>
      </c>
      <c r="B51" s="301"/>
      <c r="C51" s="301"/>
      <c r="D51" s="301"/>
      <c r="E51" s="301"/>
      <c r="F51" s="301"/>
      <c r="G51" s="301">
        <f t="shared" si="6"/>
        <v>0</v>
      </c>
      <c r="H51" s="301"/>
      <c r="I51" s="301"/>
      <c r="J51" s="301"/>
      <c r="K51" s="301"/>
      <c r="L51" s="301">
        <f t="shared" si="4"/>
        <v>0</v>
      </c>
      <c r="M51" s="299">
        <f t="shared" si="5"/>
        <v>0</v>
      </c>
    </row>
    <row r="52" spans="1:14" ht="19.5" customHeight="1" x14ac:dyDescent="0.2">
      <c r="A52" s="300" t="s">
        <v>246</v>
      </c>
      <c r="B52" s="301"/>
      <c r="C52" s="301"/>
      <c r="D52" s="301"/>
      <c r="E52" s="301"/>
      <c r="F52" s="301"/>
      <c r="G52" s="301">
        <f t="shared" si="6"/>
        <v>0</v>
      </c>
      <c r="H52" s="301"/>
      <c r="I52" s="301"/>
      <c r="J52" s="301"/>
      <c r="K52" s="301"/>
      <c r="L52" s="301">
        <f t="shared" si="4"/>
        <v>0</v>
      </c>
      <c r="M52" s="299">
        <f t="shared" si="5"/>
        <v>0</v>
      </c>
    </row>
    <row r="53" spans="1:14" ht="19.5" customHeight="1" x14ac:dyDescent="0.2">
      <c r="A53" s="302" t="s">
        <v>249</v>
      </c>
      <c r="B53" s="299">
        <f>SUM(B54:B56)</f>
        <v>102</v>
      </c>
      <c r="C53" s="299">
        <f>SUM(C54:C56)</f>
        <v>0</v>
      </c>
      <c r="D53" s="299">
        <f>SUM(D54:D56)</f>
        <v>2874</v>
      </c>
      <c r="E53" s="299">
        <f>SUM(E54:E56)</f>
        <v>0</v>
      </c>
      <c r="F53" s="299">
        <f>SUM(F54:F56)</f>
        <v>236</v>
      </c>
      <c r="G53" s="299">
        <f t="shared" si="6"/>
        <v>3212</v>
      </c>
      <c r="H53" s="299">
        <f>SUM(H54:H56)</f>
        <v>0</v>
      </c>
      <c r="I53" s="299">
        <f>SUM(I54:I56)</f>
        <v>0</v>
      </c>
      <c r="J53" s="299"/>
      <c r="K53" s="299">
        <f>SUM(K54:K56)</f>
        <v>0</v>
      </c>
      <c r="L53" s="299">
        <f t="shared" si="4"/>
        <v>0</v>
      </c>
      <c r="M53" s="299">
        <f t="shared" si="5"/>
        <v>3212</v>
      </c>
    </row>
    <row r="54" spans="1:14" ht="19.5" customHeight="1" x14ac:dyDescent="0.2">
      <c r="A54" s="300" t="s">
        <v>244</v>
      </c>
      <c r="B54" s="301">
        <f>'5.finanszírozás'!E7</f>
        <v>102</v>
      </c>
      <c r="C54" s="301"/>
      <c r="D54" s="301">
        <f>'5.finanszírozás'!E15</f>
        <v>2874</v>
      </c>
      <c r="E54" s="301"/>
      <c r="F54" s="301">
        <f>'5.finanszírozás'!E31</f>
        <v>236</v>
      </c>
      <c r="G54" s="301">
        <f t="shared" si="6"/>
        <v>3212</v>
      </c>
      <c r="H54" s="301"/>
      <c r="I54" s="301"/>
      <c r="J54" s="301"/>
      <c r="K54" s="301"/>
      <c r="L54" s="301">
        <f t="shared" si="4"/>
        <v>0</v>
      </c>
      <c r="M54" s="301">
        <f t="shared" si="5"/>
        <v>3212</v>
      </c>
    </row>
    <row r="55" spans="1:14" ht="19.5" customHeight="1" x14ac:dyDescent="0.2">
      <c r="A55" s="300" t="s">
        <v>245</v>
      </c>
      <c r="B55" s="301"/>
      <c r="C55" s="301"/>
      <c r="D55" s="301"/>
      <c r="E55" s="301"/>
      <c r="F55" s="301"/>
      <c r="G55" s="301">
        <f t="shared" si="6"/>
        <v>0</v>
      </c>
      <c r="H55" s="301"/>
      <c r="I55" s="301"/>
      <c r="J55" s="301"/>
      <c r="K55" s="301"/>
      <c r="L55" s="301">
        <f t="shared" si="4"/>
        <v>0</v>
      </c>
      <c r="M55" s="299">
        <f t="shared" si="5"/>
        <v>0</v>
      </c>
    </row>
    <row r="56" spans="1:14" ht="19.5" customHeight="1" x14ac:dyDescent="0.2">
      <c r="A56" s="300" t="s">
        <v>246</v>
      </c>
      <c r="B56" s="301"/>
      <c r="C56" s="301"/>
      <c r="D56" s="301"/>
      <c r="E56" s="301"/>
      <c r="F56" s="301"/>
      <c r="G56" s="301">
        <f t="shared" si="6"/>
        <v>0</v>
      </c>
      <c r="H56" s="301"/>
      <c r="I56" s="301"/>
      <c r="J56" s="301"/>
      <c r="K56" s="301"/>
      <c r="L56" s="301">
        <f t="shared" si="4"/>
        <v>0</v>
      </c>
      <c r="M56" s="299">
        <f t="shared" si="5"/>
        <v>0</v>
      </c>
    </row>
    <row r="57" spans="1:14" ht="19.5" customHeight="1" x14ac:dyDescent="0.2">
      <c r="A57" s="302" t="s">
        <v>212</v>
      </c>
      <c r="B57" s="301">
        <f t="shared" ref="B57:L57" si="7">SUM(B58:B60)</f>
        <v>0</v>
      </c>
      <c r="C57" s="301">
        <f t="shared" si="7"/>
        <v>0</v>
      </c>
      <c r="D57" s="301">
        <f t="shared" si="7"/>
        <v>8340</v>
      </c>
      <c r="E57" s="301">
        <f t="shared" si="7"/>
        <v>0</v>
      </c>
      <c r="F57" s="301">
        <f t="shared" si="7"/>
        <v>29</v>
      </c>
      <c r="G57" s="301">
        <f t="shared" si="7"/>
        <v>8369</v>
      </c>
      <c r="H57" s="301">
        <f t="shared" si="7"/>
        <v>0</v>
      </c>
      <c r="I57" s="301">
        <f t="shared" si="7"/>
        <v>0</v>
      </c>
      <c r="J57" s="301">
        <f t="shared" si="7"/>
        <v>0</v>
      </c>
      <c r="K57" s="301">
        <f t="shared" si="7"/>
        <v>0</v>
      </c>
      <c r="L57" s="301">
        <f t="shared" si="7"/>
        <v>0</v>
      </c>
      <c r="M57" s="299">
        <f t="shared" si="5"/>
        <v>8369</v>
      </c>
    </row>
    <row r="58" spans="1:14" ht="19.5" customHeight="1" x14ac:dyDescent="0.2">
      <c r="A58" s="300" t="s">
        <v>244</v>
      </c>
      <c r="B58" s="301"/>
      <c r="C58" s="301"/>
      <c r="D58" s="301">
        <v>385</v>
      </c>
      <c r="E58" s="301"/>
      <c r="F58" s="301">
        <f>'5.finanszírozás'!F31</f>
        <v>29</v>
      </c>
      <c r="G58" s="301">
        <f>SUM(B58:F58)</f>
        <v>414</v>
      </c>
      <c r="H58" s="301"/>
      <c r="I58" s="301"/>
      <c r="J58" s="301"/>
      <c r="K58" s="301"/>
      <c r="L58" s="301">
        <f>SUM(H58:K58)</f>
        <v>0</v>
      </c>
      <c r="M58" s="301">
        <f t="shared" si="5"/>
        <v>414</v>
      </c>
    </row>
    <row r="59" spans="1:14" ht="19.5" customHeight="1" x14ac:dyDescent="0.2">
      <c r="A59" s="300" t="s">
        <v>245</v>
      </c>
      <c r="B59" s="301"/>
      <c r="C59" s="301"/>
      <c r="D59" s="301">
        <v>7955</v>
      </c>
      <c r="E59" s="301"/>
      <c r="F59" s="301"/>
      <c r="G59" s="301">
        <f>SUM(B59:F59)</f>
        <v>7955</v>
      </c>
      <c r="H59" s="301"/>
      <c r="I59" s="301"/>
      <c r="J59" s="301"/>
      <c r="K59" s="301"/>
      <c r="L59" s="301">
        <f>SUM(H59:K59)</f>
        <v>0</v>
      </c>
      <c r="M59" s="301">
        <f t="shared" si="5"/>
        <v>7955</v>
      </c>
    </row>
    <row r="60" spans="1:14" ht="19.5" customHeight="1" x14ac:dyDescent="0.2">
      <c r="A60" s="300" t="s">
        <v>246</v>
      </c>
      <c r="B60" s="301"/>
      <c r="C60" s="301"/>
      <c r="D60" s="301"/>
      <c r="E60" s="301"/>
      <c r="F60" s="301"/>
      <c r="G60" s="301">
        <f>SUM(B60:F60)</f>
        <v>0</v>
      </c>
      <c r="H60" s="301"/>
      <c r="I60" s="301"/>
      <c r="J60" s="301"/>
      <c r="K60" s="301"/>
      <c r="L60" s="301">
        <f>SUM(H60:K60)</f>
        <v>0</v>
      </c>
      <c r="M60" s="299">
        <f t="shared" si="5"/>
        <v>0</v>
      </c>
    </row>
    <row r="61" spans="1:14" ht="30" customHeight="1" x14ac:dyDescent="0.2">
      <c r="A61" s="304" t="s">
        <v>250</v>
      </c>
      <c r="B61" s="305">
        <f>SUM(B40+B44)</f>
        <v>337354</v>
      </c>
      <c r="C61" s="305">
        <f>SUM(C40+C44)</f>
        <v>518530</v>
      </c>
      <c r="D61" s="305">
        <f>SUM(D40+D44)</f>
        <v>133702</v>
      </c>
      <c r="E61" s="305">
        <f>SUM(E40+E44)</f>
        <v>308</v>
      </c>
      <c r="F61" s="305">
        <f>SUM(F40+F44)</f>
        <v>407872</v>
      </c>
      <c r="G61" s="305">
        <f>SUM(B61:F61)</f>
        <v>1397766</v>
      </c>
      <c r="H61" s="305">
        <f>SUM(H40+H44)</f>
        <v>136196</v>
      </c>
      <c r="I61" s="305">
        <f>SUM(I40+I44)</f>
        <v>31</v>
      </c>
      <c r="J61" s="305">
        <f>SUM(J40+J44)</f>
        <v>1028</v>
      </c>
      <c r="K61" s="305">
        <f>SUM(K40+K44)</f>
        <v>469665</v>
      </c>
      <c r="L61" s="305">
        <f>SUM(H61:K61)</f>
        <v>606920</v>
      </c>
      <c r="M61" s="305">
        <f t="shared" si="5"/>
        <v>2004686</v>
      </c>
    </row>
    <row r="62" spans="1:14" ht="12.95" customHeight="1" x14ac:dyDescent="0.2">
      <c r="G62" s="69"/>
      <c r="H62" s="70"/>
      <c r="I62" s="70"/>
      <c r="J62" s="70"/>
      <c r="K62" s="70"/>
      <c r="L62" s="70"/>
      <c r="M62" s="70"/>
    </row>
  </sheetData>
  <sheetProtection selectLockedCells="1" selectUnlockedCells="1"/>
  <mergeCells count="14">
    <mergeCell ref="I7:K7"/>
    <mergeCell ref="A1:M1"/>
    <mergeCell ref="A2:M2"/>
    <mergeCell ref="B4:M4"/>
    <mergeCell ref="B5:G5"/>
    <mergeCell ref="H5:L5"/>
    <mergeCell ref="M5:M6"/>
    <mergeCell ref="I39:K39"/>
    <mergeCell ref="A32:M32"/>
    <mergeCell ref="A33:M33"/>
    <mergeCell ref="B36:M36"/>
    <mergeCell ref="B37:G37"/>
    <mergeCell ref="H37:L37"/>
    <mergeCell ref="M37:M38"/>
  </mergeCells>
  <pageMargins left="0.78740157480314965" right="0.78740157480314965" top="1.0629921259842521" bottom="1.0629921259842521" header="0.78740157480314965" footer="0.78740157480314965"/>
  <pageSetup paperSize="9" scale="70" firstPageNumber="0" orientation="landscape" horizontalDpi="300" verticalDpi="300" r:id="rId1"/>
  <headerFooter alignWithMargins="0">
    <oddHeader>&amp;C&amp;"Times New Roman,Normál"&amp;12&amp;A</oddHeader>
    <oddFooter>&amp;C&amp;"Times New Roman,Normál"&amp;12Oldal &amp;P</oddFooter>
  </headerFooter>
  <rowBreaks count="2" manualBreakCount="2">
    <brk id="29" max="12" man="1"/>
    <brk id="61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view="pageBreakPreview" zoomScaleSheetLayoutView="100" workbookViewId="0">
      <selection activeCell="C26" sqref="C26"/>
    </sheetView>
  </sheetViews>
  <sheetFormatPr defaultRowHeight="12.75" x14ac:dyDescent="0.2"/>
  <cols>
    <col min="1" max="1" width="23.42578125" style="71" customWidth="1"/>
    <col min="2" max="2" width="9.85546875" style="72" customWidth="1"/>
    <col min="3" max="3" width="11.85546875" style="72" customWidth="1"/>
    <col min="4" max="4" width="9.85546875" style="72" customWidth="1"/>
    <col min="5" max="6" width="9.28515625" style="72" customWidth="1"/>
    <col min="7" max="7" width="13.5703125" style="72" customWidth="1"/>
    <col min="8" max="8" width="10.28515625" style="72" customWidth="1"/>
    <col min="9" max="9" width="9.85546875" style="72" customWidth="1"/>
    <col min="10" max="10" width="10" style="72" customWidth="1"/>
    <col min="11" max="11" width="9.28515625" style="72" customWidth="1"/>
    <col min="12" max="12" width="11" style="72" customWidth="1"/>
    <col min="13" max="13" width="11.28515625" style="72" customWidth="1"/>
    <col min="14" max="14" width="11.5703125" style="72" customWidth="1"/>
    <col min="15" max="15" width="12.140625" style="72" customWidth="1"/>
    <col min="16" max="16" width="0" style="73" hidden="1" customWidth="1"/>
    <col min="17" max="17" width="8.28515625" style="73" customWidth="1"/>
    <col min="18" max="16384" width="9.140625" style="73"/>
  </cols>
  <sheetData>
    <row r="1" spans="1:17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P1" s="75"/>
      <c r="Q1" s="76" t="s">
        <v>251</v>
      </c>
    </row>
    <row r="2" spans="1:17" ht="19.5" customHeight="1" x14ac:dyDescent="0.2">
      <c r="A2" s="438" t="s">
        <v>499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77"/>
      <c r="Q2" s="57"/>
    </row>
    <row r="3" spans="1:17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P3" s="84"/>
      <c r="Q3" s="65" t="s">
        <v>2</v>
      </c>
    </row>
    <row r="4" spans="1:17" ht="12.75" customHeight="1" x14ac:dyDescent="0.2">
      <c r="A4" s="439" t="s">
        <v>252</v>
      </c>
      <c r="B4" s="440" t="s">
        <v>667</v>
      </c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1" t="s">
        <v>253</v>
      </c>
      <c r="Q4" s="442" t="s">
        <v>254</v>
      </c>
    </row>
    <row r="5" spans="1:17" ht="12.75" customHeight="1" x14ac:dyDescent="0.2">
      <c r="A5" s="439"/>
      <c r="B5" s="443" t="s">
        <v>255</v>
      </c>
      <c r="C5" s="443"/>
      <c r="D5" s="443"/>
      <c r="E5" s="443"/>
      <c r="F5" s="443"/>
      <c r="G5" s="443"/>
      <c r="H5" s="443"/>
      <c r="I5" s="443"/>
      <c r="J5" s="443" t="s">
        <v>256</v>
      </c>
      <c r="K5" s="443"/>
      <c r="L5" s="443"/>
      <c r="M5" s="443"/>
      <c r="N5" s="443"/>
      <c r="O5" s="443" t="s">
        <v>257</v>
      </c>
      <c r="P5" s="441"/>
      <c r="Q5" s="442"/>
    </row>
    <row r="6" spans="1:17" ht="72" x14ac:dyDescent="0.2">
      <c r="A6" s="439"/>
      <c r="B6" s="66" t="s">
        <v>225</v>
      </c>
      <c r="C6" s="85" t="s">
        <v>258</v>
      </c>
      <c r="D6" s="66" t="s">
        <v>227</v>
      </c>
      <c r="E6" s="66" t="s">
        <v>228</v>
      </c>
      <c r="F6" s="66" t="s">
        <v>229</v>
      </c>
      <c r="G6" s="66" t="s">
        <v>259</v>
      </c>
      <c r="H6" s="66" t="s">
        <v>260</v>
      </c>
      <c r="I6" s="66" t="s">
        <v>239</v>
      </c>
      <c r="J6" s="66" t="s">
        <v>261</v>
      </c>
      <c r="K6" s="66" t="s">
        <v>262</v>
      </c>
      <c r="L6" s="66" t="s">
        <v>263</v>
      </c>
      <c r="M6" s="66" t="s">
        <v>264</v>
      </c>
      <c r="N6" s="66" t="s">
        <v>239</v>
      </c>
      <c r="O6" s="443"/>
      <c r="P6" s="441"/>
      <c r="Q6" s="442"/>
    </row>
    <row r="7" spans="1:17" x14ac:dyDescent="0.2">
      <c r="A7" s="439"/>
      <c r="B7" s="86"/>
      <c r="C7" s="86"/>
      <c r="D7" s="86"/>
      <c r="E7" s="86"/>
      <c r="F7" s="86"/>
      <c r="G7" s="86"/>
      <c r="H7" s="86"/>
      <c r="I7" s="66"/>
      <c r="J7" s="86"/>
      <c r="K7" s="87"/>
      <c r="L7" s="87"/>
      <c r="M7" s="87"/>
      <c r="N7" s="66"/>
      <c r="O7" s="443"/>
      <c r="P7" s="441"/>
      <c r="Q7" s="442"/>
    </row>
    <row r="8" spans="1:17" x14ac:dyDescent="0.2">
      <c r="A8" s="88" t="s">
        <v>205</v>
      </c>
      <c r="B8" s="89">
        <f t="shared" ref="B8:H8" si="0">SUM(B9:B11)</f>
        <v>67849</v>
      </c>
      <c r="C8" s="89">
        <f t="shared" si="0"/>
        <v>14298</v>
      </c>
      <c r="D8" s="89">
        <f t="shared" si="0"/>
        <v>158889</v>
      </c>
      <c r="E8" s="89">
        <f t="shared" si="0"/>
        <v>5110</v>
      </c>
      <c r="F8" s="89">
        <f t="shared" si="0"/>
        <v>48581</v>
      </c>
      <c r="G8" s="89">
        <f t="shared" si="0"/>
        <v>11375</v>
      </c>
      <c r="H8" s="89">
        <f t="shared" si="0"/>
        <v>2072</v>
      </c>
      <c r="I8" s="89">
        <f>SUM(B8:H8)</f>
        <v>308174</v>
      </c>
      <c r="J8" s="89">
        <f>SUM(J9:J11)</f>
        <v>828158</v>
      </c>
      <c r="K8" s="89">
        <f>SUM(K9:K11)</f>
        <v>117574</v>
      </c>
      <c r="L8" s="89">
        <f>SUM(L9:L11)</f>
        <v>10196</v>
      </c>
      <c r="M8" s="89">
        <f>SUM(M9:M11)</f>
        <v>49985</v>
      </c>
      <c r="N8" s="89">
        <f>SUM(J8:M8)</f>
        <v>1005913</v>
      </c>
      <c r="O8" s="89">
        <f>N8+I8</f>
        <v>1314087</v>
      </c>
      <c r="P8" s="67" t="e">
        <f>SUM(#REF!)</f>
        <v>#REF!</v>
      </c>
      <c r="Q8" s="90">
        <f>SUM(Q9:Q11)</f>
        <v>7</v>
      </c>
    </row>
    <row r="9" spans="1:17" x14ac:dyDescent="0.2">
      <c r="A9" s="91" t="s">
        <v>244</v>
      </c>
      <c r="B9" s="92">
        <f>'5.finanszírozás'!B66</f>
        <v>67849</v>
      </c>
      <c r="C9" s="92">
        <f>'5.finanszírozás'!B70</f>
        <v>14298</v>
      </c>
      <c r="D9" s="92">
        <f>85749+22218-6236+400</f>
        <v>102131</v>
      </c>
      <c r="E9" s="92">
        <f>'5.finanszírozás'!B78</f>
        <v>5110</v>
      </c>
      <c r="F9" s="92">
        <v>4878</v>
      </c>
      <c r="G9" s="92">
        <v>11375</v>
      </c>
      <c r="H9" s="92">
        <f>'2.Műk.'!E70</f>
        <v>2072</v>
      </c>
      <c r="I9" s="89">
        <f>SUM(B9:H9)</f>
        <v>207713</v>
      </c>
      <c r="J9" s="92"/>
      <c r="K9" s="92"/>
      <c r="L9" s="92"/>
      <c r="M9" s="92"/>
      <c r="N9" s="89">
        <f>SUM(J9:M9)</f>
        <v>0</v>
      </c>
      <c r="O9" s="89">
        <f>N9+I9</f>
        <v>207713</v>
      </c>
      <c r="P9" s="67"/>
      <c r="Q9" s="93">
        <v>7</v>
      </c>
    </row>
    <row r="10" spans="1:17" x14ac:dyDescent="0.2">
      <c r="A10" s="91" t="s">
        <v>245</v>
      </c>
      <c r="B10" s="92"/>
      <c r="C10" s="92"/>
      <c r="D10" s="92">
        <f>38725+18033</f>
        <v>56758</v>
      </c>
      <c r="E10" s="92"/>
      <c r="F10" s="92">
        <f>17503+25000+1200</f>
        <v>43703</v>
      </c>
      <c r="G10" s="92"/>
      <c r="H10" s="92"/>
      <c r="I10" s="89">
        <f>SUM(B10:H10)</f>
        <v>100461</v>
      </c>
      <c r="J10" s="92">
        <f>'3.Felh.'!E32+'3.Felh.'!E102</f>
        <v>828158</v>
      </c>
      <c r="K10" s="92">
        <f>'3.Felh.'!E105</f>
        <v>117574</v>
      </c>
      <c r="L10" s="92">
        <f>'3.Felh.'!E120</f>
        <v>10196</v>
      </c>
      <c r="M10" s="92">
        <f>'3.Felh.'!E115</f>
        <v>49985</v>
      </c>
      <c r="N10" s="89">
        <f>SUM(J10:M10)</f>
        <v>1005913</v>
      </c>
      <c r="O10" s="89">
        <f>N10+I10</f>
        <v>1106374</v>
      </c>
      <c r="P10" s="67"/>
      <c r="Q10" s="93"/>
    </row>
    <row r="11" spans="1:17" x14ac:dyDescent="0.2">
      <c r="A11" s="91" t="s">
        <v>246</v>
      </c>
      <c r="B11" s="92"/>
      <c r="C11" s="92"/>
      <c r="D11" s="92"/>
      <c r="E11" s="92"/>
      <c r="F11" s="92"/>
      <c r="G11" s="92"/>
      <c r="H11" s="92"/>
      <c r="I11" s="89">
        <f>SUM(B11:H11)</f>
        <v>0</v>
      </c>
      <c r="J11" s="92"/>
      <c r="K11" s="92"/>
      <c r="L11" s="92"/>
      <c r="M11" s="92"/>
      <c r="N11" s="89">
        <f>SUM(J11:M11)</f>
        <v>0</v>
      </c>
      <c r="O11" s="89">
        <f>N11+I11</f>
        <v>0</v>
      </c>
      <c r="P11" s="67"/>
      <c r="Q11" s="93"/>
    </row>
    <row r="12" spans="1:17" x14ac:dyDescent="0.2">
      <c r="A12" s="88" t="s">
        <v>206</v>
      </c>
      <c r="B12" s="89">
        <f t="shared" ref="B12:P12" si="1">SUM(B13+B17+B21+B25)</f>
        <v>342977</v>
      </c>
      <c r="C12" s="89">
        <f t="shared" si="1"/>
        <v>69626</v>
      </c>
      <c r="D12" s="89">
        <f t="shared" si="1"/>
        <v>279873</v>
      </c>
      <c r="E12" s="89">
        <f t="shared" si="1"/>
        <v>0</v>
      </c>
      <c r="F12" s="89">
        <f t="shared" si="1"/>
        <v>0</v>
      </c>
      <c r="G12" s="89">
        <f t="shared" si="1"/>
        <v>0</v>
      </c>
      <c r="H12" s="89">
        <f t="shared" si="1"/>
        <v>0</v>
      </c>
      <c r="I12" s="89">
        <f t="shared" si="1"/>
        <v>692476</v>
      </c>
      <c r="J12" s="89">
        <f t="shared" si="1"/>
        <v>27895</v>
      </c>
      <c r="K12" s="89">
        <f t="shared" si="1"/>
        <v>300</v>
      </c>
      <c r="L12" s="89">
        <f t="shared" si="1"/>
        <v>0</v>
      </c>
      <c r="M12" s="89">
        <f t="shared" si="1"/>
        <v>0</v>
      </c>
      <c r="N12" s="89">
        <f t="shared" si="1"/>
        <v>28195</v>
      </c>
      <c r="O12" s="89">
        <f t="shared" si="1"/>
        <v>720671</v>
      </c>
      <c r="P12" s="89">
        <f t="shared" si="1"/>
        <v>419293</v>
      </c>
      <c r="Q12" s="90">
        <f>Q13+Q17+Q21+Q25</f>
        <v>99</v>
      </c>
    </row>
    <row r="13" spans="1:17" x14ac:dyDescent="0.2">
      <c r="A13" s="94" t="s">
        <v>247</v>
      </c>
      <c r="B13" s="89">
        <f t="shared" ref="B13:Q13" si="2">SUM(B14:B16)</f>
        <v>105930</v>
      </c>
      <c r="C13" s="89">
        <f t="shared" si="2"/>
        <v>19780</v>
      </c>
      <c r="D13" s="89">
        <f t="shared" si="2"/>
        <v>25785</v>
      </c>
      <c r="E13" s="89">
        <f t="shared" si="2"/>
        <v>0</v>
      </c>
      <c r="F13" s="89">
        <f t="shared" si="2"/>
        <v>0</v>
      </c>
      <c r="G13" s="89">
        <f t="shared" si="2"/>
        <v>0</v>
      </c>
      <c r="H13" s="89">
        <f t="shared" si="2"/>
        <v>0</v>
      </c>
      <c r="I13" s="89">
        <f t="shared" si="2"/>
        <v>151495</v>
      </c>
      <c r="J13" s="89">
        <f t="shared" si="2"/>
        <v>2527</v>
      </c>
      <c r="K13" s="89">
        <f t="shared" si="2"/>
        <v>300</v>
      </c>
      <c r="L13" s="89">
        <f t="shared" si="2"/>
        <v>0</v>
      </c>
      <c r="M13" s="89">
        <f t="shared" si="2"/>
        <v>0</v>
      </c>
      <c r="N13" s="89">
        <f t="shared" si="2"/>
        <v>2827</v>
      </c>
      <c r="O13" s="89">
        <f t="shared" si="2"/>
        <v>154322</v>
      </c>
      <c r="P13" s="89">
        <f t="shared" si="2"/>
        <v>0</v>
      </c>
      <c r="Q13" s="95">
        <f t="shared" si="2"/>
        <v>22</v>
      </c>
    </row>
    <row r="14" spans="1:17" x14ac:dyDescent="0.2">
      <c r="A14" s="91" t="s">
        <v>244</v>
      </c>
      <c r="B14" s="92">
        <v>96377</v>
      </c>
      <c r="C14" s="92">
        <v>17910</v>
      </c>
      <c r="D14" s="92">
        <v>25654</v>
      </c>
      <c r="E14" s="92"/>
      <c r="F14" s="92"/>
      <c r="G14" s="92"/>
      <c r="H14" s="92"/>
      <c r="I14" s="92">
        <f>SUM(B14:H14)</f>
        <v>139941</v>
      </c>
      <c r="J14" s="92">
        <f>'3.Felh.'!E98</f>
        <v>2527</v>
      </c>
      <c r="K14" s="92">
        <f>'3.Felh.'!E112</f>
        <v>300</v>
      </c>
      <c r="L14" s="92"/>
      <c r="M14" s="92"/>
      <c r="N14" s="92">
        <f>SUM(J14:M14)</f>
        <v>2827</v>
      </c>
      <c r="O14" s="92">
        <f>N14+I14</f>
        <v>142768</v>
      </c>
      <c r="P14" s="96"/>
      <c r="Q14" s="93">
        <v>19</v>
      </c>
    </row>
    <row r="15" spans="1:17" x14ac:dyDescent="0.2">
      <c r="A15" s="91" t="s">
        <v>245</v>
      </c>
      <c r="B15" s="122">
        <v>9553</v>
      </c>
      <c r="C15" s="122">
        <v>1870</v>
      </c>
      <c r="D15" s="122">
        <v>131</v>
      </c>
      <c r="E15" s="92"/>
      <c r="F15" s="92"/>
      <c r="G15" s="92"/>
      <c r="H15" s="92"/>
      <c r="I15" s="92">
        <f>SUM(B15:H15)</f>
        <v>11554</v>
      </c>
      <c r="J15" s="92"/>
      <c r="K15" s="92"/>
      <c r="L15" s="92"/>
      <c r="M15" s="92"/>
      <c r="N15" s="92">
        <f>SUM(J15:M15)</f>
        <v>0</v>
      </c>
      <c r="O15" s="92">
        <f>N15+I15</f>
        <v>11554</v>
      </c>
      <c r="P15" s="96"/>
      <c r="Q15" s="93">
        <v>3</v>
      </c>
    </row>
    <row r="16" spans="1:17" x14ac:dyDescent="0.2">
      <c r="A16" s="91" t="s">
        <v>246</v>
      </c>
      <c r="B16" s="92"/>
      <c r="C16" s="92"/>
      <c r="D16" s="92"/>
      <c r="E16" s="92"/>
      <c r="F16" s="92"/>
      <c r="G16" s="92"/>
      <c r="H16" s="92"/>
      <c r="I16" s="92">
        <f>SUM(B16:H16)</f>
        <v>0</v>
      </c>
      <c r="J16" s="92"/>
      <c r="K16" s="92"/>
      <c r="L16" s="92"/>
      <c r="M16" s="92"/>
      <c r="N16" s="92">
        <f>SUM(J16:M16)</f>
        <v>0</v>
      </c>
      <c r="O16" s="92">
        <f>N16+I16</f>
        <v>0</v>
      </c>
      <c r="P16" s="96"/>
      <c r="Q16" s="93"/>
    </row>
    <row r="17" spans="1:17" x14ac:dyDescent="0.2">
      <c r="A17" s="88" t="s">
        <v>248</v>
      </c>
      <c r="B17" s="89">
        <f t="shared" ref="B17:O17" si="3">SUM(B18:B20)</f>
        <v>153232</v>
      </c>
      <c r="C17" s="89">
        <f t="shared" si="3"/>
        <v>32624</v>
      </c>
      <c r="D17" s="89">
        <f t="shared" si="3"/>
        <v>190837</v>
      </c>
      <c r="E17" s="89">
        <f t="shared" si="3"/>
        <v>0</v>
      </c>
      <c r="F17" s="89">
        <f t="shared" si="3"/>
        <v>0</v>
      </c>
      <c r="G17" s="89">
        <f t="shared" si="3"/>
        <v>0</v>
      </c>
      <c r="H17" s="89">
        <f t="shared" si="3"/>
        <v>0</v>
      </c>
      <c r="I17" s="89">
        <f t="shared" si="3"/>
        <v>376693</v>
      </c>
      <c r="J17" s="89">
        <f t="shared" si="3"/>
        <v>21300</v>
      </c>
      <c r="K17" s="89">
        <f t="shared" si="3"/>
        <v>0</v>
      </c>
      <c r="L17" s="89">
        <f t="shared" si="3"/>
        <v>0</v>
      </c>
      <c r="M17" s="89">
        <f t="shared" si="3"/>
        <v>0</v>
      </c>
      <c r="N17" s="89">
        <f t="shared" si="3"/>
        <v>21300</v>
      </c>
      <c r="O17" s="89">
        <f t="shared" si="3"/>
        <v>397993</v>
      </c>
      <c r="P17" s="89">
        <f>O17+J17</f>
        <v>419293</v>
      </c>
      <c r="Q17" s="95">
        <f>SUM(Q18:Q20)</f>
        <v>53</v>
      </c>
    </row>
    <row r="18" spans="1:17" x14ac:dyDescent="0.2">
      <c r="A18" s="91" t="s">
        <v>244</v>
      </c>
      <c r="B18" s="92">
        <f>'5.finanszírozás'!D66</f>
        <v>153232</v>
      </c>
      <c r="C18" s="92">
        <f>'5.finanszírozás'!D70</f>
        <v>32624</v>
      </c>
      <c r="D18" s="92">
        <f>'5.finanszírozás'!D74</f>
        <v>190837</v>
      </c>
      <c r="E18" s="92"/>
      <c r="F18" s="92"/>
      <c r="G18" s="92"/>
      <c r="H18" s="92"/>
      <c r="I18" s="92">
        <f>SUM(B18:H18)</f>
        <v>376693</v>
      </c>
      <c r="J18" s="92">
        <f>'3.Felh.'!E99</f>
        <v>21300</v>
      </c>
      <c r="K18" s="92"/>
      <c r="L18" s="92"/>
      <c r="M18" s="92"/>
      <c r="N18" s="92">
        <f>SUM(J18:M18)</f>
        <v>21300</v>
      </c>
      <c r="O18" s="92">
        <f>N18+I18</f>
        <v>397993</v>
      </c>
      <c r="P18" s="96"/>
      <c r="Q18" s="93">
        <v>53</v>
      </c>
    </row>
    <row r="19" spans="1:17" ht="15" x14ac:dyDescent="0.25">
      <c r="A19" s="91" t="s">
        <v>245</v>
      </c>
      <c r="B19" s="97"/>
      <c r="C19" s="97"/>
      <c r="D19" s="97"/>
      <c r="E19" s="92"/>
      <c r="F19" s="92"/>
      <c r="G19" s="92"/>
      <c r="H19" s="92"/>
      <c r="I19" s="92">
        <f>SUM(B19:H19)</f>
        <v>0</v>
      </c>
      <c r="J19" s="92"/>
      <c r="K19" s="92"/>
      <c r="L19" s="92"/>
      <c r="M19" s="92"/>
      <c r="N19" s="92">
        <f>SUM(J19:M19)</f>
        <v>0</v>
      </c>
      <c r="O19" s="92">
        <f>N19+I19</f>
        <v>0</v>
      </c>
      <c r="P19" s="96"/>
      <c r="Q19" s="93"/>
    </row>
    <row r="20" spans="1:17" x14ac:dyDescent="0.2">
      <c r="A20" s="91" t="s">
        <v>246</v>
      </c>
      <c r="B20" s="92"/>
      <c r="C20" s="92"/>
      <c r="D20" s="92"/>
      <c r="E20" s="92"/>
      <c r="F20" s="92"/>
      <c r="G20" s="92"/>
      <c r="H20" s="92"/>
      <c r="I20" s="92">
        <f>SUM(B20:H20)</f>
        <v>0</v>
      </c>
      <c r="J20" s="92"/>
      <c r="K20" s="92"/>
      <c r="L20" s="92"/>
      <c r="M20" s="92"/>
      <c r="N20" s="92">
        <f>SUM(J20:M20)</f>
        <v>0</v>
      </c>
      <c r="O20" s="92">
        <f>N20+I20</f>
        <v>0</v>
      </c>
      <c r="P20" s="96"/>
      <c r="Q20" s="93"/>
    </row>
    <row r="21" spans="1:17" x14ac:dyDescent="0.2">
      <c r="A21" s="94" t="s">
        <v>249</v>
      </c>
      <c r="B21" s="89">
        <f>SUM(B22:B24)</f>
        <v>64264</v>
      </c>
      <c r="C21" s="89">
        <f>SUM(C22:C24)</f>
        <v>12978</v>
      </c>
      <c r="D21" s="89">
        <f>SUM(D22:D24)</f>
        <v>16957</v>
      </c>
      <c r="E21" s="89">
        <f>SUM(E22:E24)</f>
        <v>0</v>
      </c>
      <c r="F21" s="89">
        <f>SUM(F22:F24)</f>
        <v>0</v>
      </c>
      <c r="G21" s="89"/>
      <c r="H21" s="89">
        <f t="shared" ref="H21:O21" si="4">SUM(H22:H24)</f>
        <v>0</v>
      </c>
      <c r="I21" s="89">
        <f t="shared" si="4"/>
        <v>94199</v>
      </c>
      <c r="J21" s="89">
        <f t="shared" si="4"/>
        <v>1300</v>
      </c>
      <c r="K21" s="89">
        <f t="shared" si="4"/>
        <v>0</v>
      </c>
      <c r="L21" s="89">
        <f t="shared" si="4"/>
        <v>0</v>
      </c>
      <c r="M21" s="89">
        <f t="shared" si="4"/>
        <v>0</v>
      </c>
      <c r="N21" s="89">
        <f t="shared" si="4"/>
        <v>1300</v>
      </c>
      <c r="O21" s="89">
        <f t="shared" si="4"/>
        <v>95499</v>
      </c>
      <c r="P21" s="98"/>
      <c r="Q21" s="90">
        <f>SUM(Q22:Q24)</f>
        <v>19</v>
      </c>
    </row>
    <row r="22" spans="1:17" x14ac:dyDescent="0.2">
      <c r="A22" s="91" t="s">
        <v>244</v>
      </c>
      <c r="B22" s="92">
        <f>'5.finanszírozás'!E66</f>
        <v>64264</v>
      </c>
      <c r="C22" s="92">
        <f>'5.finanszírozás'!E70</f>
        <v>12978</v>
      </c>
      <c r="D22" s="92">
        <f>'5.finanszírozás'!E74</f>
        <v>16957</v>
      </c>
      <c r="E22" s="92"/>
      <c r="F22" s="92"/>
      <c r="G22" s="92"/>
      <c r="H22" s="92"/>
      <c r="I22" s="92">
        <f>SUM(B22:H22)</f>
        <v>94199</v>
      </c>
      <c r="J22" s="92">
        <f>'3.Felh.'!E100</f>
        <v>1300</v>
      </c>
      <c r="K22" s="92"/>
      <c r="L22" s="92"/>
      <c r="M22" s="92"/>
      <c r="N22" s="92">
        <f>SUM(J22:M22)</f>
        <v>1300</v>
      </c>
      <c r="O22" s="92">
        <f>N22+I22</f>
        <v>95499</v>
      </c>
      <c r="P22" s="96"/>
      <c r="Q22" s="93">
        <v>19</v>
      </c>
    </row>
    <row r="23" spans="1:17" x14ac:dyDescent="0.2">
      <c r="A23" s="91" t="s">
        <v>245</v>
      </c>
      <c r="B23" s="92"/>
      <c r="C23" s="92"/>
      <c r="D23" s="92"/>
      <c r="E23" s="92"/>
      <c r="F23" s="92"/>
      <c r="G23" s="92"/>
      <c r="H23" s="92"/>
      <c r="I23" s="92">
        <f>SUM(B23:H23)</f>
        <v>0</v>
      </c>
      <c r="J23" s="92"/>
      <c r="K23" s="92"/>
      <c r="L23" s="92"/>
      <c r="M23" s="92"/>
      <c r="N23" s="92">
        <f>SUM(J23:M23)</f>
        <v>0</v>
      </c>
      <c r="O23" s="92">
        <f>N23+I23</f>
        <v>0</v>
      </c>
      <c r="P23" s="96"/>
      <c r="Q23" s="93"/>
    </row>
    <row r="24" spans="1:17" x14ac:dyDescent="0.2">
      <c r="A24" s="91" t="s">
        <v>246</v>
      </c>
      <c r="B24" s="92"/>
      <c r="C24" s="92"/>
      <c r="D24" s="92"/>
      <c r="E24" s="92"/>
      <c r="F24" s="92"/>
      <c r="G24" s="92"/>
      <c r="H24" s="92"/>
      <c r="I24" s="92">
        <f>SUM(B24:H24)</f>
        <v>0</v>
      </c>
      <c r="J24" s="92"/>
      <c r="K24" s="92"/>
      <c r="L24" s="92"/>
      <c r="M24" s="92"/>
      <c r="N24" s="92">
        <f>SUM(J24:M24)</f>
        <v>0</v>
      </c>
      <c r="O24" s="92">
        <f>N24+I24</f>
        <v>0</v>
      </c>
      <c r="P24" s="96"/>
      <c r="Q24" s="93"/>
    </row>
    <row r="25" spans="1:17" x14ac:dyDescent="0.2">
      <c r="A25" s="94" t="s">
        <v>212</v>
      </c>
      <c r="B25" s="89">
        <f t="shared" ref="B25:Q25" si="5">SUM(B26:B28)</f>
        <v>19551</v>
      </c>
      <c r="C25" s="89">
        <f t="shared" si="5"/>
        <v>4244</v>
      </c>
      <c r="D25" s="89">
        <f t="shared" si="5"/>
        <v>46294</v>
      </c>
      <c r="E25" s="89">
        <f t="shared" si="5"/>
        <v>0</v>
      </c>
      <c r="F25" s="89">
        <f t="shared" si="5"/>
        <v>0</v>
      </c>
      <c r="G25" s="89">
        <f t="shared" si="5"/>
        <v>0</v>
      </c>
      <c r="H25" s="89">
        <f t="shared" si="5"/>
        <v>0</v>
      </c>
      <c r="I25" s="89">
        <f t="shared" si="5"/>
        <v>70089</v>
      </c>
      <c r="J25" s="89">
        <f t="shared" si="5"/>
        <v>2768</v>
      </c>
      <c r="K25" s="89">
        <f t="shared" si="5"/>
        <v>0</v>
      </c>
      <c r="L25" s="89">
        <f t="shared" si="5"/>
        <v>0</v>
      </c>
      <c r="M25" s="89">
        <f t="shared" si="5"/>
        <v>0</v>
      </c>
      <c r="N25" s="89">
        <f t="shared" si="5"/>
        <v>2768</v>
      </c>
      <c r="O25" s="89">
        <f t="shared" si="5"/>
        <v>72857</v>
      </c>
      <c r="P25" s="89">
        <f t="shared" si="5"/>
        <v>0</v>
      </c>
      <c r="Q25" s="95">
        <f t="shared" si="5"/>
        <v>5</v>
      </c>
    </row>
    <row r="26" spans="1:17" x14ac:dyDescent="0.2">
      <c r="A26" s="91" t="s">
        <v>244</v>
      </c>
      <c r="B26" s="99">
        <v>6089</v>
      </c>
      <c r="C26" s="99">
        <v>1417</v>
      </c>
      <c r="D26" s="99">
        <v>25902</v>
      </c>
      <c r="E26" s="92"/>
      <c r="F26" s="92"/>
      <c r="G26" s="92"/>
      <c r="H26" s="92"/>
      <c r="I26" s="92">
        <f>SUM(B26:H26)</f>
        <v>33408</v>
      </c>
      <c r="J26" s="92">
        <v>340</v>
      </c>
      <c r="K26" s="92"/>
      <c r="L26" s="92"/>
      <c r="M26" s="92"/>
      <c r="N26" s="92">
        <f>SUM(J26:M26)</f>
        <v>340</v>
      </c>
      <c r="O26" s="92">
        <f>N26+I26</f>
        <v>33748</v>
      </c>
      <c r="P26" s="96"/>
      <c r="Q26" s="93">
        <v>2</v>
      </c>
    </row>
    <row r="27" spans="1:17" x14ac:dyDescent="0.2">
      <c r="A27" s="91" t="s">
        <v>245</v>
      </c>
      <c r="B27" s="92">
        <v>13462</v>
      </c>
      <c r="C27" s="92">
        <v>2827</v>
      </c>
      <c r="D27" s="92">
        <v>20392</v>
      </c>
      <c r="E27" s="92"/>
      <c r="F27" s="92"/>
      <c r="G27" s="92"/>
      <c r="H27" s="92"/>
      <c r="I27" s="92">
        <f>SUM(B27:H27)</f>
        <v>36681</v>
      </c>
      <c r="J27" s="92">
        <v>2428</v>
      </c>
      <c r="K27" s="92"/>
      <c r="L27" s="92"/>
      <c r="M27" s="92"/>
      <c r="N27" s="92">
        <f>SUM(J27:M27)</f>
        <v>2428</v>
      </c>
      <c r="O27" s="92">
        <f>N27+I27</f>
        <v>39109</v>
      </c>
      <c r="P27" s="96"/>
      <c r="Q27" s="93">
        <v>3</v>
      </c>
    </row>
    <row r="28" spans="1:17" x14ac:dyDescent="0.2">
      <c r="A28" s="91" t="s">
        <v>246</v>
      </c>
      <c r="B28" s="92"/>
      <c r="C28" s="92"/>
      <c r="D28" s="92"/>
      <c r="E28" s="92"/>
      <c r="F28" s="92"/>
      <c r="G28" s="92"/>
      <c r="H28" s="92"/>
      <c r="I28" s="92">
        <f>SUM(B28:H28)</f>
        <v>0</v>
      </c>
      <c r="J28" s="92"/>
      <c r="K28" s="92"/>
      <c r="L28" s="92"/>
      <c r="M28" s="92"/>
      <c r="N28" s="92">
        <f>SUM(J28:M28)</f>
        <v>0</v>
      </c>
      <c r="O28" s="92">
        <f>N28+I28</f>
        <v>0</v>
      </c>
      <c r="P28" s="96"/>
      <c r="Q28" s="93"/>
    </row>
    <row r="29" spans="1:17" ht="25.5" x14ac:dyDescent="0.2">
      <c r="A29" s="100" t="s">
        <v>250</v>
      </c>
      <c r="B29" s="101">
        <f t="shared" ref="B29:M29" si="6">SUM(B8+B12)</f>
        <v>410826</v>
      </c>
      <c r="C29" s="101">
        <f>SUM(C8+C12)</f>
        <v>83924</v>
      </c>
      <c r="D29" s="101">
        <f t="shared" si="6"/>
        <v>438762</v>
      </c>
      <c r="E29" s="101">
        <f t="shared" si="6"/>
        <v>5110</v>
      </c>
      <c r="F29" s="101">
        <f t="shared" si="6"/>
        <v>48581</v>
      </c>
      <c r="G29" s="101">
        <f t="shared" si="6"/>
        <v>11375</v>
      </c>
      <c r="H29" s="101">
        <f t="shared" si="6"/>
        <v>2072</v>
      </c>
      <c r="I29" s="101">
        <f t="shared" si="6"/>
        <v>1000650</v>
      </c>
      <c r="J29" s="101">
        <f t="shared" si="6"/>
        <v>856053</v>
      </c>
      <c r="K29" s="101">
        <f t="shared" si="6"/>
        <v>117874</v>
      </c>
      <c r="L29" s="101">
        <f t="shared" si="6"/>
        <v>10196</v>
      </c>
      <c r="M29" s="101">
        <f t="shared" si="6"/>
        <v>49985</v>
      </c>
      <c r="N29" s="101">
        <f>SUM(J29:M29)</f>
        <v>1034108</v>
      </c>
      <c r="O29" s="101">
        <f>N29+I29</f>
        <v>2034758</v>
      </c>
      <c r="P29" s="102" t="e">
        <f>SUM(P8+P12)</f>
        <v>#REF!</v>
      </c>
      <c r="Q29" s="103">
        <f>Q8+Q12</f>
        <v>106</v>
      </c>
    </row>
    <row r="30" spans="1:17" x14ac:dyDescent="0.2">
      <c r="A30" s="71" t="s">
        <v>265</v>
      </c>
      <c r="Q30" s="73">
        <v>0</v>
      </c>
    </row>
    <row r="31" spans="1:17" x14ac:dyDescent="0.2">
      <c r="A31" s="55" t="s">
        <v>266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4"/>
      <c r="Q31" s="54">
        <v>2</v>
      </c>
    </row>
    <row r="32" spans="1:17" x14ac:dyDescent="0.2">
      <c r="A32" s="55" t="s">
        <v>267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4"/>
      <c r="Q32" s="260">
        <v>5</v>
      </c>
    </row>
    <row r="33" spans="1:20" x14ac:dyDescent="0.2">
      <c r="A33" s="55" t="s">
        <v>268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4"/>
      <c r="Q33" s="54">
        <f>SUM(Q30:Q32)</f>
        <v>7</v>
      </c>
    </row>
    <row r="34" spans="1:20" x14ac:dyDescent="0.2">
      <c r="A34" s="55"/>
    </row>
    <row r="35" spans="1:20" x14ac:dyDescent="0.2">
      <c r="A35" s="55"/>
    </row>
    <row r="36" spans="1:20" ht="15" customHeight="1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P36" s="75"/>
      <c r="Q36" s="76" t="s">
        <v>251</v>
      </c>
      <c r="R36" s="57"/>
      <c r="S36" s="57"/>
      <c r="T36" s="57"/>
    </row>
    <row r="37" spans="1:20" ht="38.25" customHeight="1" x14ac:dyDescent="0.2">
      <c r="A37" s="438" t="s">
        <v>499</v>
      </c>
      <c r="B37" s="438"/>
      <c r="C37" s="438"/>
      <c r="D37" s="438"/>
      <c r="E37" s="438"/>
      <c r="F37" s="438"/>
      <c r="G37" s="438"/>
      <c r="H37" s="438"/>
      <c r="I37" s="438"/>
      <c r="J37" s="438"/>
      <c r="K37" s="438"/>
      <c r="L37" s="438"/>
      <c r="M37" s="438"/>
      <c r="N37" s="438"/>
      <c r="O37" s="438"/>
      <c r="P37" s="77"/>
      <c r="Q37" s="57"/>
      <c r="R37" s="57"/>
      <c r="S37" s="57"/>
      <c r="T37" s="57"/>
    </row>
    <row r="38" spans="1:20" ht="15" customHeight="1" x14ac:dyDescent="0.2">
      <c r="A38" s="78"/>
      <c r="B38" s="79"/>
      <c r="C38" s="80"/>
      <c r="D38" s="81"/>
      <c r="E38" s="81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3"/>
      <c r="R38" s="72"/>
    </row>
    <row r="39" spans="1:20" ht="15" customHeight="1" x14ac:dyDescent="0.2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P39" s="84"/>
      <c r="Q39" s="65" t="s">
        <v>2</v>
      </c>
    </row>
    <row r="40" spans="1:20" ht="18" customHeight="1" x14ac:dyDescent="0.2">
      <c r="A40" s="439" t="s">
        <v>252</v>
      </c>
      <c r="B40" s="440" t="s">
        <v>497</v>
      </c>
      <c r="C40" s="440"/>
      <c r="D40" s="440"/>
      <c r="E40" s="440"/>
      <c r="F40" s="440"/>
      <c r="G40" s="440"/>
      <c r="H40" s="440"/>
      <c r="I40" s="440"/>
      <c r="J40" s="440"/>
      <c r="K40" s="440"/>
      <c r="L40" s="440"/>
      <c r="M40" s="440"/>
      <c r="N40" s="440"/>
      <c r="O40" s="440"/>
      <c r="P40" s="441" t="s">
        <v>253</v>
      </c>
      <c r="Q40" s="442" t="s">
        <v>254</v>
      </c>
    </row>
    <row r="41" spans="1:20" ht="23.25" customHeight="1" x14ac:dyDescent="0.2">
      <c r="A41" s="439"/>
      <c r="B41" s="443" t="s">
        <v>255</v>
      </c>
      <c r="C41" s="443"/>
      <c r="D41" s="443"/>
      <c r="E41" s="443"/>
      <c r="F41" s="443"/>
      <c r="G41" s="443"/>
      <c r="H41" s="443"/>
      <c r="I41" s="443"/>
      <c r="J41" s="443" t="s">
        <v>256</v>
      </c>
      <c r="K41" s="443"/>
      <c r="L41" s="443"/>
      <c r="M41" s="443"/>
      <c r="N41" s="443"/>
      <c r="O41" s="443" t="s">
        <v>257</v>
      </c>
      <c r="P41" s="441"/>
      <c r="Q41" s="442"/>
    </row>
    <row r="42" spans="1:20" ht="67.900000000000006" customHeight="1" x14ac:dyDescent="0.2">
      <c r="A42" s="439"/>
      <c r="B42" s="66" t="s">
        <v>225</v>
      </c>
      <c r="C42" s="85" t="s">
        <v>258</v>
      </c>
      <c r="D42" s="66" t="s">
        <v>227</v>
      </c>
      <c r="E42" s="66" t="s">
        <v>228</v>
      </c>
      <c r="F42" s="66" t="s">
        <v>229</v>
      </c>
      <c r="G42" s="66" t="s">
        <v>259</v>
      </c>
      <c r="H42" s="66" t="s">
        <v>260</v>
      </c>
      <c r="I42" s="66" t="s">
        <v>239</v>
      </c>
      <c r="J42" s="66" t="s">
        <v>261</v>
      </c>
      <c r="K42" s="66" t="s">
        <v>262</v>
      </c>
      <c r="L42" s="66" t="s">
        <v>263</v>
      </c>
      <c r="M42" s="66" t="s">
        <v>264</v>
      </c>
      <c r="N42" s="66" t="s">
        <v>239</v>
      </c>
      <c r="O42" s="443"/>
      <c r="P42" s="441"/>
      <c r="Q42" s="442"/>
    </row>
    <row r="43" spans="1:20" ht="12.75" customHeight="1" x14ac:dyDescent="0.2">
      <c r="A43" s="439"/>
      <c r="B43" s="86"/>
      <c r="C43" s="86"/>
      <c r="D43" s="86"/>
      <c r="E43" s="86"/>
      <c r="F43" s="86"/>
      <c r="G43" s="86"/>
      <c r="H43" s="86"/>
      <c r="I43" s="66"/>
      <c r="J43" s="86"/>
      <c r="K43" s="87"/>
      <c r="L43" s="87"/>
      <c r="M43" s="87"/>
      <c r="N43" s="66"/>
      <c r="O43" s="443"/>
      <c r="P43" s="441"/>
      <c r="Q43" s="442"/>
    </row>
    <row r="44" spans="1:20" s="54" customFormat="1" ht="25.5" customHeight="1" x14ac:dyDescent="0.2">
      <c r="A44" s="88" t="s">
        <v>205</v>
      </c>
      <c r="B44" s="89">
        <f t="shared" ref="B44:H44" si="7">SUM(B45:B47)</f>
        <v>67849</v>
      </c>
      <c r="C44" s="89">
        <f t="shared" si="7"/>
        <v>14298</v>
      </c>
      <c r="D44" s="89">
        <f t="shared" si="7"/>
        <v>124474</v>
      </c>
      <c r="E44" s="89">
        <f t="shared" si="7"/>
        <v>5110</v>
      </c>
      <c r="F44" s="89">
        <f t="shared" si="7"/>
        <v>22381</v>
      </c>
      <c r="G44" s="89">
        <f t="shared" si="7"/>
        <v>11375</v>
      </c>
      <c r="H44" s="89">
        <f t="shared" si="7"/>
        <v>20000</v>
      </c>
      <c r="I44" s="89">
        <f>SUM(B44:H44)</f>
        <v>265487</v>
      </c>
      <c r="J44" s="89">
        <f>SUM(J45:J47)</f>
        <v>877450</v>
      </c>
      <c r="K44" s="89">
        <f>SUM(K45:K47)</f>
        <v>116733</v>
      </c>
      <c r="L44" s="89">
        <f>SUM(L45:L47)</f>
        <v>1960</v>
      </c>
      <c r="M44" s="89">
        <f>SUM(M45:M47)</f>
        <v>32032</v>
      </c>
      <c r="N44" s="89">
        <f>SUM(J44:M44)</f>
        <v>1028175</v>
      </c>
      <c r="O44" s="89">
        <f>N44+I44</f>
        <v>1293662</v>
      </c>
      <c r="P44" s="67" t="e">
        <f>SUM(#REF!)</f>
        <v>#REF!</v>
      </c>
      <c r="Q44" s="90">
        <f>SUM(Q45:Q47)</f>
        <v>7</v>
      </c>
    </row>
    <row r="45" spans="1:20" s="54" customFormat="1" ht="19.5" customHeight="1" x14ac:dyDescent="0.2">
      <c r="A45" s="91" t="s">
        <v>244</v>
      </c>
      <c r="B45" s="92">
        <f>'5.finanszírozás'!B64</f>
        <v>67849</v>
      </c>
      <c r="C45" s="92">
        <f>'5.finanszírozás'!B68</f>
        <v>14298</v>
      </c>
      <c r="D45" s="92">
        <v>85749</v>
      </c>
      <c r="E45" s="92">
        <f>'5.finanszírozás'!B76</f>
        <v>5110</v>
      </c>
      <c r="F45" s="92">
        <v>4878</v>
      </c>
      <c r="G45" s="92">
        <v>11375</v>
      </c>
      <c r="H45" s="92">
        <f>'2.Műk.'!C70</f>
        <v>20000</v>
      </c>
      <c r="I45" s="89">
        <f>SUM(B45:H45)</f>
        <v>209259</v>
      </c>
      <c r="J45" s="92"/>
      <c r="K45" s="92"/>
      <c r="L45" s="92"/>
      <c r="M45" s="92"/>
      <c r="N45" s="89">
        <f>SUM(J45:M45)</f>
        <v>0</v>
      </c>
      <c r="O45" s="89">
        <f>N45+I45</f>
        <v>209259</v>
      </c>
      <c r="P45" s="67"/>
      <c r="Q45" s="93">
        <v>7</v>
      </c>
    </row>
    <row r="46" spans="1:20" s="54" customFormat="1" ht="19.5" customHeight="1" x14ac:dyDescent="0.2">
      <c r="A46" s="91" t="s">
        <v>245</v>
      </c>
      <c r="B46" s="92"/>
      <c r="C46" s="92"/>
      <c r="D46" s="92">
        <v>38725</v>
      </c>
      <c r="E46" s="92"/>
      <c r="F46" s="92">
        <v>17503</v>
      </c>
      <c r="G46" s="92"/>
      <c r="H46" s="92"/>
      <c r="I46" s="89">
        <f>SUM(B46:H46)</f>
        <v>56228</v>
      </c>
      <c r="J46" s="92">
        <f>'3.Felh.'!C32+'3.Felh.'!C102</f>
        <v>877450</v>
      </c>
      <c r="K46" s="92">
        <f>'3.Felh.'!C105</f>
        <v>116733</v>
      </c>
      <c r="L46" s="92">
        <f>'3.Felh.'!C120</f>
        <v>1960</v>
      </c>
      <c r="M46" s="92">
        <f>'3.Felh.'!C115</f>
        <v>32032</v>
      </c>
      <c r="N46" s="89">
        <f>SUM(J46:M46)</f>
        <v>1028175</v>
      </c>
      <c r="O46" s="89">
        <f>N46+I46</f>
        <v>1084403</v>
      </c>
      <c r="P46" s="67"/>
      <c r="Q46" s="93"/>
    </row>
    <row r="47" spans="1:20" s="54" customFormat="1" ht="19.5" customHeight="1" x14ac:dyDescent="0.2">
      <c r="A47" s="91" t="s">
        <v>246</v>
      </c>
      <c r="B47" s="92"/>
      <c r="C47" s="92"/>
      <c r="D47" s="92"/>
      <c r="E47" s="92"/>
      <c r="F47" s="92"/>
      <c r="G47" s="92"/>
      <c r="H47" s="92"/>
      <c r="I47" s="89">
        <f>SUM(B47:H47)</f>
        <v>0</v>
      </c>
      <c r="J47" s="92"/>
      <c r="K47" s="92"/>
      <c r="L47" s="92"/>
      <c r="M47" s="92"/>
      <c r="N47" s="89">
        <f>SUM(J47:M47)</f>
        <v>0</v>
      </c>
      <c r="O47" s="89">
        <f>N47+I47</f>
        <v>0</v>
      </c>
      <c r="P47" s="67"/>
      <c r="Q47" s="93"/>
    </row>
    <row r="48" spans="1:20" s="54" customFormat="1" ht="25.5" customHeight="1" x14ac:dyDescent="0.2">
      <c r="A48" s="88" t="s">
        <v>206</v>
      </c>
      <c r="B48" s="89" t="e">
        <f t="shared" ref="B48:P48" si="8">SUM(B49+B53+B57+B61)</f>
        <v>#REF!</v>
      </c>
      <c r="C48" s="89" t="e">
        <f t="shared" si="8"/>
        <v>#REF!</v>
      </c>
      <c r="D48" s="89" t="e">
        <f t="shared" si="8"/>
        <v>#REF!</v>
      </c>
      <c r="E48" s="89">
        <f t="shared" si="8"/>
        <v>0</v>
      </c>
      <c r="F48" s="89">
        <f t="shared" si="8"/>
        <v>0</v>
      </c>
      <c r="G48" s="89">
        <f t="shared" si="8"/>
        <v>0</v>
      </c>
      <c r="H48" s="89">
        <f t="shared" si="8"/>
        <v>0</v>
      </c>
      <c r="I48" s="89" t="e">
        <f t="shared" si="8"/>
        <v>#REF!</v>
      </c>
      <c r="J48" s="89" t="e">
        <f t="shared" si="8"/>
        <v>#REF!</v>
      </c>
      <c r="K48" s="89">
        <f t="shared" si="8"/>
        <v>300</v>
      </c>
      <c r="L48" s="89">
        <f t="shared" si="8"/>
        <v>0</v>
      </c>
      <c r="M48" s="89">
        <f t="shared" si="8"/>
        <v>0</v>
      </c>
      <c r="N48" s="89" t="e">
        <f t="shared" si="8"/>
        <v>#REF!</v>
      </c>
      <c r="O48" s="89" t="e">
        <f t="shared" si="8"/>
        <v>#REF!</v>
      </c>
      <c r="P48" s="89">
        <f t="shared" si="8"/>
        <v>419293</v>
      </c>
      <c r="Q48" s="90">
        <f>Q49+Q53+Q57+Q61</f>
        <v>99</v>
      </c>
    </row>
    <row r="49" spans="1:19" s="54" customFormat="1" ht="25.5" customHeight="1" x14ac:dyDescent="0.2">
      <c r="A49" s="94" t="s">
        <v>247</v>
      </c>
      <c r="B49" s="89" t="e">
        <f t="shared" ref="B49:Q49" si="9">SUM(B50:B52)</f>
        <v>#REF!</v>
      </c>
      <c r="C49" s="89" t="e">
        <f t="shared" si="9"/>
        <v>#REF!</v>
      </c>
      <c r="D49" s="89" t="e">
        <f t="shared" si="9"/>
        <v>#REF!</v>
      </c>
      <c r="E49" s="89">
        <f t="shared" si="9"/>
        <v>0</v>
      </c>
      <c r="F49" s="89">
        <f t="shared" si="9"/>
        <v>0</v>
      </c>
      <c r="G49" s="89">
        <f t="shared" si="9"/>
        <v>0</v>
      </c>
      <c r="H49" s="89">
        <f t="shared" si="9"/>
        <v>0</v>
      </c>
      <c r="I49" s="89" t="e">
        <f t="shared" si="9"/>
        <v>#REF!</v>
      </c>
      <c r="J49" s="89">
        <f t="shared" si="9"/>
        <v>2527</v>
      </c>
      <c r="K49" s="89">
        <f t="shared" si="9"/>
        <v>300</v>
      </c>
      <c r="L49" s="89">
        <f t="shared" si="9"/>
        <v>0</v>
      </c>
      <c r="M49" s="89">
        <f t="shared" si="9"/>
        <v>0</v>
      </c>
      <c r="N49" s="89">
        <f t="shared" si="9"/>
        <v>2827</v>
      </c>
      <c r="O49" s="89" t="e">
        <f t="shared" si="9"/>
        <v>#REF!</v>
      </c>
      <c r="P49" s="89">
        <f t="shared" si="9"/>
        <v>0</v>
      </c>
      <c r="Q49" s="95">
        <f t="shared" si="9"/>
        <v>22</v>
      </c>
    </row>
    <row r="50" spans="1:19" s="54" customFormat="1" ht="19.5" customHeight="1" x14ac:dyDescent="0.2">
      <c r="A50" s="91" t="s">
        <v>244</v>
      </c>
      <c r="B50" s="92" t="e">
        <f>#REF!+#REF!+#REF!</f>
        <v>#REF!</v>
      </c>
      <c r="C50" s="92" t="e">
        <f>#REF!+#REF!+#REF!</f>
        <v>#REF!</v>
      </c>
      <c r="D50" s="92" t="e">
        <f>#REF!+#REF!+#REF!</f>
        <v>#REF!</v>
      </c>
      <c r="E50" s="92"/>
      <c r="F50" s="92"/>
      <c r="G50" s="92"/>
      <c r="H50" s="92"/>
      <c r="I50" s="92" t="e">
        <f>SUM(B50:H50)</f>
        <v>#REF!</v>
      </c>
      <c r="J50" s="92">
        <f>'5.finanszírozás'!C84</f>
        <v>2527</v>
      </c>
      <c r="K50" s="92">
        <f>'5.finanszírozás'!C88</f>
        <v>300</v>
      </c>
      <c r="L50" s="92"/>
      <c r="M50" s="92"/>
      <c r="N50" s="92">
        <f>SUM(J50:M50)</f>
        <v>2827</v>
      </c>
      <c r="O50" s="92" t="e">
        <f>N50+I50</f>
        <v>#REF!</v>
      </c>
      <c r="P50" s="96"/>
      <c r="Q50" s="93">
        <v>19</v>
      </c>
    </row>
    <row r="51" spans="1:19" s="54" customFormat="1" ht="19.5" customHeight="1" x14ac:dyDescent="0.2">
      <c r="A51" s="91" t="s">
        <v>245</v>
      </c>
      <c r="B51" s="122" t="e">
        <f>#REF!</f>
        <v>#REF!</v>
      </c>
      <c r="C51" s="122" t="e">
        <f>#REF!</f>
        <v>#REF!</v>
      </c>
      <c r="D51" s="122" t="e">
        <f>#REF!</f>
        <v>#REF!</v>
      </c>
      <c r="E51" s="92"/>
      <c r="F51" s="92"/>
      <c r="G51" s="92"/>
      <c r="H51" s="92"/>
      <c r="I51" s="92" t="e">
        <f>SUM(B51:H51)</f>
        <v>#REF!</v>
      </c>
      <c r="J51" s="92"/>
      <c r="K51" s="92"/>
      <c r="L51" s="92"/>
      <c r="M51" s="92"/>
      <c r="N51" s="92">
        <f>SUM(J51:M51)</f>
        <v>0</v>
      </c>
      <c r="O51" s="92" t="e">
        <f>N51+I51</f>
        <v>#REF!</v>
      </c>
      <c r="P51" s="96"/>
      <c r="Q51" s="93">
        <v>3</v>
      </c>
    </row>
    <row r="52" spans="1:19" s="54" customFormat="1" ht="19.5" customHeight="1" x14ac:dyDescent="0.2">
      <c r="A52" s="91" t="s">
        <v>246</v>
      </c>
      <c r="B52" s="92"/>
      <c r="C52" s="92"/>
      <c r="D52" s="92"/>
      <c r="E52" s="92"/>
      <c r="F52" s="92"/>
      <c r="G52" s="92"/>
      <c r="H52" s="92"/>
      <c r="I52" s="92">
        <f>SUM(B52:H52)</f>
        <v>0</v>
      </c>
      <c r="J52" s="92"/>
      <c r="K52" s="92"/>
      <c r="L52" s="92"/>
      <c r="M52" s="92"/>
      <c r="N52" s="92">
        <f>SUM(J52:M52)</f>
        <v>0</v>
      </c>
      <c r="O52" s="92">
        <f>N52+I52</f>
        <v>0</v>
      </c>
      <c r="P52" s="96"/>
      <c r="Q52" s="93"/>
    </row>
    <row r="53" spans="1:19" s="54" customFormat="1" ht="22.5" customHeight="1" x14ac:dyDescent="0.2">
      <c r="A53" s="88" t="s">
        <v>248</v>
      </c>
      <c r="B53" s="89">
        <f t="shared" ref="B53:O53" si="10">SUM(B54:B56)</f>
        <v>153232</v>
      </c>
      <c r="C53" s="89">
        <f t="shared" si="10"/>
        <v>32624</v>
      </c>
      <c r="D53" s="89">
        <f t="shared" si="10"/>
        <v>190837</v>
      </c>
      <c r="E53" s="89">
        <f t="shared" si="10"/>
        <v>0</v>
      </c>
      <c r="F53" s="89">
        <f t="shared" si="10"/>
        <v>0</v>
      </c>
      <c r="G53" s="89">
        <f t="shared" si="10"/>
        <v>0</v>
      </c>
      <c r="H53" s="89">
        <f t="shared" si="10"/>
        <v>0</v>
      </c>
      <c r="I53" s="89">
        <f t="shared" si="10"/>
        <v>376693</v>
      </c>
      <c r="J53" s="89">
        <f t="shared" si="10"/>
        <v>21300</v>
      </c>
      <c r="K53" s="89">
        <f t="shared" si="10"/>
        <v>0</v>
      </c>
      <c r="L53" s="89">
        <f t="shared" si="10"/>
        <v>0</v>
      </c>
      <c r="M53" s="89">
        <f t="shared" si="10"/>
        <v>0</v>
      </c>
      <c r="N53" s="89">
        <f t="shared" si="10"/>
        <v>21300</v>
      </c>
      <c r="O53" s="89">
        <f t="shared" si="10"/>
        <v>397993</v>
      </c>
      <c r="P53" s="89">
        <f>O53+J53</f>
        <v>419293</v>
      </c>
      <c r="Q53" s="95">
        <f>SUM(Q54:Q56)</f>
        <v>53</v>
      </c>
    </row>
    <row r="54" spans="1:19" s="54" customFormat="1" ht="19.5" customHeight="1" x14ac:dyDescent="0.2">
      <c r="A54" s="91" t="s">
        <v>244</v>
      </c>
      <c r="B54" s="92">
        <f>'5.finanszírozás'!D64</f>
        <v>153232</v>
      </c>
      <c r="C54" s="92">
        <f>'5.finanszírozás'!D68</f>
        <v>32624</v>
      </c>
      <c r="D54" s="92">
        <f>'5.finanszírozás'!D72</f>
        <v>190837</v>
      </c>
      <c r="E54" s="92"/>
      <c r="F54" s="92"/>
      <c r="G54" s="92"/>
      <c r="H54" s="92"/>
      <c r="I54" s="92">
        <f>SUM(B54:H54)</f>
        <v>376693</v>
      </c>
      <c r="J54" s="92">
        <f>'5.finanszírozás'!D84</f>
        <v>21300</v>
      </c>
      <c r="K54" s="92"/>
      <c r="L54" s="92"/>
      <c r="M54" s="92"/>
      <c r="N54" s="92">
        <f>SUM(J54:M54)</f>
        <v>21300</v>
      </c>
      <c r="O54" s="92">
        <f>N54+I54</f>
        <v>397993</v>
      </c>
      <c r="P54" s="96"/>
      <c r="Q54" s="93">
        <v>53</v>
      </c>
      <c r="S54" s="55"/>
    </row>
    <row r="55" spans="1:19" s="54" customFormat="1" ht="19.5" customHeight="1" x14ac:dyDescent="0.25">
      <c r="A55" s="91" t="s">
        <v>245</v>
      </c>
      <c r="B55" s="97"/>
      <c r="C55" s="97"/>
      <c r="D55" s="97"/>
      <c r="E55" s="92"/>
      <c r="F55" s="92"/>
      <c r="G55" s="92"/>
      <c r="H55" s="92"/>
      <c r="I55" s="92">
        <f>SUM(B55:H55)</f>
        <v>0</v>
      </c>
      <c r="J55" s="92"/>
      <c r="K55" s="92"/>
      <c r="L55" s="92"/>
      <c r="M55" s="92"/>
      <c r="N55" s="92">
        <f>SUM(J55:M55)</f>
        <v>0</v>
      </c>
      <c r="O55" s="92">
        <f>N55+I55</f>
        <v>0</v>
      </c>
      <c r="P55" s="96"/>
      <c r="Q55" s="93"/>
    </row>
    <row r="56" spans="1:19" s="54" customFormat="1" ht="19.5" customHeight="1" x14ac:dyDescent="0.2">
      <c r="A56" s="91" t="s">
        <v>246</v>
      </c>
      <c r="B56" s="92"/>
      <c r="C56" s="92"/>
      <c r="D56" s="92"/>
      <c r="E56" s="92"/>
      <c r="F56" s="92"/>
      <c r="G56" s="92"/>
      <c r="H56" s="92"/>
      <c r="I56" s="92">
        <f>SUM(B56:H56)</f>
        <v>0</v>
      </c>
      <c r="J56" s="92"/>
      <c r="K56" s="92"/>
      <c r="L56" s="92"/>
      <c r="M56" s="92"/>
      <c r="N56" s="92">
        <f>SUM(J56:M56)</f>
        <v>0</v>
      </c>
      <c r="O56" s="92">
        <f>N56+I56</f>
        <v>0</v>
      </c>
      <c r="P56" s="96"/>
      <c r="Q56" s="93"/>
    </row>
    <row r="57" spans="1:19" s="54" customFormat="1" ht="22.5" customHeight="1" x14ac:dyDescent="0.2">
      <c r="A57" s="94" t="s">
        <v>249</v>
      </c>
      <c r="B57" s="89">
        <f>SUM(B58:B60)</f>
        <v>64264</v>
      </c>
      <c r="C57" s="89">
        <f>SUM(C58:C60)</f>
        <v>12978</v>
      </c>
      <c r="D57" s="89">
        <f>SUM(D58:D60)</f>
        <v>16957</v>
      </c>
      <c r="E57" s="89">
        <f>SUM(E58:E60)</f>
        <v>0</v>
      </c>
      <c r="F57" s="89">
        <f>SUM(F58:F60)</f>
        <v>0</v>
      </c>
      <c r="G57" s="89"/>
      <c r="H57" s="89">
        <f t="shared" ref="H57:O57" si="11">SUM(H58:H60)</f>
        <v>0</v>
      </c>
      <c r="I57" s="89">
        <f t="shared" si="11"/>
        <v>94199</v>
      </c>
      <c r="J57" s="89">
        <f t="shared" si="11"/>
        <v>1300</v>
      </c>
      <c r="K57" s="89">
        <f t="shared" si="11"/>
        <v>0</v>
      </c>
      <c r="L57" s="89">
        <f t="shared" si="11"/>
        <v>0</v>
      </c>
      <c r="M57" s="89">
        <f t="shared" si="11"/>
        <v>0</v>
      </c>
      <c r="N57" s="89">
        <f t="shared" si="11"/>
        <v>1300</v>
      </c>
      <c r="O57" s="89">
        <f t="shared" si="11"/>
        <v>95499</v>
      </c>
      <c r="P57" s="98"/>
      <c r="Q57" s="90">
        <f>SUM(Q58:Q60)</f>
        <v>19</v>
      </c>
    </row>
    <row r="58" spans="1:19" s="54" customFormat="1" ht="19.5" customHeight="1" x14ac:dyDescent="0.2">
      <c r="A58" s="91" t="s">
        <v>244</v>
      </c>
      <c r="B58" s="92">
        <f>'5.finanszírozás'!E64</f>
        <v>64264</v>
      </c>
      <c r="C58" s="92">
        <f>'5.finanszírozás'!E68</f>
        <v>12978</v>
      </c>
      <c r="D58" s="92">
        <f>'5.finanszírozás'!E72</f>
        <v>16957</v>
      </c>
      <c r="E58" s="92"/>
      <c r="F58" s="92"/>
      <c r="G58" s="92"/>
      <c r="H58" s="92"/>
      <c r="I58" s="92">
        <f>SUM(B58:H58)</f>
        <v>94199</v>
      </c>
      <c r="J58" s="92">
        <f>'5.finanszírozás'!E84</f>
        <v>1300</v>
      </c>
      <c r="K58" s="92"/>
      <c r="L58" s="92"/>
      <c r="M58" s="92"/>
      <c r="N58" s="92">
        <f>SUM(J58:M58)</f>
        <v>1300</v>
      </c>
      <c r="O58" s="92">
        <f>N58+I58</f>
        <v>95499</v>
      </c>
      <c r="P58" s="96"/>
      <c r="Q58" s="93">
        <v>19</v>
      </c>
    </row>
    <row r="59" spans="1:19" s="54" customFormat="1" ht="19.5" customHeight="1" x14ac:dyDescent="0.2">
      <c r="A59" s="91" t="s">
        <v>245</v>
      </c>
      <c r="B59" s="92"/>
      <c r="C59" s="92"/>
      <c r="D59" s="92"/>
      <c r="E59" s="92"/>
      <c r="F59" s="92"/>
      <c r="G59" s="92"/>
      <c r="H59" s="92"/>
      <c r="I59" s="92">
        <f>SUM(B59:H59)</f>
        <v>0</v>
      </c>
      <c r="J59" s="92"/>
      <c r="K59" s="92"/>
      <c r="L59" s="92"/>
      <c r="M59" s="92"/>
      <c r="N59" s="92">
        <f>SUM(J59:M59)</f>
        <v>0</v>
      </c>
      <c r="O59" s="92">
        <f>N59+I59</f>
        <v>0</v>
      </c>
      <c r="P59" s="96"/>
      <c r="Q59" s="93"/>
    </row>
    <row r="60" spans="1:19" s="54" customFormat="1" ht="19.5" customHeight="1" x14ac:dyDescent="0.2">
      <c r="A60" s="91" t="s">
        <v>246</v>
      </c>
      <c r="B60" s="92"/>
      <c r="C60" s="92"/>
      <c r="D60" s="92"/>
      <c r="E60" s="92"/>
      <c r="F60" s="92"/>
      <c r="G60" s="92"/>
      <c r="H60" s="92"/>
      <c r="I60" s="92">
        <f>SUM(B60:H60)</f>
        <v>0</v>
      </c>
      <c r="J60" s="92"/>
      <c r="K60" s="92"/>
      <c r="L60" s="92"/>
      <c r="M60" s="92"/>
      <c r="N60" s="92">
        <f>SUM(J60:M60)</f>
        <v>0</v>
      </c>
      <c r="O60" s="92">
        <f>N60+I60</f>
        <v>0</v>
      </c>
      <c r="P60" s="96"/>
      <c r="Q60" s="93"/>
    </row>
    <row r="61" spans="1:19" s="54" customFormat="1" ht="19.5" customHeight="1" x14ac:dyDescent="0.2">
      <c r="A61" s="94" t="s">
        <v>212</v>
      </c>
      <c r="B61" s="89" t="e">
        <f t="shared" ref="B61:Q61" si="12">SUM(B62:B64)</f>
        <v>#REF!</v>
      </c>
      <c r="C61" s="89" t="e">
        <f t="shared" si="12"/>
        <v>#REF!</v>
      </c>
      <c r="D61" s="89" t="e">
        <f t="shared" si="12"/>
        <v>#REF!</v>
      </c>
      <c r="E61" s="89">
        <f t="shared" si="12"/>
        <v>0</v>
      </c>
      <c r="F61" s="89">
        <f t="shared" si="12"/>
        <v>0</v>
      </c>
      <c r="G61" s="89">
        <f t="shared" si="12"/>
        <v>0</v>
      </c>
      <c r="H61" s="89">
        <f t="shared" si="12"/>
        <v>0</v>
      </c>
      <c r="I61" s="89" t="e">
        <f t="shared" si="12"/>
        <v>#REF!</v>
      </c>
      <c r="J61" s="89" t="e">
        <f t="shared" si="12"/>
        <v>#REF!</v>
      </c>
      <c r="K61" s="89">
        <f t="shared" si="12"/>
        <v>0</v>
      </c>
      <c r="L61" s="89">
        <f t="shared" si="12"/>
        <v>0</v>
      </c>
      <c r="M61" s="89">
        <f t="shared" si="12"/>
        <v>0</v>
      </c>
      <c r="N61" s="89" t="e">
        <f t="shared" si="12"/>
        <v>#REF!</v>
      </c>
      <c r="O61" s="89" t="e">
        <f t="shared" si="12"/>
        <v>#REF!</v>
      </c>
      <c r="P61" s="89">
        <f t="shared" si="12"/>
        <v>0</v>
      </c>
      <c r="Q61" s="95">
        <f t="shared" si="12"/>
        <v>5</v>
      </c>
    </row>
    <row r="62" spans="1:19" s="54" customFormat="1" ht="19.5" customHeight="1" x14ac:dyDescent="0.2">
      <c r="A62" s="91" t="s">
        <v>244</v>
      </c>
      <c r="B62" s="99" t="e">
        <f>#REF!+#REF!</f>
        <v>#REF!</v>
      </c>
      <c r="C62" s="99" t="e">
        <f>#REF!+#REF!</f>
        <v>#REF!</v>
      </c>
      <c r="D62" s="99" t="e">
        <f>#REF!+#REF!</f>
        <v>#REF!</v>
      </c>
      <c r="E62" s="92"/>
      <c r="F62" s="92"/>
      <c r="G62" s="92"/>
      <c r="H62" s="92"/>
      <c r="I62" s="92" t="e">
        <f>SUM(B62:H62)</f>
        <v>#REF!</v>
      </c>
      <c r="J62" s="92" t="e">
        <f>#REF!+#REF!+#REF!</f>
        <v>#REF!</v>
      </c>
      <c r="K62" s="92"/>
      <c r="L62" s="92"/>
      <c r="M62" s="92"/>
      <c r="N62" s="92" t="e">
        <f>SUM(J62:M62)</f>
        <v>#REF!</v>
      </c>
      <c r="O62" s="92" t="e">
        <f>N62+I62</f>
        <v>#REF!</v>
      </c>
      <c r="P62" s="96"/>
      <c r="Q62" s="93">
        <v>2</v>
      </c>
    </row>
    <row r="63" spans="1:19" s="54" customFormat="1" ht="19.5" customHeight="1" x14ac:dyDescent="0.2">
      <c r="A63" s="91" t="s">
        <v>245</v>
      </c>
      <c r="B63" s="92" t="e">
        <f>#REF!+#REF!+#REF!</f>
        <v>#REF!</v>
      </c>
      <c r="C63" s="92" t="e">
        <f>#REF!+#REF!+#REF!</f>
        <v>#REF!</v>
      </c>
      <c r="D63" s="92" t="e">
        <f>#REF!+#REF!+#REF!</f>
        <v>#REF!</v>
      </c>
      <c r="E63" s="92"/>
      <c r="F63" s="92"/>
      <c r="G63" s="92"/>
      <c r="H63" s="92"/>
      <c r="I63" s="92" t="e">
        <f>SUM(B63:H63)</f>
        <v>#REF!</v>
      </c>
      <c r="J63" s="92" t="e">
        <f>#REF!+#REF!</f>
        <v>#REF!</v>
      </c>
      <c r="K63" s="92"/>
      <c r="L63" s="92"/>
      <c r="M63" s="92"/>
      <c r="N63" s="92" t="e">
        <f>SUM(J63:M63)</f>
        <v>#REF!</v>
      </c>
      <c r="O63" s="92" t="e">
        <f>N63+I63</f>
        <v>#REF!</v>
      </c>
      <c r="P63" s="96"/>
      <c r="Q63" s="93">
        <v>3</v>
      </c>
    </row>
    <row r="64" spans="1:19" s="54" customFormat="1" ht="19.5" customHeight="1" x14ac:dyDescent="0.2">
      <c r="A64" s="91" t="s">
        <v>246</v>
      </c>
      <c r="B64" s="92"/>
      <c r="C64" s="92"/>
      <c r="D64" s="92"/>
      <c r="E64" s="92"/>
      <c r="F64" s="92"/>
      <c r="G64" s="92"/>
      <c r="H64" s="92"/>
      <c r="I64" s="92">
        <f>SUM(B64:H64)</f>
        <v>0</v>
      </c>
      <c r="J64" s="92"/>
      <c r="K64" s="92"/>
      <c r="L64" s="92"/>
      <c r="M64" s="92"/>
      <c r="N64" s="92">
        <f>SUM(J64:M64)</f>
        <v>0</v>
      </c>
      <c r="O64" s="92">
        <f>N64+I64</f>
        <v>0</v>
      </c>
      <c r="P64" s="96"/>
      <c r="Q64" s="93"/>
    </row>
    <row r="65" spans="1:17" s="54" customFormat="1" ht="30" customHeight="1" x14ac:dyDescent="0.2">
      <c r="A65" s="100" t="s">
        <v>250</v>
      </c>
      <c r="B65" s="101" t="e">
        <f t="shared" ref="B65:H65" si="13">SUM(B44+B48)</f>
        <v>#REF!</v>
      </c>
      <c r="C65" s="101" t="e">
        <f t="shared" si="13"/>
        <v>#REF!</v>
      </c>
      <c r="D65" s="101" t="e">
        <f>SUM(D44+D48)</f>
        <v>#REF!</v>
      </c>
      <c r="E65" s="101">
        <f t="shared" si="13"/>
        <v>5110</v>
      </c>
      <c r="F65" s="101">
        <f t="shared" si="13"/>
        <v>22381</v>
      </c>
      <c r="G65" s="101">
        <f t="shared" si="13"/>
        <v>11375</v>
      </c>
      <c r="H65" s="101">
        <f t="shared" si="13"/>
        <v>20000</v>
      </c>
      <c r="I65" s="101" t="e">
        <f>SUM(I44+I48)</f>
        <v>#REF!</v>
      </c>
      <c r="J65" s="101" t="e">
        <f>SUM(J44+J48)</f>
        <v>#REF!</v>
      </c>
      <c r="K65" s="101">
        <f>SUM(K44+K48)</f>
        <v>117033</v>
      </c>
      <c r="L65" s="101">
        <f>SUM(L44+L48)</f>
        <v>1960</v>
      </c>
      <c r="M65" s="101">
        <f>SUM(M44+M48)</f>
        <v>32032</v>
      </c>
      <c r="N65" s="101" t="e">
        <f>SUM(J65:M65)</f>
        <v>#REF!</v>
      </c>
      <c r="O65" s="101" t="e">
        <f>N65+I65</f>
        <v>#REF!</v>
      </c>
      <c r="P65" s="102" t="e">
        <f>SUM(P44+P48)</f>
        <v>#REF!</v>
      </c>
      <c r="Q65" s="103">
        <f>Q44+Q48</f>
        <v>106</v>
      </c>
    </row>
    <row r="66" spans="1:17" x14ac:dyDescent="0.2">
      <c r="A66" s="71" t="s">
        <v>265</v>
      </c>
      <c r="Q66" s="73">
        <v>0</v>
      </c>
    </row>
    <row r="67" spans="1:17" x14ac:dyDescent="0.2">
      <c r="A67" s="55" t="s">
        <v>266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4"/>
      <c r="Q67" s="54">
        <v>2</v>
      </c>
    </row>
    <row r="68" spans="1:17" x14ac:dyDescent="0.2">
      <c r="A68" s="55" t="s">
        <v>267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4"/>
      <c r="Q68" s="260">
        <v>5</v>
      </c>
    </row>
    <row r="69" spans="1:17" x14ac:dyDescent="0.2">
      <c r="A69" s="55" t="s">
        <v>268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4"/>
      <c r="Q69" s="54">
        <f>SUM(Q66:Q68)</f>
        <v>7</v>
      </c>
    </row>
    <row r="70" spans="1:17" x14ac:dyDescent="0.2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4"/>
      <c r="Q70" s="54"/>
    </row>
    <row r="71" spans="1:17" ht="15.75" customHeight="1" x14ac:dyDescent="0.2">
      <c r="A71" s="437" t="s">
        <v>269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7"/>
      <c r="N71" s="437"/>
      <c r="O71" s="437"/>
      <c r="P71" s="437"/>
      <c r="Q71" s="437"/>
    </row>
    <row r="72" spans="1:17" ht="13.5" customHeight="1" x14ac:dyDescent="0.2">
      <c r="A72" s="436" t="s">
        <v>270</v>
      </c>
      <c r="B72" s="436"/>
      <c r="C72" s="436"/>
      <c r="D72" s="436"/>
      <c r="E72" s="436"/>
      <c r="F72" s="436"/>
      <c r="G72" s="436"/>
      <c r="H72" s="436"/>
      <c r="I72" s="436"/>
      <c r="J72" s="436"/>
      <c r="K72" s="436"/>
      <c r="L72" s="436"/>
      <c r="M72" s="436"/>
      <c r="N72" s="436"/>
      <c r="O72" s="436"/>
      <c r="P72" s="436"/>
      <c r="Q72" s="436"/>
    </row>
    <row r="73" spans="1:17" ht="13.5" customHeight="1" x14ac:dyDescent="0.2">
      <c r="A73" s="436" t="s">
        <v>271</v>
      </c>
      <c r="B73" s="436"/>
      <c r="C73" s="436"/>
      <c r="D73" s="436"/>
      <c r="E73" s="436"/>
      <c r="F73" s="436"/>
      <c r="G73" s="436"/>
      <c r="H73" s="436"/>
      <c r="I73" s="436"/>
      <c r="J73" s="436"/>
      <c r="K73" s="436"/>
      <c r="L73" s="436"/>
      <c r="M73" s="436"/>
      <c r="N73" s="436"/>
      <c r="O73" s="436"/>
      <c r="P73" s="436"/>
      <c r="Q73" s="436"/>
    </row>
    <row r="74" spans="1:17" x14ac:dyDescent="0.2">
      <c r="A74" s="436" t="s">
        <v>272</v>
      </c>
      <c r="B74" s="436"/>
      <c r="C74" s="436"/>
      <c r="D74" s="436"/>
      <c r="E74" s="436"/>
      <c r="F74" s="436"/>
      <c r="G74" s="436"/>
      <c r="H74" s="436"/>
      <c r="I74" s="436"/>
      <c r="J74" s="436"/>
      <c r="K74" s="436"/>
      <c r="L74" s="436"/>
      <c r="M74" s="436"/>
      <c r="N74" s="436"/>
      <c r="O74" s="436"/>
      <c r="P74" s="436"/>
      <c r="Q74" s="436"/>
    </row>
    <row r="75" spans="1:17" x14ac:dyDescent="0.2">
      <c r="A75" s="436" t="s">
        <v>273</v>
      </c>
      <c r="B75" s="436"/>
      <c r="C75" s="436"/>
      <c r="D75" s="436"/>
      <c r="E75" s="436"/>
      <c r="F75" s="436"/>
      <c r="G75" s="436"/>
      <c r="H75" s="436"/>
      <c r="I75" s="436"/>
      <c r="J75" s="436"/>
      <c r="K75" s="436"/>
      <c r="L75" s="436"/>
      <c r="M75" s="436"/>
      <c r="N75" s="436"/>
      <c r="O75" s="436"/>
      <c r="P75" s="436"/>
      <c r="Q75" s="436"/>
    </row>
    <row r="76" spans="1:17" ht="12.75" customHeight="1" x14ac:dyDescent="0.2">
      <c r="A76" s="436" t="s">
        <v>274</v>
      </c>
      <c r="B76" s="436"/>
      <c r="C76" s="436"/>
      <c r="D76" s="436"/>
      <c r="E76" s="436"/>
      <c r="F76" s="436"/>
      <c r="G76" s="436"/>
      <c r="H76" s="436"/>
      <c r="I76" s="436"/>
      <c r="J76" s="436"/>
      <c r="K76" s="436"/>
      <c r="L76" s="436"/>
      <c r="M76" s="436"/>
      <c r="N76" s="436"/>
      <c r="O76" s="436"/>
      <c r="P76" s="436"/>
      <c r="Q76" s="436"/>
    </row>
    <row r="77" spans="1:17" ht="12.75" customHeight="1" x14ac:dyDescent="0.2">
      <c r="A77" s="436" t="s">
        <v>275</v>
      </c>
      <c r="B77" s="436"/>
      <c r="C77" s="436"/>
      <c r="D77" s="436"/>
      <c r="E77" s="436"/>
      <c r="F77" s="436"/>
      <c r="G77" s="436"/>
      <c r="H77" s="436"/>
      <c r="I77" s="436"/>
      <c r="J77" s="436"/>
      <c r="K77" s="436"/>
      <c r="L77" s="436"/>
      <c r="M77" s="436"/>
      <c r="N77" s="436"/>
      <c r="O77" s="436"/>
      <c r="P77" s="436"/>
      <c r="Q77" s="436"/>
    </row>
    <row r="78" spans="1:17" ht="13.5" customHeight="1" x14ac:dyDescent="0.2">
      <c r="A78" s="436" t="s">
        <v>276</v>
      </c>
      <c r="B78" s="436"/>
      <c r="C78" s="436"/>
      <c r="D78" s="436"/>
      <c r="E78" s="436"/>
      <c r="F78" s="436"/>
      <c r="G78" s="436"/>
      <c r="H78" s="436"/>
      <c r="I78" s="436"/>
      <c r="J78" s="436"/>
      <c r="K78" s="436"/>
      <c r="L78" s="436"/>
      <c r="M78" s="436"/>
      <c r="N78" s="436"/>
      <c r="O78" s="436"/>
      <c r="P78" s="436"/>
      <c r="Q78" s="436"/>
    </row>
    <row r="79" spans="1:17" ht="13.5" customHeight="1" x14ac:dyDescent="0.2">
      <c r="A79" s="436" t="s">
        <v>277</v>
      </c>
      <c r="B79" s="436"/>
      <c r="C79" s="436"/>
      <c r="D79" s="436"/>
      <c r="E79" s="436"/>
      <c r="F79" s="436"/>
      <c r="G79" s="436"/>
      <c r="H79" s="436"/>
      <c r="I79" s="436"/>
      <c r="J79" s="436"/>
      <c r="K79" s="436"/>
      <c r="L79" s="436"/>
      <c r="M79" s="436"/>
      <c r="N79" s="436"/>
      <c r="O79" s="436"/>
      <c r="P79" s="436"/>
      <c r="Q79" s="436"/>
    </row>
    <row r="80" spans="1:17" x14ac:dyDescent="0.2">
      <c r="A80" s="436" t="s">
        <v>278</v>
      </c>
      <c r="B80" s="436"/>
      <c r="C80" s="436"/>
      <c r="D80" s="436"/>
      <c r="E80" s="436"/>
      <c r="F80" s="436"/>
      <c r="G80" s="436"/>
      <c r="H80" s="436"/>
      <c r="I80" s="436"/>
      <c r="J80" s="436"/>
      <c r="K80" s="436"/>
      <c r="L80" s="436"/>
      <c r="M80" s="436"/>
      <c r="N80" s="436"/>
      <c r="O80" s="436"/>
      <c r="P80" s="436"/>
      <c r="Q80" s="436"/>
    </row>
    <row r="81" spans="1:17" x14ac:dyDescent="0.2">
      <c r="A81" s="436" t="s">
        <v>279</v>
      </c>
      <c r="B81" s="436"/>
      <c r="C81" s="436"/>
      <c r="D81" s="436"/>
      <c r="E81" s="436"/>
      <c r="F81" s="436"/>
      <c r="G81" s="436"/>
      <c r="H81" s="436"/>
      <c r="I81" s="436"/>
      <c r="J81" s="436"/>
      <c r="K81" s="436"/>
      <c r="L81" s="436"/>
      <c r="M81" s="436"/>
      <c r="N81" s="436"/>
      <c r="O81" s="436"/>
      <c r="P81" s="436"/>
      <c r="Q81" s="436"/>
    </row>
    <row r="82" spans="1:17" ht="12.75" customHeight="1" x14ac:dyDescent="0.2">
      <c r="A82" s="436" t="s">
        <v>609</v>
      </c>
      <c r="B82" s="436"/>
      <c r="C82" s="436"/>
      <c r="D82" s="436"/>
      <c r="E82" s="436"/>
      <c r="F82" s="436"/>
      <c r="G82" s="436"/>
      <c r="H82" s="436"/>
      <c r="I82" s="436"/>
      <c r="J82" s="436"/>
      <c r="K82" s="436"/>
      <c r="L82" s="104"/>
      <c r="M82" s="104"/>
      <c r="N82" s="104"/>
      <c r="O82" s="104"/>
      <c r="P82" s="105"/>
      <c r="Q82" s="105"/>
    </row>
    <row r="83" spans="1:17" x14ac:dyDescent="0.2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4"/>
      <c r="Q83" s="54"/>
    </row>
    <row r="84" spans="1:17" x14ac:dyDescent="0.2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4"/>
      <c r="Q84" s="54"/>
    </row>
    <row r="85" spans="1:17" x14ac:dyDescent="0.2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4"/>
      <c r="Q85" s="54"/>
    </row>
  </sheetData>
  <sheetProtection selectLockedCells="1" selectUnlockedCells="1"/>
  <mergeCells count="28">
    <mergeCell ref="A2:O2"/>
    <mergeCell ref="A4:A7"/>
    <mergeCell ref="B4:O4"/>
    <mergeCell ref="P4:P7"/>
    <mergeCell ref="Q4:Q7"/>
    <mergeCell ref="B5:I5"/>
    <mergeCell ref="J5:N5"/>
    <mergeCell ref="O5:O7"/>
    <mergeCell ref="A37:O37"/>
    <mergeCell ref="A40:A43"/>
    <mergeCell ref="B40:O40"/>
    <mergeCell ref="P40:P43"/>
    <mergeCell ref="Q40:Q43"/>
    <mergeCell ref="B41:I41"/>
    <mergeCell ref="J41:N41"/>
    <mergeCell ref="O41:O43"/>
    <mergeCell ref="A71:Q71"/>
    <mergeCell ref="A72:Q72"/>
    <mergeCell ref="A73:Q73"/>
    <mergeCell ref="A74:Q74"/>
    <mergeCell ref="A75:Q75"/>
    <mergeCell ref="A76:Q76"/>
    <mergeCell ref="A82:K82"/>
    <mergeCell ref="A77:Q77"/>
    <mergeCell ref="A78:Q78"/>
    <mergeCell ref="A79:Q79"/>
    <mergeCell ref="A80:Q80"/>
    <mergeCell ref="A81:Q81"/>
  </mergeCells>
  <pageMargins left="0.78740157480314965" right="0.78740157480314965" top="1.0629921259842521" bottom="1.0629921259842521" header="0.78740157480314965" footer="0.78740157480314965"/>
  <pageSetup paperSize="9" scale="60" firstPageNumber="0" orientation="landscape" horizontalDpi="300" verticalDpi="300" r:id="rId1"/>
  <headerFooter alignWithMargins="0">
    <oddHeader>&amp;C&amp;"Times New Roman,Normál"&amp;12&amp;A</oddHeader>
    <oddFooter>&amp;C&amp;"Times New Roman,Normál"&amp;12Oldal &amp;P</oddFooter>
  </headerFooter>
  <rowBreaks count="2" manualBreakCount="2">
    <brk id="33" max="16" man="1"/>
    <brk id="6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view="pageBreakPreview" zoomScaleSheetLayoutView="100" workbookViewId="0">
      <selection activeCell="F8" sqref="F8"/>
    </sheetView>
  </sheetViews>
  <sheetFormatPr defaultRowHeight="12.75" x14ac:dyDescent="0.2"/>
  <cols>
    <col min="1" max="1" width="35.42578125" customWidth="1"/>
    <col min="2" max="2" width="12.7109375" customWidth="1"/>
    <col min="3" max="3" width="12.7109375" style="106" customWidth="1"/>
    <col min="4" max="12" width="12.7109375" customWidth="1"/>
    <col min="13" max="13" width="10.28515625" customWidth="1"/>
  </cols>
  <sheetData>
    <row r="1" spans="1:27" ht="13.5" customHeight="1" x14ac:dyDescent="0.2">
      <c r="A1" s="12"/>
      <c r="B1" s="12"/>
      <c r="C1" s="12"/>
      <c r="D1" s="12"/>
      <c r="E1" s="12"/>
      <c r="F1" s="38" t="s">
        <v>280</v>
      </c>
      <c r="G1" s="38"/>
      <c r="H1" s="38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ht="13.5" customHeight="1" x14ac:dyDescent="0.2">
      <c r="A2" s="107"/>
      <c r="B2" s="12"/>
      <c r="C2" s="108"/>
      <c r="D2" s="12"/>
      <c r="E2" s="12"/>
      <c r="F2" s="109"/>
      <c r="G2" s="109"/>
      <c r="H2" s="109"/>
      <c r="I2" s="12"/>
      <c r="J2" s="12"/>
      <c r="K2" s="12"/>
      <c r="L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ht="13.5" customHeight="1" x14ac:dyDescent="0.2">
      <c r="A3" s="107"/>
      <c r="B3" s="12"/>
      <c r="C3" s="110"/>
      <c r="D3" s="12"/>
      <c r="E3" s="12"/>
      <c r="F3" s="111"/>
      <c r="G3" s="111"/>
      <c r="H3" s="111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32" customFormat="1" ht="18" customHeight="1" x14ac:dyDescent="0.2">
      <c r="A4" s="426" t="s">
        <v>281</v>
      </c>
      <c r="B4" s="426"/>
      <c r="C4" s="426"/>
      <c r="D4" s="426"/>
      <c r="E4" s="426"/>
      <c r="F4" s="426"/>
      <c r="G4" s="112"/>
      <c r="H4" s="112"/>
      <c r="I4" s="36"/>
      <c r="J4" s="36"/>
      <c r="K4" s="36"/>
      <c r="L4" s="36"/>
      <c r="M4" s="12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27" s="32" customFormat="1" ht="13.5" customHeight="1" x14ac:dyDescent="0.2">
      <c r="A5" s="444"/>
      <c r="B5" s="444"/>
      <c r="C5" s="444"/>
      <c r="D5" s="444"/>
      <c r="E5" s="444"/>
      <c r="F5" s="444"/>
      <c r="G5" s="112"/>
      <c r="H5" s="112"/>
      <c r="I5" s="36"/>
      <c r="J5" s="36"/>
      <c r="K5" s="36"/>
      <c r="L5" s="12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7" s="32" customFormat="1" ht="13.5" customHeight="1" x14ac:dyDescent="0.2">
      <c r="A6" s="12"/>
      <c r="B6" s="12"/>
      <c r="C6" s="108"/>
      <c r="D6" s="36"/>
      <c r="F6" s="38" t="s">
        <v>282</v>
      </c>
      <c r="G6" s="113"/>
      <c r="H6" s="113"/>
      <c r="I6" s="36"/>
      <c r="J6" s="36"/>
      <c r="K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7" s="32" customFormat="1" ht="44.25" customHeight="1" x14ac:dyDescent="0.2">
      <c r="A7" s="114" t="s">
        <v>283</v>
      </c>
      <c r="B7" s="115" t="s">
        <v>284</v>
      </c>
      <c r="C7" s="115">
        <v>2018</v>
      </c>
      <c r="D7" s="115">
        <v>2019</v>
      </c>
      <c r="E7" s="115">
        <v>2020</v>
      </c>
      <c r="F7" s="115">
        <v>2021</v>
      </c>
      <c r="G7" s="116"/>
      <c r="H7" s="116"/>
    </row>
    <row r="8" spans="1:27" s="32" customFormat="1" ht="13.5" customHeight="1" x14ac:dyDescent="0.2">
      <c r="A8" s="117" t="s">
        <v>48</v>
      </c>
      <c r="B8" s="118"/>
      <c r="C8" s="118"/>
      <c r="D8" s="226"/>
      <c r="E8" s="229"/>
      <c r="F8" s="119"/>
      <c r="G8" s="120"/>
      <c r="H8" s="120"/>
    </row>
    <row r="9" spans="1:27" s="32" customFormat="1" ht="13.5" customHeight="1" x14ac:dyDescent="0.2">
      <c r="A9" s="121" t="s">
        <v>285</v>
      </c>
      <c r="B9" s="122"/>
      <c r="C9" s="122"/>
      <c r="D9" s="227"/>
      <c r="E9" s="230"/>
      <c r="F9" s="124"/>
      <c r="G9" s="120"/>
      <c r="H9" s="120"/>
    </row>
    <row r="10" spans="1:27" s="32" customFormat="1" ht="13.5" customHeight="1" x14ac:dyDescent="0.2">
      <c r="A10" s="125" t="s">
        <v>50</v>
      </c>
      <c r="B10" s="126"/>
      <c r="C10" s="122"/>
      <c r="D10" s="227"/>
      <c r="E10" s="230"/>
      <c r="F10" s="124"/>
      <c r="G10" s="120"/>
      <c r="H10" s="120"/>
    </row>
    <row r="11" spans="1:27" s="32" customFormat="1" ht="13.5" customHeight="1" x14ac:dyDescent="0.2">
      <c r="A11" s="125" t="s">
        <v>285</v>
      </c>
      <c r="B11" s="123"/>
      <c r="C11" s="123"/>
      <c r="D11" s="227"/>
      <c r="E11" s="230"/>
      <c r="F11" s="124"/>
      <c r="G11" s="120"/>
      <c r="H11" s="120"/>
    </row>
    <row r="12" spans="1:27" s="32" customFormat="1" ht="13.5" customHeight="1" x14ac:dyDescent="0.2">
      <c r="A12" s="121" t="s">
        <v>286</v>
      </c>
      <c r="B12" s="122"/>
      <c r="C12" s="122"/>
      <c r="D12" s="227"/>
      <c r="E12" s="230"/>
      <c r="F12" s="124"/>
      <c r="G12" s="120"/>
      <c r="H12" s="120"/>
    </row>
    <row r="13" spans="1:27" s="32" customFormat="1" ht="13.5" customHeight="1" x14ac:dyDescent="0.2">
      <c r="A13" s="127" t="s">
        <v>285</v>
      </c>
      <c r="B13" s="122"/>
      <c r="C13" s="122"/>
      <c r="D13" s="227"/>
      <c r="E13" s="230"/>
      <c r="F13" s="124"/>
      <c r="G13" s="33"/>
      <c r="H13" s="33"/>
    </row>
    <row r="14" spans="1:27" s="32" customFormat="1" ht="13.5" customHeight="1" x14ac:dyDescent="0.2">
      <c r="A14" s="128" t="s">
        <v>239</v>
      </c>
      <c r="B14" s="129">
        <f>SUM(B9:B13)</f>
        <v>0</v>
      </c>
      <c r="C14" s="129">
        <f>SUM(C9:C13)</f>
        <v>0</v>
      </c>
      <c r="D14" s="228">
        <f>SUM(D9:D13)</f>
        <v>0</v>
      </c>
      <c r="E14" s="231">
        <f>SUM(E9:E13)</f>
        <v>0</v>
      </c>
      <c r="F14" s="130">
        <f>SUM(F9:F13)</f>
        <v>0</v>
      </c>
      <c r="G14" s="131"/>
      <c r="H14" s="131"/>
    </row>
    <row r="15" spans="1:27" s="32" customFormat="1" ht="13.5" customHeight="1" x14ac:dyDescent="0.2">
      <c r="A15" s="12"/>
      <c r="B15" s="12"/>
      <c r="C15" s="12"/>
      <c r="D15" s="12"/>
      <c r="E15" s="36"/>
      <c r="F15" s="36"/>
      <c r="G15" s="36"/>
      <c r="H15" s="36"/>
      <c r="I15" s="36"/>
      <c r="J15" s="36"/>
      <c r="K15" s="36"/>
      <c r="L15" s="36"/>
    </row>
    <row r="16" spans="1:27" s="32" customFormat="1" ht="13.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3" ht="12.95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</row>
    <row r="18" spans="1:13" ht="12.95" customHeight="1" x14ac:dyDescent="0.2">
      <c r="B18" s="28"/>
      <c r="C18" s="1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2.95" customHeight="1" x14ac:dyDescent="0.2">
      <c r="B19" s="28"/>
      <c r="C19" s="1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ht="12.95" customHeight="1" x14ac:dyDescent="0.2">
      <c r="B20" s="28"/>
      <c r="C20" s="1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2.95" customHeight="1" x14ac:dyDescent="0.2">
      <c r="B21" s="28"/>
      <c r="C21" s="1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3" ht="12.95" customHeight="1" x14ac:dyDescent="0.2">
      <c r="B22" s="28"/>
      <c r="C22" s="132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spans="1:13" ht="12.95" customHeight="1" x14ac:dyDescent="0.2">
      <c r="B23" s="28"/>
      <c r="C23" s="1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13" ht="12.95" customHeight="1" x14ac:dyDescent="0.2">
      <c r="B24" s="28"/>
      <c r="C24" s="1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 ht="12.95" customHeight="1" x14ac:dyDescent="0.2">
      <c r="B25" s="28"/>
      <c r="C25" s="1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12.95" customHeight="1" x14ac:dyDescent="0.2">
      <c r="B26" s="28"/>
      <c r="C26" s="1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13" ht="12.95" customHeight="1" x14ac:dyDescent="0.2">
      <c r="B27" s="28"/>
      <c r="C27" s="1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13" ht="12.95" customHeight="1" x14ac:dyDescent="0.2">
      <c r="B28" s="28"/>
      <c r="C28" s="1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spans="1:13" ht="12.95" customHeight="1" x14ac:dyDescent="0.2">
      <c r="B29" s="28"/>
      <c r="C29" s="1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13" ht="12.95" customHeight="1" x14ac:dyDescent="0.2">
      <c r="B30" s="28"/>
      <c r="C30" s="132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pans="1:13" ht="12.95" customHeight="1" x14ac:dyDescent="0.2">
      <c r="B31" s="28"/>
      <c r="C31" s="132"/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13" ht="12.95" customHeight="1" x14ac:dyDescent="0.2">
      <c r="B32" s="28"/>
      <c r="C32" s="132"/>
      <c r="D32" s="32"/>
      <c r="E32" s="32"/>
      <c r="F32" s="32"/>
      <c r="G32" s="32"/>
      <c r="H32" s="32"/>
      <c r="I32" s="32"/>
      <c r="J32" s="32"/>
      <c r="K32" s="32"/>
      <c r="L32" s="32"/>
      <c r="M32" s="32"/>
    </row>
    <row r="33" spans="2:13" ht="12.95" customHeight="1" x14ac:dyDescent="0.2">
      <c r="B33" s="28"/>
      <c r="C33" s="132"/>
      <c r="D33" s="32"/>
      <c r="E33" s="32"/>
      <c r="F33" s="32"/>
      <c r="G33" s="32"/>
      <c r="H33" s="32"/>
      <c r="I33" s="32"/>
      <c r="J33" s="32"/>
      <c r="K33" s="32"/>
      <c r="L33" s="32"/>
      <c r="M33" s="32"/>
    </row>
    <row r="34" spans="2:13" ht="12.95" customHeight="1" x14ac:dyDescent="0.2">
      <c r="B34" s="28"/>
      <c r="C34" s="132"/>
      <c r="D34" s="32"/>
      <c r="E34" s="32"/>
      <c r="F34" s="32"/>
      <c r="G34" s="32"/>
      <c r="H34" s="32"/>
      <c r="I34" s="32"/>
      <c r="J34" s="32"/>
      <c r="K34" s="32"/>
      <c r="L34" s="32"/>
      <c r="M34" s="32"/>
    </row>
    <row r="35" spans="2:13" ht="12.95" customHeight="1" x14ac:dyDescent="0.2">
      <c r="B35" s="28"/>
      <c r="C35" s="132"/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6" spans="2:13" ht="12.95" customHeight="1" x14ac:dyDescent="0.2">
      <c r="B36" s="28"/>
      <c r="C36" s="132"/>
    </row>
    <row r="37" spans="2:13" ht="12.95" customHeight="1" x14ac:dyDescent="0.2">
      <c r="B37" s="28"/>
      <c r="C37" s="132"/>
    </row>
    <row r="38" spans="2:13" ht="12.95" customHeight="1" x14ac:dyDescent="0.2">
      <c r="B38" s="28"/>
      <c r="C38" s="132"/>
    </row>
    <row r="39" spans="2:13" ht="12.95" customHeight="1" x14ac:dyDescent="0.2">
      <c r="B39" s="28"/>
      <c r="C39" s="132"/>
    </row>
    <row r="40" spans="2:13" ht="12.95" customHeight="1" x14ac:dyDescent="0.2">
      <c r="B40" s="28"/>
      <c r="C40" s="132"/>
    </row>
    <row r="41" spans="2:13" ht="12.95" customHeight="1" x14ac:dyDescent="0.2">
      <c r="B41" s="28"/>
      <c r="C41" s="132"/>
    </row>
    <row r="42" spans="2:13" ht="12.95" customHeight="1" x14ac:dyDescent="0.2">
      <c r="B42" s="28"/>
      <c r="C42" s="132"/>
    </row>
    <row r="43" spans="2:13" ht="12.95" customHeight="1" x14ac:dyDescent="0.2">
      <c r="B43" s="28"/>
      <c r="C43" s="132"/>
    </row>
    <row r="44" spans="2:13" ht="12.95" customHeight="1" x14ac:dyDescent="0.2">
      <c r="B44" s="28"/>
      <c r="C44" s="132"/>
    </row>
    <row r="45" spans="2:13" x14ac:dyDescent="0.2">
      <c r="B45" s="28"/>
      <c r="C45" s="132"/>
    </row>
    <row r="46" spans="2:13" x14ac:dyDescent="0.2">
      <c r="B46" s="28"/>
      <c r="C46" s="132"/>
    </row>
    <row r="47" spans="2:13" x14ac:dyDescent="0.2">
      <c r="B47" s="28"/>
      <c r="C47" s="132"/>
    </row>
    <row r="48" spans="2:13" x14ac:dyDescent="0.2">
      <c r="B48" s="28"/>
      <c r="C48" s="132"/>
    </row>
    <row r="49" spans="2:3" x14ac:dyDescent="0.2">
      <c r="B49" s="28"/>
      <c r="C49" s="132"/>
    </row>
    <row r="50" spans="2:3" x14ac:dyDescent="0.2">
      <c r="B50" s="28"/>
      <c r="C50" s="132"/>
    </row>
    <row r="51" spans="2:3" x14ac:dyDescent="0.2">
      <c r="B51" s="28"/>
      <c r="C51" s="132"/>
    </row>
    <row r="52" spans="2:3" x14ac:dyDescent="0.2">
      <c r="B52" s="28"/>
      <c r="C52" s="132"/>
    </row>
    <row r="53" spans="2:3" x14ac:dyDescent="0.2">
      <c r="B53" s="28"/>
      <c r="C53" s="132"/>
    </row>
    <row r="54" spans="2:3" x14ac:dyDescent="0.2">
      <c r="B54" s="28"/>
      <c r="C54" s="132"/>
    </row>
    <row r="55" spans="2:3" x14ac:dyDescent="0.2">
      <c r="B55" s="28"/>
      <c r="C55" s="132"/>
    </row>
    <row r="56" spans="2:3" x14ac:dyDescent="0.2">
      <c r="B56" s="28"/>
      <c r="C56" s="132"/>
    </row>
    <row r="57" spans="2:3" x14ac:dyDescent="0.2">
      <c r="B57" s="28"/>
      <c r="C57" s="132"/>
    </row>
    <row r="58" spans="2:3" x14ac:dyDescent="0.2">
      <c r="B58" s="28"/>
      <c r="C58" s="132"/>
    </row>
    <row r="59" spans="2:3" x14ac:dyDescent="0.2">
      <c r="B59" s="28"/>
      <c r="C59" s="132"/>
    </row>
    <row r="60" spans="2:3" x14ac:dyDescent="0.2">
      <c r="B60" s="28"/>
      <c r="C60" s="132"/>
    </row>
    <row r="61" spans="2:3" x14ac:dyDescent="0.2">
      <c r="B61" s="28"/>
      <c r="C61" s="132"/>
    </row>
    <row r="62" spans="2:3" x14ac:dyDescent="0.2">
      <c r="B62" s="28"/>
      <c r="C62" s="132"/>
    </row>
  </sheetData>
  <sheetProtection selectLockedCells="1" selectUnlockedCells="1"/>
  <mergeCells count="2">
    <mergeCell ref="A4:F4"/>
    <mergeCell ref="A5:F5"/>
  </mergeCells>
  <pageMargins left="0.78749999999999998" right="0.78749999999999998" top="1.0527777777777778" bottom="1.0527777777777778" header="0.78749999999999998" footer="0.78749999999999998"/>
  <pageSetup paperSize="9" scale="84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view="pageBreakPreview" zoomScaleSheetLayoutView="100" workbookViewId="0">
      <selection activeCell="D1" sqref="D1:U65536"/>
    </sheetView>
  </sheetViews>
  <sheetFormatPr defaultColWidth="11.5703125" defaultRowHeight="12.75" x14ac:dyDescent="0.2"/>
  <cols>
    <col min="1" max="1" width="119.42578125" customWidth="1"/>
    <col min="2" max="2" width="26.140625" customWidth="1"/>
    <col min="3" max="3" width="21.28515625" customWidth="1"/>
    <col min="4" max="4" width="12" customWidth="1"/>
    <col min="5" max="5" width="13.140625" customWidth="1"/>
    <col min="6" max="6" width="9.140625" customWidth="1"/>
    <col min="7" max="7" width="11.28515625" customWidth="1"/>
    <col min="8" max="8" width="11" customWidth="1"/>
    <col min="9" max="9" width="15" customWidth="1"/>
    <col min="10" max="10" width="12.7109375" customWidth="1"/>
    <col min="11" max="11" width="12.5703125" customWidth="1"/>
    <col min="12" max="12" width="11.7109375" customWidth="1"/>
    <col min="13" max="253" width="9.140625" customWidth="1"/>
  </cols>
  <sheetData>
    <row r="1" spans="1:3" x14ac:dyDescent="0.2">
      <c r="C1" s="11" t="s">
        <v>287</v>
      </c>
    </row>
    <row r="3" spans="1:3" ht="27.75" customHeight="1" x14ac:dyDescent="0.2">
      <c r="A3" s="446" t="s">
        <v>288</v>
      </c>
      <c r="B3" s="446"/>
      <c r="C3" s="446"/>
    </row>
    <row r="4" spans="1:3" ht="15.75" x14ac:dyDescent="0.25">
      <c r="A4" s="293"/>
      <c r="B4" s="292"/>
      <c r="C4" s="267"/>
    </row>
    <row r="5" spans="1:3" ht="68.25" customHeight="1" x14ac:dyDescent="0.2">
      <c r="A5" s="450" t="s">
        <v>289</v>
      </c>
      <c r="B5" s="450"/>
      <c r="C5" s="450"/>
    </row>
    <row r="6" spans="1:3" ht="15.75" x14ac:dyDescent="0.2">
      <c r="A6" s="265"/>
      <c r="B6" s="266"/>
      <c r="C6" s="267"/>
    </row>
    <row r="7" spans="1:3" ht="15.75" x14ac:dyDescent="0.2">
      <c r="A7" s="265"/>
      <c r="B7" s="266"/>
      <c r="C7" s="267"/>
    </row>
    <row r="8" spans="1:3" ht="15.75" x14ac:dyDescent="0.25">
      <c r="A8" s="449" t="s">
        <v>615</v>
      </c>
      <c r="B8" s="449"/>
      <c r="C8" s="449"/>
    </row>
    <row r="9" spans="1:3" ht="15.75" x14ac:dyDescent="0.25">
      <c r="A9" s="268"/>
      <c r="B9" s="269"/>
      <c r="C9" s="267"/>
    </row>
    <row r="10" spans="1:3" ht="56.25" customHeight="1" x14ac:dyDescent="0.25">
      <c r="A10" s="448" t="s">
        <v>580</v>
      </c>
      <c r="B10" s="448"/>
      <c r="C10" s="448"/>
    </row>
    <row r="11" spans="1:3" ht="15.75" x14ac:dyDescent="0.25">
      <c r="A11" s="268"/>
      <c r="B11" s="269"/>
      <c r="C11" s="267"/>
    </row>
    <row r="12" spans="1:3" ht="15.75" x14ac:dyDescent="0.2">
      <c r="A12" s="447" t="s">
        <v>579</v>
      </c>
      <c r="B12" s="447"/>
      <c r="C12" s="267"/>
    </row>
    <row r="13" spans="1:3" ht="15.75" x14ac:dyDescent="0.25">
      <c r="A13" s="270" t="s">
        <v>578</v>
      </c>
      <c r="B13" s="271"/>
      <c r="C13" s="267"/>
    </row>
    <row r="14" spans="1:3" ht="15.75" x14ac:dyDescent="0.25">
      <c r="A14" s="270" t="s">
        <v>577</v>
      </c>
      <c r="B14" s="271"/>
      <c r="C14" s="267"/>
    </row>
    <row r="15" spans="1:3" ht="15.75" x14ac:dyDescent="0.25">
      <c r="A15" s="270" t="s">
        <v>576</v>
      </c>
      <c r="B15" s="271"/>
      <c r="C15" s="267"/>
    </row>
    <row r="16" spans="1:3" ht="15.75" x14ac:dyDescent="0.25">
      <c r="A16" s="270" t="s">
        <v>565</v>
      </c>
      <c r="B16" s="271"/>
      <c r="C16" s="267"/>
    </row>
    <row r="17" spans="1:5" ht="15.75" x14ac:dyDescent="0.25">
      <c r="A17" s="270"/>
      <c r="B17" s="272"/>
      <c r="C17" s="272" t="s">
        <v>581</v>
      </c>
    </row>
    <row r="18" spans="1:5" ht="15.75" x14ac:dyDescent="0.2">
      <c r="A18" s="273" t="s">
        <v>290</v>
      </c>
      <c r="B18" s="274">
        <v>2017</v>
      </c>
      <c r="C18" s="274">
        <v>2018</v>
      </c>
      <c r="D18" s="34"/>
    </row>
    <row r="19" spans="1:5" ht="15.75" x14ac:dyDescent="0.2">
      <c r="A19" s="275" t="s">
        <v>291</v>
      </c>
      <c r="B19" s="276"/>
      <c r="C19" s="276"/>
      <c r="D19" s="34"/>
    </row>
    <row r="20" spans="1:5" ht="15.75" x14ac:dyDescent="0.2">
      <c r="A20" s="275" t="s">
        <v>575</v>
      </c>
      <c r="B20" s="276">
        <v>5998</v>
      </c>
      <c r="C20" s="276">
        <v>0</v>
      </c>
      <c r="D20" s="34"/>
    </row>
    <row r="21" spans="1:5" ht="15.75" x14ac:dyDescent="0.2">
      <c r="A21" s="277"/>
      <c r="B21" s="276"/>
      <c r="C21" s="276"/>
      <c r="D21" s="34"/>
    </row>
    <row r="22" spans="1:5" ht="15.75" x14ac:dyDescent="0.2">
      <c r="A22" s="278" t="s">
        <v>292</v>
      </c>
      <c r="B22" s="279">
        <f>B19+SUM(B20:B21)</f>
        <v>5998</v>
      </c>
      <c r="C22" s="279">
        <v>0</v>
      </c>
      <c r="D22" s="34"/>
    </row>
    <row r="23" spans="1:5" ht="15.75" x14ac:dyDescent="0.2">
      <c r="A23" s="280"/>
      <c r="B23" s="280"/>
      <c r="C23" s="280"/>
      <c r="D23" s="34"/>
    </row>
    <row r="24" spans="1:5" ht="15.75" x14ac:dyDescent="0.2">
      <c r="A24" s="273" t="s">
        <v>293</v>
      </c>
      <c r="B24" s="274">
        <f>+B18</f>
        <v>2017</v>
      </c>
      <c r="C24" s="274">
        <f>+C18</f>
        <v>2018</v>
      </c>
      <c r="D24" s="34"/>
    </row>
    <row r="25" spans="1:5" ht="15.75" x14ac:dyDescent="0.2">
      <c r="A25" s="281" t="s">
        <v>562</v>
      </c>
      <c r="B25" s="282"/>
      <c r="C25" s="282">
        <v>123</v>
      </c>
      <c r="D25" s="34"/>
    </row>
    <row r="26" spans="1:5" ht="15.75" x14ac:dyDescent="0.2">
      <c r="A26" s="281" t="s">
        <v>561</v>
      </c>
      <c r="B26" s="282"/>
      <c r="C26" s="282">
        <v>27</v>
      </c>
      <c r="D26" s="34"/>
    </row>
    <row r="27" spans="1:5" ht="15.75" x14ac:dyDescent="0.2">
      <c r="A27" s="281" t="s">
        <v>560</v>
      </c>
      <c r="B27" s="282">
        <v>660</v>
      </c>
      <c r="C27" s="282">
        <v>1680</v>
      </c>
      <c r="D27" s="34"/>
    </row>
    <row r="28" spans="1:5" ht="15.75" x14ac:dyDescent="0.2">
      <c r="A28" s="275" t="s">
        <v>559</v>
      </c>
      <c r="B28" s="276">
        <v>3298</v>
      </c>
      <c r="C28" s="276"/>
      <c r="D28" s="34"/>
    </row>
    <row r="29" spans="1:5" ht="15.75" x14ac:dyDescent="0.2">
      <c r="A29" s="283" t="s">
        <v>239</v>
      </c>
      <c r="B29" s="284">
        <f>SUM(B25:B28)</f>
        <v>3958</v>
      </c>
      <c r="C29" s="284">
        <f>SUM(C25:C28)</f>
        <v>1830</v>
      </c>
      <c r="D29" s="34"/>
      <c r="E29" s="34"/>
    </row>
    <row r="30" spans="1:5" ht="15" x14ac:dyDescent="0.2">
      <c r="A30" s="267"/>
      <c r="B30" s="267"/>
      <c r="C30" s="267"/>
      <c r="D30" s="28"/>
    </row>
    <row r="31" spans="1:5" ht="15.75" x14ac:dyDescent="0.25">
      <c r="A31" s="285"/>
      <c r="B31" s="267"/>
      <c r="C31" s="267"/>
      <c r="D31" s="28"/>
    </row>
    <row r="32" spans="1:5" ht="15.75" x14ac:dyDescent="0.25">
      <c r="A32" s="286" t="s">
        <v>616</v>
      </c>
      <c r="B32" s="267"/>
      <c r="C32" s="267"/>
    </row>
    <row r="33" spans="1:9" ht="15.75" x14ac:dyDescent="0.25">
      <c r="A33" s="286"/>
      <c r="B33" s="267"/>
      <c r="C33" s="267"/>
    </row>
    <row r="34" spans="1:9" ht="12.75" customHeight="1" x14ac:dyDescent="0.2">
      <c r="A34" s="287" t="s">
        <v>574</v>
      </c>
      <c r="B34" s="288"/>
      <c r="C34" s="267"/>
    </row>
    <row r="35" spans="1:9" ht="15.75" x14ac:dyDescent="0.2">
      <c r="A35" s="287" t="s">
        <v>573</v>
      </c>
      <c r="B35" s="288"/>
      <c r="C35" s="267"/>
    </row>
    <row r="36" spans="1:9" ht="15.75" x14ac:dyDescent="0.2">
      <c r="A36" s="287" t="s">
        <v>572</v>
      </c>
      <c r="B36" s="288"/>
      <c r="C36" s="267"/>
    </row>
    <row r="37" spans="1:9" ht="15.75" x14ac:dyDescent="0.2">
      <c r="A37" s="287" t="s">
        <v>571</v>
      </c>
      <c r="B37" s="288"/>
      <c r="C37" s="267"/>
    </row>
    <row r="38" spans="1:9" ht="15.75" x14ac:dyDescent="0.2">
      <c r="A38" s="287" t="s">
        <v>565</v>
      </c>
      <c r="B38" s="267"/>
      <c r="C38" s="267"/>
    </row>
    <row r="39" spans="1:9" ht="15.75" x14ac:dyDescent="0.25">
      <c r="A39" s="285"/>
      <c r="B39" s="267"/>
      <c r="C39" s="272" t="s">
        <v>581</v>
      </c>
    </row>
    <row r="40" spans="1:9" ht="15.75" x14ac:dyDescent="0.2">
      <c r="A40" s="273" t="s">
        <v>290</v>
      </c>
      <c r="B40" s="274">
        <v>2017</v>
      </c>
      <c r="C40" s="274">
        <v>2018</v>
      </c>
    </row>
    <row r="41" spans="1:9" ht="15.75" x14ac:dyDescent="0.2">
      <c r="A41" s="275" t="s">
        <v>291</v>
      </c>
      <c r="B41" s="276"/>
      <c r="C41" s="276"/>
      <c r="I41" s="28"/>
    </row>
    <row r="42" spans="1:9" ht="15.75" x14ac:dyDescent="0.2">
      <c r="A42" s="275" t="s">
        <v>564</v>
      </c>
      <c r="B42" s="276"/>
      <c r="C42" s="276">
        <v>4162</v>
      </c>
      <c r="D42" s="28"/>
      <c r="I42" s="28"/>
    </row>
    <row r="43" spans="1:9" ht="15.75" x14ac:dyDescent="0.2">
      <c r="A43" s="289" t="s">
        <v>563</v>
      </c>
      <c r="B43" s="276">
        <v>180835</v>
      </c>
      <c r="C43" s="276"/>
      <c r="I43" s="28"/>
    </row>
    <row r="44" spans="1:9" ht="15.75" x14ac:dyDescent="0.2">
      <c r="A44" s="278" t="s">
        <v>292</v>
      </c>
      <c r="B44" s="279">
        <f>SUM(B43)</f>
        <v>180835</v>
      </c>
      <c r="C44" s="279">
        <f>C41+C42</f>
        <v>4162</v>
      </c>
      <c r="D44" s="28"/>
      <c r="I44" s="28"/>
    </row>
    <row r="45" spans="1:9" ht="15.75" x14ac:dyDescent="0.2">
      <c r="A45" s="280"/>
      <c r="B45" s="280"/>
      <c r="C45" s="280"/>
      <c r="I45" s="28"/>
    </row>
    <row r="46" spans="1:9" ht="15.75" x14ac:dyDescent="0.2">
      <c r="A46" s="273" t="s">
        <v>293</v>
      </c>
      <c r="B46" s="274">
        <f>+B40</f>
        <v>2017</v>
      </c>
      <c r="C46" s="274">
        <f>+C40</f>
        <v>2018</v>
      </c>
      <c r="I46" s="28"/>
    </row>
    <row r="47" spans="1:9" ht="15.75" x14ac:dyDescent="0.2">
      <c r="A47" s="281" t="s">
        <v>562</v>
      </c>
      <c r="B47" s="282"/>
      <c r="C47" s="282"/>
      <c r="D47" s="233"/>
      <c r="I47" s="28"/>
    </row>
    <row r="48" spans="1:9" ht="15.75" x14ac:dyDescent="0.2">
      <c r="A48" s="281" t="s">
        <v>561</v>
      </c>
      <c r="B48" s="282"/>
      <c r="C48" s="282"/>
      <c r="D48" s="233"/>
      <c r="I48" s="28"/>
    </row>
    <row r="49" spans="1:12" ht="15.75" x14ac:dyDescent="0.2">
      <c r="A49" s="281" t="s">
        <v>570</v>
      </c>
      <c r="B49" s="282"/>
      <c r="C49" s="282">
        <v>3003</v>
      </c>
      <c r="D49" s="233"/>
      <c r="I49" s="28"/>
    </row>
    <row r="50" spans="1:12" ht="15.75" x14ac:dyDescent="0.2">
      <c r="A50" s="275" t="s">
        <v>559</v>
      </c>
      <c r="B50" s="276"/>
      <c r="C50" s="276">
        <v>181994</v>
      </c>
      <c r="D50" s="234"/>
      <c r="I50" s="28"/>
    </row>
    <row r="51" spans="1:12" ht="15.75" x14ac:dyDescent="0.2">
      <c r="A51" s="283" t="s">
        <v>239</v>
      </c>
      <c r="B51" s="284">
        <f>SUM(B47:B50)</f>
        <v>0</v>
      </c>
      <c r="C51" s="284">
        <f>SUM(C47:C50)</f>
        <v>184997</v>
      </c>
      <c r="D51" s="28"/>
      <c r="E51" s="28"/>
      <c r="I51" s="28"/>
      <c r="J51" s="28"/>
      <c r="K51" s="28"/>
    </row>
    <row r="52" spans="1:12" ht="15.75" x14ac:dyDescent="0.2">
      <c r="A52" s="290"/>
      <c r="B52" s="291"/>
      <c r="C52" s="267"/>
      <c r="L52" s="28"/>
    </row>
    <row r="53" spans="1:12" ht="15.75" x14ac:dyDescent="0.25">
      <c r="A53" s="285"/>
      <c r="B53" s="267"/>
      <c r="C53" s="267"/>
    </row>
    <row r="54" spans="1:12" ht="15.75" x14ac:dyDescent="0.25">
      <c r="A54" s="286" t="s">
        <v>617</v>
      </c>
      <c r="B54" s="292"/>
      <c r="C54" s="267"/>
    </row>
    <row r="55" spans="1:12" ht="15.75" x14ac:dyDescent="0.25">
      <c r="A55" s="286"/>
      <c r="B55" s="292"/>
      <c r="C55" s="267"/>
    </row>
    <row r="56" spans="1:12" ht="12.75" customHeight="1" x14ac:dyDescent="0.2">
      <c r="A56" s="445" t="s">
        <v>569</v>
      </c>
      <c r="B56" s="445"/>
      <c r="C56" s="267"/>
    </row>
    <row r="57" spans="1:12" ht="15.75" x14ac:dyDescent="0.2">
      <c r="A57" s="287" t="s">
        <v>568</v>
      </c>
      <c r="B57" s="287"/>
      <c r="C57" s="267"/>
    </row>
    <row r="58" spans="1:12" ht="15.75" x14ac:dyDescent="0.2">
      <c r="A58" s="287" t="s">
        <v>567</v>
      </c>
      <c r="B58" s="287"/>
      <c r="C58" s="267"/>
    </row>
    <row r="59" spans="1:12" ht="15.75" x14ac:dyDescent="0.2">
      <c r="A59" s="287" t="s">
        <v>566</v>
      </c>
      <c r="B59" s="287"/>
      <c r="C59" s="267"/>
    </row>
    <row r="60" spans="1:12" ht="15.75" x14ac:dyDescent="0.25">
      <c r="A60" s="287" t="s">
        <v>565</v>
      </c>
      <c r="B60" s="292"/>
      <c r="C60" s="267"/>
    </row>
    <row r="61" spans="1:12" ht="15.75" x14ac:dyDescent="0.25">
      <c r="A61" s="267"/>
      <c r="B61" s="267"/>
      <c r="C61" s="272" t="s">
        <v>581</v>
      </c>
    </row>
    <row r="62" spans="1:12" ht="15.75" x14ac:dyDescent="0.2">
      <c r="A62" s="273" t="s">
        <v>290</v>
      </c>
      <c r="B62" s="274">
        <v>2017</v>
      </c>
      <c r="C62" s="274">
        <v>2018</v>
      </c>
      <c r="G62" s="2"/>
      <c r="H62" s="2"/>
      <c r="I62" s="2"/>
    </row>
    <row r="63" spans="1:12" ht="15.75" x14ac:dyDescent="0.2">
      <c r="A63" s="275" t="s">
        <v>291</v>
      </c>
      <c r="B63" s="276"/>
      <c r="C63" s="276"/>
      <c r="G63" s="237"/>
      <c r="H63" s="237"/>
      <c r="I63" s="2"/>
    </row>
    <row r="64" spans="1:12" ht="15.75" x14ac:dyDescent="0.2">
      <c r="A64" s="275" t="s">
        <v>564</v>
      </c>
      <c r="B64" s="276"/>
      <c r="C64" s="276">
        <v>35121</v>
      </c>
      <c r="D64" s="235"/>
      <c r="E64" s="2"/>
      <c r="G64" s="237"/>
      <c r="H64" s="237"/>
      <c r="I64" s="2"/>
    </row>
    <row r="65" spans="1:10" ht="15.75" x14ac:dyDescent="0.2">
      <c r="A65" s="289" t="s">
        <v>563</v>
      </c>
      <c r="B65" s="276">
        <v>287000</v>
      </c>
      <c r="C65" s="276"/>
      <c r="D65" s="235"/>
      <c r="E65" s="2"/>
      <c r="G65" s="235"/>
      <c r="H65" s="237"/>
      <c r="I65" s="2"/>
    </row>
    <row r="66" spans="1:10" ht="15.75" x14ac:dyDescent="0.2">
      <c r="A66" s="278" t="s">
        <v>292</v>
      </c>
      <c r="B66" s="279">
        <f>SUM(B65)</f>
        <v>287000</v>
      </c>
      <c r="C66" s="279">
        <f>C63+C64</f>
        <v>35121</v>
      </c>
      <c r="D66" s="237"/>
      <c r="E66" s="2"/>
      <c r="G66" s="237"/>
      <c r="H66" s="237"/>
      <c r="I66" s="2"/>
    </row>
    <row r="67" spans="1:10" ht="15.75" x14ac:dyDescent="0.2">
      <c r="A67" s="280"/>
      <c r="B67" s="280"/>
      <c r="C67" s="280"/>
      <c r="D67" s="2"/>
      <c r="E67" s="2"/>
      <c r="G67" s="237"/>
      <c r="H67" s="237"/>
      <c r="I67" s="2"/>
    </row>
    <row r="68" spans="1:10" ht="15.75" x14ac:dyDescent="0.2">
      <c r="A68" s="273" t="s">
        <v>293</v>
      </c>
      <c r="B68" s="274">
        <f>+B62</f>
        <v>2017</v>
      </c>
      <c r="C68" s="274">
        <f>+C62</f>
        <v>2018</v>
      </c>
      <c r="D68" s="2"/>
      <c r="E68" s="2"/>
      <c r="G68" s="237"/>
      <c r="H68" s="237"/>
      <c r="I68" s="2"/>
    </row>
    <row r="69" spans="1:10" ht="15.75" x14ac:dyDescent="0.2">
      <c r="A69" s="281" t="s">
        <v>562</v>
      </c>
      <c r="B69" s="282"/>
      <c r="C69" s="282"/>
      <c r="D69" s="236"/>
      <c r="E69" s="237"/>
      <c r="G69" s="237"/>
      <c r="H69" s="237"/>
      <c r="I69" s="2"/>
    </row>
    <row r="70" spans="1:10" ht="15.75" x14ac:dyDescent="0.2">
      <c r="A70" s="281" t="s">
        <v>561</v>
      </c>
      <c r="B70" s="282"/>
      <c r="C70" s="282"/>
      <c r="D70" s="236"/>
      <c r="E70" s="237"/>
      <c r="G70" s="237"/>
      <c r="H70" s="237"/>
      <c r="I70" s="2"/>
    </row>
    <row r="71" spans="1:10" ht="15.75" x14ac:dyDescent="0.2">
      <c r="A71" s="281" t="s">
        <v>560</v>
      </c>
      <c r="B71" s="282"/>
      <c r="C71" s="282">
        <v>33378</v>
      </c>
      <c r="D71" s="236"/>
      <c r="E71" s="237"/>
      <c r="G71" s="237"/>
      <c r="H71" s="237"/>
      <c r="I71" s="2"/>
    </row>
    <row r="72" spans="1:10" ht="15.75" x14ac:dyDescent="0.2">
      <c r="A72" s="275" t="s">
        <v>230</v>
      </c>
      <c r="B72" s="276"/>
      <c r="C72" s="276">
        <v>288743</v>
      </c>
      <c r="D72" s="235"/>
      <c r="E72" s="237"/>
      <c r="G72" s="237"/>
      <c r="H72" s="237"/>
      <c r="I72" s="2"/>
    </row>
    <row r="73" spans="1:10" ht="15.75" x14ac:dyDescent="0.2">
      <c r="A73" s="283" t="s">
        <v>239</v>
      </c>
      <c r="B73" s="284">
        <f>SUM(B69:B72)</f>
        <v>0</v>
      </c>
      <c r="C73" s="284">
        <f>SUM(C69:C72)</f>
        <v>322121</v>
      </c>
      <c r="D73" s="237"/>
      <c r="E73" s="237"/>
      <c r="G73" s="237"/>
      <c r="H73" s="237"/>
      <c r="I73" s="237"/>
      <c r="J73" s="28"/>
    </row>
    <row r="74" spans="1:10" ht="15" x14ac:dyDescent="0.2">
      <c r="A74" s="267"/>
      <c r="B74" s="267"/>
      <c r="C74" s="267"/>
    </row>
    <row r="75" spans="1:10" ht="15" x14ac:dyDescent="0.2">
      <c r="A75" s="267"/>
      <c r="B75" s="267"/>
      <c r="C75" s="267"/>
    </row>
    <row r="76" spans="1:10" ht="15.75" x14ac:dyDescent="0.25">
      <c r="A76" s="286" t="s">
        <v>618</v>
      </c>
      <c r="B76" s="292"/>
      <c r="C76" s="267"/>
    </row>
    <row r="77" spans="1:10" ht="15.75" x14ac:dyDescent="0.25">
      <c r="A77" s="286"/>
      <c r="B77" s="292"/>
      <c r="C77" s="267"/>
    </row>
    <row r="78" spans="1:10" ht="15.75" x14ac:dyDescent="0.2">
      <c r="A78" s="445" t="s">
        <v>613</v>
      </c>
      <c r="B78" s="445"/>
      <c r="C78" s="267"/>
    </row>
    <row r="79" spans="1:10" ht="15.75" x14ac:dyDescent="0.2">
      <c r="A79" s="287" t="s">
        <v>568</v>
      </c>
      <c r="B79" s="287"/>
      <c r="C79" s="267"/>
    </row>
    <row r="80" spans="1:10" ht="15.75" x14ac:dyDescent="0.2">
      <c r="A80" s="287" t="s">
        <v>611</v>
      </c>
      <c r="B80" s="287"/>
      <c r="C80" s="267"/>
    </row>
    <row r="81" spans="1:4" ht="15.75" x14ac:dyDescent="0.2">
      <c r="A81" s="287" t="s">
        <v>612</v>
      </c>
      <c r="B81" s="287"/>
      <c r="C81" s="267"/>
    </row>
    <row r="82" spans="1:4" ht="15.75" x14ac:dyDescent="0.25">
      <c r="A82" s="287" t="s">
        <v>565</v>
      </c>
      <c r="B82" s="292"/>
      <c r="C82" s="267"/>
    </row>
    <row r="83" spans="1:4" ht="15.75" x14ac:dyDescent="0.25">
      <c r="A83" s="267"/>
      <c r="B83" s="267"/>
      <c r="C83" s="272" t="s">
        <v>581</v>
      </c>
    </row>
    <row r="84" spans="1:4" ht="15.75" x14ac:dyDescent="0.2">
      <c r="A84" s="273" t="s">
        <v>290</v>
      </c>
      <c r="B84" s="274">
        <v>2018</v>
      </c>
      <c r="C84" s="274">
        <v>2019</v>
      </c>
    </row>
    <row r="85" spans="1:4" ht="15.75" x14ac:dyDescent="0.2">
      <c r="A85" s="275" t="s">
        <v>291</v>
      </c>
      <c r="B85" s="276"/>
      <c r="C85" s="276"/>
    </row>
    <row r="86" spans="1:4" ht="15.75" x14ac:dyDescent="0.2">
      <c r="A86" s="275" t="s">
        <v>564</v>
      </c>
      <c r="B86" s="276">
        <v>47426</v>
      </c>
      <c r="C86" s="276"/>
      <c r="D86" s="237"/>
    </row>
    <row r="87" spans="1:4" ht="15.75" x14ac:dyDescent="0.2">
      <c r="A87" s="289" t="s">
        <v>614</v>
      </c>
      <c r="B87" s="276">
        <v>47426</v>
      </c>
      <c r="C87" s="276"/>
      <c r="D87" s="237"/>
    </row>
    <row r="88" spans="1:4" ht="15.75" x14ac:dyDescent="0.2">
      <c r="A88" s="278" t="s">
        <v>292</v>
      </c>
      <c r="B88" s="279">
        <f>SUM(B87)</f>
        <v>47426</v>
      </c>
      <c r="C88" s="279">
        <f>C85+C86</f>
        <v>0</v>
      </c>
      <c r="D88" s="237"/>
    </row>
    <row r="89" spans="1:4" ht="15.75" x14ac:dyDescent="0.2">
      <c r="A89" s="280"/>
      <c r="B89" s="280"/>
      <c r="C89" s="280"/>
      <c r="D89" s="237"/>
    </row>
    <row r="90" spans="1:4" ht="15.75" x14ac:dyDescent="0.2">
      <c r="A90" s="273" t="s">
        <v>293</v>
      </c>
      <c r="B90" s="274">
        <f>+B84</f>
        <v>2018</v>
      </c>
      <c r="C90" s="274">
        <f>+C84</f>
        <v>2019</v>
      </c>
      <c r="D90" s="237"/>
    </row>
    <row r="91" spans="1:4" ht="15.75" x14ac:dyDescent="0.2">
      <c r="A91" s="281" t="s">
        <v>562</v>
      </c>
      <c r="B91" s="282"/>
      <c r="C91" s="282"/>
      <c r="D91" s="237"/>
    </row>
    <row r="92" spans="1:4" ht="15.75" x14ac:dyDescent="0.2">
      <c r="A92" s="281" t="s">
        <v>561</v>
      </c>
      <c r="B92" s="282"/>
      <c r="C92" s="282"/>
      <c r="D92" s="237"/>
    </row>
    <row r="93" spans="1:4" ht="15.75" x14ac:dyDescent="0.2">
      <c r="A93" s="281" t="s">
        <v>560</v>
      </c>
      <c r="B93" s="282">
        <v>1611</v>
      </c>
      <c r="C93" s="282"/>
      <c r="D93" s="237"/>
    </row>
    <row r="94" spans="1:4" ht="15.75" x14ac:dyDescent="0.2">
      <c r="A94" s="275" t="s">
        <v>230</v>
      </c>
      <c r="B94" s="276">
        <v>45815</v>
      </c>
      <c r="C94" s="276"/>
      <c r="D94" s="237"/>
    </row>
    <row r="95" spans="1:4" ht="15.75" x14ac:dyDescent="0.2">
      <c r="A95" s="283" t="s">
        <v>239</v>
      </c>
      <c r="B95" s="284">
        <f>SUM(B91:B94)</f>
        <v>47426</v>
      </c>
      <c r="C95" s="284">
        <f>SUM(C91:C94)</f>
        <v>0</v>
      </c>
      <c r="D95" s="237"/>
    </row>
  </sheetData>
  <sheetProtection selectLockedCells="1" selectUnlockedCells="1"/>
  <mergeCells count="7">
    <mergeCell ref="A78:B78"/>
    <mergeCell ref="A3:C3"/>
    <mergeCell ref="A12:B12"/>
    <mergeCell ref="A56:B56"/>
    <mergeCell ref="A10:C10"/>
    <mergeCell ref="A8:C8"/>
    <mergeCell ref="A5:C5"/>
  </mergeCells>
  <conditionalFormatting sqref="B22:C22">
    <cfRule type="cellIs" dxfId="6" priority="8" stopIfTrue="1" operator="equal">
      <formula>0</formula>
    </cfRule>
  </conditionalFormatting>
  <conditionalFormatting sqref="B44">
    <cfRule type="cellIs" dxfId="5" priority="7" stopIfTrue="1" operator="equal">
      <formula>0</formula>
    </cfRule>
  </conditionalFormatting>
  <conditionalFormatting sqref="B66">
    <cfRule type="cellIs" dxfId="4" priority="6" stopIfTrue="1" operator="equal">
      <formula>0</formula>
    </cfRule>
  </conditionalFormatting>
  <conditionalFormatting sqref="C44">
    <cfRule type="cellIs" dxfId="3" priority="4" stopIfTrue="1" operator="equal">
      <formula>0</formula>
    </cfRule>
  </conditionalFormatting>
  <conditionalFormatting sqref="C66">
    <cfRule type="cellIs" dxfId="2" priority="3" stopIfTrue="1" operator="equal">
      <formula>0</formula>
    </cfRule>
  </conditionalFormatting>
  <conditionalFormatting sqref="B88">
    <cfRule type="cellIs" dxfId="1" priority="2" stopIfTrue="1" operator="equal">
      <formula>0</formula>
    </cfRule>
  </conditionalFormatting>
  <conditionalFormatting sqref="C88">
    <cfRule type="cellIs" dxfId="0" priority="1" stopIfTrue="1" operator="equal">
      <formula>0</formula>
    </cfRule>
  </conditionalFormatting>
  <pageMargins left="0.78740157480314965" right="0.78740157480314965" top="1.0629921259842521" bottom="1.0629921259842521" header="0.78740157480314965" footer="0.78740157480314965"/>
  <pageSetup paperSize="9" scale="52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7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27</vt:i4>
      </vt:variant>
    </vt:vector>
  </HeadingPairs>
  <TitlesOfParts>
    <vt:vector size="39" baseType="lpstr">
      <vt:lpstr>1.Bev-kiad.</vt:lpstr>
      <vt:lpstr>2.Műk.</vt:lpstr>
      <vt:lpstr>3.Felh.</vt:lpstr>
      <vt:lpstr>4. Átadott p.eszk.</vt:lpstr>
      <vt:lpstr>5.finanszírozás</vt:lpstr>
      <vt:lpstr>6.Bev.össz.</vt:lpstr>
      <vt:lpstr>7.Kiad.össz.</vt:lpstr>
      <vt:lpstr>8.Többéves</vt:lpstr>
      <vt:lpstr>9. Eu projekt</vt:lpstr>
      <vt:lpstr>10.Likviditás</vt:lpstr>
      <vt:lpstr>11. Gst</vt:lpstr>
      <vt:lpstr>13.MANKOHivatal</vt:lpstr>
      <vt:lpstr>'1.Bev-kiad.'!Excel_BuiltIn__FilterDatabase</vt:lpstr>
      <vt:lpstr>'2.Műk.'!Excel_BuiltIn__FilterDatabase</vt:lpstr>
      <vt:lpstr>'1.Bev-kiad.'!Excel_BuiltIn_Print_Area</vt:lpstr>
      <vt:lpstr>'1.Bev-kiad.'!Excel_BuiltIn_Print_Area</vt:lpstr>
      <vt:lpstr>'2.Műk.'!Excel_BuiltIn_Print_Area</vt:lpstr>
      <vt:lpstr>'2.Műk.'!Excel_BuiltIn_Print_Area</vt:lpstr>
      <vt:lpstr>'3.Felh.'!Excel_BuiltIn_Print_Area</vt:lpstr>
      <vt:lpstr>'4. Átadott p.eszk.'!Excel_BuiltIn_Print_Area</vt:lpstr>
      <vt:lpstr>'4. Átadott p.eszk.'!Excel_BuiltIn_Print_Area</vt:lpstr>
      <vt:lpstr>'1.Bev-kiad.'!Nyomtatási_terület</vt:lpstr>
      <vt:lpstr>'10.Likviditás'!Nyomtatási_terület</vt:lpstr>
      <vt:lpstr>'13.MANKOHivatal'!Nyomtatási_terület</vt:lpstr>
      <vt:lpstr>'2.Műk.'!Nyomtatási_terület</vt:lpstr>
      <vt:lpstr>'3.Felh.'!Nyomtatási_terület</vt:lpstr>
      <vt:lpstr>'4. Átadott p.eszk.'!Nyomtatási_terület</vt:lpstr>
      <vt:lpstr>'5.finanszírozás'!Nyomtatási_terület</vt:lpstr>
      <vt:lpstr>'6.Bev.össz.'!Nyomtatási_terület</vt:lpstr>
      <vt:lpstr>'7.Kiad.össz.'!Nyomtatási_terület</vt:lpstr>
      <vt:lpstr>'8.Többéves'!Nyomtatási_terület</vt:lpstr>
      <vt:lpstr>'9. Eu projekt'!Nyomtatási_terület</vt:lpstr>
      <vt:lpstr>'1.Bev-kiad.'!Z_ABF21C5C_6078_4D03_96DF_78390D4F8F84_.wvu.FilterData</vt:lpstr>
      <vt:lpstr>'2.Műk.'!Z_ABF21C5C_6078_4D03_96DF_78390D4F8F84_.wvu.FilterData</vt:lpstr>
      <vt:lpstr>'1.Bev-kiad.'!Z_ABF21C5C_6078_4D03_96DF_78390D4F8F84_.wvu.PrintArea</vt:lpstr>
      <vt:lpstr>'13.MANKOHivatal'!Z_ABF21C5C_6078_4D03_96DF_78390D4F8F84_.wvu.PrintArea</vt:lpstr>
      <vt:lpstr>'2.Műk.'!Z_ABF21C5C_6078_4D03_96DF_78390D4F8F84_.wvu.PrintArea</vt:lpstr>
      <vt:lpstr>'3.Felh.'!Z_ABF21C5C_6078_4D03_96DF_78390D4F8F84_.wvu.PrintArea</vt:lpstr>
      <vt:lpstr>'4. Átadott p.eszk.'!Z_ABF21C5C_6078_4D03_96DF_78390D4F8F84_.wvu.PrintArea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Tamás Csécsi</dc:creator>
  <cp:lastModifiedBy>Renáta Hofmann</cp:lastModifiedBy>
  <cp:lastPrinted>2018-04-09T13:07:01Z</cp:lastPrinted>
  <dcterms:created xsi:type="dcterms:W3CDTF">2018-07-23T07:05:26Z</dcterms:created>
  <dcterms:modified xsi:type="dcterms:W3CDTF">2018-09-11T11:18:00Z</dcterms:modified>
</cp:coreProperties>
</file>