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730" windowHeight="11610" tabRatio="688" firstSheet="14" activeTab="16"/>
  </bookViews>
  <sheets>
    <sheet name="Mérleg szintű össz" sheetId="12" r:id="rId1"/>
    <sheet name="Mérleg szintű ÖK" sheetId="15" r:id="rId2"/>
    <sheet name="Normatíva 2018" sheetId="4" r:id="rId3"/>
    <sheet name="Közhatalmi bevétel" sheetId="14" r:id="rId4"/>
    <sheet name="Saját bevételek" sheetId="13" r:id="rId5"/>
    <sheet name="2017.12.havi záró pénzkészlet" sheetId="25" r:id="rId6"/>
    <sheet name="Általános kiadások" sheetId="19" r:id="rId7"/>
    <sheet name="Település üzemeltetés" sheetId="20" r:id="rId8"/>
    <sheet name="Gyermekétkeztetés ÖK" sheetId="21" r:id="rId9"/>
    <sheet name="Egészségügyi feladatok" sheetId="22" r:id="rId10"/>
    <sheet name="Kulturális szolgáltatás" sheetId="23" r:id="rId11"/>
    <sheet name="Közfoglalkoztatás" sheetId="24" r:id="rId12"/>
    <sheet name="Önkormányzat személyi" sheetId="6" state="hidden" r:id="rId13"/>
    <sheet name="Önkormányzat DOLOGI" sheetId="7" state="hidden" r:id="rId14"/>
    <sheet name="Önkormányzat Települési támogat" sheetId="8" r:id="rId15"/>
    <sheet name="Önkormányzat Átadott pénzeszköz" sheetId="9" r:id="rId16"/>
    <sheet name="Önkormányzat Beruházás" sheetId="10" r:id="rId17"/>
    <sheet name="Intézményi összesen" sheetId="11" r:id="rId18"/>
    <sheet name="Hivatal 2018 évi elemi költésgv" sheetId="2" r:id="rId19"/>
    <sheet name="Óvoda" sheetId="16" r:id="rId20"/>
    <sheet name="Likviditás" sheetId="26" r:id="rId21"/>
    <sheet name="Létszám" sheetId="27" r:id="rId22"/>
    <sheet name="Közvetett támogatás" sheetId="28" r:id="rId23"/>
    <sheet name="Adósságot keletkeztető ügyletek" sheetId="29" r:id="rId24"/>
    <sheet name="Áthúzódó kötváll" sheetId="30" r:id="rId25"/>
  </sheets>
  <externalReferences>
    <externalReference r:id="rId26"/>
  </externalReferences>
  <definedNames>
    <definedName name="_xlnm.Print_Area" localSheetId="11">Közfoglalkoztatás!$A$1:$D$11</definedName>
    <definedName name="_xlnm.Print_Area" localSheetId="0">'Mérleg szintű össz'!$A$1:$L$35</definedName>
    <definedName name="_xlnm.Print_Area" localSheetId="16">'Önkormányzat Beruházás'!$A$1:$E$34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8"/>
  <c r="C8" i="22"/>
  <c r="G8" s="1"/>
  <c r="C36" i="21"/>
  <c r="F13" i="15"/>
  <c r="D14" i="14"/>
  <c r="D15" i="26" l="1"/>
  <c r="B8"/>
  <c r="C8" s="1"/>
  <c r="D8" s="1"/>
  <c r="C29" i="10"/>
  <c r="C21" i="12"/>
  <c r="E21" s="1"/>
  <c r="C40" i="19"/>
  <c r="K14" i="30"/>
  <c r="J13"/>
  <c r="J14" s="1"/>
  <c r="I13"/>
  <c r="I14" s="1"/>
  <c r="H13"/>
  <c r="H14" s="1"/>
  <c r="G13"/>
  <c r="G14" s="1"/>
  <c r="F13"/>
  <c r="F14" s="1"/>
  <c r="E13"/>
  <c r="E14" s="1"/>
  <c r="D13"/>
  <c r="D14" s="1"/>
  <c r="C13"/>
  <c r="L13"/>
  <c r="L14" s="1"/>
  <c r="L10"/>
  <c r="F10"/>
  <c r="E10"/>
  <c r="D10"/>
  <c r="C10"/>
  <c r="G33" i="29"/>
  <c r="G32"/>
  <c r="G31"/>
  <c r="G30"/>
  <c r="G29"/>
  <c r="G28"/>
  <c r="G27"/>
  <c r="F26"/>
  <c r="E26"/>
  <c r="D26"/>
  <c r="C26"/>
  <c r="G25"/>
  <c r="G24"/>
  <c r="G23"/>
  <c r="G22"/>
  <c r="G21"/>
  <c r="G20"/>
  <c r="G19"/>
  <c r="F18"/>
  <c r="E18"/>
  <c r="E34" s="1"/>
  <c r="D18"/>
  <c r="C18"/>
  <c r="C34" s="1"/>
  <c r="G15"/>
  <c r="G14"/>
  <c r="G13"/>
  <c r="D12"/>
  <c r="E12" s="1"/>
  <c r="E11"/>
  <c r="F11" s="1"/>
  <c r="G11" s="1"/>
  <c r="D10"/>
  <c r="E10" s="1"/>
  <c r="C11" i="28"/>
  <c r="N18" i="26"/>
  <c r="D34" i="29" l="1"/>
  <c r="F34"/>
  <c r="G34" s="1"/>
  <c r="G26"/>
  <c r="F12"/>
  <c r="G12" s="1"/>
  <c r="F10"/>
  <c r="G10" s="1"/>
  <c r="G18"/>
  <c r="E8" i="26"/>
  <c r="F8" l="1"/>
  <c r="G8" l="1"/>
  <c r="H8" l="1"/>
  <c r="I8" l="1"/>
  <c r="J8" l="1"/>
  <c r="K8" l="1"/>
  <c r="L8" l="1"/>
  <c r="M8" l="1"/>
  <c r="N8" s="1"/>
  <c r="C15" i="25" l="1"/>
  <c r="E39" i="23"/>
  <c r="D39"/>
  <c r="D51"/>
  <c r="F50"/>
  <c r="F39" s="1"/>
  <c r="C11" i="19" l="1"/>
  <c r="C9"/>
  <c r="C19"/>
  <c r="C14"/>
  <c r="C16" i="25"/>
  <c r="C18" i="10"/>
  <c r="C17"/>
  <c r="G15" i="26" s="1"/>
  <c r="N15" l="1"/>
  <c r="C9" i="10"/>
  <c r="H15" i="12"/>
  <c r="C18" i="15"/>
  <c r="C17" i="12" s="1"/>
  <c r="K27" i="2"/>
  <c r="L27"/>
  <c r="M27"/>
  <c r="I27"/>
  <c r="J27"/>
  <c r="C19" i="15" l="1"/>
  <c r="C18" i="12" s="1"/>
  <c r="N8" i="2"/>
  <c r="N9"/>
  <c r="N10"/>
  <c r="N11"/>
  <c r="N12"/>
  <c r="N13"/>
  <c r="N14"/>
  <c r="N15"/>
  <c r="N16"/>
  <c r="N17"/>
  <c r="N18"/>
  <c r="N19"/>
  <c r="N21"/>
  <c r="N22"/>
  <c r="N23"/>
  <c r="N24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60"/>
  <c r="N62"/>
  <c r="N63"/>
  <c r="N64"/>
  <c r="N65"/>
  <c r="N66"/>
  <c r="N67"/>
  <c r="N68"/>
  <c r="N70"/>
  <c r="N71"/>
  <c r="N72"/>
  <c r="N73"/>
  <c r="N74"/>
  <c r="N75"/>
  <c r="N76"/>
  <c r="N77"/>
  <c r="N78"/>
  <c r="N79"/>
  <c r="N80"/>
  <c r="N81"/>
  <c r="N82"/>
  <c r="N83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10"/>
  <c r="N111"/>
  <c r="N112"/>
  <c r="C11" i="24"/>
  <c r="C9"/>
  <c r="C7"/>
  <c r="U61" i="7"/>
  <c r="F53" i="23"/>
  <c r="F54" s="1"/>
  <c r="F52"/>
  <c r="E64"/>
  <c r="E55"/>
  <c r="E54"/>
  <c r="E51"/>
  <c r="E65" s="1"/>
  <c r="E57"/>
  <c r="E53"/>
  <c r="D65" i="22"/>
  <c r="E65"/>
  <c r="G10"/>
  <c r="G9"/>
  <c r="C11"/>
  <c r="G11" s="1"/>
  <c r="C9"/>
  <c r="D67" i="7" l="1"/>
  <c r="Y67" s="1"/>
  <c r="D66"/>
  <c r="D62"/>
  <c r="D63"/>
  <c r="Y9"/>
  <c r="Y10"/>
  <c r="Y11"/>
  <c r="Y12"/>
  <c r="Y13"/>
  <c r="Y15"/>
  <c r="Y16"/>
  <c r="Y17"/>
  <c r="Y18"/>
  <c r="Y19"/>
  <c r="Y21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5"/>
  <c r="Y46"/>
  <c r="Y47"/>
  <c r="Y48"/>
  <c r="Y49"/>
  <c r="Y51"/>
  <c r="Y52"/>
  <c r="Y53"/>
  <c r="Y54"/>
  <c r="Y56"/>
  <c r="Y60"/>
  <c r="Y62"/>
  <c r="Y63"/>
  <c r="Y65"/>
  <c r="Y66"/>
  <c r="Y8"/>
  <c r="C60" i="23"/>
  <c r="F56"/>
  <c r="C55"/>
  <c r="D54"/>
  <c r="C54"/>
  <c r="F49"/>
  <c r="F48"/>
  <c r="F47"/>
  <c r="F46"/>
  <c r="F45"/>
  <c r="F44"/>
  <c r="F43"/>
  <c r="F42"/>
  <c r="F41"/>
  <c r="F40"/>
  <c r="C39"/>
  <c r="F38"/>
  <c r="F37"/>
  <c r="F36"/>
  <c r="C35"/>
  <c r="F30"/>
  <c r="F29"/>
  <c r="F28"/>
  <c r="D27"/>
  <c r="F57" s="1"/>
  <c r="C27"/>
  <c r="F25"/>
  <c r="F24"/>
  <c r="D23"/>
  <c r="C23"/>
  <c r="F22"/>
  <c r="F21"/>
  <c r="F20"/>
  <c r="F19"/>
  <c r="D18"/>
  <c r="C18"/>
  <c r="C26" s="1"/>
  <c r="D17"/>
  <c r="F15"/>
  <c r="F14"/>
  <c r="F13"/>
  <c r="F12"/>
  <c r="F11"/>
  <c r="F10"/>
  <c r="D9"/>
  <c r="C9"/>
  <c r="C17" s="1"/>
  <c r="F8"/>
  <c r="F7" s="1"/>
  <c r="D7"/>
  <c r="C7"/>
  <c r="G62" i="22"/>
  <c r="G61"/>
  <c r="G60"/>
  <c r="F59"/>
  <c r="E59"/>
  <c r="E63" s="1"/>
  <c r="D59"/>
  <c r="C59"/>
  <c r="G58"/>
  <c r="G57"/>
  <c r="G56"/>
  <c r="G55"/>
  <c r="F54"/>
  <c r="D54"/>
  <c r="C54"/>
  <c r="F53"/>
  <c r="E53"/>
  <c r="D53"/>
  <c r="C53"/>
  <c r="G52"/>
  <c r="G51"/>
  <c r="G45"/>
  <c r="G44"/>
  <c r="G43"/>
  <c r="G42"/>
  <c r="G41"/>
  <c r="G40"/>
  <c r="F39"/>
  <c r="E39"/>
  <c r="D39"/>
  <c r="C39"/>
  <c r="G38"/>
  <c r="G37"/>
  <c r="G36"/>
  <c r="F35"/>
  <c r="E35"/>
  <c r="D35"/>
  <c r="C35"/>
  <c r="G33"/>
  <c r="G32"/>
  <c r="G31"/>
  <c r="G30"/>
  <c r="G29"/>
  <c r="G28"/>
  <c r="F27"/>
  <c r="E27"/>
  <c r="D27"/>
  <c r="C27"/>
  <c r="G25"/>
  <c r="G24"/>
  <c r="F23"/>
  <c r="E23"/>
  <c r="D23"/>
  <c r="C23"/>
  <c r="G22"/>
  <c r="G21"/>
  <c r="G20"/>
  <c r="G19"/>
  <c r="F18"/>
  <c r="F26" s="1"/>
  <c r="E18"/>
  <c r="E26" s="1"/>
  <c r="D18"/>
  <c r="D26" s="1"/>
  <c r="C18"/>
  <c r="C26" s="1"/>
  <c r="G16"/>
  <c r="G15"/>
  <c r="E14"/>
  <c r="D14"/>
  <c r="C14"/>
  <c r="G13"/>
  <c r="F12"/>
  <c r="F17" s="1"/>
  <c r="E12"/>
  <c r="D12"/>
  <c r="C12"/>
  <c r="E37" i="21"/>
  <c r="E38"/>
  <c r="E39"/>
  <c r="E41"/>
  <c r="E42"/>
  <c r="E43"/>
  <c r="E44"/>
  <c r="E45"/>
  <c r="E46"/>
  <c r="E47"/>
  <c r="E48"/>
  <c r="E49"/>
  <c r="E50"/>
  <c r="E51"/>
  <c r="E52"/>
  <c r="E53"/>
  <c r="E54"/>
  <c r="E56"/>
  <c r="E57"/>
  <c r="E60"/>
  <c r="E61"/>
  <c r="E62"/>
  <c r="E63"/>
  <c r="E65"/>
  <c r="E66"/>
  <c r="E67"/>
  <c r="D64"/>
  <c r="D68" s="1"/>
  <c r="C64"/>
  <c r="D59"/>
  <c r="C59"/>
  <c r="E59" s="1"/>
  <c r="D58"/>
  <c r="C58"/>
  <c r="E58" s="1"/>
  <c r="C44"/>
  <c r="D40"/>
  <c r="D55" s="1"/>
  <c r="C40"/>
  <c r="E36"/>
  <c r="D31"/>
  <c r="C28"/>
  <c r="C23"/>
  <c r="C14"/>
  <c r="D8"/>
  <c r="D22" s="1"/>
  <c r="C8"/>
  <c r="D56" i="20"/>
  <c r="E56"/>
  <c r="F56"/>
  <c r="G56"/>
  <c r="L45" i="7"/>
  <c r="L46"/>
  <c r="L47"/>
  <c r="L48"/>
  <c r="L49"/>
  <c r="L50"/>
  <c r="L51"/>
  <c r="L52"/>
  <c r="L53"/>
  <c r="L54"/>
  <c r="J44"/>
  <c r="K44"/>
  <c r="D32" i="20"/>
  <c r="E32"/>
  <c r="F32"/>
  <c r="G32"/>
  <c r="C32"/>
  <c r="D65" i="7"/>
  <c r="D61"/>
  <c r="D60"/>
  <c r="D57"/>
  <c r="D56"/>
  <c r="D54"/>
  <c r="D53"/>
  <c r="D52"/>
  <c r="D51"/>
  <c r="D50"/>
  <c r="D49"/>
  <c r="D48"/>
  <c r="D47"/>
  <c r="D46"/>
  <c r="D45"/>
  <c r="D43"/>
  <c r="D42"/>
  <c r="D41"/>
  <c r="D39"/>
  <c r="D38"/>
  <c r="D37"/>
  <c r="D36"/>
  <c r="D35"/>
  <c r="D34"/>
  <c r="D33"/>
  <c r="D30"/>
  <c r="D29"/>
  <c r="D27"/>
  <c r="D26"/>
  <c r="D25"/>
  <c r="D24"/>
  <c r="D21"/>
  <c r="D20"/>
  <c r="D19"/>
  <c r="D18"/>
  <c r="D17"/>
  <c r="D16"/>
  <c r="D15"/>
  <c r="D10"/>
  <c r="D11"/>
  <c r="D12"/>
  <c r="D13"/>
  <c r="D9"/>
  <c r="H53" i="20"/>
  <c r="G52"/>
  <c r="F52"/>
  <c r="E52"/>
  <c r="D52"/>
  <c r="C52"/>
  <c r="H51"/>
  <c r="H50"/>
  <c r="H49"/>
  <c r="H48"/>
  <c r="G47"/>
  <c r="F47"/>
  <c r="E47"/>
  <c r="D47"/>
  <c r="C47"/>
  <c r="G46"/>
  <c r="F46"/>
  <c r="D46"/>
  <c r="C46"/>
  <c r="H45"/>
  <c r="H44"/>
  <c r="H38"/>
  <c r="H37"/>
  <c r="H36"/>
  <c r="H35"/>
  <c r="H34"/>
  <c r="H33"/>
  <c r="H31"/>
  <c r="H30"/>
  <c r="H29"/>
  <c r="G28"/>
  <c r="F28"/>
  <c r="E28"/>
  <c r="D28"/>
  <c r="C28"/>
  <c r="H26"/>
  <c r="H25"/>
  <c r="H24"/>
  <c r="H23"/>
  <c r="H22"/>
  <c r="H21"/>
  <c r="G20"/>
  <c r="F20"/>
  <c r="E20"/>
  <c r="D20"/>
  <c r="C20"/>
  <c r="C43" s="1"/>
  <c r="G19"/>
  <c r="F19"/>
  <c r="D19"/>
  <c r="C19"/>
  <c r="H18"/>
  <c r="H17"/>
  <c r="H16"/>
  <c r="H15"/>
  <c r="H13"/>
  <c r="H12"/>
  <c r="H11"/>
  <c r="G10"/>
  <c r="F10"/>
  <c r="E10"/>
  <c r="D10"/>
  <c r="C10"/>
  <c r="H9"/>
  <c r="G8"/>
  <c r="F8"/>
  <c r="E8"/>
  <c r="D8"/>
  <c r="C8"/>
  <c r="C56" i="19"/>
  <c r="C51"/>
  <c r="C50"/>
  <c r="C43"/>
  <c r="C32"/>
  <c r="C29"/>
  <c r="C27"/>
  <c r="C31" s="1"/>
  <c r="C22"/>
  <c r="C20"/>
  <c r="C17"/>
  <c r="F23" i="23" l="1"/>
  <c r="F27"/>
  <c r="C64"/>
  <c r="F51"/>
  <c r="F9"/>
  <c r="D26"/>
  <c r="F18"/>
  <c r="F26" s="1"/>
  <c r="C51"/>
  <c r="D55"/>
  <c r="D64" s="1"/>
  <c r="D65" s="1"/>
  <c r="F17"/>
  <c r="F55"/>
  <c r="F64" s="1"/>
  <c r="D50" i="22"/>
  <c r="G39"/>
  <c r="G53"/>
  <c r="G54"/>
  <c r="D63"/>
  <c r="D17"/>
  <c r="E50"/>
  <c r="E17"/>
  <c r="G23"/>
  <c r="G35"/>
  <c r="G12"/>
  <c r="F50"/>
  <c r="F63"/>
  <c r="C17"/>
  <c r="C50"/>
  <c r="C63"/>
  <c r="G26"/>
  <c r="G27"/>
  <c r="G14"/>
  <c r="G59"/>
  <c r="G18"/>
  <c r="E64" i="21"/>
  <c r="E40"/>
  <c r="C68"/>
  <c r="E68" s="1"/>
  <c r="C22"/>
  <c r="C69" s="1"/>
  <c r="E69" s="1"/>
  <c r="C55"/>
  <c r="E55" s="1"/>
  <c r="C31"/>
  <c r="D69"/>
  <c r="F14" i="20"/>
  <c r="E43"/>
  <c r="E54"/>
  <c r="H8"/>
  <c r="E14"/>
  <c r="F43"/>
  <c r="H32"/>
  <c r="H47"/>
  <c r="F54"/>
  <c r="C14"/>
  <c r="G14"/>
  <c r="H19"/>
  <c r="G43"/>
  <c r="C54"/>
  <c r="G54"/>
  <c r="D14"/>
  <c r="D43"/>
  <c r="D54"/>
  <c r="H28"/>
  <c r="H46"/>
  <c r="H20"/>
  <c r="H52"/>
  <c r="H10"/>
  <c r="C62" i="19"/>
  <c r="C13"/>
  <c r="C18" s="1"/>
  <c r="C47"/>
  <c r="C26"/>
  <c r="C64" i="22" l="1"/>
  <c r="C65" s="1"/>
  <c r="C65" i="23"/>
  <c r="F65"/>
  <c r="D64" i="22"/>
  <c r="E64"/>
  <c r="F64"/>
  <c r="F65" s="1"/>
  <c r="G63"/>
  <c r="G50"/>
  <c r="G17"/>
  <c r="C63" i="19"/>
  <c r="C64" s="1"/>
  <c r="E55" i="20"/>
  <c r="G55"/>
  <c r="F55"/>
  <c r="H14"/>
  <c r="H43"/>
  <c r="D55"/>
  <c r="H54"/>
  <c r="C55"/>
  <c r="C56" s="1"/>
  <c r="G64" i="22" l="1"/>
  <c r="G65" s="1"/>
  <c r="H55" i="20"/>
  <c r="H56" s="1"/>
  <c r="M36" i="7"/>
  <c r="H18" i="12" l="1"/>
  <c r="C15"/>
  <c r="C14"/>
  <c r="C21" i="10"/>
  <c r="C25"/>
  <c r="D6" i="9"/>
  <c r="F11" i="15"/>
  <c r="H11" i="12" s="1"/>
  <c r="D9" i="9"/>
  <c r="D11" i="8"/>
  <c r="D7"/>
  <c r="D44" i="7"/>
  <c r="V44"/>
  <c r="W44"/>
  <c r="U44"/>
  <c r="X51"/>
  <c r="X52"/>
  <c r="X53"/>
  <c r="X54"/>
  <c r="D18" i="9" l="1"/>
  <c r="F12" i="15" s="1"/>
  <c r="H12" i="12" s="1"/>
  <c r="X60" i="7"/>
  <c r="V58"/>
  <c r="X57"/>
  <c r="Y57" s="1"/>
  <c r="X56"/>
  <c r="X50"/>
  <c r="Y50" s="1"/>
  <c r="X49"/>
  <c r="X48"/>
  <c r="X47"/>
  <c r="X46"/>
  <c r="X45"/>
  <c r="X44" s="1"/>
  <c r="Y44" s="1"/>
  <c r="X42"/>
  <c r="X43"/>
  <c r="X41"/>
  <c r="X35"/>
  <c r="X34"/>
  <c r="X33"/>
  <c r="V32"/>
  <c r="V55" s="1"/>
  <c r="V61" s="1"/>
  <c r="V59" s="1"/>
  <c r="V68" s="1"/>
  <c r="V28"/>
  <c r="X27"/>
  <c r="X26"/>
  <c r="X25"/>
  <c r="X24"/>
  <c r="V23"/>
  <c r="V31" s="1"/>
  <c r="U23"/>
  <c r="S23"/>
  <c r="P23"/>
  <c r="S28"/>
  <c r="P28"/>
  <c r="Z39"/>
  <c r="H64"/>
  <c r="G14"/>
  <c r="H14"/>
  <c r="I14"/>
  <c r="J14"/>
  <c r="K14"/>
  <c r="X61" l="1"/>
  <c r="X58"/>
  <c r="X32"/>
  <c r="X55" s="1"/>
  <c r="X23"/>
  <c r="X20"/>
  <c r="X19"/>
  <c r="X18"/>
  <c r="X17"/>
  <c r="X16"/>
  <c r="X15"/>
  <c r="V14"/>
  <c r="X10"/>
  <c r="X11"/>
  <c r="X12"/>
  <c r="X13"/>
  <c r="X9"/>
  <c r="V8"/>
  <c r="Z9"/>
  <c r="C58"/>
  <c r="C8"/>
  <c r="C64"/>
  <c r="C68" s="1"/>
  <c r="Z63"/>
  <c r="Z62"/>
  <c r="Z66"/>
  <c r="Z67"/>
  <c r="Z65"/>
  <c r="Z57"/>
  <c r="Z50"/>
  <c r="Z49"/>
  <c r="Z48"/>
  <c r="Z47"/>
  <c r="Z45"/>
  <c r="Z43"/>
  <c r="Z42"/>
  <c r="Z41"/>
  <c r="Z38"/>
  <c r="Z37"/>
  <c r="Z35"/>
  <c r="Z34"/>
  <c r="Z33"/>
  <c r="Z25"/>
  <c r="Z26"/>
  <c r="Z27"/>
  <c r="Z24"/>
  <c r="Z16"/>
  <c r="Z17"/>
  <c r="Z18"/>
  <c r="Z19"/>
  <c r="Z20"/>
  <c r="Z21"/>
  <c r="Z15"/>
  <c r="Z10"/>
  <c r="Z11"/>
  <c r="Z12"/>
  <c r="Z13"/>
  <c r="C59"/>
  <c r="C44"/>
  <c r="C40"/>
  <c r="C32"/>
  <c r="C28"/>
  <c r="C23"/>
  <c r="C31" s="1"/>
  <c r="C14"/>
  <c r="E16" i="13"/>
  <c r="G42" i="16"/>
  <c r="E80"/>
  <c r="F80"/>
  <c r="H80"/>
  <c r="E65"/>
  <c r="F65"/>
  <c r="G65"/>
  <c r="H65"/>
  <c r="J60"/>
  <c r="J47"/>
  <c r="X59" i="7" l="1"/>
  <c r="X68" s="1"/>
  <c r="Y61"/>
  <c r="V22"/>
  <c r="V69" s="1"/>
  <c r="X14"/>
  <c r="C55"/>
  <c r="C22"/>
  <c r="C69" s="1"/>
  <c r="Z46"/>
  <c r="Z60"/>
  <c r="Z36"/>
  <c r="Z56"/>
  <c r="D8"/>
  <c r="Z8" s="1"/>
  <c r="X8"/>
  <c r="X22" s="1"/>
  <c r="E6" i="13"/>
  <c r="E22" s="1"/>
  <c r="C14" i="15" s="1"/>
  <c r="C13" i="12" s="1"/>
  <c r="C8" i="15" l="1"/>
  <c r="C8" i="12" s="1"/>
  <c r="D45" i="16" l="1"/>
  <c r="D68"/>
  <c r="I21"/>
  <c r="J21" s="1"/>
  <c r="D23"/>
  <c r="D115"/>
  <c r="J109"/>
  <c r="J110"/>
  <c r="J113"/>
  <c r="J108"/>
  <c r="E113"/>
  <c r="H113"/>
  <c r="D32"/>
  <c r="D39" s="1"/>
  <c r="D40"/>
  <c r="D42"/>
  <c r="D46"/>
  <c r="D65" s="1"/>
  <c r="D50"/>
  <c r="D55"/>
  <c r="D59"/>
  <c r="D73"/>
  <c r="D79" s="1"/>
  <c r="D86"/>
  <c r="D100"/>
  <c r="D105"/>
  <c r="J74"/>
  <c r="J75"/>
  <c r="J76"/>
  <c r="J77"/>
  <c r="J78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1"/>
  <c r="J102"/>
  <c r="J103"/>
  <c r="J104"/>
  <c r="D27"/>
  <c r="D24"/>
  <c r="D26" s="1"/>
  <c r="D20"/>
  <c r="I114"/>
  <c r="J114" s="1"/>
  <c r="I110"/>
  <c r="I109"/>
  <c r="I108"/>
  <c r="H111"/>
  <c r="I69"/>
  <c r="J69" s="1"/>
  <c r="I70"/>
  <c r="J70" s="1"/>
  <c r="I71"/>
  <c r="J71" s="1"/>
  <c r="I72"/>
  <c r="J72" s="1"/>
  <c r="I74"/>
  <c r="I75"/>
  <c r="I76"/>
  <c r="I77"/>
  <c r="I78"/>
  <c r="I81"/>
  <c r="I82"/>
  <c r="I83"/>
  <c r="I84"/>
  <c r="I85"/>
  <c r="I87"/>
  <c r="I88"/>
  <c r="I89"/>
  <c r="I90"/>
  <c r="I91"/>
  <c r="I92"/>
  <c r="I93"/>
  <c r="I94"/>
  <c r="I95"/>
  <c r="I96"/>
  <c r="I97"/>
  <c r="I98"/>
  <c r="I101"/>
  <c r="I102"/>
  <c r="I103"/>
  <c r="I104"/>
  <c r="I67"/>
  <c r="J67" s="1"/>
  <c r="I66"/>
  <c r="J66" s="1"/>
  <c r="I64"/>
  <c r="I63"/>
  <c r="I62"/>
  <c r="I61"/>
  <c r="I60"/>
  <c r="I58"/>
  <c r="J58" s="1"/>
  <c r="I57"/>
  <c r="J57" s="1"/>
  <c r="I56"/>
  <c r="J56" s="1"/>
  <c r="I54"/>
  <c r="J54" s="1"/>
  <c r="I53"/>
  <c r="J53" s="1"/>
  <c r="I52"/>
  <c r="J52" s="1"/>
  <c r="I51"/>
  <c r="J51" s="1"/>
  <c r="I49"/>
  <c r="I48"/>
  <c r="I47"/>
  <c r="I44"/>
  <c r="J44" s="1"/>
  <c r="I43"/>
  <c r="J43" s="1"/>
  <c r="I41"/>
  <c r="J41" s="1"/>
  <c r="I38"/>
  <c r="I37"/>
  <c r="I36"/>
  <c r="I35"/>
  <c r="J33" s="1"/>
  <c r="I34"/>
  <c r="I33"/>
  <c r="I31"/>
  <c r="J31" s="1"/>
  <c r="I30"/>
  <c r="J30" s="1"/>
  <c r="I29"/>
  <c r="J29" s="1"/>
  <c r="I28"/>
  <c r="J28" s="1"/>
  <c r="G112"/>
  <c r="I112" s="1"/>
  <c r="J112" s="1"/>
  <c r="I12"/>
  <c r="J12" s="1"/>
  <c r="I8"/>
  <c r="J8" s="1"/>
  <c r="I9"/>
  <c r="J9" s="1"/>
  <c r="I10"/>
  <c r="J10" s="1"/>
  <c r="I11"/>
  <c r="J11" s="1"/>
  <c r="I14"/>
  <c r="J14" s="1"/>
  <c r="I15"/>
  <c r="J15" s="1"/>
  <c r="I17"/>
  <c r="J17" s="1"/>
  <c r="I18"/>
  <c r="J18" s="1"/>
  <c r="I19"/>
  <c r="J19" s="1"/>
  <c r="I22"/>
  <c r="J22" s="1"/>
  <c r="I7" l="1"/>
  <c r="J7" s="1"/>
  <c r="I13"/>
  <c r="J13" s="1"/>
  <c r="D80"/>
  <c r="J73"/>
  <c r="I16"/>
  <c r="J16" s="1"/>
  <c r="I113"/>
  <c r="D106" l="1"/>
  <c r="D116" s="1"/>
  <c r="I25"/>
  <c r="D9" i="11" l="1"/>
  <c r="J25" i="16"/>
  <c r="H105" l="1"/>
  <c r="G105"/>
  <c r="F105"/>
  <c r="E105"/>
  <c r="H86"/>
  <c r="H99" s="1"/>
  <c r="G86"/>
  <c r="G99" s="1"/>
  <c r="F86"/>
  <c r="E86"/>
  <c r="H73"/>
  <c r="G73"/>
  <c r="F73"/>
  <c r="E73"/>
  <c r="H68"/>
  <c r="G68"/>
  <c r="F68"/>
  <c r="E68"/>
  <c r="H59"/>
  <c r="G59"/>
  <c r="F59"/>
  <c r="E59"/>
  <c r="H55"/>
  <c r="G55"/>
  <c r="F55"/>
  <c r="E55"/>
  <c r="H50"/>
  <c r="G50"/>
  <c r="F50"/>
  <c r="E50"/>
  <c r="H46"/>
  <c r="G46"/>
  <c r="F46"/>
  <c r="E46"/>
  <c r="H42"/>
  <c r="F42"/>
  <c r="E42"/>
  <c r="H40"/>
  <c r="G40"/>
  <c r="F40"/>
  <c r="E40"/>
  <c r="H32"/>
  <c r="G32"/>
  <c r="F32"/>
  <c r="E32"/>
  <c r="H27"/>
  <c r="H39" s="1"/>
  <c r="G27"/>
  <c r="F27"/>
  <c r="E27"/>
  <c r="H23"/>
  <c r="G23"/>
  <c r="F23"/>
  <c r="E23"/>
  <c r="H20"/>
  <c r="G20"/>
  <c r="G24" s="1"/>
  <c r="G26" s="1"/>
  <c r="E20"/>
  <c r="F20"/>
  <c r="I40" l="1"/>
  <c r="J40" s="1"/>
  <c r="I50"/>
  <c r="J50" s="1"/>
  <c r="I27"/>
  <c r="J27" s="1"/>
  <c r="I42"/>
  <c r="J42" s="1"/>
  <c r="I55"/>
  <c r="J55" s="1"/>
  <c r="I68"/>
  <c r="J68" s="1"/>
  <c r="I73"/>
  <c r="I86"/>
  <c r="I105"/>
  <c r="J105" s="1"/>
  <c r="I59"/>
  <c r="J59" s="1"/>
  <c r="I46"/>
  <c r="J46" s="1"/>
  <c r="I32"/>
  <c r="J32" s="1"/>
  <c r="I20"/>
  <c r="J20" s="1"/>
  <c r="I23"/>
  <c r="J23" s="1"/>
  <c r="E24"/>
  <c r="E26" s="1"/>
  <c r="E39"/>
  <c r="E99"/>
  <c r="E45"/>
  <c r="H45"/>
  <c r="H79" s="1"/>
  <c r="G45"/>
  <c r="G80" s="1"/>
  <c r="H100"/>
  <c r="H24"/>
  <c r="H26" s="1"/>
  <c r="F39"/>
  <c r="E79"/>
  <c r="G39"/>
  <c r="F24"/>
  <c r="F26" s="1"/>
  <c r="F99"/>
  <c r="F100" s="1"/>
  <c r="G100"/>
  <c r="F45"/>
  <c r="E100" l="1"/>
  <c r="I99"/>
  <c r="I45"/>
  <c r="J45" s="1"/>
  <c r="I26"/>
  <c r="J26" s="1"/>
  <c r="I100"/>
  <c r="J100" s="1"/>
  <c r="I39"/>
  <c r="J39" s="1"/>
  <c r="I24"/>
  <c r="H106"/>
  <c r="H115" s="1"/>
  <c r="H116" s="1"/>
  <c r="G79"/>
  <c r="D8" i="11" l="1"/>
  <c r="J24" i="16"/>
  <c r="E106"/>
  <c r="I65"/>
  <c r="J65" s="1"/>
  <c r="F79"/>
  <c r="I79" s="1"/>
  <c r="J79" s="1"/>
  <c r="G106" l="1"/>
  <c r="F106"/>
  <c r="F111" s="1"/>
  <c r="F115" s="1"/>
  <c r="F116" s="1"/>
  <c r="E111"/>
  <c r="G111"/>
  <c r="G115" s="1"/>
  <c r="I111" l="1"/>
  <c r="I115" s="1"/>
  <c r="J115" s="1"/>
  <c r="I80"/>
  <c r="I106" s="1"/>
  <c r="J106" s="1"/>
  <c r="G116"/>
  <c r="E115"/>
  <c r="E116" s="1"/>
  <c r="J111" l="1"/>
  <c r="D18" i="11"/>
  <c r="D10"/>
  <c r="J80" i="16"/>
  <c r="I116"/>
  <c r="C25" i="15" l="1"/>
  <c r="C21"/>
  <c r="C23" s="1"/>
  <c r="B9" i="26" s="1"/>
  <c r="C9" l="1"/>
  <c r="D9" s="1"/>
  <c r="D17" i="14"/>
  <c r="C16"/>
  <c r="C21" s="1"/>
  <c r="D11"/>
  <c r="D16" s="1"/>
  <c r="D7"/>
  <c r="I20" i="12"/>
  <c r="I22" s="1"/>
  <c r="D18"/>
  <c r="E18"/>
  <c r="E17"/>
  <c r="J15"/>
  <c r="E15"/>
  <c r="D14"/>
  <c r="J11"/>
  <c r="C11"/>
  <c r="E11" s="1"/>
  <c r="D10"/>
  <c r="E17" i="11"/>
  <c r="E16"/>
  <c r="E14"/>
  <c r="I14" i="12" s="1"/>
  <c r="E12" i="11"/>
  <c r="I12" i="12" s="1"/>
  <c r="J12" s="1"/>
  <c r="D13" i="11"/>
  <c r="C7" i="10"/>
  <c r="C24" s="1"/>
  <c r="T67" i="7"/>
  <c r="O67"/>
  <c r="L67"/>
  <c r="T66"/>
  <c r="O66"/>
  <c r="L66"/>
  <c r="T65"/>
  <c r="O65"/>
  <c r="L65"/>
  <c r="D64"/>
  <c r="U64"/>
  <c r="S64"/>
  <c r="R64"/>
  <c r="R68" s="1"/>
  <c r="Q64"/>
  <c r="P64"/>
  <c r="N64"/>
  <c r="M64"/>
  <c r="K64"/>
  <c r="J64"/>
  <c r="I64"/>
  <c r="G64"/>
  <c r="F64"/>
  <c r="E64"/>
  <c r="T63"/>
  <c r="O63"/>
  <c r="L63"/>
  <c r="T62"/>
  <c r="O62"/>
  <c r="L62"/>
  <c r="O61"/>
  <c r="T60"/>
  <c r="L60"/>
  <c r="S59"/>
  <c r="Q59"/>
  <c r="N59"/>
  <c r="K59"/>
  <c r="J59"/>
  <c r="I59"/>
  <c r="G59"/>
  <c r="F59"/>
  <c r="E59"/>
  <c r="U58"/>
  <c r="S58"/>
  <c r="R58"/>
  <c r="Q58"/>
  <c r="P58"/>
  <c r="N58"/>
  <c r="M58"/>
  <c r="K58"/>
  <c r="J58"/>
  <c r="I58"/>
  <c r="G58"/>
  <c r="F58"/>
  <c r="E58"/>
  <c r="T57"/>
  <c r="O57"/>
  <c r="L57"/>
  <c r="T56"/>
  <c r="O56"/>
  <c r="L56"/>
  <c r="D58"/>
  <c r="T50"/>
  <c r="O50"/>
  <c r="T49"/>
  <c r="O49"/>
  <c r="T48"/>
  <c r="O48"/>
  <c r="T47"/>
  <c r="O47"/>
  <c r="E44"/>
  <c r="T46"/>
  <c r="O46"/>
  <c r="T45"/>
  <c r="O45"/>
  <c r="Z44"/>
  <c r="S44"/>
  <c r="R44"/>
  <c r="Q44"/>
  <c r="P44"/>
  <c r="M44"/>
  <c r="O44" s="1"/>
  <c r="I44"/>
  <c r="H44"/>
  <c r="G44"/>
  <c r="F44"/>
  <c r="T43"/>
  <c r="O43"/>
  <c r="L43"/>
  <c r="T42"/>
  <c r="O42"/>
  <c r="L42"/>
  <c r="T41"/>
  <c r="O41"/>
  <c r="L41"/>
  <c r="U40"/>
  <c r="S40"/>
  <c r="R40"/>
  <c r="Q40"/>
  <c r="P40"/>
  <c r="N40"/>
  <c r="N55" s="1"/>
  <c r="M40"/>
  <c r="K40"/>
  <c r="J40"/>
  <c r="I40"/>
  <c r="H40"/>
  <c r="G40"/>
  <c r="F40"/>
  <c r="E40"/>
  <c r="T38"/>
  <c r="O38"/>
  <c r="L38"/>
  <c r="T37"/>
  <c r="O37"/>
  <c r="L37"/>
  <c r="T36"/>
  <c r="O36"/>
  <c r="L36"/>
  <c r="T35"/>
  <c r="O35"/>
  <c r="L35"/>
  <c r="T34"/>
  <c r="O34"/>
  <c r="L34"/>
  <c r="T33"/>
  <c r="O33"/>
  <c r="L33"/>
  <c r="D32"/>
  <c r="Z32" s="1"/>
  <c r="U32"/>
  <c r="S32"/>
  <c r="R32"/>
  <c r="Q32"/>
  <c r="P32"/>
  <c r="O32"/>
  <c r="K32"/>
  <c r="J32"/>
  <c r="J55" s="1"/>
  <c r="I32"/>
  <c r="H32"/>
  <c r="G32"/>
  <c r="F32"/>
  <c r="E32"/>
  <c r="S31"/>
  <c r="P31"/>
  <c r="N31"/>
  <c r="K31"/>
  <c r="J31"/>
  <c r="I31"/>
  <c r="G31"/>
  <c r="F31"/>
  <c r="T30"/>
  <c r="O30"/>
  <c r="L30"/>
  <c r="T29"/>
  <c r="O29"/>
  <c r="L29"/>
  <c r="R28"/>
  <c r="Q28"/>
  <c r="M28"/>
  <c r="O28" s="1"/>
  <c r="L28"/>
  <c r="E28"/>
  <c r="T27"/>
  <c r="O27"/>
  <c r="L27"/>
  <c r="T26"/>
  <c r="O26"/>
  <c r="L26"/>
  <c r="T25"/>
  <c r="O25"/>
  <c r="L25"/>
  <c r="T24"/>
  <c r="O24"/>
  <c r="L24"/>
  <c r="D23"/>
  <c r="R23"/>
  <c r="R31" s="1"/>
  <c r="Q23"/>
  <c r="Q31" s="1"/>
  <c r="M23"/>
  <c r="L23"/>
  <c r="E23"/>
  <c r="T21"/>
  <c r="O21"/>
  <c r="L21"/>
  <c r="T20"/>
  <c r="Y20" s="1"/>
  <c r="O20"/>
  <c r="L20"/>
  <c r="T19"/>
  <c r="O19"/>
  <c r="L19"/>
  <c r="T18"/>
  <c r="O18"/>
  <c r="L18"/>
  <c r="T17"/>
  <c r="O17"/>
  <c r="L17"/>
  <c r="T16"/>
  <c r="O16"/>
  <c r="L16"/>
  <c r="T15"/>
  <c r="O15"/>
  <c r="L15"/>
  <c r="U14"/>
  <c r="R14"/>
  <c r="Q14"/>
  <c r="P14"/>
  <c r="M14"/>
  <c r="O14" s="1"/>
  <c r="F14"/>
  <c r="E14"/>
  <c r="T13"/>
  <c r="O13"/>
  <c r="L13"/>
  <c r="T12"/>
  <c r="O12"/>
  <c r="L12"/>
  <c r="T11"/>
  <c r="O11"/>
  <c r="L11"/>
  <c r="T10"/>
  <c r="O10"/>
  <c r="L10"/>
  <c r="T9"/>
  <c r="O9"/>
  <c r="L9"/>
  <c r="U8"/>
  <c r="S8"/>
  <c r="S22" s="1"/>
  <c r="R8"/>
  <c r="Q8"/>
  <c r="P8"/>
  <c r="N8"/>
  <c r="N22" s="1"/>
  <c r="M8"/>
  <c r="M22" s="1"/>
  <c r="K8"/>
  <c r="K22" s="1"/>
  <c r="J8"/>
  <c r="I8"/>
  <c r="I22" s="1"/>
  <c r="H8"/>
  <c r="H22" s="1"/>
  <c r="G8"/>
  <c r="G22" s="1"/>
  <c r="F8"/>
  <c r="E8"/>
  <c r="E22" s="1"/>
  <c r="E20" i="6"/>
  <c r="D20"/>
  <c r="C20"/>
  <c r="F19"/>
  <c r="F18"/>
  <c r="F17"/>
  <c r="E16"/>
  <c r="D16"/>
  <c r="D21" s="1"/>
  <c r="C16"/>
  <c r="F15"/>
  <c r="F14"/>
  <c r="F13"/>
  <c r="F12"/>
  <c r="F11"/>
  <c r="F10"/>
  <c r="F9"/>
  <c r="F8"/>
  <c r="G111" i="2"/>
  <c r="G21"/>
  <c r="G22"/>
  <c r="G36"/>
  <c r="G60"/>
  <c r="G64"/>
  <c r="G68"/>
  <c r="G90"/>
  <c r="G94"/>
  <c r="G100"/>
  <c r="G105"/>
  <c r="E26"/>
  <c r="D26"/>
  <c r="M77"/>
  <c r="M83" s="1"/>
  <c r="F26"/>
  <c r="J24"/>
  <c r="H114"/>
  <c r="I113"/>
  <c r="I114" s="1"/>
  <c r="K114"/>
  <c r="L113"/>
  <c r="L114" s="1"/>
  <c r="F113"/>
  <c r="E56" i="4"/>
  <c r="E52"/>
  <c r="E60" s="1"/>
  <c r="C9" i="15" s="1"/>
  <c r="E48" i="4"/>
  <c r="E42"/>
  <c r="E40"/>
  <c r="E46" s="1"/>
  <c r="E35"/>
  <c r="E34"/>
  <c r="E31"/>
  <c r="E15"/>
  <c r="E25" s="1"/>
  <c r="E23" i="2"/>
  <c r="F23"/>
  <c r="G23" s="1"/>
  <c r="E7"/>
  <c r="E8"/>
  <c r="F8"/>
  <c r="G8" s="1"/>
  <c r="E9"/>
  <c r="F9"/>
  <c r="G9" s="1"/>
  <c r="E10"/>
  <c r="E11"/>
  <c r="F11"/>
  <c r="E12"/>
  <c r="F12"/>
  <c r="G12" s="1"/>
  <c r="E13"/>
  <c r="F13"/>
  <c r="G13" s="1"/>
  <c r="E14"/>
  <c r="F14"/>
  <c r="G14" s="1"/>
  <c r="E15"/>
  <c r="F15"/>
  <c r="G15" s="1"/>
  <c r="E16"/>
  <c r="F16"/>
  <c r="G16" s="1"/>
  <c r="E17"/>
  <c r="F17"/>
  <c r="G17" s="1"/>
  <c r="E18"/>
  <c r="F18"/>
  <c r="G18" s="1"/>
  <c r="E19"/>
  <c r="F19"/>
  <c r="G19" s="1"/>
  <c r="D23"/>
  <c r="L95"/>
  <c r="L103" s="1"/>
  <c r="M95"/>
  <c r="K88"/>
  <c r="L88"/>
  <c r="M88"/>
  <c r="M103" s="1"/>
  <c r="D112"/>
  <c r="E112"/>
  <c r="F112"/>
  <c r="G112" s="1"/>
  <c r="E111"/>
  <c r="F111"/>
  <c r="C15" i="11" s="1"/>
  <c r="E15" s="1"/>
  <c r="D13" i="12" s="1"/>
  <c r="D111" i="2"/>
  <c r="E104"/>
  <c r="F104"/>
  <c r="G104" s="1"/>
  <c r="E105"/>
  <c r="F105"/>
  <c r="E106"/>
  <c r="F106"/>
  <c r="G106" s="1"/>
  <c r="E107"/>
  <c r="F107"/>
  <c r="G107" s="1"/>
  <c r="E108"/>
  <c r="F108"/>
  <c r="G108" s="1"/>
  <c r="D105"/>
  <c r="D106"/>
  <c r="D107"/>
  <c r="D108"/>
  <c r="D104"/>
  <c r="D97"/>
  <c r="E97"/>
  <c r="F97"/>
  <c r="F95" s="1"/>
  <c r="D98"/>
  <c r="E98"/>
  <c r="F98"/>
  <c r="G98" s="1"/>
  <c r="D99"/>
  <c r="E99"/>
  <c r="F99"/>
  <c r="G99" s="1"/>
  <c r="D100"/>
  <c r="E100"/>
  <c r="F100"/>
  <c r="D101"/>
  <c r="E101"/>
  <c r="F101"/>
  <c r="G101" s="1"/>
  <c r="D102"/>
  <c r="E102"/>
  <c r="F102"/>
  <c r="G102" s="1"/>
  <c r="E96"/>
  <c r="E95" s="1"/>
  <c r="F96"/>
  <c r="D96"/>
  <c r="D90"/>
  <c r="E90"/>
  <c r="F90"/>
  <c r="D91"/>
  <c r="E91"/>
  <c r="F91"/>
  <c r="G91" s="1"/>
  <c r="D92"/>
  <c r="E92"/>
  <c r="F92"/>
  <c r="G92" s="1"/>
  <c r="D93"/>
  <c r="E93"/>
  <c r="F93"/>
  <c r="G93" s="1"/>
  <c r="D94"/>
  <c r="E94"/>
  <c r="F94"/>
  <c r="E89"/>
  <c r="F89"/>
  <c r="D89"/>
  <c r="D87"/>
  <c r="E87"/>
  <c r="F87"/>
  <c r="G87" s="1"/>
  <c r="E86"/>
  <c r="E85" s="1"/>
  <c r="F86"/>
  <c r="G86" s="1"/>
  <c r="D86"/>
  <c r="D79"/>
  <c r="E79"/>
  <c r="F79"/>
  <c r="G79" s="1"/>
  <c r="D80"/>
  <c r="E80"/>
  <c r="F80"/>
  <c r="G80" s="1"/>
  <c r="D81"/>
  <c r="E81"/>
  <c r="F81"/>
  <c r="G81" s="1"/>
  <c r="D82"/>
  <c r="E82"/>
  <c r="F82"/>
  <c r="G82" s="1"/>
  <c r="E78"/>
  <c r="F78"/>
  <c r="G78" s="1"/>
  <c r="D78"/>
  <c r="D74"/>
  <c r="E74"/>
  <c r="F74"/>
  <c r="G74" s="1"/>
  <c r="D75"/>
  <c r="E75"/>
  <c r="F75"/>
  <c r="G75" s="1"/>
  <c r="D76"/>
  <c r="G76" s="1"/>
  <c r="E76"/>
  <c r="F76"/>
  <c r="E73"/>
  <c r="F73"/>
  <c r="G73" s="1"/>
  <c r="D73"/>
  <c r="D71"/>
  <c r="E71"/>
  <c r="F71"/>
  <c r="G71" s="1"/>
  <c r="E70"/>
  <c r="F70"/>
  <c r="D70"/>
  <c r="D72" s="1"/>
  <c r="D65"/>
  <c r="E65"/>
  <c r="F65"/>
  <c r="G65" s="1"/>
  <c r="D66"/>
  <c r="E66"/>
  <c r="F66"/>
  <c r="G66" s="1"/>
  <c r="D67"/>
  <c r="E67"/>
  <c r="F67"/>
  <c r="G67" s="1"/>
  <c r="D68"/>
  <c r="E68"/>
  <c r="F68"/>
  <c r="E64"/>
  <c r="E63" s="1"/>
  <c r="F64"/>
  <c r="D64"/>
  <c r="D61"/>
  <c r="E61"/>
  <c r="E59" s="1"/>
  <c r="F61"/>
  <c r="N61" s="1"/>
  <c r="D62"/>
  <c r="E62"/>
  <c r="F62"/>
  <c r="G62" s="1"/>
  <c r="E60"/>
  <c r="F60"/>
  <c r="D60"/>
  <c r="D56"/>
  <c r="G56" s="1"/>
  <c r="E56"/>
  <c r="F56"/>
  <c r="D57"/>
  <c r="E57"/>
  <c r="F57"/>
  <c r="G57" s="1"/>
  <c r="D58"/>
  <c r="E58"/>
  <c r="F58"/>
  <c r="G58" s="1"/>
  <c r="E55"/>
  <c r="F55"/>
  <c r="G55" s="1"/>
  <c r="D55"/>
  <c r="D54" s="1"/>
  <c r="D52"/>
  <c r="G52" s="1"/>
  <c r="E52"/>
  <c r="F52"/>
  <c r="D53"/>
  <c r="E53"/>
  <c r="E50" s="1"/>
  <c r="F53"/>
  <c r="G53" s="1"/>
  <c r="E51"/>
  <c r="F51"/>
  <c r="G51" s="1"/>
  <c r="D51"/>
  <c r="D47"/>
  <c r="E47"/>
  <c r="F47"/>
  <c r="G47" s="1"/>
  <c r="D48"/>
  <c r="D45" s="1"/>
  <c r="E48"/>
  <c r="F48"/>
  <c r="E46"/>
  <c r="F46"/>
  <c r="G46" s="1"/>
  <c r="D46"/>
  <c r="D44"/>
  <c r="E44"/>
  <c r="E42" s="1"/>
  <c r="F44"/>
  <c r="F42" s="1"/>
  <c r="G42" s="1"/>
  <c r="E43"/>
  <c r="F43"/>
  <c r="G43" s="1"/>
  <c r="D43"/>
  <c r="D40"/>
  <c r="G40" s="1"/>
  <c r="E40"/>
  <c r="F40"/>
  <c r="D36"/>
  <c r="E36"/>
  <c r="F36"/>
  <c r="D37"/>
  <c r="E37"/>
  <c r="F37"/>
  <c r="G37" s="1"/>
  <c r="D38"/>
  <c r="E38"/>
  <c r="F38"/>
  <c r="G38" s="1"/>
  <c r="D39"/>
  <c r="E39"/>
  <c r="F39"/>
  <c r="G39" s="1"/>
  <c r="E35"/>
  <c r="F35"/>
  <c r="G35" s="1"/>
  <c r="D35"/>
  <c r="D30"/>
  <c r="E30"/>
  <c r="F30"/>
  <c r="G30" s="1"/>
  <c r="D31"/>
  <c r="E31"/>
  <c r="F31"/>
  <c r="G31" s="1"/>
  <c r="D32"/>
  <c r="G32" s="1"/>
  <c r="E32"/>
  <c r="F32"/>
  <c r="D33"/>
  <c r="E33"/>
  <c r="F33"/>
  <c r="E29"/>
  <c r="F29"/>
  <c r="G29" s="1"/>
  <c r="D29"/>
  <c r="J114"/>
  <c r="D85"/>
  <c r="F85"/>
  <c r="G85" s="1"/>
  <c r="E72"/>
  <c r="E54"/>
  <c r="F54"/>
  <c r="G54" s="1"/>
  <c r="E45"/>
  <c r="D42"/>
  <c r="E34"/>
  <c r="D24"/>
  <c r="E24"/>
  <c r="F24"/>
  <c r="G24" s="1"/>
  <c r="E20"/>
  <c r="D8"/>
  <c r="D9"/>
  <c r="D10"/>
  <c r="G10" s="1"/>
  <c r="D11"/>
  <c r="G11" s="1"/>
  <c r="D12"/>
  <c r="D13"/>
  <c r="D14"/>
  <c r="D15"/>
  <c r="D16"/>
  <c r="D17"/>
  <c r="D18"/>
  <c r="D19"/>
  <c r="D7"/>
  <c r="K24"/>
  <c r="L24"/>
  <c r="M24"/>
  <c r="K85"/>
  <c r="L85"/>
  <c r="M85"/>
  <c r="K77"/>
  <c r="K83" s="1"/>
  <c r="L77"/>
  <c r="L83" s="1"/>
  <c r="K72"/>
  <c r="L72"/>
  <c r="M72"/>
  <c r="K63"/>
  <c r="L63"/>
  <c r="M63"/>
  <c r="K59"/>
  <c r="L59"/>
  <c r="M59"/>
  <c r="K54"/>
  <c r="L54"/>
  <c r="M54"/>
  <c r="K50"/>
  <c r="K69" s="1"/>
  <c r="L50"/>
  <c r="L69" s="1"/>
  <c r="M50"/>
  <c r="K45"/>
  <c r="K49" s="1"/>
  <c r="L45"/>
  <c r="M45"/>
  <c r="K42"/>
  <c r="L42"/>
  <c r="M42"/>
  <c r="M49" s="1"/>
  <c r="K34"/>
  <c r="L34"/>
  <c r="M34"/>
  <c r="K28"/>
  <c r="L28"/>
  <c r="M28"/>
  <c r="M41" s="1"/>
  <c r="K20"/>
  <c r="K25" s="1"/>
  <c r="L20"/>
  <c r="J95"/>
  <c r="K95"/>
  <c r="K103" s="1"/>
  <c r="I95"/>
  <c r="I88"/>
  <c r="J88"/>
  <c r="I85"/>
  <c r="J85"/>
  <c r="I77"/>
  <c r="I83" s="1"/>
  <c r="J77"/>
  <c r="J83" s="1"/>
  <c r="I72"/>
  <c r="J72"/>
  <c r="I63"/>
  <c r="J63"/>
  <c r="I59"/>
  <c r="J59"/>
  <c r="I54"/>
  <c r="J54"/>
  <c r="I50"/>
  <c r="I69" s="1"/>
  <c r="J50"/>
  <c r="J69" s="1"/>
  <c r="I45"/>
  <c r="J45"/>
  <c r="I42"/>
  <c r="I49" s="1"/>
  <c r="J42"/>
  <c r="J49" s="1"/>
  <c r="I34"/>
  <c r="J34"/>
  <c r="I28"/>
  <c r="J28"/>
  <c r="I24"/>
  <c r="I20"/>
  <c r="J20"/>
  <c r="H45"/>
  <c r="H28"/>
  <c r="H95"/>
  <c r="H88"/>
  <c r="H85"/>
  <c r="H77"/>
  <c r="H83" s="1"/>
  <c r="H72"/>
  <c r="H63"/>
  <c r="H59"/>
  <c r="H54"/>
  <c r="H50"/>
  <c r="H42"/>
  <c r="H34"/>
  <c r="H41" s="1"/>
  <c r="H24"/>
  <c r="E9" i="26" l="1"/>
  <c r="C9" i="11"/>
  <c r="E9" s="1"/>
  <c r="I9" i="12" s="1"/>
  <c r="N26" i="2"/>
  <c r="C18" i="11"/>
  <c r="E18" s="1"/>
  <c r="D19" i="12" s="1"/>
  <c r="E19" s="1"/>
  <c r="N113" i="2"/>
  <c r="F77"/>
  <c r="D63"/>
  <c r="G89"/>
  <c r="E113"/>
  <c r="E114" s="1"/>
  <c r="G44"/>
  <c r="J41"/>
  <c r="J84" s="1"/>
  <c r="L41"/>
  <c r="L84" s="1"/>
  <c r="L109" s="1"/>
  <c r="L115" s="1"/>
  <c r="F50"/>
  <c r="F72"/>
  <c r="G72" s="1"/>
  <c r="E77"/>
  <c r="E88"/>
  <c r="E103" s="1"/>
  <c r="D88"/>
  <c r="G70"/>
  <c r="G48"/>
  <c r="D16" i="12"/>
  <c r="L49" i="2"/>
  <c r="I25"/>
  <c r="I41"/>
  <c r="L25"/>
  <c r="K41"/>
  <c r="F28"/>
  <c r="E28"/>
  <c r="D28"/>
  <c r="F59"/>
  <c r="N59" s="1"/>
  <c r="G96"/>
  <c r="G97"/>
  <c r="G61"/>
  <c r="G33"/>
  <c r="G113"/>
  <c r="Z58" i="7"/>
  <c r="Y58"/>
  <c r="Z64"/>
  <c r="Y64"/>
  <c r="C9" i="12"/>
  <c r="E9" s="1"/>
  <c r="C10" i="15"/>
  <c r="F14"/>
  <c r="H13" i="12" s="1"/>
  <c r="Z23" i="7"/>
  <c r="F68"/>
  <c r="G55"/>
  <c r="T8"/>
  <c r="L58"/>
  <c r="T31"/>
  <c r="I55"/>
  <c r="Q22"/>
  <c r="R22"/>
  <c r="G68"/>
  <c r="O8"/>
  <c r="T14"/>
  <c r="E55"/>
  <c r="I68"/>
  <c r="E31"/>
  <c r="H55"/>
  <c r="L61" s="1"/>
  <c r="K55"/>
  <c r="S55"/>
  <c r="U55"/>
  <c r="T58"/>
  <c r="E68"/>
  <c r="J68"/>
  <c r="Q68"/>
  <c r="F22"/>
  <c r="T23"/>
  <c r="T32"/>
  <c r="L40"/>
  <c r="Q55"/>
  <c r="P55"/>
  <c r="O64"/>
  <c r="O22"/>
  <c r="J22"/>
  <c r="M31"/>
  <c r="O31" s="1"/>
  <c r="L44"/>
  <c r="O58"/>
  <c r="K68"/>
  <c r="N68"/>
  <c r="N69" s="1"/>
  <c r="S68"/>
  <c r="G26" i="2"/>
  <c r="J18" i="12"/>
  <c r="E13"/>
  <c r="E14"/>
  <c r="E8"/>
  <c r="F20" i="6"/>
  <c r="E21"/>
  <c r="C21"/>
  <c r="F16"/>
  <c r="D21" i="14"/>
  <c r="C20" i="12"/>
  <c r="C22" s="1"/>
  <c r="D19" i="11"/>
  <c r="D20" s="1"/>
  <c r="E19"/>
  <c r="B10" i="26" s="1"/>
  <c r="C33" i="10"/>
  <c r="C34" s="1"/>
  <c r="D14" i="7"/>
  <c r="U22"/>
  <c r="O23"/>
  <c r="L32"/>
  <c r="F55"/>
  <c r="T28"/>
  <c r="T44"/>
  <c r="L14"/>
  <c r="L64"/>
  <c r="P22"/>
  <c r="O40"/>
  <c r="M55"/>
  <c r="L8"/>
  <c r="L31"/>
  <c r="R55"/>
  <c r="T40"/>
  <c r="D40"/>
  <c r="Z40" s="1"/>
  <c r="T64"/>
  <c r="E25" i="2"/>
  <c r="E27" s="1"/>
  <c r="F7"/>
  <c r="F114"/>
  <c r="N114" s="1"/>
  <c r="M114"/>
  <c r="F83"/>
  <c r="M69"/>
  <c r="J25"/>
  <c r="M20"/>
  <c r="M25" s="1"/>
  <c r="D114"/>
  <c r="E38" i="4"/>
  <c r="E51" s="1"/>
  <c r="F45" i="2"/>
  <c r="G45" s="1"/>
  <c r="D20"/>
  <c r="D25" s="1"/>
  <c r="D27" s="1"/>
  <c r="D95"/>
  <c r="D103" s="1"/>
  <c r="F88"/>
  <c r="D77"/>
  <c r="D83" s="1"/>
  <c r="E83"/>
  <c r="F63"/>
  <c r="D59"/>
  <c r="E69"/>
  <c r="D50"/>
  <c r="D49"/>
  <c r="F49"/>
  <c r="G49" s="1"/>
  <c r="E49"/>
  <c r="D34"/>
  <c r="F34"/>
  <c r="F41"/>
  <c r="E41"/>
  <c r="D41"/>
  <c r="K84"/>
  <c r="K109" s="1"/>
  <c r="K115" s="1"/>
  <c r="M84"/>
  <c r="J103"/>
  <c r="I103"/>
  <c r="I84"/>
  <c r="I109" s="1"/>
  <c r="I115" s="1"/>
  <c r="H49"/>
  <c r="H69"/>
  <c r="H103"/>
  <c r="H20"/>
  <c r="F9" i="26" l="1"/>
  <c r="B17"/>
  <c r="C10"/>
  <c r="B11"/>
  <c r="B21" s="1"/>
  <c r="F20" i="15"/>
  <c r="C9" i="29"/>
  <c r="C12" i="15"/>
  <c r="C12" i="12" s="1"/>
  <c r="E12" s="1"/>
  <c r="F15" i="15"/>
  <c r="H14" i="12" s="1"/>
  <c r="J14" s="1"/>
  <c r="H16" i="26"/>
  <c r="C19" i="11"/>
  <c r="J13" i="12"/>
  <c r="G7" i="2"/>
  <c r="N7"/>
  <c r="G83"/>
  <c r="G41"/>
  <c r="F20"/>
  <c r="F25" s="1"/>
  <c r="N25" s="1"/>
  <c r="G28"/>
  <c r="G34"/>
  <c r="F69"/>
  <c r="N69" s="1"/>
  <c r="G63"/>
  <c r="G59"/>
  <c r="G50"/>
  <c r="G95"/>
  <c r="G77"/>
  <c r="G114"/>
  <c r="F21" i="15"/>
  <c r="F23" s="1"/>
  <c r="H19" i="12"/>
  <c r="Z14" i="7"/>
  <c r="Y14"/>
  <c r="F22" i="6"/>
  <c r="F9" i="15" s="1"/>
  <c r="H9" i="12" s="1"/>
  <c r="J9" s="1"/>
  <c r="C10"/>
  <c r="C16" s="1"/>
  <c r="C23" s="1"/>
  <c r="F103" i="2"/>
  <c r="G88"/>
  <c r="D20" i="12"/>
  <c r="I69" i="7"/>
  <c r="D55"/>
  <c r="D22"/>
  <c r="S69"/>
  <c r="J69"/>
  <c r="G69"/>
  <c r="E69"/>
  <c r="H59"/>
  <c r="H68" s="1"/>
  <c r="H69" s="1"/>
  <c r="K69"/>
  <c r="L55"/>
  <c r="L22"/>
  <c r="R69"/>
  <c r="Q69"/>
  <c r="F21" i="6"/>
  <c r="F8" i="15" s="1"/>
  <c r="F69" i="7"/>
  <c r="T55"/>
  <c r="O55"/>
  <c r="T22"/>
  <c r="D69" i="2"/>
  <c r="M109"/>
  <c r="M115" s="1"/>
  <c r="J109"/>
  <c r="E84"/>
  <c r="E109" s="1"/>
  <c r="E115" s="1"/>
  <c r="D84"/>
  <c r="H84"/>
  <c r="H25"/>
  <c r="N9" i="26" l="1"/>
  <c r="D23" i="12"/>
  <c r="D22"/>
  <c r="C11" i="26"/>
  <c r="C21" s="1"/>
  <c r="D10"/>
  <c r="C17"/>
  <c r="C16" i="29"/>
  <c r="D9"/>
  <c r="C17" i="15"/>
  <c r="C24" s="1"/>
  <c r="N16" i="26"/>
  <c r="E10" i="12"/>
  <c r="E16" s="1"/>
  <c r="F84" i="2"/>
  <c r="N84" s="1"/>
  <c r="H8" i="12"/>
  <c r="G20" i="2"/>
  <c r="N20"/>
  <c r="J115"/>
  <c r="E20" i="12"/>
  <c r="E22" s="1"/>
  <c r="G69" i="2"/>
  <c r="C10" i="11"/>
  <c r="E10" s="1"/>
  <c r="I10" i="12" s="1"/>
  <c r="J19"/>
  <c r="H20"/>
  <c r="Z55" i="7"/>
  <c r="Y55"/>
  <c r="Z22"/>
  <c r="Y22"/>
  <c r="C11" i="11"/>
  <c r="E11" s="1"/>
  <c r="G103" i="2"/>
  <c r="L68" i="7"/>
  <c r="L69"/>
  <c r="L59"/>
  <c r="F27" i="2"/>
  <c r="G27" s="1"/>
  <c r="C8" i="11"/>
  <c r="G25" i="2"/>
  <c r="P59" i="7"/>
  <c r="T61"/>
  <c r="M59"/>
  <c r="O60"/>
  <c r="U59"/>
  <c r="D109" i="2"/>
  <c r="D115" s="1"/>
  <c r="H27"/>
  <c r="E10" i="26" l="1"/>
  <c r="D17"/>
  <c r="D11"/>
  <c r="D21" s="1"/>
  <c r="E9" i="29"/>
  <c r="D16"/>
  <c r="D17" s="1"/>
  <c r="D35" s="1"/>
  <c r="E23" i="12"/>
  <c r="C17" i="29"/>
  <c r="G84" i="2"/>
  <c r="N27"/>
  <c r="H22" i="12"/>
  <c r="J20"/>
  <c r="J22" s="1"/>
  <c r="Z61" i="7"/>
  <c r="E8" i="11"/>
  <c r="C13"/>
  <c r="C20" s="1"/>
  <c r="F109" i="2"/>
  <c r="N109" s="1"/>
  <c r="D59" i="7"/>
  <c r="U68"/>
  <c r="O59"/>
  <c r="M68"/>
  <c r="T59"/>
  <c r="P68"/>
  <c r="H109" i="2"/>
  <c r="E17" i="26" l="1"/>
  <c r="F10"/>
  <c r="E11"/>
  <c r="E21" s="1"/>
  <c r="C35" i="29"/>
  <c r="F9"/>
  <c r="F16" s="1"/>
  <c r="F17" s="1"/>
  <c r="F35" s="1"/>
  <c r="E16"/>
  <c r="Z59" i="7"/>
  <c r="Y59"/>
  <c r="E13" i="11"/>
  <c r="E20" s="1"/>
  <c r="I8" i="12"/>
  <c r="D68" i="7"/>
  <c r="F115" i="2"/>
  <c r="G109"/>
  <c r="M69" i="7"/>
  <c r="O69" s="1"/>
  <c r="O68"/>
  <c r="T68"/>
  <c r="P69"/>
  <c r="T69" s="1"/>
  <c r="G10" i="26" l="1"/>
  <c r="F17"/>
  <c r="F11"/>
  <c r="F21" s="1"/>
  <c r="G9" i="29"/>
  <c r="E17"/>
  <c r="G16"/>
  <c r="G115" i="2"/>
  <c r="N115"/>
  <c r="Z68" i="7"/>
  <c r="Y68"/>
  <c r="I16" i="12"/>
  <c r="I23" s="1"/>
  <c r="I24" s="1"/>
  <c r="J8"/>
  <c r="H115" i="2"/>
  <c r="G11" i="26" l="1"/>
  <c r="G21" s="1"/>
  <c r="H10"/>
  <c r="G17"/>
  <c r="E35" i="29"/>
  <c r="G35" s="1"/>
  <c r="G17"/>
  <c r="X30" i="7"/>
  <c r="X29"/>
  <c r="U28"/>
  <c r="U31" s="1"/>
  <c r="U69" s="1"/>
  <c r="I10" i="26" l="1"/>
  <c r="H17"/>
  <c r="H11"/>
  <c r="H21" s="1"/>
  <c r="X28" i="7"/>
  <c r="X31" s="1"/>
  <c r="X69" s="1"/>
  <c r="Z30"/>
  <c r="Z29"/>
  <c r="D28"/>
  <c r="I11" i="26" l="1"/>
  <c r="I21" s="1"/>
  <c r="I17"/>
  <c r="J10"/>
  <c r="Z28" i="7"/>
  <c r="D31"/>
  <c r="J17" i="26" l="1"/>
  <c r="J11"/>
  <c r="J21" s="1"/>
  <c r="K10"/>
  <c r="Z31" i="7"/>
  <c r="D69"/>
  <c r="Y69" s="1"/>
  <c r="K11" i="26" l="1"/>
  <c r="K21" s="1"/>
  <c r="K17"/>
  <c r="L10"/>
  <c r="Z69" i="7"/>
  <c r="F10" i="15"/>
  <c r="D24" i="8"/>
  <c r="F17" i="15" l="1"/>
  <c r="F24" s="1"/>
  <c r="F25" s="1"/>
  <c r="B14" i="26"/>
  <c r="L11"/>
  <c r="L21" s="1"/>
  <c r="M10"/>
  <c r="L17"/>
  <c r="H10" i="12"/>
  <c r="H16" s="1"/>
  <c r="C14" i="26" l="1"/>
  <c r="B19"/>
  <c r="B20" s="1"/>
  <c r="M11"/>
  <c r="M21" s="1"/>
  <c r="N21" s="1"/>
  <c r="M17"/>
  <c r="N17" s="1"/>
  <c r="N10"/>
  <c r="N11" s="1"/>
  <c r="J10" i="12"/>
  <c r="D14" i="26" l="1"/>
  <c r="C19"/>
  <c r="C20" s="1"/>
  <c r="B22"/>
  <c r="J16" i="12"/>
  <c r="J23" s="1"/>
  <c r="J24" s="1"/>
  <c r="H23"/>
  <c r="H24" s="1"/>
  <c r="E14" i="26" l="1"/>
  <c r="D19"/>
  <c r="D20" s="1"/>
  <c r="C22"/>
  <c r="F14" l="1"/>
  <c r="E19"/>
  <c r="E20" s="1"/>
  <c r="D22"/>
  <c r="G14" l="1"/>
  <c r="F19"/>
  <c r="F20" s="1"/>
  <c r="E22"/>
  <c r="F22" s="1"/>
  <c r="H14" l="1"/>
  <c r="G19"/>
  <c r="G20" s="1"/>
  <c r="G22" s="1"/>
  <c r="H22" l="1"/>
  <c r="I14"/>
  <c r="H19"/>
  <c r="H20" s="1"/>
  <c r="J14" l="1"/>
  <c r="I19"/>
  <c r="I20" s="1"/>
  <c r="I22" s="1"/>
  <c r="J22" l="1"/>
  <c r="K14"/>
  <c r="J19"/>
  <c r="J20" s="1"/>
  <c r="L14" l="1"/>
  <c r="K19"/>
  <c r="K20" s="1"/>
  <c r="K22" s="1"/>
  <c r="L22" l="1"/>
  <c r="M14"/>
  <c r="L19"/>
  <c r="L20" s="1"/>
  <c r="M19" l="1"/>
  <c r="M20" s="1"/>
  <c r="N20" s="1"/>
  <c r="N22" s="1"/>
  <c r="N14"/>
  <c r="N19" s="1"/>
  <c r="M22" l="1"/>
</calcChain>
</file>

<file path=xl/comments1.xml><?xml version="1.0" encoding="utf-8"?>
<comments xmlns="http://schemas.openxmlformats.org/spreadsheetml/2006/main">
  <authors>
    <author>Aliz</author>
  </authors>
  <commentList>
    <comment ref="C32" authorId="0">
      <text>
        <r>
          <rPr>
            <b/>
            <sz val="9"/>
            <color indexed="81"/>
            <rFont val="Tahoma"/>
            <family val="2"/>
            <charset val="238"/>
          </rPr>
          <t>Aliz: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Aliz</author>
  </authors>
  <commentList>
    <comment ref="U37" authorId="0">
      <text>
        <r>
          <rPr>
            <b/>
            <sz val="9"/>
            <color indexed="81"/>
            <rFont val="Tahoma"/>
            <family val="2"/>
            <charset val="238"/>
          </rPr>
          <t>Aliz: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<sst xmlns="http://schemas.openxmlformats.org/spreadsheetml/2006/main" count="1586" uniqueCount="765">
  <si>
    <t>Polgármesteri Hivatal</t>
  </si>
  <si>
    <t>Kötelező feladat ellátás</t>
  </si>
  <si>
    <t>Sorszám</t>
  </si>
  <si>
    <t>Rovat megnevezése</t>
  </si>
  <si>
    <t>Rovat száma</t>
  </si>
  <si>
    <t>Mindösszesen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</si>
  <si>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</si>
  <si>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</si>
  <si>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</si>
  <si>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</si>
  <si>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</si>
  <si>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</si>
  <si>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</si>
  <si>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</si>
  <si>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</si>
  <si>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</si>
  <si>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</si>
  <si>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</si>
  <si>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</si>
  <si>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</si>
  <si>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</si>
  <si>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</si>
  <si>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</si>
  <si>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</si>
  <si>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</si>
  <si>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</si>
  <si>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</si>
  <si>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</si>
  <si>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</si>
  <si>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</si>
  <si>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</si>
  <si>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</si>
  <si>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(=01+...+13)</t>
  </si>
  <si>
    <t>K11</t>
  </si>
  <si>
    <t>K121</t>
  </si>
  <si>
    <t>K122</t>
  </si>
  <si>
    <t>Egyéb külső személyi juttatások-reprezentáció</t>
  </si>
  <si>
    <t>K123</t>
  </si>
  <si>
    <t>Külső személyi juttatások (=15+16+17)</t>
  </si>
  <si>
    <t>K12</t>
  </si>
  <si>
    <t>Személyi juttatások (=14+18)</t>
  </si>
  <si>
    <t>K1</t>
  </si>
  <si>
    <t>Munkaadókat terhelő járulékok és szociális hozzájárulási adó</t>
  </si>
  <si>
    <t>K2</t>
  </si>
  <si>
    <t xml:space="preserve">I. SZEMÉLYI JELLEGŰ RÁFORDÍTÁSOK ÉS JÁRULÉKOK MINDÖSSZESEN </t>
  </si>
  <si>
    <t>Szakmai anyagok beszerzése</t>
  </si>
  <si>
    <t>K311</t>
  </si>
  <si>
    <t>Könyvbeszerzés</t>
  </si>
  <si>
    <t>Vegyszer beszerzés</t>
  </si>
  <si>
    <t>egyéb inf.hord.szakmai anyag beszerzés DM SONE havi díja</t>
  </si>
  <si>
    <t>Egyéb verizókövetési díja</t>
  </si>
  <si>
    <t>Üzemeltetési anyagok beszerzése</t>
  </si>
  <si>
    <t>K312</t>
  </si>
  <si>
    <t>Irodaszerbeszerzés</t>
  </si>
  <si>
    <t>Munkaruha,védőruha beszerzés</t>
  </si>
  <si>
    <t>Egyéb üzemeltetési anyagok</t>
  </si>
  <si>
    <t>Karbantartási anyag beszerzési</t>
  </si>
  <si>
    <t>számítástechnikai anyag</t>
  </si>
  <si>
    <t>Tisztítószer beszerzés</t>
  </si>
  <si>
    <t>Készletbeszerzés összesen</t>
  </si>
  <si>
    <t>K31</t>
  </si>
  <si>
    <t>Informatikai szolgáltatások igénybevétele</t>
  </si>
  <si>
    <t>K321</t>
  </si>
  <si>
    <t>Rendszerkarbantartási díjak</t>
  </si>
  <si>
    <t>Egyéb informatikai szolg.kiadás (fénymásolókarbantartási díjak)</t>
  </si>
  <si>
    <t>Egyéb kommunikációs szolgáltatások</t>
  </si>
  <si>
    <t>K322</t>
  </si>
  <si>
    <t>Telefon, internet havi díjai</t>
  </si>
  <si>
    <t>Nem adatátviteli célú távközlési díjak</t>
  </si>
  <si>
    <t>Egyéb különféle informatikai szolg.</t>
  </si>
  <si>
    <t xml:space="preserve">Kommunikációs szolgáltatások </t>
  </si>
  <si>
    <t>K32</t>
  </si>
  <si>
    <t>Közüzemi díjak</t>
  </si>
  <si>
    <t>K331</t>
  </si>
  <si>
    <t>Villamos energia</t>
  </si>
  <si>
    <t>Gáz energia szolgáltatási díjak</t>
  </si>
  <si>
    <t>Víz díj</t>
  </si>
  <si>
    <t>Vásárolt élelmezés</t>
  </si>
  <si>
    <t>K332</t>
  </si>
  <si>
    <t>Gyermek étkeztetés beszerzés</t>
  </si>
  <si>
    <t>Bérleti és lízing díjak</t>
  </si>
  <si>
    <t>K333</t>
  </si>
  <si>
    <t>K334</t>
  </si>
  <si>
    <t>Közvetített szolgáltatások</t>
  </si>
  <si>
    <t>K335</t>
  </si>
  <si>
    <t>Szakmai tevékenységet segítő szolgáltatások</t>
  </si>
  <si>
    <t>K336</t>
  </si>
  <si>
    <t>Vásárolt közszolgáltatás</t>
  </si>
  <si>
    <t>Számlázott szellemi tevékenység</t>
  </si>
  <si>
    <t>Egyéb szolgáltatások</t>
  </si>
  <si>
    <t>K337</t>
  </si>
  <si>
    <t>Biztosítás, szolgáltatási díjak</t>
  </si>
  <si>
    <t>Postai szolgáltatás</t>
  </si>
  <si>
    <t>Szemétszállítási szolgáltatási díjak</t>
  </si>
  <si>
    <t>Pénzügyi,befekt.szolg.díj./Bankköltség/</t>
  </si>
  <si>
    <t>Egyéb üzemeltetési szolgáltatások (kéményseprés,rovarirtás, fogl.eü, egyéb üz.fennt.kiadási szolg.)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</si>
  <si>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</si>
  <si>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</si>
  <si>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</si>
  <si>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</si>
  <si>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</si>
  <si>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</si>
  <si>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</si>
  <si>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</si>
  <si>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</si>
  <si>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</si>
  <si>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>Fizetendő általános forgalmi adó</t>
  </si>
  <si>
    <t>K352</t>
  </si>
  <si>
    <t>Kamatkiadások</t>
  </si>
  <si>
    <t>K353</t>
  </si>
  <si>
    <t>Egyéb pénzügyi műveletek kiadásai</t>
  </si>
  <si>
    <t>K354</t>
  </si>
  <si>
    <t>Egyéb dologi kiadások</t>
  </si>
  <si>
    <t>K355</t>
  </si>
  <si>
    <t xml:space="preserve">Költség általány 2015. évi </t>
  </si>
  <si>
    <t>Díjak, egyéb befizetések-fizetési felszólítási díjak</t>
  </si>
  <si>
    <t>-</t>
  </si>
  <si>
    <t>Késedelmi kamat</t>
  </si>
  <si>
    <t>Egyéb különféle dologi kiadások</t>
  </si>
  <si>
    <t xml:space="preserve">Különféle befizetések és egyéb dologi kiadások </t>
  </si>
  <si>
    <t>K35</t>
  </si>
  <si>
    <t xml:space="preserve">II. Dologi kiadások </t>
  </si>
  <si>
    <t>K3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</si>
  <si>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</si>
  <si>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</si>
  <si>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</si>
  <si>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</si>
  <si>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</si>
  <si>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</si>
  <si>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TP link, optikai kábel beszerzés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</si>
  <si>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</si>
  <si>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</si>
  <si>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</si>
  <si>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</si>
  <si>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</si>
  <si>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</si>
  <si>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</si>
  <si>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</si>
  <si>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</t>
  </si>
  <si>
    <t>K6</t>
  </si>
  <si>
    <t>Ingatlanok felújítása</t>
  </si>
  <si>
    <t>K71</t>
  </si>
  <si>
    <t>Informatikai eszközök felújítása</t>
  </si>
  <si>
    <t>K72</t>
  </si>
  <si>
    <t>Egyéb tárgyi eszközök felújítása</t>
  </si>
  <si>
    <t>K73</t>
  </si>
  <si>
    <t>Felújítási célú előzetesen felszámított általános forgalmi adó</t>
  </si>
  <si>
    <t>K74</t>
  </si>
  <si>
    <t>Felújítások (=76+...+79)</t>
  </si>
  <si>
    <t>K7</t>
  </si>
  <si>
    <t>KIADÁSOK MINDÖSSZESEN</t>
  </si>
  <si>
    <t>K1-K8</t>
  </si>
  <si>
    <t>Bevételek</t>
  </si>
  <si>
    <t>Szolgáltatási bevételek</t>
  </si>
  <si>
    <t>B402</t>
  </si>
  <si>
    <t>Előző évi maradvány igénybevétele</t>
  </si>
  <si>
    <t>B813</t>
  </si>
  <si>
    <t>Intézményi finanszírozás</t>
  </si>
  <si>
    <t>B816</t>
  </si>
  <si>
    <t>BEVÉTELEK MINDÖSSZESEN</t>
  </si>
  <si>
    <t>Ellenőrző sor</t>
  </si>
  <si>
    <t>2017. évi MÓDOSÍTOTT ELŐIRÁNYZAT</t>
  </si>
  <si>
    <t>2017. ÉVI VÁRHATÓ TELJESÍTÉS</t>
  </si>
  <si>
    <t>2018. ÉVI EREDETI ELŐIRÁNYZAT -TERV-</t>
  </si>
  <si>
    <t>Egyéb szakmaai anyag beszerzése</t>
  </si>
  <si>
    <t xml:space="preserve">Karbantartási, kisjavítási szolgáltatások </t>
  </si>
  <si>
    <t>011120 COFOG (Adó)</t>
  </si>
  <si>
    <t>011130 COFOG (Általános)</t>
  </si>
  <si>
    <t>MINDÖSSZESEN</t>
  </si>
  <si>
    <t>Támogatási forma</t>
  </si>
  <si>
    <t>Támogatás megnevezése</t>
  </si>
  <si>
    <t>Támogatás</t>
  </si>
  <si>
    <t>Mutató</t>
  </si>
  <si>
    <t>Ft/mutató</t>
  </si>
  <si>
    <t>Ft-ban</t>
  </si>
  <si>
    <t>Eredeti előirányzat</t>
  </si>
  <si>
    <t>I.1.a)</t>
  </si>
  <si>
    <t>Önkormányzati hivatal működésének támogatása (beszámítás után)</t>
  </si>
  <si>
    <t>4 580 000 Ft</t>
  </si>
  <si>
    <t>I.1.b)</t>
  </si>
  <si>
    <t>Település-üzemeltetéshez kapcsolódó feladatellátás támogatása (beszámítás után)</t>
  </si>
  <si>
    <t>I.1. b) ba)</t>
  </si>
  <si>
    <t>A zöldterület-gazdálkodással kapcsolatos feladatok ellátásának támogatása</t>
  </si>
  <si>
    <t>I.1. b) bb)</t>
  </si>
  <si>
    <t>Közvilágítás fenntartásának támogatása</t>
  </si>
  <si>
    <t>I.1. b) bc)</t>
  </si>
  <si>
    <t>Köztemető fenntartással kapcsolatos feladatok támogatása</t>
  </si>
  <si>
    <t>I.1. b) bd)</t>
  </si>
  <si>
    <t>Közutak fenntartásának támogatása</t>
  </si>
  <si>
    <t>I.1.c)</t>
  </si>
  <si>
    <t>Egyéb kötelező önkormányzati feladatok támogatása (beszámítás után)</t>
  </si>
  <si>
    <t>I.1.d)</t>
  </si>
  <si>
    <t>Lakott külterülettel kapcsolatos feladatok támogatása (beszámítás után)*</t>
  </si>
  <si>
    <t>I.1.e)</t>
  </si>
  <si>
    <t>Üdülőhelyi feladatok támogatása**</t>
  </si>
  <si>
    <t>I.</t>
  </si>
  <si>
    <t>Települési önkormányzatok általános működésének támogatása (B111)</t>
  </si>
  <si>
    <t>II.1.</t>
  </si>
  <si>
    <t>Óvodapedagógusok 8 havi támogatása</t>
  </si>
  <si>
    <t>Óvodapedagógusok 4 havi támogatása</t>
  </si>
  <si>
    <t>segítők 8 havi támogatása</t>
  </si>
  <si>
    <t>segítők 4 havi támogatása</t>
  </si>
  <si>
    <t>Óvodapedagógusok, és az óvodapedagógusok nevelőmunkáját közvetlenül segítők bértámogatása összesen (B112):</t>
  </si>
  <si>
    <t>II.2.</t>
  </si>
  <si>
    <t>óvodaműködtetési támogatás 8 havi támogatása</t>
  </si>
  <si>
    <t>óvodaműködtetési támogatás 4 havi támogatása</t>
  </si>
  <si>
    <t>Óvodaműködtetési támogatás összesen (B112):</t>
  </si>
  <si>
    <t>II.5.</t>
  </si>
  <si>
    <t>Kiegészítő támogatás az óvodapedagógusok minősítéséből adódó többlet kiadásokhoz</t>
  </si>
  <si>
    <t>Alapfokozatú végzettségű PED II. kieg támogatása</t>
  </si>
  <si>
    <t>Mesterfokozatú végzettségű MESTER PED.kat.kieg.támogatása</t>
  </si>
  <si>
    <t>II.</t>
  </si>
  <si>
    <t>Települési önkormányzatok egyes köznevelési feladatainak támogatása összesen (B112):</t>
  </si>
  <si>
    <t>III.2.</t>
  </si>
  <si>
    <t>A települési önkormányzatok szociális feladatainak egyéb támogatása</t>
  </si>
  <si>
    <t>III.3.</t>
  </si>
  <si>
    <t>Gyermekek napközbeni ellátása</t>
  </si>
  <si>
    <t>Bölcsődei ellátás</t>
  </si>
  <si>
    <t>fő</t>
  </si>
  <si>
    <t>III.5.</t>
  </si>
  <si>
    <t>Gyermekétkeztetés támogatása</t>
  </si>
  <si>
    <t>III.5.a)</t>
  </si>
  <si>
    <t>Gyermekétkeztetés szempontjából elismert dolgozók bértámogatása</t>
  </si>
  <si>
    <t>III.5.b)</t>
  </si>
  <si>
    <t>Gyermekétkezetés üzemeltetési támogatása</t>
  </si>
  <si>
    <t>III.6.</t>
  </si>
  <si>
    <t>Rászoruló gyermekek szünidei étkeztetési támogatása</t>
  </si>
  <si>
    <t>III.</t>
  </si>
  <si>
    <t>Települési önormányzatok szociális , gyermekjóléti és gyermekétkeztetési feladatainak támogatása összesen (B113)</t>
  </si>
  <si>
    <t>Könyvtári, közművelődési és múzeumi feladatok támogatása</t>
  </si>
  <si>
    <t>1140 Ft/fő</t>
  </si>
  <si>
    <t>IV.</t>
  </si>
  <si>
    <t>Települési önkormányzatok kulturális feladatok támogatása összesen (B114)</t>
  </si>
  <si>
    <t>V.</t>
  </si>
  <si>
    <t>Helyi önkormányzatok és többcélú kistérésgi társulások egyes költségvetési kapcsolatokból számított bevételei öszesen</t>
  </si>
  <si>
    <t>B16</t>
  </si>
  <si>
    <t>OEP finanszírozás</t>
  </si>
  <si>
    <t>Védőnői finanszírozás</t>
  </si>
  <si>
    <t>Orvosi feladatellátás</t>
  </si>
  <si>
    <t>Iskolai egészségügyi fin</t>
  </si>
  <si>
    <t>Elkülönített állami pénzalaptól érkező támogatás</t>
  </si>
  <si>
    <t>Közfoglalkoztatási támogatás</t>
  </si>
  <si>
    <t>TOP-os pályázatok megelőlegezésének összege</t>
  </si>
  <si>
    <t>Kecskéd Község Önkormányzatát megillető 2018. évi normatíva és államháztartáson belüli átvett pénzeszközök</t>
  </si>
  <si>
    <t>I.1. jogcímekhez kapcsolódó kiegészítés Polgármesteri illetmény támogatása</t>
  </si>
  <si>
    <t>2016. évről áthúzódó bérkompenzáció támogatása</t>
  </si>
  <si>
    <t>Változás előző évhez képest</t>
  </si>
  <si>
    <t>adatok Forintban</t>
  </si>
  <si>
    <t>Általános kiadások (011130)</t>
  </si>
  <si>
    <t>Város- és községgazdálkodási feladatok (066020)</t>
  </si>
  <si>
    <t>Védőnői szolgálat (074031)</t>
  </si>
  <si>
    <t>Közfoglalkoztatási program (041233)</t>
  </si>
  <si>
    <t xml:space="preserve"> 2017. évi előirányzat Eredeti</t>
  </si>
  <si>
    <t xml:space="preserve">Készenléti, ügyeleti, helyettesítési díj, túlóra, túlszolgálat </t>
  </si>
  <si>
    <t xml:space="preserve">Béren kívüli juttatások </t>
  </si>
  <si>
    <t xml:space="preserve">Közlekedési költségtérítés </t>
  </si>
  <si>
    <t xml:space="preserve">Egyéb költségtérítések </t>
  </si>
  <si>
    <t>Egyéb személyi jellegű ráfordítások</t>
  </si>
  <si>
    <t xml:space="preserve">Foglalkoztatottak személyi juttatásai </t>
  </si>
  <si>
    <t xml:space="preserve">Választott tisztségviselők juttatásai </t>
  </si>
  <si>
    <t xml:space="preserve">Munkavégzésre irányuló egyéb jogviszonyban nem saját foglalkoztatottnak fizetett juttatások </t>
  </si>
  <si>
    <t xml:space="preserve">Egyéb külső személyi juttatások </t>
  </si>
  <si>
    <t xml:space="preserve">Külső személyi juttatások </t>
  </si>
  <si>
    <t xml:space="preserve">Személyi juttatások </t>
  </si>
  <si>
    <t xml:space="preserve">Munkaadókat terhelő járulékok és szociális hozzájárulási adó </t>
  </si>
  <si>
    <t>Kecskéd Község Önkormányzatának 2018. évi személyi jellegű ráfordításainak  táblázata</t>
  </si>
  <si>
    <t>Mindösszesen (zárójelben COFOG)</t>
  </si>
  <si>
    <t>Városüzemeltetési feladatok</t>
  </si>
  <si>
    <t>Egészségügyi feladat ellátás</t>
  </si>
  <si>
    <t>Egészségügyi feladat ellátás mindösszesen</t>
  </si>
  <si>
    <t>Kulutrális szolgáltatási tevékenység</t>
  </si>
  <si>
    <t>Közutak üzemeltetése (045160)</t>
  </si>
  <si>
    <t>Közvilágítás (064010)</t>
  </si>
  <si>
    <t>Köztemető fenntartása, üzemeltetése (013320)</t>
  </si>
  <si>
    <t>Zöldterület kezelés (066010)</t>
  </si>
  <si>
    <t>Szünidei gyermekétkeztetés (104037)</t>
  </si>
  <si>
    <t>Házi orvosi alap ellátás (072111)</t>
  </si>
  <si>
    <t>Házi orvosi ügyeleti ellátás (072112)</t>
  </si>
  <si>
    <t>ellenőrző oszlop</t>
  </si>
  <si>
    <t xml:space="preserve">Szakmai anyagok beszerzése </t>
  </si>
  <si>
    <t>Gyógyszer beszerzés</t>
  </si>
  <si>
    <t>Folyóírat</t>
  </si>
  <si>
    <t>Egyéb információ hordozó</t>
  </si>
  <si>
    <t>Egyéb szakmai anyag</t>
  </si>
  <si>
    <t xml:space="preserve">Üzemeltetési anyagok beszerzése </t>
  </si>
  <si>
    <t>Irodaszer-, nyomtatvány</t>
  </si>
  <si>
    <t>Vegyszerbeszerzés</t>
  </si>
  <si>
    <t>Hajtó- és kenőanyag beszerzés</t>
  </si>
  <si>
    <t>Karbantartási anyag beszerzés</t>
  </si>
  <si>
    <t>Egyéb üzemeltetési anyag</t>
  </si>
  <si>
    <t xml:space="preserve">Árubeszerzés </t>
  </si>
  <si>
    <t>K313</t>
  </si>
  <si>
    <t xml:space="preserve">Készletbeszerzés </t>
  </si>
  <si>
    <t xml:space="preserve">Informatikai szolgáltatások igénybevétele </t>
  </si>
  <si>
    <t>Informatikai eszközök, szolgáltatások bérleti díja</t>
  </si>
  <si>
    <t>Informatikai eszközök karbantartási díja</t>
  </si>
  <si>
    <t>Adatátviteli célú eszközök</t>
  </si>
  <si>
    <t>Egyéb különféle informatikai szolgáltatások</t>
  </si>
  <si>
    <t xml:space="preserve">Egyéb kommunikációs szolgáltatások </t>
  </si>
  <si>
    <t>Nem adatátviteli célú távközlési eszközök díja</t>
  </si>
  <si>
    <t>Egyéb különféle kommunikációs szolgáltatások díjai</t>
  </si>
  <si>
    <t xml:space="preserve">Közüzemi díjak </t>
  </si>
  <si>
    <t>Villamosenergia</t>
  </si>
  <si>
    <t>Gázenergia</t>
  </si>
  <si>
    <t>Vízdíj</t>
  </si>
  <si>
    <t xml:space="preserve">Vásárolt élelmezés </t>
  </si>
  <si>
    <t xml:space="preserve">Bérleti és lízing díjak </t>
  </si>
  <si>
    <t xml:space="preserve">Szakmai tevékenységet segítő szolgáltatások </t>
  </si>
  <si>
    <t>Egyéb szakmai szolgáltatások</t>
  </si>
  <si>
    <t xml:space="preserve">Egyéb szolgáltatások  </t>
  </si>
  <si>
    <t>Biztosítási díjak</t>
  </si>
  <si>
    <t>Bankköltségek</t>
  </si>
  <si>
    <t>Szállítási szolgáltatási díjak</t>
  </si>
  <si>
    <t>Postai díjak</t>
  </si>
  <si>
    <t>Szemétszállítási kiadások</t>
  </si>
  <si>
    <t>Egyéb üzemeltetési szolgáltatások</t>
  </si>
  <si>
    <t xml:space="preserve">Kiküldetések kiadásai </t>
  </si>
  <si>
    <t xml:space="preserve">Reklám- és propagandakiadások </t>
  </si>
  <si>
    <t xml:space="preserve">Működési célú előzetesen felszámított általános forgalmi adó </t>
  </si>
  <si>
    <t>Levonható ÁFA</t>
  </si>
  <si>
    <t>Le nem vonható ÁFA</t>
  </si>
  <si>
    <t xml:space="preserve">Fizetendő általános forgalmi adó  </t>
  </si>
  <si>
    <t xml:space="preserve">Egyéb dologi kiadások </t>
  </si>
  <si>
    <t>Díjak, egyéb kifizetések</t>
  </si>
  <si>
    <t>Késedelmi kamatok, pótlékok</t>
  </si>
  <si>
    <t>Különféle befizetések és egyéb dologi kiadások</t>
  </si>
  <si>
    <t xml:space="preserve">Dologi kiadások </t>
  </si>
  <si>
    <t>adatok Ft-ban</t>
  </si>
  <si>
    <t>Jogcímek</t>
  </si>
  <si>
    <t>4.1.1.</t>
  </si>
  <si>
    <t>Jogcím</t>
  </si>
  <si>
    <t>Egyéb kis értékű immateriális javak beszerzése (011130 COFOG, általános kiadások)</t>
  </si>
  <si>
    <t xml:space="preserve">Ingatlanok beszerzése, létesítése </t>
  </si>
  <si>
    <t xml:space="preserve">Informatikai eszközök beszerzése, létesítése </t>
  </si>
  <si>
    <t xml:space="preserve">Felújítási célú előzetesen felszámított általános forgalmi adó </t>
  </si>
  <si>
    <t xml:space="preserve">Felújítások </t>
  </si>
  <si>
    <t>Megnevezés/Intézmény felhasználó megnevezése</t>
  </si>
  <si>
    <t>Feladat</t>
  </si>
  <si>
    <t>Személyi jellegű ráfordítások K1</t>
  </si>
  <si>
    <t>Kötelező</t>
  </si>
  <si>
    <t>Munkaadókat terhelő járulékok K2</t>
  </si>
  <si>
    <t>Dologi kiadások K3</t>
  </si>
  <si>
    <t>Beruházások K6</t>
  </si>
  <si>
    <t>Felújítások K7</t>
  </si>
  <si>
    <t>Mindösszesen kiadás intézmény:</t>
  </si>
  <si>
    <t>Működési célú bevételek B16</t>
  </si>
  <si>
    <t>Működési bevételek B4</t>
  </si>
  <si>
    <t>Működési célú kapott támogatások B6</t>
  </si>
  <si>
    <t>Előző év költségvetési maradványának igénybevétele B813</t>
  </si>
  <si>
    <t>Központi, irányítószervi támogatás B816</t>
  </si>
  <si>
    <t>Mindösszesen bevétel intézmény:</t>
  </si>
  <si>
    <t>Óvoda</t>
  </si>
  <si>
    <t>Költségvetési bevételek</t>
  </si>
  <si>
    <t>Költségvetési kiadások</t>
  </si>
  <si>
    <t xml:space="preserve">Rovat megnevezése </t>
  </si>
  <si>
    <t>Önkormányzat</t>
  </si>
  <si>
    <t>Intézményei</t>
  </si>
  <si>
    <t xml:space="preserve">Önkormányzatok működési támogatásai  </t>
  </si>
  <si>
    <t>B11</t>
  </si>
  <si>
    <t>Foglalkoztatottak személyi juttatásai</t>
  </si>
  <si>
    <t>Egyéb működési célú támogatások bevételei államháztartáson belülről</t>
  </si>
  <si>
    <t>Munkadókat terhelő járulékok és szociális hozzájárulási adó</t>
  </si>
  <si>
    <t>Működési célú támogatások államháztartáson belülről mindösszesen</t>
  </si>
  <si>
    <t>B1</t>
  </si>
  <si>
    <t>Dologi kiadások</t>
  </si>
  <si>
    <t xml:space="preserve">Felhalmozási célú támogatások államháztartáson belülről </t>
  </si>
  <si>
    <t>B2</t>
  </si>
  <si>
    <t>Ellátottak pénzbeli juttatásai  (K4)</t>
  </si>
  <si>
    <t>K4</t>
  </si>
  <si>
    <t>Közhatalmi bevételek mindösszesen:</t>
  </si>
  <si>
    <t>B3</t>
  </si>
  <si>
    <t>Egyéb működési célú kiadások</t>
  </si>
  <si>
    <t>K5</t>
  </si>
  <si>
    <t>Működési bevételek mindösszesen</t>
  </si>
  <si>
    <t>B4</t>
  </si>
  <si>
    <t xml:space="preserve">Működési célú átvett pénzeszközök </t>
  </si>
  <si>
    <t>B6</t>
  </si>
  <si>
    <t xml:space="preserve">Felhalmozási célú átvett pénzeszközök </t>
  </si>
  <si>
    <t>B7</t>
  </si>
  <si>
    <t xml:space="preserve">Költségvetési bevételek </t>
  </si>
  <si>
    <t xml:space="preserve"> (B1-B7)</t>
  </si>
  <si>
    <t xml:space="preserve">Költségvetési kiadások </t>
  </si>
  <si>
    <t>Előző év költségvetési maradványának igénybevétele</t>
  </si>
  <si>
    <t>(B8131)</t>
  </si>
  <si>
    <t xml:space="preserve">Maradvány igénybevétele </t>
  </si>
  <si>
    <t>(B813)</t>
  </si>
  <si>
    <t xml:space="preserve">Államháztartáson belüli megelőlegezések visszafizetése </t>
  </si>
  <si>
    <t>K914</t>
  </si>
  <si>
    <t xml:space="preserve">Központi, irányító szervi támogatások folyósítása </t>
  </si>
  <si>
    <t>K915</t>
  </si>
  <si>
    <t xml:space="preserve">Belföldi finanszírozás bevételei </t>
  </si>
  <si>
    <t>(B81)</t>
  </si>
  <si>
    <t xml:space="preserve">Belföldi finanszírozás kiadásai </t>
  </si>
  <si>
    <t>K91</t>
  </si>
  <si>
    <t>Finanszírozási bevételek</t>
  </si>
  <si>
    <t>(B8)</t>
  </si>
  <si>
    <t xml:space="preserve">Finanszírozási kiadások </t>
  </si>
  <si>
    <t>K9</t>
  </si>
  <si>
    <t>Mindösszesen bevétel:</t>
  </si>
  <si>
    <t>Mindösszesen kiadás:</t>
  </si>
  <si>
    <t>ellenőrző sor:</t>
  </si>
  <si>
    <t>Megnevezés</t>
  </si>
  <si>
    <t xml:space="preserve">Vagyoni tipusú adók </t>
  </si>
  <si>
    <t>B34</t>
  </si>
  <si>
    <t xml:space="preserve">ebből: építményadó  </t>
  </si>
  <si>
    <t xml:space="preserve">ebből: magánszemélyek kommunális adója </t>
  </si>
  <si>
    <t xml:space="preserve">ebből: telekadó </t>
  </si>
  <si>
    <t xml:space="preserve">Értékesítési és forgalmi adók </t>
  </si>
  <si>
    <t>B351</t>
  </si>
  <si>
    <t xml:space="preserve">ebből: állandó jeleggel végzett iparűzési tevékenység után fizetett helyi iparűzési adó </t>
  </si>
  <si>
    <t>Gépjárműadók</t>
  </si>
  <si>
    <t>B354</t>
  </si>
  <si>
    <t>Egyéb áruhasználati és szolgáltatási adók   (B355)</t>
  </si>
  <si>
    <t>Termékek és szolgáltatások adói mindösszesen</t>
  </si>
  <si>
    <t>B35</t>
  </si>
  <si>
    <t xml:space="preserve">Egyéb közhatalmi bevételek </t>
  </si>
  <si>
    <t>B36</t>
  </si>
  <si>
    <t xml:space="preserve">ebből: igazgatási szolgáltatási díjak </t>
  </si>
  <si>
    <t>ebből: egyéb települési adók</t>
  </si>
  <si>
    <t>2018. évi előirányzat eredeti előirányzat</t>
  </si>
  <si>
    <t>ebből: pótlék</t>
  </si>
  <si>
    <t>1.900.000 Ft</t>
  </si>
  <si>
    <t>Kötelező feladatellátás</t>
  </si>
  <si>
    <t>Óvodai intézményi gyermekétkeztetés (COFOG:096015)</t>
  </si>
  <si>
    <t>ÓVODA MINDÖSSZESEN</t>
  </si>
  <si>
    <t>Reprezentáció</t>
  </si>
  <si>
    <t>egyéb szakmai anyag beszerzés</t>
  </si>
  <si>
    <t>óvodai éves beszámoló csomag</t>
  </si>
  <si>
    <t>Logopédiai szolgáltatás</t>
  </si>
  <si>
    <t xml:space="preserve">Orvosi ellátás </t>
  </si>
  <si>
    <t>Bankszámla vezetéshez kapcsolódó kiadások</t>
  </si>
  <si>
    <t>Szemét szállítási díj</t>
  </si>
  <si>
    <t>Egyéb üzemeltetési szolgáltatások (rágcsálóírtás, munka- és tűzvédelmi feladatok, tűzoltókészülékek cseréje)</t>
  </si>
  <si>
    <t>Számítógép beszerzés (1 db + 2 db tablet)</t>
  </si>
  <si>
    <t>jénai tálak 20db</t>
  </si>
  <si>
    <t>merőkanalak</t>
  </si>
  <si>
    <t>ipari porszívó 1 db</t>
  </si>
  <si>
    <t>szőnyegek</t>
  </si>
  <si>
    <t>gyermekbútor(szükség lenne beszerzésre: 500.000 Ft)</t>
  </si>
  <si>
    <t>udvari játékok (minimum 2.000.000 Ft-os beszerzésre lenne szükség)</t>
  </si>
  <si>
    <t>egyéb (elkopott játékok pótlása)</t>
  </si>
  <si>
    <t>fejlesztőjátékok</t>
  </si>
  <si>
    <t>kézi mixer</t>
  </si>
  <si>
    <t>Sencor CD-s rádió</t>
  </si>
  <si>
    <r>
      <t>Beruházási célú előzetesen felszámított általános forgalmi adó</t>
    </r>
    <r>
      <rPr>
        <b/>
        <sz val="11"/>
        <color indexed="10"/>
        <rFont val="Times New Roman"/>
        <family val="1"/>
        <charset val="238"/>
      </rPr>
      <t xml:space="preserve"> (2017. ÉVI TERV ADAT SZÁMÍTOTT SOR, KÉRJÜK NE MÓDOSÍTSÁK!)</t>
    </r>
  </si>
  <si>
    <t>III. BERUHÁZÁSI KIADÁSOK ÖSSZESEN:</t>
  </si>
  <si>
    <t>Egyéb tárgyi eszközök felújítása (KAZÁN)</t>
  </si>
  <si>
    <r>
      <t>Felújítási célú előzetesen felszámított általános forgalmi adó</t>
    </r>
    <r>
      <rPr>
        <b/>
        <sz val="11"/>
        <color indexed="10"/>
        <rFont val="Times New Roman"/>
        <family val="1"/>
        <charset val="238"/>
      </rPr>
      <t xml:space="preserve"> </t>
    </r>
  </si>
  <si>
    <t>IV. FELÚJÍTÁSI KIADÁSOK ÖSSZESEN:</t>
  </si>
  <si>
    <t>KIADÁSOK ÖSSZESEN:</t>
  </si>
  <si>
    <t>Intézményi étkeztetés</t>
  </si>
  <si>
    <t>B405</t>
  </si>
  <si>
    <t>Intézményi étkeztetés ÁFA</t>
  </si>
  <si>
    <t>B406</t>
  </si>
  <si>
    <t>ebből állami normatíva dologi  kiadások</t>
  </si>
  <si>
    <t>ebből állami normatíva: Személyi jellegű ráfordítások</t>
  </si>
  <si>
    <t xml:space="preserve">ebből önkormányzati saját forrás </t>
  </si>
  <si>
    <t>ELLENŐRZŐ EGYENLEG:</t>
  </si>
  <si>
    <t>2018. évi eredeti</t>
  </si>
  <si>
    <t>Óvodai nevelés, működési feladatok (091140)</t>
  </si>
  <si>
    <t>Óvodai nevelés, szakmai feladatok (COFOG: 091130)-Nemzetiségi</t>
  </si>
  <si>
    <t>Óvodai nevelés, szakmai feladatok (COFOG: 091110)-Általános</t>
  </si>
  <si>
    <t>2017. évi előirányzat</t>
  </si>
  <si>
    <t>Karbantartási, kisjavítási szolgáltatások</t>
  </si>
  <si>
    <t>Egyéb jogviszony</t>
  </si>
  <si>
    <t>Eltérés 2018-2017</t>
  </si>
  <si>
    <t>Védőnői szolgálat (074032)</t>
  </si>
  <si>
    <t>B355</t>
  </si>
  <si>
    <t>Internet díja</t>
  </si>
  <si>
    <t>Telefon díja (mobil és vezetékes)</t>
  </si>
  <si>
    <t xml:space="preserve">Egyéb szakmai szolgáltatás (tanfolyamdíj, konferenciák)     </t>
  </si>
  <si>
    <t>1. számú melléklet</t>
  </si>
  <si>
    <t>2.számú melléklet</t>
  </si>
  <si>
    <t>3. számú melléklet</t>
  </si>
  <si>
    <t>4. számú melléklet</t>
  </si>
  <si>
    <t>Kecskéd Község Önkormányzatának 2018. évi közhatalmi bevételei</t>
  </si>
  <si>
    <t>alátámasztó dokumentum az ASP ADÓ megalapozó adatai</t>
  </si>
  <si>
    <t>5.melléklet</t>
  </si>
  <si>
    <t>6. melléklet</t>
  </si>
  <si>
    <t>7. melléklet</t>
  </si>
  <si>
    <t>12. melléklet</t>
  </si>
  <si>
    <t>13. melléklet</t>
  </si>
  <si>
    <t>14. melléklet</t>
  </si>
  <si>
    <t>Áru- és készletértékesítés ellenértéke</t>
  </si>
  <si>
    <t xml:space="preserve">Szolgáltatások ellenértéke  / igazgatási tevékenység </t>
  </si>
  <si>
    <t xml:space="preserve">Közvetített szolgáltatások értéke </t>
  </si>
  <si>
    <t>Tulajdonosi bevételek</t>
  </si>
  <si>
    <t>Reptér bérlet</t>
  </si>
  <si>
    <t>Lakbér</t>
  </si>
  <si>
    <t>Sport bérlet</t>
  </si>
  <si>
    <t>Közterület - mozgóárus</t>
  </si>
  <si>
    <t>Csatorna bérleti díj</t>
  </si>
  <si>
    <t>Ellátási díjak</t>
  </si>
  <si>
    <t>Kiszámlázott általános forgalmi adó</t>
  </si>
  <si>
    <t>Általános forgalmi adó visszatérítése</t>
  </si>
  <si>
    <t>Kamatbevételek</t>
  </si>
  <si>
    <t>Egyéb működési bevételek</t>
  </si>
  <si>
    <t>Működési bevételek (=18+…+26)</t>
  </si>
  <si>
    <t>Rovat</t>
  </si>
  <si>
    <t>Összeg</t>
  </si>
  <si>
    <t>B401</t>
  </si>
  <si>
    <t>B403</t>
  </si>
  <si>
    <t>B404</t>
  </si>
  <si>
    <t>B407</t>
  </si>
  <si>
    <t>B408</t>
  </si>
  <si>
    <t>B411</t>
  </si>
  <si>
    <t>Egyéb</t>
  </si>
  <si>
    <t>Kecskéd Község Önkormányzatának 2018. évi dologi kiadás táblázata</t>
  </si>
  <si>
    <t>2018. évi előirányzat eredeti</t>
  </si>
  <si>
    <t>Szennyvízcsatorna építése, üzemeltetése (052080)</t>
  </si>
  <si>
    <t>Közművelődési feladatok (082091)</t>
  </si>
  <si>
    <t>Kulturális szolgáltatási tevékenység mindösszesen</t>
  </si>
  <si>
    <t>Előző évhez képest eltérés</t>
  </si>
  <si>
    <t>Rendezvények</t>
  </si>
  <si>
    <t>Könyvtári tevékenység</t>
  </si>
  <si>
    <t xml:space="preserve">           Falunap </t>
  </si>
  <si>
    <r>
      <t>Szüreti mulatság</t>
    </r>
    <r>
      <rPr>
        <sz val="8"/>
        <rFont val="Arial"/>
        <family val="2"/>
        <charset val="238"/>
      </rPr>
      <t xml:space="preserve"> ( minden páros év )</t>
    </r>
  </si>
  <si>
    <t>Idősek napja</t>
  </si>
  <si>
    <t>Falukarácsony és advent</t>
  </si>
  <si>
    <t>Fogorvosi ügyeleti ellátás (072312)</t>
  </si>
  <si>
    <t>I. Települési támogatás ( szoc tv 45 §)</t>
  </si>
  <si>
    <t>107060</t>
  </si>
  <si>
    <t xml:space="preserve">1. lakhatáshoz kapcsolódó rendszeres kiadások ( szoc tv 45§(1)bek a. </t>
  </si>
  <si>
    <t>2. Ápolási díj ( szoc tv 45 § (1) b.</t>
  </si>
  <si>
    <t>3.Gyógyszertámogatás ( szoc tv 45.§ (1) c.</t>
  </si>
  <si>
    <t>II. Rendkívüli települési támogatás</t>
  </si>
  <si>
    <t>1 Átmeneti segély (Szoc.tv. 45. § )</t>
  </si>
  <si>
    <t xml:space="preserve">    - beteggyermek ellátás </t>
  </si>
  <si>
    <t>103010</t>
  </si>
  <si>
    <t>2 Temetési segély (Szoc.tv. 46.§</t>
  </si>
  <si>
    <t>3.Újszülöttek támogatás 30.000.-ft/fő</t>
  </si>
  <si>
    <t>4. Rendkívüli gyermekvédelmi támogatás</t>
  </si>
  <si>
    <t>5.Étkezés térítési díj mérséklése szociális alapon (Szoc.tv. 62.§)Oroszlány</t>
  </si>
  <si>
    <t>6. Óvoda kezdési támogatás</t>
  </si>
  <si>
    <t>7. Általános iskolások iskolakezdési támogatás  2.500.-ft/fő</t>
  </si>
  <si>
    <t>8. Közép és felsőbbfokú intézm. tanulók iskolakezdési tám. 3.000.-ft/fő</t>
  </si>
  <si>
    <t>9. Karácsonyi támogatás iskola, óvoda 1.000,-ft/gyerek</t>
  </si>
  <si>
    <t>10. Idősek karácsonyi támogatása 2500.-ft/fő</t>
  </si>
  <si>
    <t>11.Szociális tüzifa szállítás  + önrész</t>
  </si>
  <si>
    <t>Települési támogatások szoc.tv.</t>
  </si>
  <si>
    <t>2018. évi eredeti előirányzat</t>
  </si>
  <si>
    <t>Működési támogatás Német Nemzetiségi Önkormányazat</t>
  </si>
  <si>
    <t>084031</t>
  </si>
  <si>
    <t>072311</t>
  </si>
  <si>
    <t>Fogorvosi szolgálat</t>
  </si>
  <si>
    <t>072111</t>
  </si>
  <si>
    <t>Háziorvosi szolgálat</t>
  </si>
  <si>
    <t>Támogatás civil szervezeteknek</t>
  </si>
  <si>
    <t xml:space="preserve">Sport Egyesület TAO pályázat önrész </t>
  </si>
  <si>
    <t>Egyéb támogatások (Anna napi fesztivál, gyengénlátok, mentők stb Alapítvány.)</t>
  </si>
  <si>
    <t xml:space="preserve">Képviselői keret </t>
  </si>
  <si>
    <t>Egyéb működési célú támogatások államháztartáson belülre (K506)</t>
  </si>
  <si>
    <t>Egyéb működési célú támogatások államháztartáson kívülre (K512)</t>
  </si>
  <si>
    <t>Mindösszesen (K5)</t>
  </si>
  <si>
    <t>EMMI- Bursa Hungarica</t>
  </si>
  <si>
    <t>~Művelődési ház belső felújítás pályázati önrész</t>
  </si>
  <si>
    <t xml:space="preserve">~Művelődési ház emeleti  vizesblokkok felújítása </t>
  </si>
  <si>
    <t>~Művelődési ház tetőfelújítás</t>
  </si>
  <si>
    <t>~járda Óvoda utca, Majki utca pályázati önrész</t>
  </si>
  <si>
    <r>
      <t>V</t>
    </r>
    <r>
      <rPr>
        <b/>
        <i/>
        <sz val="10"/>
        <rFont val="Arial"/>
        <family val="2"/>
      </rPr>
      <t>ízelvezetés tervezés</t>
    </r>
    <r>
      <rPr>
        <sz val="10"/>
        <rFont val="Arial"/>
        <family val="2"/>
      </rPr>
      <t xml:space="preserve"> (Belterületi terület - Malomárok rendezés terve)</t>
    </r>
  </si>
  <si>
    <t xml:space="preserve">Rendezési terv </t>
  </si>
  <si>
    <t>Vasút utcai ingatlan megvásárlása</t>
  </si>
  <si>
    <t>Öreg iskola melletti kerítés</t>
  </si>
  <si>
    <t>Polgármesteri hivatal irattár felújítása</t>
  </si>
  <si>
    <t>Öreg iskola mögött nemzetiségi gyűjteménynek külső bemutatóhely kialakítás</t>
  </si>
  <si>
    <t>Kecskéd Község Önkormányzatának beruházási és felújításai tábla</t>
  </si>
  <si>
    <t>Városüzemeltetési feladatok mindösszesen 2018. évi eredeti előirányzat</t>
  </si>
  <si>
    <t>Szociális feladat ellátás mindösszesen 2018. évi eredeti előirányzat</t>
  </si>
  <si>
    <t>Gyermek étkeztetés</t>
  </si>
  <si>
    <t>Gyermekétkeztetés (096015)</t>
  </si>
  <si>
    <t>2018. évi TERV előirányzat</t>
  </si>
  <si>
    <t>Díjak, egyéb befizetések</t>
  </si>
  <si>
    <r>
      <t>Gyermekétkeztetés szülői befizetés</t>
    </r>
    <r>
      <rPr>
        <b/>
        <sz val="10"/>
        <rFont val="Arial"/>
        <family val="2"/>
        <charset val="238"/>
      </rPr>
      <t xml:space="preserve"> NETTÓ</t>
    </r>
  </si>
  <si>
    <t>IAR  hulladékszállító bérletidíj</t>
  </si>
  <si>
    <t>ADÓALÓL MENTES</t>
  </si>
  <si>
    <t>Almabeszerzése gyerekeknek</t>
  </si>
  <si>
    <t>Informatikai biztonság üzemeltetése (Közinformatika  Nonprofit Kft.) 20.000 Ft/hó</t>
  </si>
  <si>
    <t>Mobil szolgáltatás díja Magyar Telekom</t>
  </si>
  <si>
    <t>Karbantartási, kisjavítási szolgáltatások - hivatal épületében várható kiskarbantartási munkák</t>
  </si>
  <si>
    <t>Gazdasági szaktanácsadó (könyvelés, adatszolgáltatás)</t>
  </si>
  <si>
    <t>Bankszámla vezetési díjak - Pannon Takarék</t>
  </si>
  <si>
    <t>Munkavédelmi szolgáltatás - Fehér József</t>
  </si>
  <si>
    <t>Gyepmesteri tevékenység</t>
  </si>
  <si>
    <t>TÖOSZ tagdíj</t>
  </si>
  <si>
    <t>ÁltarÉr Vízgyűjtő Szövetség tagdíj</t>
  </si>
  <si>
    <t>Vértes- Gerecse tagdíj</t>
  </si>
  <si>
    <t>Közép-Duna Vidéke Önk.Társulás</t>
  </si>
  <si>
    <t>Komáromi Vízitársulat</t>
  </si>
  <si>
    <t>Hajtó- és kenőanyag beszerzés ÜZEMANYAG</t>
  </si>
  <si>
    <r>
      <t xml:space="preserve">Karbantartási, kisjavítási szolgáltatások - </t>
    </r>
    <r>
      <rPr>
        <b/>
        <sz val="10"/>
        <color rgb="FFFF0000"/>
        <rFont val="Times New Roman"/>
        <family val="1"/>
        <charset val="238"/>
      </rPr>
      <t>Városgazdálkodási feladatokhoz kapcsolódó karbantartási munkálatok, pl. hézagjavítási munkálatok az utakon</t>
    </r>
  </si>
  <si>
    <t>Fakivágás</t>
  </si>
  <si>
    <t>Hóeltakarítási munkálatok</t>
  </si>
  <si>
    <t>Közbeszerzési szakértő</t>
  </si>
  <si>
    <t>Közbeszerzési eljárási díj</t>
  </si>
  <si>
    <t>MINDÖSSZSEN</t>
  </si>
  <si>
    <t>8.melléklet</t>
  </si>
  <si>
    <t>KECSKÉD KÖZSÉG ÖNKORMÁNYZAT KIADÁSAI Gyermekétkeztetési feladatok</t>
  </si>
  <si>
    <t>9.melléklet</t>
  </si>
  <si>
    <t>KECSKÉD KÖZSÉG ÖNKORMÁNYZAT KIADÁSAI Egészségügyi feladatok</t>
  </si>
  <si>
    <t>Közművelődési szolgáltatás</t>
  </si>
  <si>
    <t>Kecskédi Új Tükör lapkiadás</t>
  </si>
  <si>
    <t>Kecskédről prospektus</t>
  </si>
  <si>
    <t>KECSKÉD KÖZSÉG ÖNKORMÁNYZAT KIADÁSAI Közfoglalkoztatás</t>
  </si>
  <si>
    <t>Kecskédi Tükör,Prospektusok</t>
  </si>
  <si>
    <t>Főszámla záró egyenlege 2017.12.31.</t>
  </si>
  <si>
    <t>Víziközmű számla</t>
  </si>
  <si>
    <t>Egyéb bírság</t>
  </si>
  <si>
    <t>Egyéb közhatalmi</t>
  </si>
  <si>
    <t xml:space="preserve"> Kommunális</t>
  </si>
  <si>
    <t>IFA</t>
  </si>
  <si>
    <t>Építményadó</t>
  </si>
  <si>
    <t>Lekötött betét</t>
  </si>
  <si>
    <t>Sssz</t>
  </si>
  <si>
    <t>Összsen</t>
  </si>
  <si>
    <t>Hivatal</t>
  </si>
  <si>
    <t>Felhalmozási célú nyújott kölcsönök</t>
  </si>
  <si>
    <t>Általános tartalék</t>
  </si>
  <si>
    <t>K513</t>
  </si>
  <si>
    <t>Felhalmozási célú nyújtott kölcsönök</t>
  </si>
  <si>
    <t>Pályázati számla 2. (orvosi rendelő)</t>
  </si>
  <si>
    <t>Pályázati számla 2. (kerékpárút,)</t>
  </si>
  <si>
    <t>Pályázati számla 1. (iskola)</t>
  </si>
  <si>
    <t>Kerékpárút TOP</t>
  </si>
  <si>
    <t>Orvosi rendelő beruházás</t>
  </si>
  <si>
    <t>Iskola beruházás</t>
  </si>
  <si>
    <t>10.melléklet</t>
  </si>
  <si>
    <t>11.melléklet</t>
  </si>
  <si>
    <t>15. melléklet</t>
  </si>
  <si>
    <t>16. melléklet</t>
  </si>
  <si>
    <t>17. melléklet</t>
  </si>
  <si>
    <t>18. melléklet</t>
  </si>
  <si>
    <t>Jogi képviseleti díj</t>
  </si>
  <si>
    <t>Egyéb szakmai szolgáltatás ( képzési költségek)</t>
  </si>
  <si>
    <t>Közterület karbantartási munkáltatok (pl. buszmegálló)</t>
  </si>
  <si>
    <t>2155 fő</t>
  </si>
  <si>
    <t>KECSKÉD KÖZSÉG ÖNKORMÁNYZAT KIADÁSAI Közművelődési feladatok</t>
  </si>
  <si>
    <t>Polgármesteri hivatal légkondíciónáló eszközök beszerelése</t>
  </si>
  <si>
    <t>Rendezvények archiválása</t>
  </si>
  <si>
    <t>Gyermekjóléti és családsegítő szolgálat</t>
  </si>
  <si>
    <t>Házi segítségnyújtás</t>
  </si>
  <si>
    <t>Hitel felvétele</t>
  </si>
  <si>
    <t>Hitel felvétele beruházáshoz kapcsolódó -Út felújítás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</si>
  <si>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</si>
  <si>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</si>
  <si>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</si>
  <si>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</si>
  <si>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</si>
  <si>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</si>
  <si>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</si>
  <si>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</si>
  <si>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</si>
  <si>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</si>
  <si>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</si>
  <si>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</si>
  <si>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mindösszesen</t>
  </si>
  <si>
    <t>B E V É T E L E K</t>
  </si>
  <si>
    <t>Önkormányzat és intézményei</t>
  </si>
  <si>
    <t>Önkormányzat gazd kör. működési bevételei</t>
  </si>
  <si>
    <t>Önkormányzat gazd.kör. felhalmozási bevételei</t>
  </si>
  <si>
    <t>Költségvetési szervek bevételei</t>
  </si>
  <si>
    <t>Bevételek összesen:</t>
  </si>
  <si>
    <t>K I A D Á S O K</t>
  </si>
  <si>
    <t>Önkormányzat és Intézményei</t>
  </si>
  <si>
    <t>Működési kiadásai</t>
  </si>
  <si>
    <t>Felhalmozási kiadásai</t>
  </si>
  <si>
    <t>Felújítási kiadásai</t>
  </si>
  <si>
    <t>Megelőlegezés</t>
  </si>
  <si>
    <t>Kiadások összesen:</t>
  </si>
  <si>
    <t>Önkormányzat kiadásai összesen:</t>
  </si>
  <si>
    <t>Önkormányzat bevételei összesen:</t>
  </si>
  <si>
    <t>Bevételek, kiadások egyenlege</t>
  </si>
  <si>
    <t>Intézmény /szakfeladat/</t>
  </si>
  <si>
    <t xml:space="preserve">engedélyezett létszám összesen </t>
  </si>
  <si>
    <t>Engedélyezett létszám</t>
  </si>
  <si>
    <t>szakmai létszám</t>
  </si>
  <si>
    <t>egyéb létszám</t>
  </si>
  <si>
    <t>közfoglal</t>
  </si>
  <si>
    <t>teljes munkai.</t>
  </si>
  <si>
    <t>választott köztiszt.</t>
  </si>
  <si>
    <t>részmunkaidős</t>
  </si>
  <si>
    <t>teljes munkaidős</t>
  </si>
  <si>
    <t>részmunkaid.</t>
  </si>
  <si>
    <t xml:space="preserve">Polgármesteri Hivatal </t>
  </si>
  <si>
    <t xml:space="preserve">Önkormányzat </t>
  </si>
  <si>
    <t xml:space="preserve">közfoglalkoztatás </t>
  </si>
  <si>
    <t>összeg</t>
  </si>
  <si>
    <t>Összesen</t>
  </si>
  <si>
    <t>Kecskéd Község Önkormányzatának 2018. évben nyújtandó közvetett támogatásai</t>
  </si>
  <si>
    <t>adatok forintban</t>
  </si>
  <si>
    <t>MEGNEVEZÉS</t>
  </si>
  <si>
    <t>Saját bevétel és adósságot keletkeztető ügyletből eredő fizetési kötelezettség összegei</t>
  </si>
  <si>
    <t>ÖSSZESEN
7=(3+4+5+6)</t>
  </si>
  <si>
    <t>Helyi adók</t>
  </si>
  <si>
    <t>01</t>
  </si>
  <si>
    <t>Osztalék, koncessziós díjak</t>
  </si>
  <si>
    <t>02</t>
  </si>
  <si>
    <t>Díjak, pótlékok, bírságok</t>
  </si>
  <si>
    <t>03</t>
  </si>
  <si>
    <t>Tárgyi eszközök, immateriális javak, vagyoni értékű jog értékesítése, vagyonhasznosításból származó bevétel</t>
  </si>
  <si>
    <t>04</t>
  </si>
  <si>
    <t>Részvények, részesedések értékesítése</t>
  </si>
  <si>
    <t>05</t>
  </si>
  <si>
    <t>Vállalatértékesítésből, privatizációból származó bevételek</t>
  </si>
  <si>
    <t>06</t>
  </si>
  <si>
    <t>Kezességvállalással kapcsolatos megtérülés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</si>
  <si>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</si>
  <si>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</si>
  <si>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</si>
  <si>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</si>
  <si>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</si>
  <si>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</si>
  <si>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</si>
  <si>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</si>
  <si>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</si>
  <si>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</si>
  <si>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</si>
  <si>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</si>
  <si>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</si>
  <si>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</si>
  <si>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</si>
  <si>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</si>
  <si>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2018.január01</t>
  </si>
  <si>
    <t>Kecskéd Község  Önkormányzata adósságot keletkeztető ügyleteiből eredő fizetési kötelezettségeinek bemutatása</t>
  </si>
  <si>
    <t>Kötelezettség jogcíme</t>
  </si>
  <si>
    <t>Kötelezettség vállalás éve</t>
  </si>
  <si>
    <t>Lejárat éve</t>
  </si>
  <si>
    <t>MŰKÖDÉSI CÉLÚ KÖTELEZETTSÉGEK ÖSSZESEN</t>
  </si>
  <si>
    <t>FELHALMOZÁSI CÉLÚ KÖTELEZETTSÉGEK ÖSSZESEN</t>
  </si>
  <si>
    <t>MINDÖSSZESEN:</t>
  </si>
  <si>
    <t>Kecskéd Község Önkormányzatának több éves kihatással járó kötelezettségei</t>
  </si>
  <si>
    <t>ebből: IFA</t>
  </si>
  <si>
    <t xml:space="preserve">Kecskéd Község Önkormányzatának 2018. évi összesített intézményi szintű mérlege </t>
  </si>
  <si>
    <t xml:space="preserve">                            Zárópénzkészlet kimutatás</t>
  </si>
  <si>
    <t xml:space="preserve">Települési támogatások 2018. év </t>
  </si>
  <si>
    <t xml:space="preserve">Átadott pénzeszközök 2018. év </t>
  </si>
  <si>
    <t xml:space="preserve">2018. évi előirányzat </t>
  </si>
  <si>
    <t>Kecskéd Község Önkormányzata fenntartása alatt működő költségvetési szervek összesített 2018. évi költségvetési tábla</t>
  </si>
  <si>
    <t xml:space="preserve">Kecskédi Polgármesteri  Hivatal 2018. évi költségvetési táblázata - </t>
  </si>
  <si>
    <t>Óvoda 2018. évi költségvetése -</t>
  </si>
  <si>
    <t>polgármester</t>
  </si>
  <si>
    <t>védőnő</t>
  </si>
  <si>
    <t>ÖSSZESEN</t>
  </si>
  <si>
    <t xml:space="preserve"> Óvoda,konyha</t>
  </si>
  <si>
    <t>Áht.24.§.(4).bek.c.pont</t>
  </si>
  <si>
    <t>2018. ÉVI NORMATÍVA</t>
  </si>
  <si>
    <t xml:space="preserve">                               alátámasztó dokumentuma az ebr42 rendszerben szereplő felmérés 2018. évre vonatkozóan</t>
  </si>
  <si>
    <t>Kecskéd Község Önkormányzat Működési célú bevételei  2018</t>
  </si>
  <si>
    <t>KECSKÉD KÖZSÉG ÖNKORMÁNYZAT ÁLTALÁNOS KIADÁSAI 011130 COFOG</t>
  </si>
  <si>
    <t>Kecskéd, 2018.</t>
  </si>
  <si>
    <t>KECSKÉD KÖZSÉG ÖNKORMÁNYZAT KIADÁSAI Településüzemeltetési feladatok</t>
  </si>
  <si>
    <t>Településüzemeltetési feladatok</t>
  </si>
  <si>
    <t>8.sz. melléklet</t>
  </si>
  <si>
    <t>~Útkorszerűsítés konszolidációból( II) Fellner u., Kertalja u.. Műszaki ellenőrzés díja</t>
  </si>
  <si>
    <t xml:space="preserve">19. melléklet </t>
  </si>
  <si>
    <t xml:space="preserve">                                                                          Kecskéd Község Önkormányzatának 2018. évi előirányzat felhasználási és likviditási terve</t>
  </si>
  <si>
    <t xml:space="preserve">20. melléklet </t>
  </si>
  <si>
    <t>létszámkerete</t>
  </si>
  <si>
    <t xml:space="preserve">Kecskéd Község Önkormányzatának és fenntartása alatt működő intézményeknek 2018. évi engedélyezett </t>
  </si>
  <si>
    <t>21 melléklet .</t>
  </si>
  <si>
    <t xml:space="preserve">Telekadó </t>
  </si>
  <si>
    <t xml:space="preserve">Magánsz. Kom.a. </t>
  </si>
  <si>
    <t xml:space="preserve">22. melléklet </t>
  </si>
  <si>
    <t>kötelezettségeinek bemutatása</t>
  </si>
  <si>
    <t xml:space="preserve">23. melléklet </t>
  </si>
  <si>
    <r>
      <t xml:space="preserve"> ~</t>
    </r>
    <r>
      <rPr>
        <sz val="10"/>
        <rFont val="Arial"/>
        <family val="2"/>
        <charset val="238"/>
      </rPr>
      <t>tornapark tereprendezés</t>
    </r>
  </si>
</sst>
</file>

<file path=xl/styles.xml><?xml version="1.0" encoding="utf-8"?>
<styleSheet xmlns="http://schemas.openxmlformats.org/spreadsheetml/2006/main">
  <numFmts count="10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  <numFmt numFmtId="166" formatCode="_-* #,##0\ [$Ft-40E]_-;\-* #,##0\ [$Ft-40E]_-;_-* &quot;-&quot;??\ [$Ft-40E]_-;_-@_-"/>
    <numFmt numFmtId="167" formatCode="_-* #,##0\ [$HUF-40E]_-;\-* #,##0\ [$HUF-40E]_-;_-* &quot;-&quot;??\ [$HUF-40E]_-;_-@_-"/>
    <numFmt numFmtId="168" formatCode="#,##0\ [$Ft-40E];[Red]\-#,##0\ [$Ft-40E]"/>
    <numFmt numFmtId="169" formatCode="_-* #,##0\ &quot;HUF&quot;_-;\-* #,##0\ &quot;HUF&quot;_-;_-* &quot;-&quot;??\ &quot;HUF&quot;_-;_-@_-"/>
    <numFmt numFmtId="170" formatCode="#,##0_ ;\-#,##0\ "/>
    <numFmt numFmtId="171" formatCode="#,##0.0_ ;\-#,##0.0\ "/>
  </numFmts>
  <fonts count="102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u/>
      <sz val="13.2"/>
      <color theme="1"/>
      <name val="Arial ce"/>
    </font>
    <font>
      <sz val="10"/>
      <color theme="1"/>
      <name val="Arial"/>
      <family val="2"/>
      <charset val="238"/>
    </font>
    <font>
      <b/>
      <sz val="11"/>
      <color theme="1"/>
      <name val="Arial ce"/>
      <charset val="238"/>
    </font>
    <font>
      <b/>
      <sz val="9.9"/>
      <color theme="1"/>
      <name val="Arial ce"/>
      <charset val="238"/>
    </font>
    <font>
      <sz val="11"/>
      <color rgb="FF000000"/>
      <name val="Arial ce"/>
    </font>
    <font>
      <sz val="9.9"/>
      <color rgb="FF000000"/>
      <name val="Arial ce"/>
    </font>
    <font>
      <b/>
      <sz val="7.7"/>
      <color rgb="FF000000"/>
      <name val="Arial ce"/>
    </font>
    <font>
      <i/>
      <sz val="9.9"/>
      <color rgb="FF000000"/>
      <name val="Arial"/>
      <family val="2"/>
      <charset val="238"/>
    </font>
    <font>
      <sz val="7.7"/>
      <color rgb="FF000000"/>
      <name val="Arial"/>
      <family val="2"/>
      <charset val="238"/>
    </font>
    <font>
      <i/>
      <sz val="9.9"/>
      <color rgb="FF000000"/>
      <name val="Arial ce"/>
    </font>
    <font>
      <b/>
      <sz val="9.9"/>
      <color rgb="FF000000"/>
      <name val="Arial ce"/>
    </font>
    <font>
      <sz val="12"/>
      <name val="Arial"/>
      <family val="2"/>
      <charset val="238"/>
    </font>
    <font>
      <sz val="9"/>
      <color rgb="FF000000"/>
      <name val="Arial CE"/>
      <family val="2"/>
      <charset val="238"/>
    </font>
    <font>
      <i/>
      <sz val="9"/>
      <color rgb="FF000000"/>
      <name val="Arial CE"/>
      <family val="2"/>
      <charset val="238"/>
    </font>
    <font>
      <b/>
      <sz val="9"/>
      <color rgb="FF000000"/>
      <name val="Arial CE"/>
      <family val="2"/>
      <charset val="238"/>
    </font>
    <font>
      <sz val="9"/>
      <color rgb="FF000000"/>
      <name val="Arial CE"/>
      <charset val="238"/>
    </font>
    <font>
      <b/>
      <sz val="9"/>
      <color rgb="FF000000"/>
      <name val="Arial CE"/>
      <charset val="238"/>
    </font>
    <font>
      <b/>
      <sz val="9"/>
      <color rgb="FF993300"/>
      <name val="Arial CE"/>
      <charset val="238"/>
    </font>
    <font>
      <b/>
      <sz val="9"/>
      <color rgb="FF0000FF"/>
      <name val="Arial CE"/>
      <charset val="238"/>
    </font>
    <font>
      <b/>
      <sz val="13.2"/>
      <color theme="1"/>
      <name val="Arial ce"/>
    </font>
    <font>
      <b/>
      <sz val="10"/>
      <color theme="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8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Bookman Old Style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name val="Bookman Old Style"/>
      <family val="1"/>
      <charset val="238"/>
    </font>
    <font>
      <b/>
      <sz val="9.9"/>
      <color rgb="FF000000"/>
      <name val="Arial ce"/>
      <charset val="238"/>
    </font>
    <font>
      <sz val="20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color indexed="8"/>
      <name val="Arial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</font>
    <font>
      <b/>
      <sz val="11"/>
      <color rgb="FFFF0000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8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8.8000000000000007"/>
      <color theme="1"/>
      <name val="Arial ce"/>
    </font>
    <font>
      <sz val="9.9"/>
      <color theme="1"/>
      <name val="Arial ce"/>
    </font>
    <font>
      <sz val="9.9"/>
      <color theme="1"/>
      <name val="Arial"/>
      <family val="2"/>
      <charset val="238"/>
    </font>
    <font>
      <b/>
      <sz val="8.8000000000000007"/>
      <color rgb="FFFF0000"/>
      <name val="Arial ce"/>
    </font>
    <font>
      <sz val="8.8000000000000007"/>
      <color theme="1"/>
      <name val="Arial ce"/>
    </font>
    <font>
      <sz val="11"/>
      <color theme="1"/>
      <name val="Bookman Old Style"/>
      <family val="1"/>
      <charset val="238"/>
    </font>
    <font>
      <sz val="10"/>
      <name val="Bookman Old Style"/>
      <family val="1"/>
      <charset val="238"/>
    </font>
    <font>
      <sz val="12"/>
      <name val="Bookman Old Style"/>
      <family val="1"/>
      <charset val="238"/>
    </font>
    <font>
      <sz val="12"/>
      <color theme="1"/>
      <name val="Bookman Old Style"/>
      <family val="1"/>
      <charset val="238"/>
    </font>
    <font>
      <b/>
      <sz val="11"/>
      <color rgb="FF000000"/>
      <name val="Bookman Old Style"/>
      <family val="1"/>
      <charset val="238"/>
    </font>
    <font>
      <sz val="11"/>
      <color rgb="FF000000"/>
      <name val="Bookman Old Style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99CC99"/>
        <bgColor indexed="64"/>
      </patternFill>
    </fill>
    <fill>
      <patternFill patternType="solid">
        <fgColor rgb="FFFFCCCC"/>
        <bgColor rgb="FFFFCC99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003300"/>
      </patternFill>
    </fill>
    <fill>
      <patternFill patternType="solid">
        <fgColor rgb="FFFF99CC"/>
        <bgColor rgb="FFFF8080"/>
      </patternFill>
    </fill>
    <fill>
      <patternFill patternType="solid">
        <fgColor rgb="FFCFE7F5"/>
        <bgColor indexed="64"/>
      </patternFill>
    </fill>
    <fill>
      <patternFill patternType="solid">
        <fgColor rgb="FFCFE7F5"/>
        <bgColor rgb="FFE6E6FF"/>
      </patternFill>
    </fill>
    <fill>
      <patternFill patternType="solid">
        <fgColor theme="0"/>
        <bgColor rgb="FFFF8080"/>
      </patternFill>
    </fill>
    <fill>
      <patternFill patternType="solid">
        <fgColor rgb="FF99CC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CB2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BED19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/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dotted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dotted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80" fillId="0" borderId="0"/>
    <xf numFmtId="0" fontId="68" fillId="0" borderId="0"/>
    <xf numFmtId="43" fontId="3" fillId="0" borderId="0" applyFont="0" applyFill="0" applyBorder="0" applyAlignment="0" applyProtection="0"/>
    <xf numFmtId="0" fontId="1" fillId="0" borderId="0"/>
  </cellStyleXfs>
  <cellXfs count="929">
    <xf numFmtId="0" fontId="0" fillId="0" borderId="0" xfId="0"/>
    <xf numFmtId="0" fontId="0" fillId="0" borderId="3" xfId="0" applyBorder="1"/>
    <xf numFmtId="0" fontId="4" fillId="0" borderId="3" xfId="0" applyFont="1" applyBorder="1"/>
    <xf numFmtId="0" fontId="5" fillId="0" borderId="0" xfId="0" applyFont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1" xfId="0" applyBorder="1"/>
    <xf numFmtId="166" fontId="0" fillId="0" borderId="3" xfId="0" applyNumberFormat="1" applyBorder="1"/>
    <xf numFmtId="0" fontId="0" fillId="0" borderId="0" xfId="0" applyAlignment="1">
      <alignment wrapText="1"/>
    </xf>
    <xf numFmtId="0" fontId="7" fillId="0" borderId="3" xfId="0" applyFont="1" applyBorder="1" applyAlignment="1">
      <alignment wrapText="1"/>
    </xf>
    <xf numFmtId="0" fontId="6" fillId="5" borderId="3" xfId="0" applyFont="1" applyFill="1" applyBorder="1" applyAlignment="1">
      <alignment wrapText="1"/>
    </xf>
    <xf numFmtId="166" fontId="6" fillId="5" borderId="3" xfId="2" applyNumberFormat="1" applyFont="1" applyFill="1" applyBorder="1"/>
    <xf numFmtId="0" fontId="6" fillId="6" borderId="3" xfId="0" applyFont="1" applyFill="1" applyBorder="1" applyAlignment="1">
      <alignment wrapText="1"/>
    </xf>
    <xf numFmtId="166" fontId="6" fillId="6" borderId="3" xfId="2" applyNumberFormat="1" applyFont="1" applyFill="1" applyBorder="1"/>
    <xf numFmtId="0" fontId="0" fillId="6" borderId="0" xfId="0" applyFill="1"/>
    <xf numFmtId="0" fontId="6" fillId="6" borderId="0" xfId="0" applyFont="1" applyFill="1"/>
    <xf numFmtId="166" fontId="9" fillId="5" borderId="3" xfId="0" applyNumberFormat="1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166" fontId="6" fillId="7" borderId="3" xfId="2" applyNumberFormat="1" applyFont="1" applyFill="1" applyBorder="1"/>
    <xf numFmtId="0" fontId="6" fillId="0" borderId="0" xfId="0" applyFont="1"/>
    <xf numFmtId="0" fontId="7" fillId="0" borderId="3" xfId="0" applyFont="1" applyBorder="1" applyAlignment="1">
      <alignment horizontal="right" wrapText="1"/>
    </xf>
    <xf numFmtId="0" fontId="10" fillId="7" borderId="3" xfId="0" applyFont="1" applyFill="1" applyBorder="1" applyAlignment="1">
      <alignment wrapText="1"/>
    </xf>
    <xf numFmtId="166" fontId="10" fillId="7" borderId="3" xfId="2" applyNumberFormat="1" applyFont="1" applyFill="1" applyBorder="1"/>
    <xf numFmtId="0" fontId="6" fillId="8" borderId="3" xfId="0" applyFont="1" applyFill="1" applyBorder="1" applyAlignment="1">
      <alignment wrapText="1"/>
    </xf>
    <xf numFmtId="166" fontId="6" fillId="8" borderId="3" xfId="2" applyNumberFormat="1" applyFont="1" applyFill="1" applyBorder="1"/>
    <xf numFmtId="0" fontId="0" fillId="0" borderId="3" xfId="0" applyBorder="1" applyAlignment="1">
      <alignment horizontal="right" wrapText="1"/>
    </xf>
    <xf numFmtId="0" fontId="10" fillId="8" borderId="3" xfId="0" applyFont="1" applyFill="1" applyBorder="1" applyAlignment="1">
      <alignment wrapText="1"/>
    </xf>
    <xf numFmtId="166" fontId="10" fillId="8" borderId="3" xfId="2" applyNumberFormat="1" applyFont="1" applyFill="1" applyBorder="1"/>
    <xf numFmtId="166" fontId="8" fillId="7" borderId="3" xfId="2" applyNumberFormat="1" applyFont="1" applyFill="1" applyBorder="1"/>
    <xf numFmtId="0" fontId="8" fillId="9" borderId="0" xfId="0" applyFont="1" applyFill="1"/>
    <xf numFmtId="0" fontId="6" fillId="8" borderId="3" xfId="0" applyFont="1" applyFill="1" applyBorder="1"/>
    <xf numFmtId="166" fontId="6" fillId="8" borderId="3" xfId="0" applyNumberFormat="1" applyFont="1" applyFill="1" applyBorder="1"/>
    <xf numFmtId="0" fontId="6" fillId="8" borderId="0" xfId="0" applyFont="1" applyFill="1"/>
    <xf numFmtId="0" fontId="11" fillId="8" borderId="3" xfId="0" applyFont="1" applyFill="1" applyBorder="1"/>
    <xf numFmtId="0" fontId="11" fillId="8" borderId="3" xfId="0" applyFont="1" applyFill="1" applyBorder="1" applyAlignment="1">
      <alignment wrapText="1"/>
    </xf>
    <xf numFmtId="166" fontId="11" fillId="8" borderId="3" xfId="0" applyNumberFormat="1" applyFont="1" applyFill="1" applyBorder="1"/>
    <xf numFmtId="0" fontId="11" fillId="8" borderId="0" xfId="0" applyFont="1" applyFill="1"/>
    <xf numFmtId="0" fontId="15" fillId="2" borderId="0" xfId="0" applyFont="1" applyFill="1"/>
    <xf numFmtId="0" fontId="7" fillId="0" borderId="3" xfId="0" applyFont="1" applyBorder="1"/>
    <xf numFmtId="0" fontId="7" fillId="0" borderId="0" xfId="0" applyFont="1" applyAlignment="1">
      <alignment wrapText="1"/>
    </xf>
    <xf numFmtId="166" fontId="0" fillId="0" borderId="0" xfId="0" applyNumberFormat="1"/>
    <xf numFmtId="0" fontId="6" fillId="5" borderId="3" xfId="0" applyFont="1" applyFill="1" applyBorder="1"/>
    <xf numFmtId="0" fontId="7" fillId="5" borderId="3" xfId="0" applyFont="1" applyFill="1" applyBorder="1"/>
    <xf numFmtId="0" fontId="6" fillId="6" borderId="3" xfId="0" applyFont="1" applyFill="1" applyBorder="1"/>
    <xf numFmtId="0" fontId="6" fillId="7" borderId="3" xfId="0" applyFont="1" applyFill="1" applyBorder="1"/>
    <xf numFmtId="0" fontId="6" fillId="0" borderId="3" xfId="0" applyFont="1" applyBorder="1"/>
    <xf numFmtId="0" fontId="10" fillId="7" borderId="3" xfId="0" applyFont="1" applyFill="1" applyBorder="1"/>
    <xf numFmtId="0" fontId="10" fillId="8" borderId="3" xfId="0" applyFont="1" applyFill="1" applyBorder="1"/>
    <xf numFmtId="0" fontId="8" fillId="7" borderId="3" xfId="0" applyFont="1" applyFill="1" applyBorder="1"/>
    <xf numFmtId="0" fontId="12" fillId="10" borderId="3" xfId="0" applyFont="1" applyFill="1" applyBorder="1"/>
    <xf numFmtId="0" fontId="13" fillId="10" borderId="3" xfId="0" applyFont="1" applyFill="1" applyBorder="1" applyAlignment="1">
      <alignment wrapText="1"/>
    </xf>
    <xf numFmtId="0" fontId="13" fillId="10" borderId="3" xfId="0" applyFont="1" applyFill="1" applyBorder="1"/>
    <xf numFmtId="166" fontId="13" fillId="10" borderId="3" xfId="2" applyNumberFormat="1" applyFont="1" applyFill="1" applyBorder="1"/>
    <xf numFmtId="0" fontId="14" fillId="2" borderId="3" xfId="0" applyFont="1" applyFill="1" applyBorder="1" applyAlignment="1">
      <alignment horizontal="left"/>
    </xf>
    <xf numFmtId="166" fontId="11" fillId="10" borderId="3" xfId="0" applyNumberFormat="1" applyFont="1" applyFill="1" applyBorder="1"/>
    <xf numFmtId="0" fontId="6" fillId="0" borderId="3" xfId="0" applyFont="1" applyBorder="1" applyAlignment="1">
      <alignment wrapText="1"/>
    </xf>
    <xf numFmtId="0" fontId="4" fillId="0" borderId="0" xfId="0" applyFont="1"/>
    <xf numFmtId="0" fontId="17" fillId="0" borderId="22" xfId="0" applyFont="1" applyBorder="1" applyAlignment="1">
      <alignment wrapText="1"/>
    </xf>
    <xf numFmtId="0" fontId="19" fillId="12" borderId="3" xfId="0" applyFont="1" applyFill="1" applyBorder="1" applyAlignment="1">
      <alignment horizontal="center"/>
    </xf>
    <xf numFmtId="0" fontId="20" fillId="13" borderId="3" xfId="0" applyFont="1" applyFill="1" applyBorder="1"/>
    <xf numFmtId="0" fontId="21" fillId="13" borderId="3" xfId="0" applyFont="1" applyFill="1" applyBorder="1"/>
    <xf numFmtId="0" fontId="21" fillId="13" borderId="3" xfId="0" applyFont="1" applyFill="1" applyBorder="1" applyAlignment="1">
      <alignment horizontal="center"/>
    </xf>
    <xf numFmtId="0" fontId="21" fillId="13" borderId="3" xfId="0" applyFont="1" applyFill="1" applyBorder="1" applyAlignment="1">
      <alignment horizontal="right"/>
    </xf>
    <xf numFmtId="167" fontId="21" fillId="13" borderId="3" xfId="2" applyNumberFormat="1" applyFont="1" applyFill="1" applyBorder="1" applyAlignment="1">
      <alignment horizontal="right"/>
    </xf>
    <xf numFmtId="0" fontId="17" fillId="14" borderId="3" xfId="0" applyFont="1" applyFill="1" applyBorder="1" applyAlignment="1">
      <alignment wrapText="1"/>
    </xf>
    <xf numFmtId="167" fontId="21" fillId="13" borderId="3" xfId="0" applyNumberFormat="1" applyFont="1" applyFill="1" applyBorder="1" applyAlignment="1">
      <alignment horizontal="right"/>
    </xf>
    <xf numFmtId="0" fontId="22" fillId="0" borderId="3" xfId="0" applyFont="1" applyBorder="1" applyAlignment="1">
      <alignment horizontal="right"/>
    </xf>
    <xf numFmtId="0" fontId="23" fillId="0" borderId="3" xfId="0" applyFont="1" applyBorder="1" applyAlignment="1">
      <alignment horizontal="right"/>
    </xf>
    <xf numFmtId="167" fontId="17" fillId="0" borderId="3" xfId="0" applyNumberFormat="1" applyFont="1" applyBorder="1" applyAlignment="1">
      <alignment wrapText="1"/>
    </xf>
    <xf numFmtId="0" fontId="24" fillId="0" borderId="3" xfId="0" applyFont="1" applyBorder="1" applyAlignment="1">
      <alignment horizontal="right"/>
    </xf>
    <xf numFmtId="167" fontId="25" fillId="0" borderId="3" xfId="0" applyNumberFormat="1" applyFont="1" applyBorder="1" applyAlignment="1">
      <alignment horizontal="right"/>
    </xf>
    <xf numFmtId="167" fontId="25" fillId="0" borderId="3" xfId="2" applyNumberFormat="1" applyFont="1" applyBorder="1" applyAlignment="1">
      <alignment horizontal="right"/>
    </xf>
    <xf numFmtId="0" fontId="21" fillId="13" borderId="3" xfId="0" applyFont="1" applyFill="1" applyBorder="1" applyAlignment="1">
      <alignment horizontal="left"/>
    </xf>
    <xf numFmtId="0" fontId="26" fillId="15" borderId="3" xfId="0" applyFont="1" applyFill="1" applyBorder="1" applyAlignment="1">
      <alignment horizontal="center" vertical="center"/>
    </xf>
    <xf numFmtId="0" fontId="26" fillId="15" borderId="3" xfId="0" applyFont="1" applyFill="1" applyBorder="1"/>
    <xf numFmtId="167" fontId="26" fillId="15" borderId="3" xfId="0" applyNumberFormat="1" applyFont="1" applyFill="1" applyBorder="1" applyAlignment="1">
      <alignment horizontal="right"/>
    </xf>
    <xf numFmtId="0" fontId="29" fillId="0" borderId="17" xfId="3" applyFont="1" applyBorder="1" applyAlignment="1">
      <alignment horizontal="right"/>
    </xf>
    <xf numFmtId="0" fontId="29" fillId="0" borderId="17" xfId="3" applyFont="1" applyBorder="1" applyAlignment="1">
      <alignment horizontal="center"/>
    </xf>
    <xf numFmtId="168" fontId="29" fillId="0" borderId="17" xfId="3" applyNumberFormat="1" applyFont="1" applyBorder="1"/>
    <xf numFmtId="167" fontId="29" fillId="0" borderId="17" xfId="1" applyNumberFormat="1" applyFont="1" applyBorder="1" applyAlignment="1" applyProtection="1">
      <alignment horizontal="right"/>
    </xf>
    <xf numFmtId="0" fontId="29" fillId="0" borderId="3" xfId="3" applyFont="1" applyBorder="1" applyAlignment="1">
      <alignment horizontal="right"/>
    </xf>
    <xf numFmtId="0" fontId="29" fillId="0" borderId="3" xfId="3" applyFont="1" applyBorder="1" applyAlignment="1">
      <alignment horizontal="center"/>
    </xf>
    <xf numFmtId="168" fontId="29" fillId="0" borderId="3" xfId="3" applyNumberFormat="1" applyFont="1" applyBorder="1"/>
    <xf numFmtId="167" fontId="29" fillId="0" borderId="3" xfId="1" applyNumberFormat="1" applyFont="1" applyBorder="1" applyAlignment="1" applyProtection="1">
      <alignment horizontal="right"/>
    </xf>
    <xf numFmtId="0" fontId="29" fillId="0" borderId="3" xfId="3" applyFont="1" applyBorder="1"/>
    <xf numFmtId="0" fontId="30" fillId="16" borderId="3" xfId="3" applyFont="1" applyFill="1" applyBorder="1" applyAlignment="1">
      <alignment horizontal="left" vertical="center" wrapText="1"/>
    </xf>
    <xf numFmtId="0" fontId="30" fillId="17" borderId="3" xfId="3" applyFont="1" applyFill="1" applyBorder="1" applyAlignment="1">
      <alignment horizontal="left" vertical="center" wrapText="1"/>
    </xf>
    <xf numFmtId="167" fontId="30" fillId="16" borderId="3" xfId="1" applyNumberFormat="1" applyFont="1" applyFill="1" applyBorder="1" applyAlignment="1" applyProtection="1">
      <alignment horizontal="right"/>
    </xf>
    <xf numFmtId="0" fontId="30" fillId="16" borderId="3" xfId="3" applyFont="1" applyFill="1" applyBorder="1" applyAlignment="1">
      <alignment horizontal="left" vertical="center"/>
    </xf>
    <xf numFmtId="0" fontId="30" fillId="17" borderId="3" xfId="3" applyFont="1" applyFill="1" applyBorder="1" applyAlignment="1">
      <alignment horizontal="left" vertical="center"/>
    </xf>
    <xf numFmtId="0" fontId="28" fillId="0" borderId="3" xfId="3" applyFont="1" applyBorder="1" applyAlignment="1">
      <alignment horizontal="left" vertical="center"/>
    </xf>
    <xf numFmtId="0" fontId="30" fillId="18" borderId="3" xfId="3" applyFont="1" applyFill="1" applyBorder="1" applyAlignment="1">
      <alignment horizontal="left" vertical="center" wrapText="1"/>
    </xf>
    <xf numFmtId="0" fontId="31" fillId="19" borderId="3" xfId="3" applyFont="1" applyFill="1" applyBorder="1" applyAlignment="1">
      <alignment horizontal="right" vertical="center"/>
    </xf>
    <xf numFmtId="165" fontId="31" fillId="19" borderId="3" xfId="2" applyNumberFormat="1" applyFont="1" applyFill="1" applyBorder="1" applyAlignment="1">
      <alignment horizontal="left" vertical="center"/>
    </xf>
    <xf numFmtId="167" fontId="31" fillId="18" borderId="3" xfId="1" applyNumberFormat="1" applyFont="1" applyFill="1" applyBorder="1" applyAlignment="1" applyProtection="1">
      <alignment horizontal="right"/>
    </xf>
    <xf numFmtId="0" fontId="30" fillId="20" borderId="3" xfId="3" applyFont="1" applyFill="1" applyBorder="1" applyAlignment="1">
      <alignment horizontal="center" vertical="center"/>
    </xf>
    <xf numFmtId="0" fontId="30" fillId="20" borderId="3" xfId="3" applyFont="1" applyFill="1" applyBorder="1" applyAlignment="1">
      <alignment horizontal="justify" vertical="center" wrapText="1"/>
    </xf>
    <xf numFmtId="167" fontId="30" fillId="20" borderId="3" xfId="1" applyNumberFormat="1" applyFont="1" applyFill="1" applyBorder="1" applyAlignment="1" applyProtection="1">
      <alignment horizontal="right"/>
    </xf>
    <xf numFmtId="0" fontId="26" fillId="21" borderId="23" xfId="0" applyFont="1" applyFill="1" applyBorder="1" applyAlignment="1">
      <alignment horizontal="left" vertical="center"/>
    </xf>
    <xf numFmtId="0" fontId="26" fillId="21" borderId="23" xfId="0" applyFont="1" applyFill="1" applyBorder="1" applyAlignment="1">
      <alignment wrapText="1"/>
    </xf>
    <xf numFmtId="0" fontId="17" fillId="14" borderId="23" xfId="0" applyFont="1" applyFill="1" applyBorder="1" applyAlignment="1">
      <alignment wrapText="1"/>
    </xf>
    <xf numFmtId="0" fontId="17" fillId="14" borderId="24" xfId="0" applyFont="1" applyFill="1" applyBorder="1" applyAlignment="1">
      <alignment wrapText="1"/>
    </xf>
    <xf numFmtId="167" fontId="21" fillId="21" borderId="25" xfId="2" applyNumberFormat="1" applyFont="1" applyFill="1" applyBorder="1" applyAlignment="1">
      <alignment horizontal="right"/>
    </xf>
    <xf numFmtId="0" fontId="32" fillId="22" borderId="3" xfId="3" applyFont="1" applyFill="1" applyBorder="1" applyAlignment="1">
      <alignment horizontal="left"/>
    </xf>
    <xf numFmtId="0" fontId="33" fillId="17" borderId="3" xfId="3" applyFont="1" applyFill="1" applyBorder="1"/>
    <xf numFmtId="0" fontId="34" fillId="17" borderId="3" xfId="3" applyFont="1" applyFill="1" applyBorder="1"/>
    <xf numFmtId="167" fontId="32" fillId="22" borderId="3" xfId="1" applyNumberFormat="1" applyFont="1" applyFill="1" applyBorder="1" applyAlignment="1" applyProtection="1"/>
    <xf numFmtId="0" fontId="30" fillId="23" borderId="3" xfId="3" applyFont="1" applyFill="1" applyBorder="1" applyAlignment="1">
      <alignment horizontal="center" vertical="center"/>
    </xf>
    <xf numFmtId="0" fontId="30" fillId="23" borderId="3" xfId="3" applyFont="1" applyFill="1" applyBorder="1" applyAlignment="1">
      <alignment horizontal="justify" vertical="center" wrapText="1"/>
    </xf>
    <xf numFmtId="0" fontId="30" fillId="19" borderId="3" xfId="3" applyFont="1" applyFill="1" applyBorder="1" applyAlignment="1">
      <alignment horizontal="left" vertical="center" wrapText="1"/>
    </xf>
    <xf numFmtId="167" fontId="30" fillId="23" borderId="3" xfId="1" applyNumberFormat="1" applyFont="1" applyFill="1" applyBorder="1" applyAlignment="1" applyProtection="1">
      <alignment horizontal="right"/>
    </xf>
    <xf numFmtId="0" fontId="26" fillId="21" borderId="23" xfId="0" applyFont="1" applyFill="1" applyBorder="1" applyAlignment="1">
      <alignment horizontal="left"/>
    </xf>
    <xf numFmtId="0" fontId="21" fillId="0" borderId="23" xfId="0" applyFont="1" applyBorder="1" applyAlignment="1">
      <alignment horizontal="right"/>
    </xf>
    <xf numFmtId="0" fontId="25" fillId="0" borderId="23" xfId="0" applyFont="1" applyBorder="1" applyAlignment="1">
      <alignment horizontal="right"/>
    </xf>
    <xf numFmtId="0" fontId="25" fillId="0" borderId="24" xfId="0" applyFont="1" applyBorder="1"/>
    <xf numFmtId="167" fontId="25" fillId="0" borderId="25" xfId="2" applyNumberFormat="1" applyFont="1" applyBorder="1" applyAlignment="1">
      <alignment horizontal="right"/>
    </xf>
    <xf numFmtId="0" fontId="17" fillId="0" borderId="23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26" fillId="24" borderId="23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left" vertical="center" wrapText="1"/>
    </xf>
    <xf numFmtId="167" fontId="26" fillId="24" borderId="25" xfId="2" applyNumberFormat="1" applyFont="1" applyFill="1" applyBorder="1" applyAlignment="1">
      <alignment horizontal="right"/>
    </xf>
    <xf numFmtId="0" fontId="21" fillId="0" borderId="23" xfId="0" applyFont="1" applyBorder="1"/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167" fontId="21" fillId="0" borderId="25" xfId="2" applyNumberFormat="1" applyFont="1" applyBorder="1" applyAlignment="1">
      <alignment horizontal="right"/>
    </xf>
    <xf numFmtId="0" fontId="26" fillId="25" borderId="26" xfId="0" applyFont="1" applyFill="1" applyBorder="1" applyAlignment="1">
      <alignment horizontal="center" vertical="center"/>
    </xf>
    <xf numFmtId="0" fontId="26" fillId="25" borderId="26" xfId="0" applyFont="1" applyFill="1" applyBorder="1" applyAlignment="1">
      <alignment horizontal="left" vertical="center"/>
    </xf>
    <xf numFmtId="0" fontId="17" fillId="14" borderId="26" xfId="0" applyFont="1" applyFill="1" applyBorder="1" applyAlignment="1">
      <alignment wrapText="1"/>
    </xf>
    <xf numFmtId="0" fontId="17" fillId="14" borderId="27" xfId="0" applyFont="1" applyFill="1" applyBorder="1" applyAlignment="1">
      <alignment wrapText="1"/>
    </xf>
    <xf numFmtId="167" fontId="26" fillId="25" borderId="22" xfId="0" applyNumberFormat="1" applyFont="1" applyFill="1" applyBorder="1" applyAlignment="1">
      <alignment horizontal="right"/>
    </xf>
    <xf numFmtId="0" fontId="26" fillId="2" borderId="3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left" vertical="center"/>
    </xf>
    <xf numFmtId="167" fontId="26" fillId="2" borderId="3" xfId="0" applyNumberFormat="1" applyFont="1" applyFill="1" applyBorder="1" applyAlignment="1">
      <alignment horizontal="right"/>
    </xf>
    <xf numFmtId="167" fontId="35" fillId="26" borderId="3" xfId="0" applyNumberFormat="1" applyFont="1" applyFill="1" applyBorder="1" applyAlignment="1">
      <alignment horizontal="right"/>
    </xf>
    <xf numFmtId="0" fontId="36" fillId="6" borderId="3" xfId="0" applyFont="1" applyFill="1" applyBorder="1" applyAlignment="1">
      <alignment wrapText="1"/>
    </xf>
    <xf numFmtId="0" fontId="36" fillId="6" borderId="3" xfId="0" applyFont="1" applyFill="1" applyBorder="1"/>
    <xf numFmtId="166" fontId="36" fillId="6" borderId="29" xfId="0" applyNumberFormat="1" applyFont="1" applyFill="1" applyBorder="1"/>
    <xf numFmtId="0" fontId="17" fillId="0" borderId="3" xfId="0" applyFont="1" applyBorder="1" applyAlignment="1">
      <alignment wrapText="1"/>
    </xf>
    <xf numFmtId="0" fontId="17" fillId="0" borderId="3" xfId="0" applyFont="1" applyBorder="1"/>
    <xf numFmtId="165" fontId="17" fillId="0" borderId="29" xfId="4" applyNumberFormat="1" applyFont="1" applyBorder="1"/>
    <xf numFmtId="166" fontId="17" fillId="0" borderId="29" xfId="0" applyNumberFormat="1" applyFont="1" applyBorder="1"/>
    <xf numFmtId="165" fontId="36" fillId="6" borderId="29" xfId="4" applyNumberFormat="1" applyFont="1" applyFill="1" applyBorder="1" applyAlignment="1">
      <alignment wrapText="1"/>
    </xf>
    <xf numFmtId="0" fontId="17" fillId="0" borderId="4" xfId="0" applyFont="1" applyBorder="1" applyAlignment="1">
      <alignment wrapText="1"/>
    </xf>
    <xf numFmtId="0" fontId="17" fillId="0" borderId="4" xfId="0" applyFont="1" applyBorder="1"/>
    <xf numFmtId="0" fontId="36" fillId="4" borderId="7" xfId="0" applyFont="1" applyFill="1" applyBorder="1" applyAlignment="1">
      <alignment wrapText="1"/>
    </xf>
    <xf numFmtId="0" fontId="0" fillId="4" borderId="8" xfId="0" applyFill="1" applyBorder="1"/>
    <xf numFmtId="169" fontId="0" fillId="4" borderId="31" xfId="2" applyNumberFormat="1" applyFont="1" applyFill="1" applyBorder="1"/>
    <xf numFmtId="0" fontId="17" fillId="0" borderId="11" xfId="0" applyFont="1" applyBorder="1" applyAlignment="1">
      <alignment wrapText="1"/>
    </xf>
    <xf numFmtId="0" fontId="0" fillId="0" borderId="12" xfId="0" applyBorder="1"/>
    <xf numFmtId="169" fontId="0" fillId="0" borderId="32" xfId="2" applyNumberFormat="1" applyFont="1" applyBorder="1"/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165" fontId="5" fillId="0" borderId="0" xfId="2" applyNumberFormat="1" applyFont="1" applyAlignment="1">
      <alignment horizontal="center" vertical="center" wrapText="1"/>
    </xf>
    <xf numFmtId="165" fontId="5" fillId="0" borderId="0" xfId="2" applyNumberFormat="1" applyFont="1" applyBorder="1" applyAlignment="1">
      <alignment horizontal="center" vertical="center" wrapText="1"/>
    </xf>
    <xf numFmtId="165" fontId="0" fillId="0" borderId="3" xfId="2" applyNumberFormat="1" applyFont="1" applyBorder="1"/>
    <xf numFmtId="165" fontId="0" fillId="0" borderId="3" xfId="2" applyNumberFormat="1" applyFont="1" applyBorder="1" applyAlignment="1">
      <alignment wrapText="1"/>
    </xf>
    <xf numFmtId="165" fontId="6" fillId="5" borderId="3" xfId="2" applyNumberFormat="1" applyFont="1" applyFill="1" applyBorder="1"/>
    <xf numFmtId="165" fontId="6" fillId="5" borderId="3" xfId="2" applyNumberFormat="1" applyFont="1" applyFill="1" applyBorder="1" applyAlignment="1">
      <alignment wrapText="1"/>
    </xf>
    <xf numFmtId="165" fontId="7" fillId="5" borderId="3" xfId="2" applyNumberFormat="1" applyFont="1" applyFill="1" applyBorder="1"/>
    <xf numFmtId="165" fontId="6" fillId="6" borderId="3" xfId="2" applyNumberFormat="1" applyFont="1" applyFill="1" applyBorder="1"/>
    <xf numFmtId="165" fontId="6" fillId="6" borderId="3" xfId="2" applyNumberFormat="1" applyFont="1" applyFill="1" applyBorder="1" applyAlignment="1">
      <alignment wrapText="1"/>
    </xf>
    <xf numFmtId="165" fontId="9" fillId="5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/>
    <xf numFmtId="165" fontId="6" fillId="7" borderId="3" xfId="2" applyNumberFormat="1" applyFont="1" applyFill="1" applyBorder="1" applyAlignment="1">
      <alignment wrapText="1"/>
    </xf>
    <xf numFmtId="165" fontId="10" fillId="7" borderId="3" xfId="2" applyNumberFormat="1" applyFont="1" applyFill="1" applyBorder="1"/>
    <xf numFmtId="165" fontId="10" fillId="7" borderId="3" xfId="2" applyNumberFormat="1" applyFont="1" applyFill="1" applyBorder="1" applyAlignment="1">
      <alignment wrapText="1"/>
    </xf>
    <xf numFmtId="165" fontId="6" fillId="8" borderId="3" xfId="2" applyNumberFormat="1" applyFont="1" applyFill="1" applyBorder="1"/>
    <xf numFmtId="165" fontId="6" fillId="8" borderId="3" xfId="2" applyNumberFormat="1" applyFont="1" applyFill="1" applyBorder="1" applyAlignment="1">
      <alignment wrapText="1"/>
    </xf>
    <xf numFmtId="165" fontId="6" fillId="2" borderId="3" xfId="2" applyNumberFormat="1" applyFont="1" applyFill="1" applyBorder="1"/>
    <xf numFmtId="165" fontId="7" fillId="0" borderId="3" xfId="2" applyNumberFormat="1" applyFont="1" applyBorder="1" applyAlignment="1">
      <alignment wrapText="1"/>
    </xf>
    <xf numFmtId="165" fontId="0" fillId="2" borderId="3" xfId="2" applyNumberFormat="1" applyFont="1" applyFill="1" applyBorder="1"/>
    <xf numFmtId="165" fontId="10" fillId="8" borderId="3" xfId="2" applyNumberFormat="1" applyFont="1" applyFill="1" applyBorder="1"/>
    <xf numFmtId="165" fontId="10" fillId="8" borderId="3" xfId="2" applyNumberFormat="1" applyFont="1" applyFill="1" applyBorder="1" applyAlignment="1">
      <alignment wrapText="1"/>
    </xf>
    <xf numFmtId="165" fontId="7" fillId="0" borderId="3" xfId="2" applyNumberFormat="1" applyFont="1" applyBorder="1"/>
    <xf numFmtId="165" fontId="8" fillId="7" borderId="3" xfId="2" applyNumberFormat="1" applyFont="1" applyFill="1" applyBorder="1"/>
    <xf numFmtId="165" fontId="8" fillId="7" borderId="3" xfId="2" applyNumberFormat="1" applyFont="1" applyFill="1" applyBorder="1" applyAlignment="1">
      <alignment wrapText="1"/>
    </xf>
    <xf numFmtId="165" fontId="11" fillId="8" borderId="3" xfId="2" applyNumberFormat="1" applyFont="1" applyFill="1" applyBorder="1"/>
    <xf numFmtId="165" fontId="11" fillId="8" borderId="3" xfId="2" applyNumberFormat="1" applyFont="1" applyFill="1" applyBorder="1" applyAlignment="1">
      <alignment wrapText="1"/>
    </xf>
    <xf numFmtId="165" fontId="13" fillId="10" borderId="3" xfId="2" applyNumberFormat="1" applyFont="1" applyFill="1" applyBorder="1"/>
    <xf numFmtId="165" fontId="13" fillId="10" borderId="3" xfId="2" applyNumberFormat="1" applyFont="1" applyFill="1" applyBorder="1" applyAlignment="1">
      <alignment wrapText="1"/>
    </xf>
    <xf numFmtId="165" fontId="14" fillId="2" borderId="3" xfId="2" applyNumberFormat="1" applyFont="1" applyFill="1" applyBorder="1" applyAlignment="1">
      <alignment horizontal="right"/>
    </xf>
    <xf numFmtId="165" fontId="15" fillId="2" borderId="3" xfId="2" applyNumberFormat="1" applyFont="1" applyFill="1" applyBorder="1" applyAlignment="1">
      <alignment wrapText="1"/>
    </xf>
    <xf numFmtId="165" fontId="15" fillId="2" borderId="3" xfId="2" applyNumberFormat="1" applyFont="1" applyFill="1" applyBorder="1"/>
    <xf numFmtId="165" fontId="11" fillId="10" borderId="3" xfId="2" applyNumberFormat="1" applyFont="1" applyFill="1" applyBorder="1"/>
    <xf numFmtId="165" fontId="4" fillId="28" borderId="3" xfId="2" applyNumberFormat="1" applyFont="1" applyFill="1" applyBorder="1"/>
    <xf numFmtId="0" fontId="37" fillId="0" borderId="0" xfId="0" applyFont="1" applyAlignment="1">
      <alignment wrapText="1"/>
    </xf>
    <xf numFmtId="0" fontId="37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169" fontId="0" fillId="0" borderId="3" xfId="2" applyNumberFormat="1" applyFont="1" applyBorder="1"/>
    <xf numFmtId="169" fontId="0" fillId="4" borderId="29" xfId="2" applyNumberFormat="1" applyFont="1" applyFill="1" applyBorder="1"/>
    <xf numFmtId="0" fontId="4" fillId="4" borderId="10" xfId="0" applyFont="1" applyFill="1" applyBorder="1" applyAlignment="1">
      <alignment wrapText="1"/>
    </xf>
    <xf numFmtId="0" fontId="4" fillId="4" borderId="3" xfId="0" applyFont="1" applyFill="1" applyBorder="1"/>
    <xf numFmtId="169" fontId="4" fillId="4" borderId="3" xfId="2" applyNumberFormat="1" applyFont="1" applyFill="1" applyBorder="1"/>
    <xf numFmtId="169" fontId="4" fillId="4" borderId="29" xfId="2" applyNumberFormat="1" applyFont="1" applyFill="1" applyBorder="1" applyAlignment="1">
      <alignment horizontal="right"/>
    </xf>
    <xf numFmtId="0" fontId="4" fillId="29" borderId="10" xfId="0" applyFont="1" applyFill="1" applyBorder="1" applyAlignment="1">
      <alignment wrapText="1"/>
    </xf>
    <xf numFmtId="0" fontId="4" fillId="29" borderId="3" xfId="0" applyFont="1" applyFill="1" applyBorder="1"/>
    <xf numFmtId="169" fontId="4" fillId="29" borderId="3" xfId="2" applyNumberFormat="1" applyFont="1" applyFill="1" applyBorder="1"/>
    <xf numFmtId="0" fontId="0" fillId="0" borderId="11" xfId="0" applyBorder="1" applyAlignment="1">
      <alignment wrapText="1"/>
    </xf>
    <xf numFmtId="169" fontId="0" fillId="0" borderId="12" xfId="2" applyNumberFormat="1" applyFont="1" applyBorder="1"/>
    <xf numFmtId="169" fontId="0" fillId="4" borderId="32" xfId="2" applyNumberFormat="1" applyFont="1" applyFill="1" applyBorder="1"/>
    <xf numFmtId="167" fontId="0" fillId="0" borderId="0" xfId="0" applyNumberFormat="1"/>
    <xf numFmtId="169" fontId="0" fillId="0" borderId="0" xfId="4" applyNumberFormat="1" applyFont="1"/>
    <xf numFmtId="169" fontId="4" fillId="31" borderId="10" xfId="4" applyNumberFormat="1" applyFont="1" applyFill="1" applyBorder="1" applyAlignment="1">
      <alignment horizontal="center" vertical="center" wrapText="1"/>
    </xf>
    <xf numFmtId="169" fontId="4" fillId="31" borderId="3" xfId="4" applyNumberFormat="1" applyFont="1" applyFill="1" applyBorder="1" applyAlignment="1">
      <alignment horizontal="center" vertical="center" wrapText="1"/>
    </xf>
    <xf numFmtId="169" fontId="4" fillId="4" borderId="10" xfId="4" applyNumberFormat="1" applyFont="1" applyFill="1" applyBorder="1" applyAlignment="1">
      <alignment horizontal="center" vertical="center" wrapText="1"/>
    </xf>
    <xf numFmtId="169" fontId="4" fillId="4" borderId="3" xfId="4" applyNumberFormat="1" applyFont="1" applyFill="1" applyBorder="1" applyAlignment="1">
      <alignment horizontal="center" vertical="center" wrapText="1"/>
    </xf>
    <xf numFmtId="169" fontId="4" fillId="8" borderId="10" xfId="4" applyNumberFormat="1" applyFont="1" applyFill="1" applyBorder="1" applyAlignment="1">
      <alignment horizontal="center" vertical="center" wrapText="1"/>
    </xf>
    <xf numFmtId="169" fontId="4" fillId="8" borderId="3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9" fontId="39" fillId="29" borderId="29" xfId="4" applyNumberFormat="1" applyFont="1" applyFill="1" applyBorder="1" applyAlignment="1">
      <alignment horizontal="center" vertical="center" wrapText="1"/>
    </xf>
    <xf numFmtId="169" fontId="39" fillId="30" borderId="37" xfId="4" applyNumberFormat="1" applyFont="1" applyFill="1" applyBorder="1" applyAlignment="1">
      <alignment horizontal="center" vertical="center" wrapText="1"/>
    </xf>
    <xf numFmtId="169" fontId="39" fillId="8" borderId="0" xfId="4" applyNumberFormat="1" applyFont="1" applyFill="1" applyBorder="1" applyAlignment="1">
      <alignment horizontal="center" vertical="center" wrapText="1"/>
    </xf>
    <xf numFmtId="0" fontId="40" fillId="33" borderId="10" xfId="0" applyFont="1" applyFill="1" applyBorder="1" applyAlignment="1">
      <alignment horizontal="left" vertical="top" wrapText="1"/>
    </xf>
    <xf numFmtId="0" fontId="41" fillId="33" borderId="3" xfId="0" applyFont="1" applyFill="1" applyBorder="1" applyAlignment="1">
      <alignment horizontal="right"/>
    </xf>
    <xf numFmtId="169" fontId="40" fillId="33" borderId="29" xfId="4" applyNumberFormat="1" applyFont="1" applyFill="1" applyBorder="1" applyAlignment="1">
      <alignment horizontal="right" wrapText="1"/>
    </xf>
    <xf numFmtId="169" fontId="40" fillId="33" borderId="37" xfId="4" applyNumberFormat="1" applyFont="1" applyFill="1" applyBorder="1" applyAlignment="1">
      <alignment horizontal="right" wrapText="1"/>
    </xf>
    <xf numFmtId="169" fontId="40" fillId="31" borderId="43" xfId="4" applyNumberFormat="1" applyFont="1" applyFill="1" applyBorder="1" applyAlignment="1">
      <alignment horizontal="right" wrapText="1"/>
    </xf>
    <xf numFmtId="169" fontId="4" fillId="4" borderId="29" xfId="4" applyNumberFormat="1" applyFont="1" applyFill="1" applyBorder="1"/>
    <xf numFmtId="169" fontId="4" fillId="33" borderId="0" xfId="0" applyNumberFormat="1" applyFont="1" applyFill="1"/>
    <xf numFmtId="0" fontId="42" fillId="2" borderId="10" xfId="0" applyFont="1" applyFill="1" applyBorder="1" applyAlignment="1">
      <alignment horizontal="right" vertical="top" wrapText="1"/>
    </xf>
    <xf numFmtId="0" fontId="43" fillId="2" borderId="3" xfId="0" applyFont="1" applyFill="1" applyBorder="1" applyAlignment="1">
      <alignment horizontal="right"/>
    </xf>
    <xf numFmtId="169" fontId="42" fillId="2" borderId="29" xfId="4" applyNumberFormat="1" applyFont="1" applyFill="1" applyBorder="1" applyAlignment="1">
      <alignment horizontal="right" wrapText="1"/>
    </xf>
    <xf numFmtId="169" fontId="42" fillId="2" borderId="37" xfId="4" applyNumberFormat="1" applyFont="1" applyFill="1" applyBorder="1" applyAlignment="1">
      <alignment horizontal="right" wrapText="1"/>
    </xf>
    <xf numFmtId="169" fontId="3" fillId="2" borderId="10" xfId="4" applyNumberFormat="1" applyFont="1" applyFill="1" applyBorder="1"/>
    <xf numFmtId="169" fontId="3" fillId="2" borderId="3" xfId="4" applyNumberFormat="1" applyFont="1" applyFill="1" applyBorder="1"/>
    <xf numFmtId="169" fontId="42" fillId="2" borderId="10" xfId="4" applyNumberFormat="1" applyFont="1" applyFill="1" applyBorder="1" applyAlignment="1">
      <alignment horizontal="right" wrapText="1"/>
    </xf>
    <xf numFmtId="0" fontId="42" fillId="0" borderId="10" xfId="0" applyFont="1" applyBorder="1" applyAlignment="1">
      <alignment horizontal="right" vertical="top" wrapText="1"/>
    </xf>
    <xf numFmtId="0" fontId="43" fillId="0" borderId="3" xfId="0" applyFont="1" applyBorder="1" applyAlignment="1">
      <alignment horizontal="right"/>
    </xf>
    <xf numFmtId="169" fontId="0" fillId="0" borderId="37" xfId="4" applyNumberFormat="1" applyFont="1" applyBorder="1"/>
    <xf numFmtId="169" fontId="0" fillId="0" borderId="10" xfId="4" applyNumberFormat="1" applyFont="1" applyBorder="1"/>
    <xf numFmtId="169" fontId="0" fillId="0" borderId="3" xfId="4" applyNumberFormat="1" applyFont="1" applyBorder="1"/>
    <xf numFmtId="169" fontId="4" fillId="33" borderId="29" xfId="4" applyNumberFormat="1" applyFont="1" applyFill="1" applyBorder="1"/>
    <xf numFmtId="169" fontId="40" fillId="33" borderId="10" xfId="4" applyNumberFormat="1" applyFont="1" applyFill="1" applyBorder="1" applyAlignment="1">
      <alignment horizontal="right" wrapText="1"/>
    </xf>
    <xf numFmtId="169" fontId="4" fillId="33" borderId="3" xfId="4" applyNumberFormat="1" applyFont="1" applyFill="1" applyBorder="1"/>
    <xf numFmtId="169" fontId="40" fillId="33" borderId="3" xfId="4" applyNumberFormat="1" applyFont="1" applyFill="1" applyBorder="1" applyAlignment="1">
      <alignment horizontal="right" wrapText="1"/>
    </xf>
    <xf numFmtId="169" fontId="0" fillId="0" borderId="37" xfId="4" applyNumberFormat="1" applyFont="1" applyFill="1" applyBorder="1"/>
    <xf numFmtId="169" fontId="4" fillId="33" borderId="37" xfId="4" applyNumberFormat="1" applyFont="1" applyFill="1" applyBorder="1"/>
    <xf numFmtId="169" fontId="4" fillId="33" borderId="10" xfId="4" applyNumberFormat="1" applyFont="1" applyFill="1" applyBorder="1"/>
    <xf numFmtId="0" fontId="40" fillId="7" borderId="10" xfId="0" applyFont="1" applyFill="1" applyBorder="1" applyAlignment="1">
      <alignment horizontal="left" vertical="top" wrapText="1"/>
    </xf>
    <xf numFmtId="0" fontId="41" fillId="7" borderId="3" xfId="0" applyFont="1" applyFill="1" applyBorder="1" applyAlignment="1">
      <alignment horizontal="right"/>
    </xf>
    <xf numFmtId="169" fontId="40" fillId="7" borderId="29" xfId="4" applyNumberFormat="1" applyFont="1" applyFill="1" applyBorder="1" applyAlignment="1">
      <alignment horizontal="right" wrapText="1"/>
    </xf>
    <xf numFmtId="169" fontId="40" fillId="7" borderId="37" xfId="4" applyNumberFormat="1" applyFont="1" applyFill="1" applyBorder="1" applyAlignment="1">
      <alignment horizontal="right" wrapText="1"/>
    </xf>
    <xf numFmtId="169" fontId="40" fillId="7" borderId="10" xfId="4" applyNumberFormat="1" applyFont="1" applyFill="1" applyBorder="1" applyAlignment="1">
      <alignment horizontal="right" wrapText="1"/>
    </xf>
    <xf numFmtId="169" fontId="40" fillId="7" borderId="3" xfId="4" applyNumberFormat="1" applyFont="1" applyFill="1" applyBorder="1" applyAlignment="1">
      <alignment horizontal="right" wrapText="1"/>
    </xf>
    <xf numFmtId="0" fontId="42" fillId="0" borderId="3" xfId="0" applyFont="1" applyBorder="1" applyAlignment="1">
      <alignment vertical="top" wrapText="1"/>
    </xf>
    <xf numFmtId="0" fontId="42" fillId="0" borderId="10" xfId="0" applyFont="1" applyBorder="1" applyAlignment="1">
      <alignment horizontal="left" vertical="top" wrapText="1"/>
    </xf>
    <xf numFmtId="0" fontId="0" fillId="0" borderId="37" xfId="0" applyBorder="1"/>
    <xf numFmtId="0" fontId="40" fillId="7" borderId="11" xfId="0" applyFont="1" applyFill="1" applyBorder="1" applyAlignment="1">
      <alignment horizontal="left" vertical="top" wrapText="1"/>
    </xf>
    <xf numFmtId="0" fontId="41" fillId="7" borderId="12" xfId="0" applyFont="1" applyFill="1" applyBorder="1" applyAlignment="1">
      <alignment horizontal="right"/>
    </xf>
    <xf numFmtId="169" fontId="40" fillId="7" borderId="32" xfId="4" applyNumberFormat="1" applyFont="1" applyFill="1" applyBorder="1" applyAlignment="1">
      <alignment horizontal="right" wrapText="1"/>
    </xf>
    <xf numFmtId="169" fontId="40" fillId="7" borderId="44" xfId="4" applyNumberFormat="1" applyFont="1" applyFill="1" applyBorder="1" applyAlignment="1">
      <alignment horizontal="right" wrapText="1"/>
    </xf>
    <xf numFmtId="169" fontId="40" fillId="7" borderId="11" xfId="4" applyNumberFormat="1" applyFont="1" applyFill="1" applyBorder="1" applyAlignment="1">
      <alignment horizontal="right" wrapText="1"/>
    </xf>
    <xf numFmtId="169" fontId="40" fillId="7" borderId="12" xfId="4" applyNumberFormat="1" applyFont="1" applyFill="1" applyBorder="1" applyAlignment="1">
      <alignment horizontal="right" wrapText="1"/>
    </xf>
    <xf numFmtId="169" fontId="4" fillId="4" borderId="32" xfId="4" applyNumberFormat="1" applyFont="1" applyFill="1" applyBorder="1"/>
    <xf numFmtId="0" fontId="17" fillId="0" borderId="0" xfId="0" applyFont="1"/>
    <xf numFmtId="0" fontId="17" fillId="0" borderId="0" xfId="0" applyFont="1" applyAlignment="1">
      <alignment horizontal="right"/>
    </xf>
    <xf numFmtId="0" fontId="47" fillId="0" borderId="7" xfId="0" applyFont="1" applyBorder="1" applyAlignment="1">
      <alignment wrapText="1"/>
    </xf>
    <xf numFmtId="0" fontId="47" fillId="0" borderId="8" xfId="0" applyFont="1" applyBorder="1"/>
    <xf numFmtId="49" fontId="36" fillId="33" borderId="10" xfId="0" applyNumberFormat="1" applyFont="1" applyFill="1" applyBorder="1" applyAlignment="1">
      <alignment horizontal="right"/>
    </xf>
    <xf numFmtId="0" fontId="38" fillId="29" borderId="7" xfId="0" applyFont="1" applyFill="1" applyBorder="1" applyAlignment="1">
      <alignment horizontal="center" vertical="center" wrapText="1"/>
    </xf>
    <xf numFmtId="0" fontId="38" fillId="29" borderId="8" xfId="0" applyFont="1" applyFill="1" applyBorder="1" applyAlignment="1">
      <alignment horizontal="center" vertical="center" wrapText="1"/>
    </xf>
    <xf numFmtId="0" fontId="40" fillId="11" borderId="10" xfId="0" applyFont="1" applyFill="1" applyBorder="1" applyAlignment="1">
      <alignment horizontal="left" vertical="top" wrapText="1"/>
    </xf>
    <xf numFmtId="0" fontId="41" fillId="11" borderId="3" xfId="0" applyFont="1" applyFill="1" applyBorder="1" applyAlignment="1">
      <alignment horizontal="right"/>
    </xf>
    <xf numFmtId="0" fontId="41" fillId="2" borderId="3" xfId="0" applyFont="1" applyFill="1" applyBorder="1" applyAlignment="1">
      <alignment horizontal="right"/>
    </xf>
    <xf numFmtId="0" fontId="48" fillId="29" borderId="10" xfId="0" applyFont="1" applyFill="1" applyBorder="1" applyAlignment="1">
      <alignment horizontal="left" vertical="top" wrapText="1"/>
    </xf>
    <xf numFmtId="0" fontId="49" fillId="29" borderId="3" xfId="0" applyFont="1" applyFill="1" applyBorder="1" applyAlignment="1">
      <alignment horizontal="right"/>
    </xf>
    <xf numFmtId="0" fontId="40" fillId="3" borderId="10" xfId="0" applyFont="1" applyFill="1" applyBorder="1" applyAlignment="1">
      <alignment horizontal="right" vertical="top" wrapText="1"/>
    </xf>
    <xf numFmtId="0" fontId="41" fillId="3" borderId="3" xfId="0" applyFont="1" applyFill="1" applyBorder="1" applyAlignment="1">
      <alignment horizontal="right"/>
    </xf>
    <xf numFmtId="0" fontId="40" fillId="29" borderId="11" xfId="0" applyFont="1" applyFill="1" applyBorder="1" applyAlignment="1">
      <alignment horizontal="left" vertical="top" wrapText="1"/>
    </xf>
    <xf numFmtId="0" fontId="43" fillId="29" borderId="1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32" borderId="1" xfId="0" applyFont="1" applyFill="1" applyBorder="1" applyAlignment="1">
      <alignment wrapText="1"/>
    </xf>
    <xf numFmtId="0" fontId="4" fillId="34" borderId="1" xfId="0" applyFont="1" applyFill="1" applyBorder="1" applyAlignment="1">
      <alignment wrapText="1"/>
    </xf>
    <xf numFmtId="0" fontId="4" fillId="27" borderId="6" xfId="0" applyFont="1" applyFill="1" applyBorder="1" applyAlignment="1">
      <alignment horizontal="center" wrapText="1"/>
    </xf>
    <xf numFmtId="0" fontId="51" fillId="2" borderId="3" xfId="0" applyFont="1" applyFill="1" applyBorder="1"/>
    <xf numFmtId="169" fontId="3" fillId="0" borderId="3" xfId="2" applyNumberFormat="1" applyFont="1" applyBorder="1"/>
    <xf numFmtId="169" fontId="4" fillId="0" borderId="3" xfId="2" applyNumberFormat="1" applyFont="1" applyBorder="1"/>
    <xf numFmtId="0" fontId="51" fillId="2" borderId="3" xfId="0" applyFont="1" applyFill="1" applyBorder="1" applyAlignment="1"/>
    <xf numFmtId="0" fontId="51" fillId="2" borderId="3" xfId="0" applyFont="1" applyFill="1" applyBorder="1" applyAlignment="1">
      <alignment horizontal="left" vertical="center"/>
    </xf>
    <xf numFmtId="0" fontId="4" fillId="27" borderId="3" xfId="0" applyFont="1" applyFill="1" applyBorder="1"/>
    <xf numFmtId="169" fontId="4" fillId="32" borderId="3" xfId="2" applyNumberFormat="1" applyFont="1" applyFill="1" applyBorder="1"/>
    <xf numFmtId="169" fontId="4" fillId="34" borderId="3" xfId="2" applyNumberFormat="1" applyFont="1" applyFill="1" applyBorder="1"/>
    <xf numFmtId="169" fontId="4" fillId="27" borderId="3" xfId="2" applyNumberFormat="1" applyFont="1" applyFill="1" applyBorder="1"/>
    <xf numFmtId="0" fontId="52" fillId="0" borderId="3" xfId="0" applyFont="1" applyBorder="1" applyAlignment="1">
      <alignment horizontal="left" vertical="top" wrapText="1"/>
    </xf>
    <xf numFmtId="169" fontId="0" fillId="0" borderId="0" xfId="2" applyNumberFormat="1" applyFont="1"/>
    <xf numFmtId="0" fontId="38" fillId="12" borderId="3" xfId="0" applyFont="1" applyFill="1" applyBorder="1" applyAlignment="1">
      <alignment horizontal="center"/>
    </xf>
    <xf numFmtId="0" fontId="38" fillId="12" borderId="3" xfId="0" applyFont="1" applyFill="1" applyBorder="1" applyAlignment="1">
      <alignment horizontal="center" vertical="center"/>
    </xf>
    <xf numFmtId="0" fontId="39" fillId="12" borderId="3" xfId="0" applyFont="1" applyFill="1" applyBorder="1" applyAlignment="1">
      <alignment horizontal="center" vertical="center" wrapText="1"/>
    </xf>
    <xf numFmtId="164" fontId="39" fillId="12" borderId="3" xfId="7" applyNumberFormat="1" applyFont="1" applyFill="1" applyBorder="1" applyAlignment="1">
      <alignment horizontal="center" vertical="center" wrapText="1"/>
    </xf>
    <xf numFmtId="0" fontId="42" fillId="2" borderId="3" xfId="0" applyFont="1" applyFill="1" applyBorder="1" applyAlignment="1">
      <alignment horizontal="left" vertical="top" wrapText="1"/>
    </xf>
    <xf numFmtId="0" fontId="43" fillId="2" borderId="3" xfId="0" applyFont="1" applyFill="1" applyBorder="1"/>
    <xf numFmtId="3" fontId="51" fillId="2" borderId="3" xfId="7" applyNumberFormat="1" applyFont="1" applyFill="1" applyBorder="1" applyAlignment="1">
      <alignment horizontal="right" vertical="center"/>
    </xf>
    <xf numFmtId="3" fontId="51" fillId="2" borderId="15" xfId="7" applyNumberFormat="1" applyFont="1" applyFill="1" applyBorder="1" applyAlignment="1">
      <alignment horizontal="right" vertical="center"/>
    </xf>
    <xf numFmtId="0" fontId="51" fillId="0" borderId="15" xfId="0" applyFont="1" applyBorder="1" applyAlignment="1">
      <alignment wrapText="1"/>
    </xf>
    <xf numFmtId="49" fontId="51" fillId="0" borderId="3" xfId="0" applyNumberFormat="1" applyFont="1" applyBorder="1" applyAlignment="1">
      <alignment horizontal="left" wrapText="1"/>
    </xf>
    <xf numFmtId="3" fontId="51" fillId="0" borderId="1" xfId="0" applyNumberFormat="1" applyFont="1" applyFill="1" applyBorder="1" applyAlignment="1">
      <alignment vertical="center"/>
    </xf>
    <xf numFmtId="49" fontId="51" fillId="0" borderId="3" xfId="0" applyNumberFormat="1" applyFont="1" applyBorder="1" applyAlignment="1">
      <alignment horizontal="left" vertical="center" wrapText="1"/>
    </xf>
    <xf numFmtId="3" fontId="51" fillId="2" borderId="3" xfId="7" applyNumberFormat="1" applyFont="1" applyFill="1" applyBorder="1" applyAlignment="1">
      <alignment horizontal="right" vertical="top"/>
    </xf>
    <xf numFmtId="0" fontId="42" fillId="2" borderId="3" xfId="0" applyFont="1" applyFill="1" applyBorder="1" applyAlignment="1">
      <alignment vertical="top" wrapText="1"/>
    </xf>
    <xf numFmtId="170" fontId="51" fillId="2" borderId="3" xfId="7" applyNumberFormat="1" applyFont="1" applyFill="1" applyBorder="1" applyAlignment="1">
      <alignment horizontal="right" vertical="top"/>
    </xf>
    <xf numFmtId="0" fontId="42" fillId="2" borderId="4" xfId="0" applyFont="1" applyFill="1" applyBorder="1" applyAlignment="1">
      <alignment horizontal="left" vertical="top" wrapText="1"/>
    </xf>
    <xf numFmtId="0" fontId="43" fillId="2" borderId="4" xfId="0" applyFont="1" applyFill="1" applyBorder="1"/>
    <xf numFmtId="0" fontId="40" fillId="12" borderId="3" xfId="0" applyFont="1" applyFill="1" applyBorder="1" applyAlignment="1">
      <alignment horizontal="left" vertical="top" wrapText="1"/>
    </xf>
    <xf numFmtId="0" fontId="41" fillId="12" borderId="3" xfId="0" applyFont="1" applyFill="1" applyBorder="1" applyAlignment="1">
      <alignment horizontal="left"/>
    </xf>
    <xf numFmtId="170" fontId="50" fillId="12" borderId="3" xfId="7" applyNumberFormat="1" applyFont="1" applyFill="1" applyBorder="1" applyAlignment="1">
      <alignment horizontal="right" vertical="top"/>
    </xf>
    <xf numFmtId="0" fontId="40" fillId="12" borderId="17" xfId="0" applyFont="1" applyFill="1" applyBorder="1" applyAlignment="1">
      <alignment horizontal="left" vertical="top" wrapText="1"/>
    </xf>
    <xf numFmtId="0" fontId="41" fillId="12" borderId="17" xfId="0" applyFont="1" applyFill="1" applyBorder="1"/>
    <xf numFmtId="170" fontId="50" fillId="12" borderId="46" xfId="7" applyNumberFormat="1" applyFont="1" applyFill="1" applyBorder="1" applyAlignment="1">
      <alignment horizontal="right" vertical="top"/>
    </xf>
    <xf numFmtId="169" fontId="4" fillId="12" borderId="3" xfId="2" applyNumberFormat="1" applyFont="1" applyFill="1" applyBorder="1"/>
    <xf numFmtId="0" fontId="42" fillId="0" borderId="3" xfId="0" applyFont="1" applyBorder="1" applyAlignment="1">
      <alignment horizontal="left" vertical="top" wrapText="1"/>
    </xf>
    <xf numFmtId="0" fontId="43" fillId="0" borderId="3" xfId="0" applyFont="1" applyBorder="1"/>
    <xf numFmtId="170" fontId="51" fillId="0" borderId="3" xfId="7" applyNumberFormat="1" applyFont="1" applyBorder="1" applyAlignment="1">
      <alignment horizontal="right" vertical="top"/>
    </xf>
    <xf numFmtId="0" fontId="52" fillId="2" borderId="3" xfId="0" applyFont="1" applyFill="1" applyBorder="1" applyAlignment="1">
      <alignment horizontal="left" vertical="top" wrapText="1"/>
    </xf>
    <xf numFmtId="0" fontId="41" fillId="12" borderId="3" xfId="0" applyFont="1" applyFill="1" applyBorder="1"/>
    <xf numFmtId="3" fontId="50" fillId="12" borderId="3" xfId="7" applyNumberFormat="1" applyFont="1" applyFill="1" applyBorder="1" applyAlignment="1">
      <alignment horizontal="right" vertical="top"/>
    </xf>
    <xf numFmtId="170" fontId="50" fillId="12" borderId="1" xfId="7" applyNumberFormat="1" applyFont="1" applyFill="1" applyBorder="1" applyAlignment="1">
      <alignment horizontal="right" vertical="top"/>
    </xf>
    <xf numFmtId="0" fontId="41" fillId="12" borderId="3" xfId="0" applyFont="1" applyFill="1" applyBorder="1" applyAlignment="1">
      <alignment wrapText="1"/>
    </xf>
    <xf numFmtId="3" fontId="54" fillId="12" borderId="3" xfId="7" applyNumberFormat="1" applyFont="1" applyFill="1" applyBorder="1" applyAlignment="1">
      <alignment horizontal="right" vertical="top"/>
    </xf>
    <xf numFmtId="3" fontId="54" fillId="12" borderId="1" xfId="7" applyNumberFormat="1" applyFont="1" applyFill="1" applyBorder="1"/>
    <xf numFmtId="3" fontId="0" fillId="0" borderId="0" xfId="0" applyNumberFormat="1"/>
    <xf numFmtId="0" fontId="38" fillId="29" borderId="3" xfId="0" applyFont="1" applyFill="1" applyBorder="1" applyAlignment="1">
      <alignment horizontal="center" vertical="center" wrapText="1"/>
    </xf>
    <xf numFmtId="164" fontId="39" fillId="29" borderId="3" xfId="1" applyNumberFormat="1" applyFont="1" applyFill="1" applyBorder="1" applyAlignment="1">
      <alignment horizontal="center" vertical="center" wrapText="1"/>
    </xf>
    <xf numFmtId="169" fontId="39" fillId="29" borderId="3" xfId="2" applyNumberFormat="1" applyFont="1" applyFill="1" applyBorder="1" applyAlignment="1">
      <alignment horizontal="center" vertical="center" wrapText="1"/>
    </xf>
    <xf numFmtId="0" fontId="40" fillId="0" borderId="3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right"/>
    </xf>
    <xf numFmtId="3" fontId="40" fillId="0" borderId="3" xfId="0" applyNumberFormat="1" applyFont="1" applyBorder="1" applyAlignment="1">
      <alignment horizontal="right" wrapText="1"/>
    </xf>
    <xf numFmtId="169" fontId="41" fillId="0" borderId="3" xfId="2" applyNumberFormat="1" applyFont="1" applyBorder="1" applyAlignment="1">
      <alignment horizontal="right"/>
    </xf>
    <xf numFmtId="169" fontId="43" fillId="0" borderId="3" xfId="2" applyNumberFormat="1" applyFont="1" applyBorder="1" applyAlignment="1">
      <alignment horizontal="right"/>
    </xf>
    <xf numFmtId="3" fontId="42" fillId="0" borderId="3" xfId="0" applyNumberFormat="1" applyFont="1" applyBorder="1" applyAlignment="1">
      <alignment horizontal="right" wrapText="1"/>
    </xf>
    <xf numFmtId="0" fontId="40" fillId="29" borderId="3" xfId="0" applyFont="1" applyFill="1" applyBorder="1" applyAlignment="1">
      <alignment horizontal="left" vertical="top" wrapText="1"/>
    </xf>
    <xf numFmtId="0" fontId="41" fillId="29" borderId="3" xfId="0" applyFont="1" applyFill="1" applyBorder="1" applyAlignment="1">
      <alignment horizontal="right"/>
    </xf>
    <xf numFmtId="170" fontId="41" fillId="29" borderId="3" xfId="1" applyNumberFormat="1" applyFont="1" applyFill="1" applyBorder="1" applyAlignment="1">
      <alignment horizontal="right"/>
    </xf>
    <xf numFmtId="3" fontId="40" fillId="29" borderId="3" xfId="0" applyNumberFormat="1" applyFont="1" applyFill="1" applyBorder="1" applyAlignment="1">
      <alignment horizontal="right" wrapText="1"/>
    </xf>
    <xf numFmtId="169" fontId="41" fillId="29" borderId="3" xfId="2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8" fillId="12" borderId="3" xfId="0" applyFont="1" applyFill="1" applyBorder="1" applyAlignment="1">
      <alignment horizontal="center" vertical="center" wrapText="1"/>
    </xf>
    <xf numFmtId="0" fontId="51" fillId="0" borderId="3" xfId="0" applyFont="1" applyBorder="1" applyAlignment="1">
      <alignment wrapText="1"/>
    </xf>
    <xf numFmtId="3" fontId="51" fillId="0" borderId="3" xfId="0" applyNumberFormat="1" applyFont="1" applyFill="1" applyBorder="1" applyAlignment="1">
      <alignment vertical="center"/>
    </xf>
    <xf numFmtId="3" fontId="54" fillId="12" borderId="3" xfId="7" applyNumberFormat="1" applyFont="1" applyFill="1" applyBorder="1"/>
    <xf numFmtId="3" fontId="0" fillId="0" borderId="3" xfId="0" applyNumberFormat="1" applyBorder="1"/>
    <xf numFmtId="165" fontId="4" fillId="0" borderId="3" xfId="2" applyNumberFormat="1" applyFont="1" applyBorder="1"/>
    <xf numFmtId="167" fontId="55" fillId="21" borderId="25" xfId="2" applyNumberFormat="1" applyFont="1" applyFill="1" applyBorder="1" applyAlignment="1">
      <alignment horizontal="right"/>
    </xf>
    <xf numFmtId="0" fontId="56" fillId="0" borderId="0" xfId="0" applyFont="1" applyAlignment="1">
      <alignment wrapText="1"/>
    </xf>
    <xf numFmtId="165" fontId="57" fillId="9" borderId="8" xfId="2" applyNumberFormat="1" applyFont="1" applyFill="1" applyBorder="1" applyAlignment="1">
      <alignment vertical="center" wrapText="1"/>
    </xf>
    <xf numFmtId="165" fontId="58" fillId="9" borderId="31" xfId="2" applyNumberFormat="1" applyFont="1" applyFill="1" applyBorder="1" applyAlignment="1">
      <alignment vertical="center" wrapText="1"/>
    </xf>
    <xf numFmtId="0" fontId="59" fillId="0" borderId="10" xfId="0" applyFont="1" applyBorder="1"/>
    <xf numFmtId="0" fontId="59" fillId="0" borderId="3" xfId="0" applyFont="1" applyBorder="1" applyAlignment="1">
      <alignment wrapText="1"/>
    </xf>
    <xf numFmtId="0" fontId="59" fillId="0" borderId="3" xfId="0" applyFont="1" applyBorder="1"/>
    <xf numFmtId="166" fontId="59" fillId="0" borderId="10" xfId="2" applyNumberFormat="1" applyFont="1" applyBorder="1"/>
    <xf numFmtId="166" fontId="59" fillId="0" borderId="3" xfId="0" applyNumberFormat="1" applyFont="1" applyBorder="1"/>
    <xf numFmtId="166" fontId="58" fillId="9" borderId="29" xfId="0" applyNumberFormat="1" applyFont="1" applyFill="1" applyBorder="1"/>
    <xf numFmtId="0" fontId="57" fillId="5" borderId="10" xfId="0" applyFont="1" applyFill="1" applyBorder="1"/>
    <xf numFmtId="0" fontId="57" fillId="5" borderId="3" xfId="0" applyFont="1" applyFill="1" applyBorder="1" applyAlignment="1">
      <alignment wrapText="1"/>
    </xf>
    <xf numFmtId="0" fontId="57" fillId="5" borderId="3" xfId="0" applyFont="1" applyFill="1" applyBorder="1"/>
    <xf numFmtId="166" fontId="57" fillId="5" borderId="10" xfId="2" applyNumberFormat="1" applyFont="1" applyFill="1" applyBorder="1"/>
    <xf numFmtId="166" fontId="57" fillId="5" borderId="3" xfId="2" applyNumberFormat="1" applyFont="1" applyFill="1" applyBorder="1"/>
    <xf numFmtId="0" fontId="61" fillId="0" borderId="3" xfId="0" applyFont="1" applyBorder="1" applyAlignment="1">
      <alignment wrapText="1"/>
    </xf>
    <xf numFmtId="0" fontId="57" fillId="6" borderId="10" xfId="0" applyFont="1" applyFill="1" applyBorder="1"/>
    <xf numFmtId="0" fontId="57" fillId="6" borderId="3" xfId="0" applyFont="1" applyFill="1" applyBorder="1" applyAlignment="1">
      <alignment wrapText="1"/>
    </xf>
    <xf numFmtId="0" fontId="57" fillId="6" borderId="3" xfId="0" applyFont="1" applyFill="1" applyBorder="1"/>
    <xf numFmtId="166" fontId="57" fillId="6" borderId="10" xfId="2" applyNumberFormat="1" applyFont="1" applyFill="1" applyBorder="1"/>
    <xf numFmtId="166" fontId="57" fillId="6" borderId="3" xfId="2" applyNumberFormat="1" applyFont="1" applyFill="1" applyBorder="1"/>
    <xf numFmtId="166" fontId="57" fillId="6" borderId="3" xfId="0" applyNumberFormat="1" applyFont="1" applyFill="1" applyBorder="1"/>
    <xf numFmtId="166" fontId="62" fillId="5" borderId="10" xfId="0" applyNumberFormat="1" applyFont="1" applyFill="1" applyBorder="1" applyAlignment="1">
      <alignment wrapText="1"/>
    </xf>
    <xf numFmtId="0" fontId="57" fillId="7" borderId="10" xfId="0" applyFont="1" applyFill="1" applyBorder="1"/>
    <xf numFmtId="0" fontId="57" fillId="7" borderId="3" xfId="0" applyFont="1" applyFill="1" applyBorder="1" applyAlignment="1">
      <alignment wrapText="1"/>
    </xf>
    <xf numFmtId="0" fontId="57" fillId="7" borderId="3" xfId="0" applyFont="1" applyFill="1" applyBorder="1"/>
    <xf numFmtId="166" fontId="57" fillId="7" borderId="10" xfId="2" applyNumberFormat="1" applyFont="1" applyFill="1" applyBorder="1"/>
    <xf numFmtId="166" fontId="57" fillId="7" borderId="3" xfId="2" applyNumberFormat="1" applyFont="1" applyFill="1" applyBorder="1"/>
    <xf numFmtId="0" fontId="61" fillId="0" borderId="3" xfId="0" applyFont="1" applyBorder="1" applyAlignment="1">
      <alignment horizontal="right" wrapText="1"/>
    </xf>
    <xf numFmtId="0" fontId="58" fillId="7" borderId="10" xfId="0" applyFont="1" applyFill="1" applyBorder="1"/>
    <xf numFmtId="0" fontId="58" fillId="7" borderId="3" xfId="0" applyFont="1" applyFill="1" applyBorder="1" applyAlignment="1">
      <alignment wrapText="1"/>
    </xf>
    <xf numFmtId="0" fontId="58" fillId="7" borderId="3" xfId="0" applyFont="1" applyFill="1" applyBorder="1"/>
    <xf numFmtId="166" fontId="58" fillId="7" borderId="10" xfId="2" applyNumberFormat="1" applyFont="1" applyFill="1" applyBorder="1"/>
    <xf numFmtId="166" fontId="58" fillId="7" borderId="3" xfId="2" applyNumberFormat="1" applyFont="1" applyFill="1" applyBorder="1"/>
    <xf numFmtId="0" fontId="57" fillId="8" borderId="10" xfId="0" applyFont="1" applyFill="1" applyBorder="1"/>
    <xf numFmtId="0" fontId="57" fillId="8" borderId="3" xfId="0" applyFont="1" applyFill="1" applyBorder="1" applyAlignment="1">
      <alignment wrapText="1"/>
    </xf>
    <xf numFmtId="0" fontId="57" fillId="8" borderId="3" xfId="0" applyFont="1" applyFill="1" applyBorder="1"/>
    <xf numFmtId="166" fontId="57" fillId="8" borderId="10" xfId="2" applyNumberFormat="1" applyFont="1" applyFill="1" applyBorder="1"/>
    <xf numFmtId="166" fontId="57" fillId="8" borderId="3" xfId="2" applyNumberFormat="1" applyFont="1" applyFill="1" applyBorder="1"/>
    <xf numFmtId="0" fontId="59" fillId="0" borderId="3" xfId="0" applyFont="1" applyBorder="1" applyAlignment="1">
      <alignment horizontal="right" wrapText="1"/>
    </xf>
    <xf numFmtId="0" fontId="58" fillId="8" borderId="10" xfId="0" applyFont="1" applyFill="1" applyBorder="1"/>
    <xf numFmtId="0" fontId="58" fillId="8" borderId="3" xfId="0" applyFont="1" applyFill="1" applyBorder="1" applyAlignment="1">
      <alignment wrapText="1"/>
    </xf>
    <xf numFmtId="0" fontId="58" fillId="8" borderId="3" xfId="0" applyFont="1" applyFill="1" applyBorder="1"/>
    <xf numFmtId="166" fontId="59" fillId="0" borderId="3" xfId="2" applyNumberFormat="1" applyFont="1" applyBorder="1"/>
    <xf numFmtId="0" fontId="5" fillId="7" borderId="3" xfId="0" applyFont="1" applyFill="1" applyBorder="1"/>
    <xf numFmtId="0" fontId="60" fillId="5" borderId="10" xfId="0" applyFont="1" applyFill="1" applyBorder="1"/>
    <xf numFmtId="0" fontId="60" fillId="5" borderId="3" xfId="0" applyFont="1" applyFill="1" applyBorder="1" applyAlignment="1">
      <alignment wrapText="1"/>
    </xf>
    <xf numFmtId="0" fontId="60" fillId="5" borderId="3" xfId="0" applyFont="1" applyFill="1" applyBorder="1"/>
    <xf numFmtId="166" fontId="60" fillId="5" borderId="10" xfId="2" applyNumberFormat="1" applyFont="1" applyFill="1" applyBorder="1"/>
    <xf numFmtId="166" fontId="60" fillId="5" borderId="3" xfId="2" applyNumberFormat="1" applyFont="1" applyFill="1" applyBorder="1"/>
    <xf numFmtId="0" fontId="59" fillId="0" borderId="3" xfId="0" applyFont="1" applyBorder="1" applyAlignment="1"/>
    <xf numFmtId="166" fontId="64" fillId="35" borderId="10" xfId="2" applyNumberFormat="1" applyFont="1" applyFill="1" applyBorder="1"/>
    <xf numFmtId="166" fontId="64" fillId="35" borderId="3" xfId="2" applyNumberFormat="1" applyFont="1" applyFill="1" applyBorder="1"/>
    <xf numFmtId="166" fontId="65" fillId="10" borderId="12" xfId="2" applyNumberFormat="1" applyFont="1" applyFill="1" applyBorder="1"/>
    <xf numFmtId="166" fontId="65" fillId="10" borderId="32" xfId="2" applyNumberFormat="1" applyFont="1" applyFill="1" applyBorder="1"/>
    <xf numFmtId="166" fontId="3" fillId="0" borderId="3" xfId="2" applyNumberFormat="1" applyFont="1" applyBorder="1"/>
    <xf numFmtId="165" fontId="3" fillId="0" borderId="3" xfId="2" applyNumberFormat="1" applyFont="1" applyBorder="1"/>
    <xf numFmtId="166" fontId="67" fillId="0" borderId="0" xfId="0" applyNumberFormat="1" applyFont="1"/>
    <xf numFmtId="165" fontId="57" fillId="9" borderId="18" xfId="2" applyNumberFormat="1" applyFont="1" applyFill="1" applyBorder="1" applyAlignment="1">
      <alignment vertical="center" wrapText="1"/>
    </xf>
    <xf numFmtId="0" fontId="57" fillId="2" borderId="10" xfId="0" applyFont="1" applyFill="1" applyBorder="1"/>
    <xf numFmtId="0" fontId="57" fillId="2" borderId="3" xfId="0" applyFont="1" applyFill="1" applyBorder="1"/>
    <xf numFmtId="166" fontId="57" fillId="2" borderId="10" xfId="2" applyNumberFormat="1" applyFont="1" applyFill="1" applyBorder="1"/>
    <xf numFmtId="166" fontId="57" fillId="2" borderId="3" xfId="2" applyNumberFormat="1" applyFont="1" applyFill="1" applyBorder="1"/>
    <xf numFmtId="0" fontId="61" fillId="2" borderId="3" xfId="0" applyFont="1" applyFill="1" applyBorder="1" applyAlignment="1">
      <alignment wrapText="1"/>
    </xf>
    <xf numFmtId="165" fontId="59" fillId="0" borderId="15" xfId="2" applyNumberFormat="1" applyFont="1" applyBorder="1"/>
    <xf numFmtId="165" fontId="57" fillId="5" borderId="10" xfId="2" applyNumberFormat="1" applyFont="1" applyFill="1" applyBorder="1"/>
    <xf numFmtId="165" fontId="61" fillId="2" borderId="15" xfId="2" applyNumberFormat="1" applyFont="1" applyFill="1" applyBorder="1"/>
    <xf numFmtId="165" fontId="57" fillId="6" borderId="10" xfId="2" applyNumberFormat="1" applyFont="1" applyFill="1" applyBorder="1"/>
    <xf numFmtId="165" fontId="57" fillId="6" borderId="15" xfId="2" applyNumberFormat="1" applyFont="1" applyFill="1" applyBorder="1"/>
    <xf numFmtId="165" fontId="62" fillId="5" borderId="10" xfId="2" applyNumberFormat="1" applyFont="1" applyFill="1" applyBorder="1" applyAlignment="1">
      <alignment wrapText="1"/>
    </xf>
    <xf numFmtId="165" fontId="57" fillId="7" borderId="10" xfId="2" applyNumberFormat="1" applyFont="1" applyFill="1" applyBorder="1"/>
    <xf numFmtId="165" fontId="58" fillId="7" borderId="10" xfId="2" applyNumberFormat="1" applyFont="1" applyFill="1" applyBorder="1"/>
    <xf numFmtId="165" fontId="57" fillId="8" borderId="10" xfId="2" applyNumberFormat="1" applyFont="1" applyFill="1" applyBorder="1"/>
    <xf numFmtId="165" fontId="59" fillId="0" borderId="10" xfId="2" applyNumberFormat="1" applyFont="1" applyBorder="1"/>
    <xf numFmtId="165" fontId="58" fillId="8" borderId="10" xfId="2" applyNumberFormat="1" applyFont="1" applyFill="1" applyBorder="1"/>
    <xf numFmtId="165" fontId="5" fillId="7" borderId="10" xfId="2" applyNumberFormat="1" applyFont="1" applyFill="1" applyBorder="1"/>
    <xf numFmtId="165" fontId="60" fillId="5" borderId="10" xfId="2" applyNumberFormat="1" applyFont="1" applyFill="1" applyBorder="1"/>
    <xf numFmtId="165" fontId="64" fillId="35" borderId="10" xfId="2" applyNumberFormat="1" applyFont="1" applyFill="1" applyBorder="1"/>
    <xf numFmtId="165" fontId="65" fillId="10" borderId="12" xfId="2" applyNumberFormat="1" applyFont="1" applyFill="1" applyBorder="1"/>
    <xf numFmtId="165" fontId="6" fillId="0" borderId="3" xfId="2" applyNumberFormat="1" applyFont="1" applyBorder="1"/>
    <xf numFmtId="165" fontId="67" fillId="0" borderId="0" xfId="2" applyNumberFormat="1" applyFont="1"/>
    <xf numFmtId="0" fontId="4" fillId="0" borderId="0" xfId="0" applyFont="1" applyAlignment="1"/>
    <xf numFmtId="49" fontId="46" fillId="0" borderId="0" xfId="0" applyNumberFormat="1" applyFont="1" applyAlignment="1">
      <alignment horizontal="left" vertical="center" wrapText="1"/>
    </xf>
    <xf numFmtId="38" fontId="37" fillId="2" borderId="3" xfId="1" applyNumberFormat="1" applyFont="1" applyFill="1" applyBorder="1" applyAlignment="1">
      <alignment horizontal="right" vertical="center"/>
    </xf>
    <xf numFmtId="0" fontId="68" fillId="0" borderId="1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vertical="center" wrapText="1"/>
    </xf>
    <xf numFmtId="38" fontId="69" fillId="2" borderId="3" xfId="1" applyNumberFormat="1" applyFont="1" applyFill="1" applyBorder="1" applyAlignment="1">
      <alignment horizontal="right" vertical="center"/>
    </xf>
    <xf numFmtId="38" fontId="37" fillId="0" borderId="3" xfId="1" applyNumberFormat="1" applyFont="1" applyFill="1" applyBorder="1" applyAlignment="1">
      <alignment horizontal="right" vertical="center"/>
    </xf>
    <xf numFmtId="38" fontId="71" fillId="0" borderId="3" xfId="1" applyNumberFormat="1" applyFont="1" applyFill="1" applyBorder="1" applyAlignment="1">
      <alignment vertical="center"/>
    </xf>
    <xf numFmtId="38" fontId="37" fillId="2" borderId="1" xfId="1" applyNumberFormat="1" applyFont="1" applyFill="1" applyBorder="1" applyAlignment="1">
      <alignment vertical="center"/>
    </xf>
    <xf numFmtId="38" fontId="69" fillId="2" borderId="1" xfId="1" applyNumberFormat="1" applyFont="1" applyFill="1" applyBorder="1" applyAlignment="1">
      <alignment vertical="center"/>
    </xf>
    <xf numFmtId="38" fontId="71" fillId="2" borderId="1" xfId="1" applyNumberFormat="1" applyFont="1" applyFill="1" applyBorder="1" applyAlignment="1">
      <alignment vertical="center"/>
    </xf>
    <xf numFmtId="38" fontId="37" fillId="2" borderId="6" xfId="1" applyNumberFormat="1" applyFont="1" applyFill="1" applyBorder="1" applyAlignment="1">
      <alignment horizontal="left" vertical="center"/>
    </xf>
    <xf numFmtId="169" fontId="4" fillId="33" borderId="14" xfId="4" applyNumberFormat="1" applyFont="1" applyFill="1" applyBorder="1"/>
    <xf numFmtId="169" fontId="4" fillId="8" borderId="1" xfId="0" applyNumberFormat="1" applyFont="1" applyFill="1" applyBorder="1"/>
    <xf numFmtId="169" fontId="4" fillId="32" borderId="3" xfId="4" applyNumberFormat="1" applyFont="1" applyFill="1" applyBorder="1" applyAlignment="1">
      <alignment horizontal="center" vertical="center" wrapText="1"/>
    </xf>
    <xf numFmtId="169" fontId="4" fillId="32" borderId="3" xfId="4" applyNumberFormat="1" applyFont="1" applyFill="1" applyBorder="1" applyAlignment="1">
      <alignment horizontal="center" vertical="center" wrapText="1"/>
    </xf>
    <xf numFmtId="169" fontId="39" fillId="32" borderId="3" xfId="4" applyNumberFormat="1" applyFont="1" applyFill="1" applyBorder="1" applyAlignment="1">
      <alignment horizontal="center" vertical="center" wrapText="1"/>
    </xf>
    <xf numFmtId="165" fontId="37" fillId="0" borderId="0" xfId="2" applyNumberFormat="1" applyFont="1" applyAlignment="1">
      <alignment horizontal="left" wrapText="1"/>
    </xf>
    <xf numFmtId="165" fontId="4" fillId="0" borderId="0" xfId="2" applyNumberFormat="1" applyFont="1"/>
    <xf numFmtId="165" fontId="40" fillId="33" borderId="37" xfId="2" applyNumberFormat="1" applyFont="1" applyFill="1" applyBorder="1" applyAlignment="1">
      <alignment horizontal="right" wrapText="1"/>
    </xf>
    <xf numFmtId="165" fontId="41" fillId="33" borderId="1" xfId="2" applyNumberFormat="1" applyFont="1" applyFill="1" applyBorder="1" applyAlignment="1">
      <alignment horizontal="right"/>
    </xf>
    <xf numFmtId="165" fontId="43" fillId="0" borderId="1" xfId="2" applyNumberFormat="1" applyFont="1" applyBorder="1" applyAlignment="1">
      <alignment horizontal="right"/>
    </xf>
    <xf numFmtId="165" fontId="41" fillId="33" borderId="2" xfId="2" applyNumberFormat="1" applyFont="1" applyFill="1" applyBorder="1" applyAlignment="1">
      <alignment horizontal="right"/>
    </xf>
    <xf numFmtId="169" fontId="4" fillId="33" borderId="15" xfId="4" applyNumberFormat="1" applyFont="1" applyFill="1" applyBorder="1"/>
    <xf numFmtId="0" fontId="4" fillId="0" borderId="0" xfId="0" applyFont="1" applyAlignment="1">
      <alignment horizontal="center" wrapText="1"/>
    </xf>
    <xf numFmtId="169" fontId="4" fillId="32" borderId="3" xfId="4" applyNumberFormat="1" applyFont="1" applyFill="1" applyBorder="1" applyAlignment="1">
      <alignment horizontal="center" vertical="center" wrapText="1"/>
    </xf>
    <xf numFmtId="169" fontId="0" fillId="0" borderId="0" xfId="0" applyNumberFormat="1"/>
    <xf numFmtId="165" fontId="42" fillId="0" borderId="6" xfId="2" applyNumberFormat="1" applyFont="1" applyBorder="1" applyAlignment="1">
      <alignment horizontal="center" vertical="top" wrapText="1"/>
    </xf>
    <xf numFmtId="0" fontId="69" fillId="0" borderId="2" xfId="0" applyFont="1" applyBorder="1" applyAlignment="1">
      <alignment wrapText="1"/>
    </xf>
    <xf numFmtId="0" fontId="69" fillId="0" borderId="1" xfId="0" applyFont="1" applyBorder="1" applyAlignment="1">
      <alignment wrapText="1"/>
    </xf>
    <xf numFmtId="0" fontId="37" fillId="2" borderId="3" xfId="0" applyFont="1" applyFill="1" applyBorder="1"/>
    <xf numFmtId="49" fontId="1" fillId="0" borderId="45" xfId="0" applyNumberFormat="1" applyFont="1" applyBorder="1" applyAlignment="1">
      <alignment horizontal="left"/>
    </xf>
    <xf numFmtId="49" fontId="0" fillId="0" borderId="4" xfId="0" applyNumberForma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0" fontId="69" fillId="0" borderId="15" xfId="0" applyFont="1" applyBorder="1" applyAlignment="1">
      <alignment horizontal="left" wrapText="1"/>
    </xf>
    <xf numFmtId="0" fontId="69" fillId="0" borderId="15" xfId="0" applyFont="1" applyBorder="1" applyAlignment="1">
      <alignment wrapText="1"/>
    </xf>
    <xf numFmtId="49" fontId="1" fillId="0" borderId="5" xfId="0" applyNumberFormat="1" applyFont="1" applyBorder="1" applyAlignment="1">
      <alignment horizontal="left"/>
    </xf>
    <xf numFmtId="0" fontId="69" fillId="0" borderId="28" xfId="0" applyFont="1" applyBorder="1" applyAlignment="1">
      <alignment horizontal="left" wrapText="1"/>
    </xf>
    <xf numFmtId="0" fontId="69" fillId="0" borderId="28" xfId="0" applyFont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68" fillId="0" borderId="28" xfId="0" applyFont="1" applyBorder="1" applyAlignment="1">
      <alignment horizontal="left" wrapText="1"/>
    </xf>
    <xf numFmtId="165" fontId="47" fillId="0" borderId="3" xfId="2" applyNumberFormat="1" applyFont="1" applyFill="1" applyBorder="1"/>
    <xf numFmtId="165" fontId="37" fillId="0" borderId="3" xfId="2" applyNumberFormat="1" applyFont="1" applyFill="1" applyBorder="1"/>
    <xf numFmtId="165" fontId="37" fillId="2" borderId="3" xfId="2" applyNumberFormat="1" applyFont="1" applyFill="1" applyBorder="1"/>
    <xf numFmtId="165" fontId="70" fillId="0" borderId="3" xfId="2" applyNumberFormat="1" applyFont="1" applyBorder="1" applyAlignment="1">
      <alignment horizontal="right" wrapText="1"/>
    </xf>
    <xf numFmtId="165" fontId="47" fillId="12" borderId="3" xfId="2" applyNumberFormat="1" applyFont="1" applyFill="1" applyBorder="1"/>
    <xf numFmtId="165" fontId="4" fillId="12" borderId="0" xfId="2" applyNumberFormat="1" applyFont="1" applyFill="1" applyAlignment="1">
      <alignment horizontal="center" vertical="center"/>
    </xf>
    <xf numFmtId="165" fontId="2" fillId="0" borderId="3" xfId="2" applyNumberFormat="1" applyFont="1" applyBorder="1" applyAlignment="1"/>
    <xf numFmtId="49" fontId="1" fillId="0" borderId="3" xfId="0" applyNumberFormat="1" applyFont="1" applyBorder="1" applyAlignment="1">
      <alignment horizontal="left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left"/>
    </xf>
    <xf numFmtId="0" fontId="69" fillId="0" borderId="3" xfId="0" applyFont="1" applyBorder="1" applyAlignment="1">
      <alignment horizontal="left" wrapText="1"/>
    </xf>
    <xf numFmtId="0" fontId="68" fillId="0" borderId="0" xfId="0" applyFont="1" applyBorder="1" applyAlignment="1">
      <alignment horizontal="left" wrapText="1"/>
    </xf>
    <xf numFmtId="0" fontId="68" fillId="0" borderId="0" xfId="0" applyFont="1" applyBorder="1" applyAlignment="1">
      <alignment wrapText="1"/>
    </xf>
    <xf numFmtId="0" fontId="75" fillId="0" borderId="1" xfId="0" applyFont="1" applyBorder="1" applyAlignment="1">
      <alignment wrapText="1"/>
    </xf>
    <xf numFmtId="0" fontId="75" fillId="0" borderId="15" xfId="0" applyFont="1" applyBorder="1" applyAlignment="1">
      <alignment wrapText="1"/>
    </xf>
    <xf numFmtId="0" fontId="70" fillId="0" borderId="0" xfId="0" applyFont="1" applyBorder="1" applyAlignment="1">
      <alignment wrapText="1"/>
    </xf>
    <xf numFmtId="0" fontId="70" fillId="0" borderId="53" xfId="0" applyFont="1" applyBorder="1" applyAlignment="1">
      <alignment wrapText="1"/>
    </xf>
    <xf numFmtId="0" fontId="70" fillId="0" borderId="3" xfId="0" applyFont="1" applyBorder="1" applyAlignment="1">
      <alignment wrapText="1"/>
    </xf>
    <xf numFmtId="0" fontId="70" fillId="0" borderId="15" xfId="0" applyFont="1" applyBorder="1" applyAlignment="1">
      <alignment wrapText="1"/>
    </xf>
    <xf numFmtId="0" fontId="70" fillId="0" borderId="1" xfId="0" applyFont="1" applyBorder="1" applyAlignment="1">
      <alignment wrapText="1"/>
    </xf>
    <xf numFmtId="0" fontId="75" fillId="0" borderId="2" xfId="0" applyFont="1" applyBorder="1" applyAlignment="1">
      <alignment wrapText="1"/>
    </xf>
    <xf numFmtId="165" fontId="39" fillId="29" borderId="31" xfId="2" applyNumberFormat="1" applyFont="1" applyFill="1" applyBorder="1" applyAlignment="1">
      <alignment horizontal="center" vertical="center" wrapText="1"/>
    </xf>
    <xf numFmtId="165" fontId="4" fillId="11" borderId="29" xfId="2" applyNumberFormat="1" applyFont="1" applyFill="1" applyBorder="1"/>
    <xf numFmtId="165" fontId="0" fillId="0" borderId="29" xfId="2" applyNumberFormat="1" applyFont="1" applyBorder="1"/>
    <xf numFmtId="165" fontId="37" fillId="0" borderId="1" xfId="2" applyNumberFormat="1" applyFont="1" applyFill="1" applyBorder="1"/>
    <xf numFmtId="165" fontId="4" fillId="2" borderId="29" xfId="2" applyNumberFormat="1" applyFont="1" applyFill="1" applyBorder="1"/>
    <xf numFmtId="165" fontId="48" fillId="29" borderId="29" xfId="2" applyNumberFormat="1" applyFont="1" applyFill="1" applyBorder="1" applyAlignment="1">
      <alignment horizontal="right" wrapText="1"/>
    </xf>
    <xf numFmtId="165" fontId="40" fillId="3" borderId="29" xfId="2" applyNumberFormat="1" applyFont="1" applyFill="1" applyBorder="1" applyAlignment="1">
      <alignment horizontal="right" wrapText="1"/>
    </xf>
    <xf numFmtId="165" fontId="40" fillId="29" borderId="32" xfId="2" applyNumberFormat="1" applyFont="1" applyFill="1" applyBorder="1" applyAlignment="1">
      <alignment horizontal="right" wrapText="1"/>
    </xf>
    <xf numFmtId="0" fontId="40" fillId="2" borderId="10" xfId="0" applyFont="1" applyFill="1" applyBorder="1" applyAlignment="1">
      <alignment horizontal="left" vertical="top" wrapText="1"/>
    </xf>
    <xf numFmtId="169" fontId="72" fillId="0" borderId="10" xfId="4" applyNumberFormat="1" applyFont="1" applyBorder="1"/>
    <xf numFmtId="169" fontId="72" fillId="0" borderId="3" xfId="4" applyNumberFormat="1" applyFont="1" applyBorder="1"/>
    <xf numFmtId="169" fontId="76" fillId="33" borderId="10" xfId="4" applyNumberFormat="1" applyFont="1" applyFill="1" applyBorder="1"/>
    <xf numFmtId="169" fontId="72" fillId="2" borderId="10" xfId="4" applyNumberFormat="1" applyFont="1" applyFill="1" applyBorder="1"/>
    <xf numFmtId="165" fontId="17" fillId="2" borderId="30" xfId="4" applyNumberFormat="1" applyFont="1" applyFill="1" applyBorder="1"/>
    <xf numFmtId="0" fontId="40" fillId="7" borderId="54" xfId="0" applyFont="1" applyFill="1" applyBorder="1" applyAlignment="1">
      <alignment horizontal="left" vertical="top" wrapText="1"/>
    </xf>
    <xf numFmtId="0" fontId="41" fillId="7" borderId="4" xfId="0" applyFont="1" applyFill="1" applyBorder="1" applyAlignment="1">
      <alignment horizontal="right"/>
    </xf>
    <xf numFmtId="169" fontId="40" fillId="7" borderId="49" xfId="4" applyNumberFormat="1" applyFont="1" applyFill="1" applyBorder="1" applyAlignment="1">
      <alignment horizontal="right" wrapText="1"/>
    </xf>
    <xf numFmtId="169" fontId="4" fillId="0" borderId="3" xfId="0" applyNumberFormat="1" applyFont="1" applyBorder="1"/>
    <xf numFmtId="169" fontId="77" fillId="0" borderId="3" xfId="0" applyNumberFormat="1" applyFont="1" applyBorder="1"/>
    <xf numFmtId="169" fontId="3" fillId="0" borderId="10" xfId="4" applyNumberFormat="1" applyFont="1" applyBorder="1"/>
    <xf numFmtId="169" fontId="3" fillId="0" borderId="3" xfId="4" applyNumberFormat="1" applyFont="1" applyBorder="1"/>
    <xf numFmtId="169" fontId="76" fillId="2" borderId="10" xfId="4" applyNumberFormat="1" applyFont="1" applyFill="1" applyBorder="1"/>
    <xf numFmtId="169" fontId="4" fillId="2" borderId="10" xfId="4" applyNumberFormat="1" applyFont="1" applyFill="1" applyBorder="1"/>
    <xf numFmtId="169" fontId="40" fillId="2" borderId="10" xfId="4" applyNumberFormat="1" applyFont="1" applyFill="1" applyBorder="1" applyAlignment="1">
      <alignment horizontal="right" wrapText="1"/>
    </xf>
    <xf numFmtId="169" fontId="0" fillId="2" borderId="10" xfId="4" applyNumberFormat="1" applyFont="1" applyFill="1" applyBorder="1"/>
    <xf numFmtId="169" fontId="40" fillId="2" borderId="11" xfId="4" applyNumberFormat="1" applyFont="1" applyFill="1" applyBorder="1" applyAlignment="1">
      <alignment horizontal="right" wrapText="1"/>
    </xf>
    <xf numFmtId="169" fontId="40" fillId="33" borderId="14" xfId="4" applyNumberFormat="1" applyFont="1" applyFill="1" applyBorder="1" applyAlignment="1">
      <alignment horizontal="right" wrapText="1"/>
    </xf>
    <xf numFmtId="169" fontId="3" fillId="2" borderId="1" xfId="4" applyNumberFormat="1" applyFont="1" applyFill="1" applyBorder="1"/>
    <xf numFmtId="169" fontId="0" fillId="0" borderId="1" xfId="4" applyNumberFormat="1" applyFont="1" applyBorder="1"/>
    <xf numFmtId="169" fontId="4" fillId="33" borderId="1" xfId="4" applyNumberFormat="1" applyFont="1" applyFill="1" applyBorder="1"/>
    <xf numFmtId="169" fontId="40" fillId="7" borderId="14" xfId="4" applyNumberFormat="1" applyFont="1" applyFill="1" applyBorder="1" applyAlignment="1">
      <alignment horizontal="right" wrapText="1"/>
    </xf>
    <xf numFmtId="169" fontId="40" fillId="7" borderId="1" xfId="4" applyNumberFormat="1" applyFont="1" applyFill="1" applyBorder="1" applyAlignment="1">
      <alignment horizontal="right" wrapText="1"/>
    </xf>
    <xf numFmtId="169" fontId="4" fillId="2" borderId="1" xfId="4" applyNumberFormat="1" applyFont="1" applyFill="1" applyBorder="1"/>
    <xf numFmtId="169" fontId="4" fillId="2" borderId="2" xfId="4" applyNumberFormat="1" applyFont="1" applyFill="1" applyBorder="1"/>
    <xf numFmtId="169" fontId="40" fillId="2" borderId="14" xfId="4" applyNumberFormat="1" applyFont="1" applyFill="1" applyBorder="1" applyAlignment="1">
      <alignment horizontal="right" wrapText="1"/>
    </xf>
    <xf numFmtId="169" fontId="0" fillId="2" borderId="1" xfId="4" applyNumberFormat="1" applyFont="1" applyFill="1" applyBorder="1"/>
    <xf numFmtId="169" fontId="40" fillId="2" borderId="1" xfId="4" applyNumberFormat="1" applyFont="1" applyFill="1" applyBorder="1" applyAlignment="1">
      <alignment horizontal="right" wrapText="1"/>
    </xf>
    <xf numFmtId="169" fontId="40" fillId="2" borderId="55" xfId="4" applyNumberFormat="1" applyFont="1" applyFill="1" applyBorder="1" applyAlignment="1">
      <alignment horizontal="right" wrapText="1"/>
    </xf>
    <xf numFmtId="0" fontId="69" fillId="2" borderId="2" xfId="0" applyFont="1" applyFill="1" applyBorder="1" applyAlignment="1">
      <alignment wrapText="1"/>
    </xf>
    <xf numFmtId="0" fontId="69" fillId="2" borderId="1" xfId="0" applyFont="1" applyFill="1" applyBorder="1" applyAlignment="1">
      <alignment wrapText="1"/>
    </xf>
    <xf numFmtId="0" fontId="42" fillId="2" borderId="10" xfId="0" applyFont="1" applyFill="1" applyBorder="1" applyAlignment="1">
      <alignment horizontal="left" vertical="top" wrapText="1"/>
    </xf>
    <xf numFmtId="0" fontId="40" fillId="2" borderId="11" xfId="0" applyFont="1" applyFill="1" applyBorder="1" applyAlignment="1">
      <alignment horizontal="left" vertical="top" wrapText="1"/>
    </xf>
    <xf numFmtId="0" fontId="41" fillId="2" borderId="12" xfId="0" applyFont="1" applyFill="1" applyBorder="1" applyAlignment="1">
      <alignment horizontal="right"/>
    </xf>
    <xf numFmtId="169" fontId="4" fillId="2" borderId="10" xfId="4" applyNumberFormat="1" applyFont="1" applyFill="1" applyBorder="1" applyAlignment="1">
      <alignment horizontal="center" vertical="center" wrapText="1"/>
    </xf>
    <xf numFmtId="169" fontId="4" fillId="2" borderId="1" xfId="4" applyNumberFormat="1" applyFont="1" applyFill="1" applyBorder="1" applyAlignment="1">
      <alignment horizontal="center" vertical="center" wrapText="1"/>
    </xf>
    <xf numFmtId="169" fontId="40" fillId="7" borderId="54" xfId="4" applyNumberFormat="1" applyFont="1" applyFill="1" applyBorder="1" applyAlignment="1">
      <alignment horizontal="right" wrapText="1"/>
    </xf>
    <xf numFmtId="169" fontId="40" fillId="7" borderId="4" xfId="4" applyNumberFormat="1" applyFont="1" applyFill="1" applyBorder="1" applyAlignment="1">
      <alignment horizontal="right" wrapText="1"/>
    </xf>
    <xf numFmtId="169" fontId="40" fillId="31" borderId="56" xfId="4" applyNumberFormat="1" applyFont="1" applyFill="1" applyBorder="1" applyAlignment="1">
      <alignment horizontal="right" wrapText="1"/>
    </xf>
    <xf numFmtId="169" fontId="79" fillId="0" borderId="3" xfId="0" applyNumberFormat="1" applyFont="1" applyBorder="1"/>
    <xf numFmtId="165" fontId="0" fillId="0" borderId="0" xfId="0" applyNumberFormat="1"/>
    <xf numFmtId="0" fontId="68" fillId="0" borderId="3" xfId="8" applyFont="1" applyBorder="1" applyAlignment="1">
      <alignment horizontal="center" vertical="top" wrapText="1"/>
    </xf>
    <xf numFmtId="0" fontId="68" fillId="0" borderId="3" xfId="8" applyFont="1" applyBorder="1" applyAlignment="1">
      <alignment horizontal="left" vertical="top" wrapText="1"/>
    </xf>
    <xf numFmtId="0" fontId="70" fillId="0" borderId="3" xfId="8" applyFont="1" applyBorder="1" applyAlignment="1">
      <alignment horizontal="center" vertical="top" wrapText="1"/>
    </xf>
    <xf numFmtId="0" fontId="70" fillId="0" borderId="3" xfId="8" applyFont="1" applyBorder="1" applyAlignment="1">
      <alignment horizontal="left" vertical="top" wrapText="1"/>
    </xf>
    <xf numFmtId="0" fontId="70" fillId="0" borderId="3" xfId="8" applyFont="1" applyFill="1" applyBorder="1" applyAlignment="1">
      <alignment horizontal="center" vertical="top" wrapText="1"/>
    </xf>
    <xf numFmtId="0" fontId="70" fillId="0" borderId="3" xfId="8" applyFont="1" applyFill="1" applyBorder="1" applyAlignment="1">
      <alignment horizontal="left" vertical="top" wrapText="1"/>
    </xf>
    <xf numFmtId="170" fontId="0" fillId="0" borderId="3" xfId="2" applyNumberFormat="1" applyFont="1" applyBorder="1"/>
    <xf numFmtId="0" fontId="70" fillId="2" borderId="3" xfId="8" applyFont="1" applyFill="1" applyBorder="1" applyAlignment="1">
      <alignment horizontal="center" vertical="top" wrapText="1"/>
    </xf>
    <xf numFmtId="0" fontId="70" fillId="2" borderId="3" xfId="8" applyFont="1" applyFill="1" applyBorder="1" applyAlignment="1">
      <alignment horizontal="left" vertical="top" wrapText="1"/>
    </xf>
    <xf numFmtId="0" fontId="42" fillId="0" borderId="2" xfId="0" applyFont="1" applyBorder="1" applyAlignment="1">
      <alignment horizontal="right" vertical="top" wrapText="1"/>
    </xf>
    <xf numFmtId="0" fontId="42" fillId="0" borderId="3" xfId="0" applyFont="1" applyBorder="1" applyAlignment="1">
      <alignment horizontal="left" vertical="top" wrapText="1"/>
    </xf>
    <xf numFmtId="0" fontId="3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170" fontId="51" fillId="0" borderId="1" xfId="7" applyNumberFormat="1" applyFont="1" applyBorder="1" applyAlignment="1">
      <alignment horizontal="right" vertical="top"/>
    </xf>
    <xf numFmtId="169" fontId="0" fillId="0" borderId="1" xfId="2" applyNumberFormat="1" applyFont="1" applyBorder="1"/>
    <xf numFmtId="0" fontId="81" fillId="29" borderId="7" xfId="0" applyFont="1" applyFill="1" applyBorder="1" applyAlignment="1">
      <alignment horizontal="center" vertical="center"/>
    </xf>
    <xf numFmtId="0" fontId="81" fillId="29" borderId="8" xfId="0" applyFont="1" applyFill="1" applyBorder="1" applyAlignment="1">
      <alignment horizontal="center" vertical="center"/>
    </xf>
    <xf numFmtId="0" fontId="0" fillId="29" borderId="31" xfId="0" applyFill="1" applyBorder="1"/>
    <xf numFmtId="0" fontId="43" fillId="0" borderId="10" xfId="0" applyFont="1" applyBorder="1" applyAlignment="1">
      <alignment wrapText="1"/>
    </xf>
    <xf numFmtId="165" fontId="82" fillId="0" borderId="3" xfId="4" applyNumberFormat="1" applyFont="1" applyBorder="1" applyAlignment="1">
      <alignment horizontal="right"/>
    </xf>
    <xf numFmtId="165" fontId="0" fillId="0" borderId="29" xfId="4" applyNumberFormat="1" applyFont="1" applyBorder="1"/>
    <xf numFmtId="165" fontId="83" fillId="0" borderId="3" xfId="4" applyNumberFormat="1" applyFont="1" applyBorder="1" applyAlignment="1">
      <alignment wrapText="1"/>
    </xf>
    <xf numFmtId="165" fontId="0" fillId="0" borderId="3" xfId="4" applyNumberFormat="1" applyFont="1" applyBorder="1"/>
    <xf numFmtId="0" fontId="84" fillId="29" borderId="10" xfId="0" applyFont="1" applyFill="1" applyBorder="1"/>
    <xf numFmtId="165" fontId="84" fillId="29" borderId="3" xfId="4" applyNumberFormat="1" applyFont="1" applyFill="1" applyBorder="1" applyAlignment="1">
      <alignment horizontal="right"/>
    </xf>
    <xf numFmtId="0" fontId="85" fillId="0" borderId="10" xfId="0" applyFont="1" applyBorder="1"/>
    <xf numFmtId="165" fontId="85" fillId="0" borderId="3" xfId="0" applyNumberFormat="1" applyFont="1" applyBorder="1" applyAlignment="1">
      <alignment horizontal="right"/>
    </xf>
    <xf numFmtId="0" fontId="81" fillId="0" borderId="10" xfId="0" applyFont="1" applyBorder="1"/>
    <xf numFmtId="0" fontId="84" fillId="37" borderId="11" xfId="0" applyFont="1" applyFill="1" applyBorder="1"/>
    <xf numFmtId="165" fontId="84" fillId="37" borderId="12" xfId="0" applyNumberFormat="1" applyFont="1" applyFill="1" applyBorder="1" applyAlignment="1">
      <alignment horizontal="right"/>
    </xf>
    <xf numFmtId="0" fontId="86" fillId="0" borderId="58" xfId="0" applyFont="1" applyBorder="1" applyAlignment="1"/>
    <xf numFmtId="164" fontId="87" fillId="0" borderId="60" xfId="11" applyNumberFormat="1" applyFont="1" applyBorder="1" applyAlignment="1">
      <alignment horizontal="center" vertical="center"/>
    </xf>
    <xf numFmtId="0" fontId="86" fillId="0" borderId="62" xfId="0" applyFont="1" applyBorder="1" applyAlignment="1"/>
    <xf numFmtId="16" fontId="88" fillId="0" borderId="66" xfId="0" applyNumberFormat="1" applyFont="1" applyBorder="1"/>
    <xf numFmtId="0" fontId="88" fillId="0" borderId="7" xfId="10" applyFont="1" applyBorder="1" applyAlignment="1">
      <alignment vertical="center" wrapText="1"/>
    </xf>
    <xf numFmtId="0" fontId="88" fillId="0" borderId="8" xfId="1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3" fontId="87" fillId="0" borderId="8" xfId="11" applyFont="1" applyBorder="1" applyAlignment="1">
      <alignment vertical="center" wrapText="1"/>
    </xf>
    <xf numFmtId="43" fontId="87" fillId="0" borderId="8" xfId="11" applyNumberFormat="1" applyFont="1" applyBorder="1" applyAlignment="1">
      <alignment vertical="center" wrapText="1"/>
    </xf>
    <xf numFmtId="171" fontId="86" fillId="0" borderId="63" xfId="11" applyNumberFormat="1" applyFont="1" applyBorder="1" applyAlignment="1">
      <alignment horizontal="center" vertical="center"/>
    </xf>
    <xf numFmtId="0" fontId="86" fillId="0" borderId="61" xfId="0" applyFont="1" applyBorder="1" applyAlignment="1"/>
    <xf numFmtId="0" fontId="39" fillId="0" borderId="10" xfId="10" applyFont="1" applyBorder="1" applyAlignment="1">
      <alignment vertical="center" wrapText="1"/>
    </xf>
    <xf numFmtId="0" fontId="87" fillId="0" borderId="3" xfId="1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43" fontId="87" fillId="0" borderId="3" xfId="11" applyFont="1" applyBorder="1" applyAlignment="1">
      <alignment vertical="center" wrapText="1"/>
    </xf>
    <xf numFmtId="43" fontId="87" fillId="0" borderId="3" xfId="11" applyNumberFormat="1" applyFont="1" applyBorder="1" applyAlignment="1">
      <alignment vertical="center" wrapText="1"/>
    </xf>
    <xf numFmtId="164" fontId="87" fillId="0" borderId="63" xfId="11" applyNumberFormat="1" applyFont="1" applyBorder="1" applyAlignment="1">
      <alignment horizontal="center" vertical="center" wrapText="1"/>
    </xf>
    <xf numFmtId="0" fontId="86" fillId="0" borderId="69" xfId="0" applyFont="1" applyBorder="1" applyAlignment="1"/>
    <xf numFmtId="0" fontId="39" fillId="0" borderId="11" xfId="10" applyFont="1" applyBorder="1" applyAlignment="1">
      <alignment vertical="center" wrapText="1"/>
    </xf>
    <xf numFmtId="0" fontId="87" fillId="0" borderId="12" xfId="10" applyFont="1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43" fontId="87" fillId="0" borderId="12" xfId="11" applyFont="1" applyBorder="1" applyAlignment="1">
      <alignment vertical="center" wrapText="1"/>
    </xf>
    <xf numFmtId="43" fontId="87" fillId="0" borderId="12" xfId="11" applyNumberFormat="1" applyFont="1" applyBorder="1" applyAlignment="1">
      <alignment vertical="center" wrapText="1"/>
    </xf>
    <xf numFmtId="0" fontId="89" fillId="0" borderId="17" xfId="0" applyFont="1" applyBorder="1" applyAlignment="1">
      <alignment horizontal="center" vertical="center"/>
    </xf>
    <xf numFmtId="43" fontId="86" fillId="0" borderId="17" xfId="11" applyFont="1" applyBorder="1"/>
    <xf numFmtId="43" fontId="86" fillId="0" borderId="17" xfId="11" applyNumberFormat="1" applyFont="1" applyBorder="1"/>
    <xf numFmtId="0" fontId="88" fillId="0" borderId="71" xfId="0" applyFont="1" applyBorder="1"/>
    <xf numFmtId="0" fontId="89" fillId="0" borderId="3" xfId="0" applyFont="1" applyBorder="1" applyAlignment="1">
      <alignment horizontal="center" vertical="center"/>
    </xf>
    <xf numFmtId="43" fontId="86" fillId="0" borderId="3" xfId="11" applyFont="1" applyBorder="1"/>
    <xf numFmtId="43" fontId="86" fillId="0" borderId="3" xfId="11" applyNumberFormat="1" applyFont="1" applyBorder="1"/>
    <xf numFmtId="0" fontId="88" fillId="0" borderId="72" xfId="0" applyFont="1" applyBorder="1"/>
    <xf numFmtId="0" fontId="89" fillId="0" borderId="12" xfId="0" applyFont="1" applyBorder="1" applyAlignment="1">
      <alignment horizontal="center" vertical="center"/>
    </xf>
    <xf numFmtId="43" fontId="86" fillId="0" borderId="12" xfId="11" applyFont="1" applyBorder="1"/>
    <xf numFmtId="43" fontId="86" fillId="0" borderId="12" xfId="11" applyNumberFormat="1" applyFont="1" applyBorder="1"/>
    <xf numFmtId="0" fontId="89" fillId="0" borderId="4" xfId="0" applyFont="1" applyBorder="1" applyAlignment="1">
      <alignment horizontal="center" vertical="center"/>
    </xf>
    <xf numFmtId="43" fontId="86" fillId="0" borderId="4" xfId="11" applyFont="1" applyBorder="1"/>
    <xf numFmtId="43" fontId="86" fillId="0" borderId="4" xfId="11" applyNumberFormat="1" applyFont="1" applyBorder="1"/>
    <xf numFmtId="0" fontId="89" fillId="0" borderId="8" xfId="0" applyFont="1" applyBorder="1" applyAlignment="1">
      <alignment horizontal="center" vertical="center"/>
    </xf>
    <xf numFmtId="43" fontId="86" fillId="0" borderId="8" xfId="11" applyFont="1" applyBorder="1"/>
    <xf numFmtId="43" fontId="86" fillId="0" borderId="8" xfId="11" applyNumberFormat="1" applyFont="1" applyBorder="1"/>
    <xf numFmtId="0" fontId="91" fillId="0" borderId="71" xfId="0" applyFont="1" applyBorder="1" applyAlignment="1">
      <alignment horizontal="center"/>
    </xf>
    <xf numFmtId="0" fontId="91" fillId="0" borderId="3" xfId="0" applyFont="1" applyBorder="1" applyAlignment="1">
      <alignment horizontal="center"/>
    </xf>
    <xf numFmtId="164" fontId="91" fillId="0" borderId="63" xfId="11" applyNumberFormat="1" applyFont="1" applyBorder="1" applyAlignment="1">
      <alignment horizontal="right"/>
    </xf>
    <xf numFmtId="169" fontId="91" fillId="0" borderId="63" xfId="2" applyNumberFormat="1" applyFont="1" applyBorder="1" applyAlignment="1">
      <alignment horizontal="right" vertical="center"/>
    </xf>
    <xf numFmtId="0" fontId="90" fillId="0" borderId="74" xfId="0" applyFont="1" applyBorder="1" applyAlignment="1">
      <alignment horizontal="center"/>
    </xf>
    <xf numFmtId="0" fontId="90" fillId="0" borderId="75" xfId="0" applyFont="1" applyBorder="1" applyAlignment="1">
      <alignment horizontal="center"/>
    </xf>
    <xf numFmtId="169" fontId="90" fillId="0" borderId="75" xfId="2" applyNumberFormat="1" applyFont="1" applyBorder="1" applyAlignment="1">
      <alignment horizontal="center"/>
    </xf>
    <xf numFmtId="0" fontId="93" fillId="0" borderId="0" xfId="0" applyFont="1"/>
    <xf numFmtId="0" fontId="94" fillId="0" borderId="0" xfId="0" applyFont="1" applyAlignment="1">
      <alignment horizontal="right"/>
    </xf>
    <xf numFmtId="0" fontId="96" fillId="0" borderId="12" xfId="0" applyFont="1" applyBorder="1" applyAlignment="1">
      <alignment horizontal="center" vertical="center" wrapText="1"/>
    </xf>
    <xf numFmtId="0" fontId="96" fillId="0" borderId="55" xfId="0" applyFont="1" applyBorder="1" applyAlignment="1">
      <alignment horizontal="center" vertical="center" wrapText="1"/>
    </xf>
    <xf numFmtId="0" fontId="97" fillId="0" borderId="7" xfId="0" applyFont="1" applyBorder="1" applyAlignment="1">
      <alignment horizontal="center" wrapText="1"/>
    </xf>
    <xf numFmtId="0" fontId="97" fillId="0" borderId="8" xfId="0" applyFont="1" applyBorder="1" applyAlignment="1">
      <alignment horizontal="center" wrapText="1"/>
    </xf>
    <xf numFmtId="0" fontId="97" fillId="0" borderId="9" xfId="0" applyFont="1" applyBorder="1" applyAlignment="1">
      <alignment horizontal="center" wrapText="1"/>
    </xf>
    <xf numFmtId="0" fontId="97" fillId="0" borderId="80" xfId="0" applyFont="1" applyBorder="1" applyAlignment="1">
      <alignment horizontal="center" wrapText="1"/>
    </xf>
    <xf numFmtId="0" fontId="97" fillId="0" borderId="10" xfId="0" applyFont="1" applyBorder="1" applyAlignment="1">
      <alignment horizontal="left" vertical="center" wrapText="1"/>
    </xf>
    <xf numFmtId="49" fontId="97" fillId="0" borderId="3" xfId="0" applyNumberFormat="1" applyFont="1" applyBorder="1" applyAlignment="1">
      <alignment horizontal="center" wrapText="1"/>
    </xf>
    <xf numFmtId="164" fontId="96" fillId="0" borderId="3" xfId="7" applyNumberFormat="1" applyFont="1" applyBorder="1" applyAlignment="1" applyProtection="1">
      <alignment horizontal="right" vertical="center" wrapText="1"/>
      <protection locked="0"/>
    </xf>
    <xf numFmtId="164" fontId="96" fillId="0" borderId="37" xfId="7" applyNumberFormat="1" applyFont="1" applyBorder="1" applyAlignment="1">
      <alignment horizontal="right" vertical="center" wrapText="1"/>
    </xf>
    <xf numFmtId="164" fontId="96" fillId="0" borderId="1" xfId="7" applyNumberFormat="1" applyFont="1" applyBorder="1" applyAlignment="1" applyProtection="1">
      <alignment horizontal="right" vertical="center" wrapText="1"/>
      <protection locked="0"/>
    </xf>
    <xf numFmtId="0" fontId="97" fillId="0" borderId="54" xfId="0" applyFont="1" applyBorder="1" applyAlignment="1">
      <alignment horizontal="left" vertical="center" wrapText="1"/>
    </xf>
    <xf numFmtId="49" fontId="97" fillId="0" borderId="4" xfId="0" applyNumberFormat="1" applyFont="1" applyBorder="1" applyAlignment="1">
      <alignment horizontal="center" wrapText="1"/>
    </xf>
    <xf numFmtId="164" fontId="96" fillId="0" borderId="4" xfId="7" applyNumberFormat="1" applyFont="1" applyBorder="1" applyAlignment="1" applyProtection="1">
      <alignment horizontal="right" vertical="center" wrapText="1"/>
      <protection locked="0"/>
    </xf>
    <xf numFmtId="164" fontId="96" fillId="0" borderId="13" xfId="7" applyNumberFormat="1" applyFont="1" applyBorder="1" applyAlignment="1" applyProtection="1">
      <alignment horizontal="right" vertical="center" wrapText="1"/>
      <protection locked="0"/>
    </xf>
    <xf numFmtId="164" fontId="96" fillId="0" borderId="49" xfId="7" applyNumberFormat="1" applyFont="1" applyBorder="1" applyAlignment="1">
      <alignment horizontal="right" vertical="center" wrapText="1"/>
    </xf>
    <xf numFmtId="0" fontId="96" fillId="0" borderId="85" xfId="0" applyFont="1" applyBorder="1" applyAlignment="1">
      <alignment horizontal="left" vertical="center" wrapText="1"/>
    </xf>
    <xf numFmtId="49" fontId="96" fillId="0" borderId="86" xfId="0" applyNumberFormat="1" applyFont="1" applyBorder="1" applyAlignment="1">
      <alignment horizontal="center" wrapText="1"/>
    </xf>
    <xf numFmtId="164" fontId="96" fillId="0" borderId="86" xfId="7" applyNumberFormat="1" applyFont="1" applyBorder="1" applyAlignment="1">
      <alignment horizontal="right" vertical="center" wrapText="1"/>
    </xf>
    <xf numFmtId="164" fontId="96" fillId="0" borderId="87" xfId="7" applyNumberFormat="1" applyFont="1" applyBorder="1" applyAlignment="1">
      <alignment horizontal="right" vertical="center" wrapText="1"/>
    </xf>
    <xf numFmtId="164" fontId="96" fillId="0" borderId="88" xfId="7" applyNumberFormat="1" applyFont="1" applyBorder="1" applyAlignment="1">
      <alignment horizontal="right" vertical="center" wrapText="1"/>
    </xf>
    <xf numFmtId="0" fontId="96" fillId="0" borderId="82" xfId="0" applyFont="1" applyBorder="1" applyAlignment="1">
      <alignment horizontal="left" vertical="center" wrapText="1"/>
    </xf>
    <xf numFmtId="49" fontId="96" fillId="0" borderId="83" xfId="0" applyNumberFormat="1" applyFont="1" applyBorder="1" applyAlignment="1">
      <alignment horizontal="center" wrapText="1"/>
    </xf>
    <xf numFmtId="164" fontId="96" fillId="0" borderId="83" xfId="7" applyNumberFormat="1" applyFont="1" applyBorder="1" applyAlignment="1">
      <alignment horizontal="right" vertical="center" wrapText="1"/>
    </xf>
    <xf numFmtId="164" fontId="96" fillId="0" borderId="89" xfId="7" applyNumberFormat="1" applyFont="1" applyBorder="1" applyAlignment="1">
      <alignment horizontal="right" vertical="center" wrapText="1"/>
    </xf>
    <xf numFmtId="0" fontId="96" fillId="0" borderId="86" xfId="0" applyFont="1" applyBorder="1" applyAlignment="1">
      <alignment horizontal="center" wrapText="1"/>
    </xf>
    <xf numFmtId="0" fontId="97" fillId="0" borderId="90" xfId="0" applyFont="1" applyBorder="1" applyAlignment="1">
      <alignment horizontal="left" vertical="center" wrapText="1"/>
    </xf>
    <xf numFmtId="0" fontId="97" fillId="0" borderId="17" xfId="0" applyFont="1" applyBorder="1" applyAlignment="1">
      <alignment horizontal="center" wrapText="1"/>
    </xf>
    <xf numFmtId="164" fontId="96" fillId="0" borderId="17" xfId="7" applyNumberFormat="1" applyFont="1" applyBorder="1" applyAlignment="1" applyProtection="1">
      <alignment horizontal="right" vertical="center" wrapText="1"/>
      <protection locked="0"/>
    </xf>
    <xf numFmtId="164" fontId="96" fillId="0" borderId="46" xfId="7" applyNumberFormat="1" applyFont="1" applyBorder="1" applyAlignment="1" applyProtection="1">
      <alignment horizontal="right" vertical="center" wrapText="1"/>
      <protection locked="0"/>
    </xf>
    <xf numFmtId="164" fontId="96" fillId="0" borderId="42" xfId="7" applyNumberFormat="1" applyFont="1" applyBorder="1" applyAlignment="1">
      <alignment horizontal="right" vertical="center" wrapText="1"/>
    </xf>
    <xf numFmtId="0" fontId="97" fillId="0" borderId="3" xfId="0" applyFont="1" applyBorder="1" applyAlignment="1">
      <alignment horizontal="center" wrapText="1"/>
    </xf>
    <xf numFmtId="0" fontId="97" fillId="0" borderId="4" xfId="0" applyFont="1" applyBorder="1" applyAlignment="1">
      <alignment horizontal="center" wrapText="1"/>
    </xf>
    <xf numFmtId="0" fontId="96" fillId="0" borderId="83" xfId="0" applyFont="1" applyBorder="1" applyAlignment="1">
      <alignment horizontal="center" wrapText="1"/>
    </xf>
    <xf numFmtId="164" fontId="96" fillId="0" borderId="84" xfId="7" applyNumberFormat="1" applyFont="1" applyBorder="1" applyAlignment="1">
      <alignment horizontal="right" vertical="center" wrapText="1"/>
    </xf>
    <xf numFmtId="0" fontId="0" fillId="0" borderId="15" xfId="0" applyBorder="1"/>
    <xf numFmtId="0" fontId="98" fillId="0" borderId="3" xfId="12" applyFont="1" applyBorder="1" applyAlignment="1">
      <alignment horizontal="center"/>
    </xf>
    <xf numFmtId="0" fontId="98" fillId="0" borderId="3" xfId="12" applyFont="1" applyBorder="1" applyAlignment="1">
      <alignment horizontal="center" wrapText="1"/>
    </xf>
    <xf numFmtId="0" fontId="98" fillId="38" borderId="3" xfId="12" applyFont="1" applyFill="1" applyBorder="1" applyAlignment="1">
      <alignment horizontal="center"/>
    </xf>
    <xf numFmtId="0" fontId="98" fillId="0" borderId="3" xfId="12" applyFont="1" applyBorder="1" applyAlignment="1">
      <alignment wrapText="1"/>
    </xf>
    <xf numFmtId="0" fontId="98" fillId="39" borderId="3" xfId="12" applyFont="1" applyFill="1" applyBorder="1"/>
    <xf numFmtId="0" fontId="98" fillId="0" borderId="3" xfId="12" applyFont="1" applyBorder="1"/>
    <xf numFmtId="0" fontId="99" fillId="0" borderId="3" xfId="12" applyFont="1" applyBorder="1" applyAlignment="1">
      <alignment wrapText="1"/>
    </xf>
    <xf numFmtId="0" fontId="99" fillId="0" borderId="3" xfId="12" applyFont="1" applyBorder="1"/>
    <xf numFmtId="0" fontId="99" fillId="0" borderId="3" xfId="12" applyFont="1" applyBorder="1" applyAlignment="1">
      <alignment horizontal="right"/>
    </xf>
    <xf numFmtId="0" fontId="42" fillId="40" borderId="3" xfId="0" applyFont="1" applyFill="1" applyBorder="1" applyAlignment="1">
      <alignment horizontal="left" vertical="top" wrapText="1"/>
    </xf>
    <xf numFmtId="0" fontId="43" fillId="40" borderId="3" xfId="0" applyFont="1" applyFill="1" applyBorder="1"/>
    <xf numFmtId="3" fontId="51" fillId="40" borderId="3" xfId="7" applyNumberFormat="1" applyFont="1" applyFill="1" applyBorder="1" applyAlignment="1">
      <alignment horizontal="right" vertical="top"/>
    </xf>
    <xf numFmtId="3" fontId="51" fillId="40" borderId="3" xfId="0" applyNumberFormat="1" applyFont="1" applyFill="1" applyBorder="1" applyAlignment="1">
      <alignment vertical="center"/>
    </xf>
    <xf numFmtId="0" fontId="69" fillId="40" borderId="0" xfId="0" applyFont="1" applyFill="1" applyBorder="1" applyAlignment="1">
      <alignment wrapText="1"/>
    </xf>
    <xf numFmtId="0" fontId="43" fillId="40" borderId="3" xfId="0" applyFont="1" applyFill="1" applyBorder="1" applyAlignment="1">
      <alignment horizontal="right"/>
    </xf>
    <xf numFmtId="165" fontId="37" fillId="40" borderId="3" xfId="2" applyNumberFormat="1" applyFont="1" applyFill="1" applyBorder="1"/>
    <xf numFmtId="0" fontId="100" fillId="36" borderId="0" xfId="0" applyFont="1" applyFill="1"/>
    <xf numFmtId="0" fontId="54" fillId="0" borderId="72" xfId="0" applyFont="1" applyBorder="1"/>
    <xf numFmtId="1" fontId="4" fillId="8" borderId="10" xfId="4" applyNumberFormat="1" applyFont="1" applyFill="1" applyBorder="1" applyAlignment="1">
      <alignment horizontal="center" vertical="center" wrapText="1"/>
    </xf>
    <xf numFmtId="1" fontId="39" fillId="2" borderId="3" xfId="4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40" fillId="33" borderId="37" xfId="4" applyNumberFormat="1" applyFont="1" applyFill="1" applyBorder="1" applyAlignment="1">
      <alignment horizontal="center" wrapText="1"/>
    </xf>
    <xf numFmtId="1" fontId="0" fillId="0" borderId="10" xfId="4" applyNumberFormat="1" applyFont="1" applyBorder="1" applyAlignment="1">
      <alignment horizontal="center"/>
    </xf>
    <xf numFmtId="1" fontId="40" fillId="33" borderId="10" xfId="4" applyNumberFormat="1" applyFont="1" applyFill="1" applyBorder="1" applyAlignment="1">
      <alignment horizontal="center" wrapText="1"/>
    </xf>
    <xf numFmtId="1" fontId="4" fillId="33" borderId="10" xfId="4" applyNumberFormat="1" applyFont="1" applyFill="1" applyBorder="1" applyAlignment="1">
      <alignment horizontal="center"/>
    </xf>
    <xf numFmtId="1" fontId="40" fillId="7" borderId="37" xfId="4" applyNumberFormat="1" applyFont="1" applyFill="1" applyBorder="1" applyAlignment="1">
      <alignment horizontal="center" wrapText="1"/>
    </xf>
    <xf numFmtId="1" fontId="4" fillId="33" borderId="3" xfId="4" applyNumberFormat="1" applyFont="1" applyFill="1" applyBorder="1" applyAlignment="1">
      <alignment horizontal="center"/>
    </xf>
    <xf numFmtId="1" fontId="40" fillId="33" borderId="3" xfId="4" applyNumberFormat="1" applyFont="1" applyFill="1" applyBorder="1" applyAlignment="1">
      <alignment horizontal="center" wrapText="1"/>
    </xf>
    <xf numFmtId="1" fontId="40" fillId="7" borderId="10" xfId="4" applyNumberFormat="1" applyFont="1" applyFill="1" applyBorder="1" applyAlignment="1">
      <alignment horizontal="center" wrapText="1"/>
    </xf>
    <xf numFmtId="1" fontId="40" fillId="7" borderId="11" xfId="4" applyNumberFormat="1" applyFont="1" applyFill="1" applyBorder="1" applyAlignment="1">
      <alignment horizontal="center" wrapText="1"/>
    </xf>
    <xf numFmtId="1" fontId="4" fillId="8" borderId="3" xfId="4" applyNumberFormat="1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/>
    </xf>
    <xf numFmtId="1" fontId="0" fillId="0" borderId="3" xfId="4" applyNumberFormat="1" applyFont="1" applyBorder="1" applyAlignment="1">
      <alignment horizontal="center"/>
    </xf>
    <xf numFmtId="1" fontId="40" fillId="7" borderId="3" xfId="4" applyNumberFormat="1" applyFont="1" applyFill="1" applyBorder="1" applyAlignment="1">
      <alignment horizontal="center" wrapText="1"/>
    </xf>
    <xf numFmtId="1" fontId="4" fillId="33" borderId="15" xfId="4" applyNumberFormat="1" applyFont="1" applyFill="1" applyBorder="1" applyAlignment="1">
      <alignment horizontal="center"/>
    </xf>
    <xf numFmtId="1" fontId="72" fillId="0" borderId="3" xfId="4" applyNumberFormat="1" applyFont="1" applyBorder="1" applyAlignment="1">
      <alignment horizontal="center"/>
    </xf>
    <xf numFmtId="1" fontId="40" fillId="7" borderId="12" xfId="4" applyNumberFormat="1" applyFont="1" applyFill="1" applyBorder="1" applyAlignment="1">
      <alignment horizontal="center" wrapText="1"/>
    </xf>
    <xf numFmtId="0" fontId="0" fillId="0" borderId="0" xfId="0" applyAlignment="1"/>
    <xf numFmtId="0" fontId="92" fillId="0" borderId="0" xfId="0" applyFont="1"/>
    <xf numFmtId="0" fontId="101" fillId="0" borderId="0" xfId="0" applyFont="1"/>
    <xf numFmtId="0" fontId="53" fillId="0" borderId="0" xfId="0" applyFont="1" applyAlignment="1">
      <alignment horizontal="center" vertical="center" wrapText="1"/>
    </xf>
    <xf numFmtId="0" fontId="38" fillId="12" borderId="3" xfId="0" applyFont="1" applyFill="1" applyBorder="1" applyAlignment="1">
      <alignment horizontal="center"/>
    </xf>
    <xf numFmtId="0" fontId="28" fillId="0" borderId="17" xfId="3" applyFont="1" applyBorder="1" applyAlignment="1">
      <alignment horizontal="left" vertical="center"/>
    </xf>
    <xf numFmtId="0" fontId="28" fillId="0" borderId="3" xfId="3" applyFont="1" applyBorder="1" applyAlignment="1">
      <alignment horizontal="left" vertical="center"/>
    </xf>
    <xf numFmtId="0" fontId="35" fillId="26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6" fillId="6" borderId="5" xfId="0" applyFont="1" applyFill="1" applyBorder="1" applyAlignment="1">
      <alignment horizontal="center" vertical="center"/>
    </xf>
    <xf numFmtId="0" fontId="36" fillId="6" borderId="0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16" fillId="0" borderId="19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 wrapText="1"/>
    </xf>
    <xf numFmtId="0" fontId="18" fillId="12" borderId="3" xfId="0" applyFont="1" applyFill="1" applyBorder="1" applyAlignment="1">
      <alignment horizontal="center" vertical="center"/>
    </xf>
    <xf numFmtId="0" fontId="19" fillId="12" borderId="3" xfId="0" applyFont="1" applyFill="1" applyBorder="1" applyAlignment="1">
      <alignment horizontal="center" vertical="center"/>
    </xf>
    <xf numFmtId="0" fontId="42" fillId="0" borderId="3" xfId="0" applyFont="1" applyBorder="1" applyAlignment="1">
      <alignment horizontal="left" vertical="top" wrapText="1"/>
    </xf>
    <xf numFmtId="0" fontId="68" fillId="2" borderId="2" xfId="0" applyFont="1" applyFill="1" applyBorder="1" applyAlignment="1">
      <alignment horizontal="left" vertical="center" wrapText="1"/>
    </xf>
    <xf numFmtId="0" fontId="68" fillId="0" borderId="1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70" fillId="0" borderId="1" xfId="0" applyFont="1" applyFill="1" applyBorder="1" applyAlignment="1">
      <alignment horizontal="left" vertical="center" wrapText="1"/>
    </xf>
    <xf numFmtId="0" fontId="70" fillId="0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68" fillId="0" borderId="13" xfId="0" applyFont="1" applyFill="1" applyBorder="1" applyAlignment="1">
      <alignment horizontal="center" vertical="center" textRotation="90" wrapText="1"/>
    </xf>
    <xf numFmtId="0" fontId="68" fillId="0" borderId="18" xfId="0" applyFont="1" applyFill="1" applyBorder="1" applyAlignment="1">
      <alignment horizontal="center" vertical="center" textRotation="90" wrapText="1"/>
    </xf>
    <xf numFmtId="0" fontId="68" fillId="0" borderId="46" xfId="0" applyFont="1" applyFill="1" applyBorder="1" applyAlignment="1">
      <alignment horizontal="center" vertical="center" textRotation="90" wrapText="1"/>
    </xf>
    <xf numFmtId="38" fontId="37" fillId="2" borderId="3" xfId="1" applyNumberFormat="1" applyFont="1" applyFill="1" applyBorder="1" applyAlignment="1">
      <alignment horizontal="left" vertical="center"/>
    </xf>
    <xf numFmtId="0" fontId="70" fillId="0" borderId="3" xfId="8" applyFont="1" applyBorder="1" applyAlignment="1">
      <alignment horizontal="center" vertical="top" wrapText="1"/>
    </xf>
    <xf numFmtId="0" fontId="37" fillId="0" borderId="0" xfId="0" applyFont="1" applyAlignment="1">
      <alignment horizontal="left" wrapText="1"/>
    </xf>
    <xf numFmtId="0" fontId="77" fillId="0" borderId="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31" borderId="34" xfId="0" applyFont="1" applyFill="1" applyBorder="1" applyAlignment="1">
      <alignment horizontal="center" vertical="center"/>
    </xf>
    <xf numFmtId="0" fontId="4" fillId="31" borderId="35" xfId="0" applyFont="1" applyFill="1" applyBorder="1" applyAlignment="1">
      <alignment horizontal="center" vertical="center"/>
    </xf>
    <xf numFmtId="0" fontId="4" fillId="31" borderId="36" xfId="0" applyFont="1" applyFill="1" applyBorder="1" applyAlignment="1">
      <alignment horizontal="center" vertical="center" wrapText="1"/>
    </xf>
    <xf numFmtId="0" fontId="4" fillId="31" borderId="38" xfId="0" applyFont="1" applyFill="1" applyBorder="1" applyAlignment="1">
      <alignment horizontal="center" vertical="center" wrapText="1"/>
    </xf>
    <xf numFmtId="0" fontId="4" fillId="31" borderId="41" xfId="0" applyFont="1" applyFill="1" applyBorder="1" applyAlignment="1">
      <alignment horizontal="center" vertical="center" wrapText="1"/>
    </xf>
    <xf numFmtId="169" fontId="39" fillId="31" borderId="14" xfId="4" applyNumberFormat="1" applyFont="1" applyFill="1" applyBorder="1" applyAlignment="1">
      <alignment horizontal="center" vertical="center" wrapText="1"/>
    </xf>
    <xf numFmtId="169" fontId="39" fillId="31" borderId="2" xfId="4" applyNumberFormat="1" applyFont="1" applyFill="1" applyBorder="1" applyAlignment="1">
      <alignment horizontal="center" vertical="center" wrapText="1"/>
    </xf>
    <xf numFmtId="0" fontId="79" fillId="0" borderId="3" xfId="0" applyFont="1" applyBorder="1" applyAlignment="1">
      <alignment horizontal="center"/>
    </xf>
    <xf numFmtId="0" fontId="38" fillId="29" borderId="7" xfId="0" applyFont="1" applyFill="1" applyBorder="1" applyAlignment="1">
      <alignment horizontal="center" vertical="center" wrapText="1"/>
    </xf>
    <xf numFmtId="0" fontId="38" fillId="29" borderId="10" xfId="0" applyFont="1" applyFill="1" applyBorder="1" applyAlignment="1">
      <alignment horizontal="center" vertical="center" wrapText="1"/>
    </xf>
    <xf numFmtId="0" fontId="38" fillId="29" borderId="8" xfId="0" applyFont="1" applyFill="1" applyBorder="1" applyAlignment="1">
      <alignment horizontal="center" vertical="center" wrapText="1"/>
    </xf>
    <xf numFmtId="0" fontId="38" fillId="29" borderId="3" xfId="0" applyFont="1" applyFill="1" applyBorder="1" applyAlignment="1">
      <alignment horizontal="center" vertical="center" wrapText="1"/>
    </xf>
    <xf numFmtId="0" fontId="38" fillId="2" borderId="7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0" fontId="38" fillId="2" borderId="3" xfId="0" applyFont="1" applyFill="1" applyBorder="1" applyAlignment="1">
      <alignment horizontal="center" vertical="center" wrapText="1"/>
    </xf>
    <xf numFmtId="169" fontId="4" fillId="2" borderId="7" xfId="4" applyNumberFormat="1" applyFont="1" applyFill="1" applyBorder="1" applyAlignment="1">
      <alignment horizontal="center" vertical="center"/>
    </xf>
    <xf numFmtId="169" fontId="4" fillId="2" borderId="9" xfId="4" applyNumberFormat="1" applyFont="1" applyFill="1" applyBorder="1" applyAlignment="1">
      <alignment horizontal="center" vertical="center"/>
    </xf>
    <xf numFmtId="169" fontId="39" fillId="2" borderId="14" xfId="4" applyNumberFormat="1" applyFont="1" applyFill="1" applyBorder="1" applyAlignment="1">
      <alignment horizontal="center" vertical="center" wrapText="1"/>
    </xf>
    <xf numFmtId="169" fontId="39" fillId="2" borderId="2" xfId="4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1" fontId="4" fillId="8" borderId="9" xfId="4" applyNumberFormat="1" applyFont="1" applyFill="1" applyBorder="1" applyAlignment="1">
      <alignment horizontal="center" vertical="center" wrapText="1"/>
    </xf>
    <xf numFmtId="1" fontId="4" fillId="8" borderId="1" xfId="4" applyNumberFormat="1" applyFont="1" applyFill="1" applyBorder="1" applyAlignment="1">
      <alignment horizontal="center" vertical="center" wrapText="1"/>
    </xf>
    <xf numFmtId="1" fontId="39" fillId="8" borderId="14" xfId="4" applyNumberFormat="1" applyFont="1" applyFill="1" applyBorder="1" applyAlignment="1">
      <alignment horizontal="center" vertical="center" wrapText="1"/>
    </xf>
    <xf numFmtId="1" fontId="39" fillId="8" borderId="2" xfId="4" applyNumberFormat="1" applyFont="1" applyFill="1" applyBorder="1" applyAlignment="1">
      <alignment horizontal="center" vertical="center" wrapText="1"/>
    </xf>
    <xf numFmtId="1" fontId="39" fillId="8" borderId="15" xfId="4" applyNumberFormat="1" applyFont="1" applyFill="1" applyBorder="1" applyAlignment="1">
      <alignment horizontal="center" vertical="center" wrapText="1"/>
    </xf>
    <xf numFmtId="1" fontId="4" fillId="8" borderId="7" xfId="0" applyNumberFormat="1" applyFont="1" applyFill="1" applyBorder="1" applyAlignment="1">
      <alignment horizontal="center"/>
    </xf>
    <xf numFmtId="1" fontId="4" fillId="8" borderId="8" xfId="0" applyNumberFormat="1" applyFont="1" applyFill="1" applyBorder="1" applyAlignment="1">
      <alignment horizontal="center"/>
    </xf>
    <xf numFmtId="0" fontId="4" fillId="32" borderId="3" xfId="0" applyFont="1" applyFill="1" applyBorder="1" applyAlignment="1">
      <alignment horizontal="center" vertical="center" wrapText="1"/>
    </xf>
    <xf numFmtId="169" fontId="4" fillId="32" borderId="3" xfId="4" applyNumberFormat="1" applyFont="1" applyFill="1" applyBorder="1" applyAlignment="1">
      <alignment horizontal="center" vertical="center" wrapText="1"/>
    </xf>
    <xf numFmtId="169" fontId="39" fillId="32" borderId="1" xfId="4" applyNumberFormat="1" applyFont="1" applyFill="1" applyBorder="1" applyAlignment="1">
      <alignment horizontal="center" vertical="center" wrapText="1"/>
    </xf>
    <xf numFmtId="169" fontId="39" fillId="32" borderId="2" xfId="4" applyNumberFormat="1" applyFont="1" applyFill="1" applyBorder="1" applyAlignment="1">
      <alignment horizontal="center" vertical="center" wrapText="1"/>
    </xf>
    <xf numFmtId="169" fontId="39" fillId="32" borderId="15" xfId="4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8" borderId="7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69" fontId="4" fillId="8" borderId="9" xfId="4" applyNumberFormat="1" applyFont="1" applyFill="1" applyBorder="1" applyAlignment="1">
      <alignment horizontal="center" vertical="center" wrapText="1"/>
    </xf>
    <xf numFmtId="169" fontId="4" fillId="8" borderId="1" xfId="4" applyNumberFormat="1" applyFont="1" applyFill="1" applyBorder="1" applyAlignment="1">
      <alignment horizontal="center" vertical="center" wrapText="1"/>
    </xf>
    <xf numFmtId="169" fontId="4" fillId="0" borderId="0" xfId="4" applyNumberFormat="1" applyFont="1" applyAlignment="1">
      <alignment horizontal="center"/>
    </xf>
    <xf numFmtId="0" fontId="0" fillId="0" borderId="0" xfId="0" applyBorder="1" applyAlignment="1">
      <alignment horizontal="center"/>
    </xf>
    <xf numFmtId="169" fontId="39" fillId="29" borderId="31" xfId="4" applyNumberFormat="1" applyFont="1" applyFill="1" applyBorder="1" applyAlignment="1">
      <alignment horizontal="center" vertical="center" wrapText="1"/>
    </xf>
    <xf numFmtId="169" fontId="39" fillId="29" borderId="29" xfId="4" applyNumberFormat="1" applyFont="1" applyFill="1" applyBorder="1" applyAlignment="1">
      <alignment horizontal="center" vertical="center" wrapText="1"/>
    </xf>
    <xf numFmtId="169" fontId="4" fillId="30" borderId="33" xfId="4" applyNumberFormat="1" applyFont="1" applyFill="1" applyBorder="1" applyAlignment="1">
      <alignment horizontal="center" vertical="center" wrapText="1"/>
    </xf>
    <xf numFmtId="169" fontId="4" fillId="30" borderId="37" xfId="4" applyNumberFormat="1" applyFont="1" applyFill="1" applyBorder="1" applyAlignment="1">
      <alignment horizontal="center" vertical="center" wrapText="1"/>
    </xf>
    <xf numFmtId="165" fontId="43" fillId="0" borderId="4" xfId="2" applyNumberFormat="1" applyFont="1" applyBorder="1" applyAlignment="1">
      <alignment horizontal="center"/>
    </xf>
    <xf numFmtId="165" fontId="43" fillId="0" borderId="45" xfId="2" applyNumberFormat="1" applyFont="1" applyBorder="1" applyAlignment="1">
      <alignment horizontal="center"/>
    </xf>
    <xf numFmtId="165" fontId="43" fillId="0" borderId="17" xfId="2" applyNumberFormat="1" applyFont="1" applyBorder="1" applyAlignment="1">
      <alignment horizontal="center"/>
    </xf>
    <xf numFmtId="165" fontId="42" fillId="0" borderId="4" xfId="2" applyNumberFormat="1" applyFont="1" applyBorder="1" applyAlignment="1">
      <alignment horizontal="center" vertical="top" wrapText="1"/>
    </xf>
    <xf numFmtId="165" fontId="42" fillId="0" borderId="45" xfId="2" applyNumberFormat="1" applyFont="1" applyBorder="1" applyAlignment="1">
      <alignment horizontal="center" vertical="top" wrapText="1"/>
    </xf>
    <xf numFmtId="165" fontId="42" fillId="0" borderId="17" xfId="2" applyNumberFormat="1" applyFont="1" applyBorder="1" applyAlignment="1">
      <alignment horizontal="center" vertical="top" wrapText="1"/>
    </xf>
    <xf numFmtId="169" fontId="39" fillId="32" borderId="3" xfId="4" applyNumberFormat="1" applyFont="1" applyFill="1" applyBorder="1" applyAlignment="1">
      <alignment horizontal="center" vertical="center" wrapText="1"/>
    </xf>
    <xf numFmtId="165" fontId="43" fillId="2" borderId="4" xfId="2" applyNumberFormat="1" applyFont="1" applyFill="1" applyBorder="1" applyAlignment="1">
      <alignment horizontal="center"/>
    </xf>
    <xf numFmtId="165" fontId="43" fillId="2" borderId="45" xfId="2" applyNumberFormat="1" applyFont="1" applyFill="1" applyBorder="1" applyAlignment="1">
      <alignment horizontal="center"/>
    </xf>
    <xf numFmtId="165" fontId="43" fillId="2" borderId="17" xfId="2" applyNumberFormat="1" applyFont="1" applyFill="1" applyBorder="1" applyAlignment="1">
      <alignment horizontal="center"/>
    </xf>
    <xf numFmtId="165" fontId="38" fillId="29" borderId="52" xfId="2" applyNumberFormat="1" applyFont="1" applyFill="1" applyBorder="1" applyAlignment="1">
      <alignment horizontal="center" vertical="center" wrapText="1"/>
    </xf>
    <xf numFmtId="165" fontId="38" fillId="29" borderId="45" xfId="2" applyNumberFormat="1" applyFont="1" applyFill="1" applyBorder="1" applyAlignment="1">
      <alignment horizontal="center" vertical="center" wrapText="1"/>
    </xf>
    <xf numFmtId="165" fontId="38" fillId="29" borderId="17" xfId="2" applyNumberFormat="1" applyFont="1" applyFill="1" applyBorder="1" applyAlignment="1">
      <alignment horizontal="center" vertical="center" wrapText="1"/>
    </xf>
    <xf numFmtId="169" fontId="39" fillId="4" borderId="14" xfId="4" applyNumberFormat="1" applyFont="1" applyFill="1" applyBorder="1" applyAlignment="1">
      <alignment horizontal="center" vertical="center" wrapText="1"/>
    </xf>
    <xf numFmtId="169" fontId="39" fillId="4" borderId="15" xfId="4" applyNumberFormat="1" applyFont="1" applyFill="1" applyBorder="1" applyAlignment="1">
      <alignment horizontal="center" vertical="center" wrapText="1"/>
    </xf>
    <xf numFmtId="169" fontId="39" fillId="8" borderId="14" xfId="4" applyNumberFormat="1" applyFont="1" applyFill="1" applyBorder="1" applyAlignment="1">
      <alignment horizontal="center" vertical="center" wrapText="1"/>
    </xf>
    <xf numFmtId="169" fontId="39" fillId="8" borderId="2" xfId="4" applyNumberFormat="1" applyFont="1" applyFill="1" applyBorder="1" applyAlignment="1">
      <alignment horizontal="center" vertical="center" wrapText="1"/>
    </xf>
    <xf numFmtId="169" fontId="39" fillId="8" borderId="15" xfId="4" applyNumberFormat="1" applyFont="1" applyFill="1" applyBorder="1" applyAlignment="1">
      <alignment horizontal="center" vertical="center" wrapText="1"/>
    </xf>
    <xf numFmtId="169" fontId="4" fillId="4" borderId="7" xfId="4" applyNumberFormat="1" applyFont="1" applyFill="1" applyBorder="1" applyAlignment="1">
      <alignment horizontal="center" vertical="center"/>
    </xf>
    <xf numFmtId="169" fontId="4" fillId="4" borderId="8" xfId="4" applyNumberFormat="1" applyFont="1" applyFill="1" applyBorder="1" applyAlignment="1">
      <alignment horizontal="center" vertical="center"/>
    </xf>
    <xf numFmtId="169" fontId="4" fillId="4" borderId="31" xfId="4" applyNumberFormat="1" applyFont="1" applyFill="1" applyBorder="1" applyAlignment="1">
      <alignment horizontal="center" vertical="center" wrapText="1"/>
    </xf>
    <xf numFmtId="169" fontId="4" fillId="4" borderId="29" xfId="4" applyNumberFormat="1" applyFont="1" applyFill="1" applyBorder="1" applyAlignment="1">
      <alignment horizontal="center" vertical="center" wrapText="1"/>
    </xf>
    <xf numFmtId="49" fontId="4" fillId="12" borderId="13" xfId="0" applyNumberFormat="1" applyFont="1" applyFill="1" applyBorder="1" applyAlignment="1">
      <alignment horizontal="center"/>
    </xf>
    <xf numFmtId="49" fontId="4" fillId="12" borderId="5" xfId="0" applyNumberFormat="1" applyFont="1" applyFill="1" applyBorder="1" applyAlignment="1">
      <alignment horizontal="center"/>
    </xf>
    <xf numFmtId="49" fontId="4" fillId="12" borderId="28" xfId="0" applyNumberFormat="1" applyFont="1" applyFill="1" applyBorder="1" applyAlignment="1">
      <alignment horizontal="center"/>
    </xf>
    <xf numFmtId="49" fontId="46" fillId="0" borderId="0" xfId="0" applyNumberFormat="1" applyFont="1" applyAlignment="1">
      <alignment horizontal="center" vertical="center" wrapText="1"/>
    </xf>
    <xf numFmtId="49" fontId="46" fillId="0" borderId="0" xfId="0" applyNumberFormat="1" applyFont="1" applyAlignment="1">
      <alignment horizontal="left" vertical="center" wrapText="1"/>
    </xf>
    <xf numFmtId="0" fontId="70" fillId="0" borderId="0" xfId="0" applyFont="1" applyBorder="1" applyAlignment="1">
      <alignment horizontal="left" wrapText="1"/>
    </xf>
    <xf numFmtId="0" fontId="70" fillId="0" borderId="53" xfId="0" applyFont="1" applyBorder="1" applyAlignment="1">
      <alignment horizontal="left" wrapText="1"/>
    </xf>
    <xf numFmtId="0" fontId="70" fillId="0" borderId="5" xfId="0" applyFont="1" applyBorder="1" applyAlignment="1">
      <alignment horizontal="left" wrapText="1"/>
    </xf>
    <xf numFmtId="0" fontId="70" fillId="0" borderId="28" xfId="0" applyFont="1" applyBorder="1" applyAlignment="1">
      <alignment horizontal="left" wrapText="1"/>
    </xf>
    <xf numFmtId="0" fontId="36" fillId="12" borderId="1" xfId="0" applyFont="1" applyFill="1" applyBorder="1" applyAlignment="1">
      <alignment horizontal="center" vertical="center" wrapText="1"/>
    </xf>
    <xf numFmtId="0" fontId="36" fillId="12" borderId="43" xfId="0" applyFont="1" applyFill="1" applyBorder="1" applyAlignment="1">
      <alignment horizontal="center" vertical="center" wrapText="1"/>
    </xf>
    <xf numFmtId="0" fontId="36" fillId="0" borderId="18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74" fillId="0" borderId="3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50" fillId="12" borderId="3" xfId="0" applyFont="1" applyFill="1" applyBorder="1" applyAlignment="1">
      <alignment horizontal="center" vertical="center" wrapText="1"/>
    </xf>
    <xf numFmtId="0" fontId="50" fillId="12" borderId="4" xfId="0" applyFont="1" applyFill="1" applyBorder="1" applyAlignment="1">
      <alignment horizontal="center" vertical="center" wrapText="1"/>
    </xf>
    <xf numFmtId="0" fontId="50" fillId="12" borderId="45" xfId="0" applyFont="1" applyFill="1" applyBorder="1" applyAlignment="1">
      <alignment horizontal="center" vertical="center" wrapText="1"/>
    </xf>
    <xf numFmtId="0" fontId="50" fillId="12" borderId="17" xfId="0" applyFont="1" applyFill="1" applyBorder="1" applyAlignment="1">
      <alignment horizontal="center" vertical="center" wrapText="1"/>
    </xf>
    <xf numFmtId="0" fontId="4" fillId="34" borderId="3" xfId="0" applyFont="1" applyFill="1" applyBorder="1" applyAlignment="1">
      <alignment horizontal="center" vertical="center" wrapText="1"/>
    </xf>
    <xf numFmtId="0" fontId="4" fillId="27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 wrapText="1"/>
    </xf>
    <xf numFmtId="165" fontId="6" fillId="11" borderId="3" xfId="2" applyNumberFormat="1" applyFont="1" applyFill="1" applyBorder="1" applyAlignment="1">
      <alignment horizontal="center" vertical="center" wrapText="1"/>
    </xf>
    <xf numFmtId="165" fontId="4" fillId="11" borderId="3" xfId="2" applyNumberFormat="1" applyFont="1" applyFill="1" applyBorder="1" applyAlignment="1">
      <alignment horizont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wrapText="1"/>
    </xf>
    <xf numFmtId="0" fontId="12" fillId="10" borderId="3" xfId="0" applyFont="1" applyFill="1" applyBorder="1" applyAlignment="1">
      <alignment horizontal="left"/>
    </xf>
    <xf numFmtId="0" fontId="11" fillId="10" borderId="3" xfId="0" applyFont="1" applyFill="1" applyBorder="1" applyAlignment="1">
      <alignment horizontal="center"/>
    </xf>
    <xf numFmtId="165" fontId="4" fillId="11" borderId="3" xfId="2" applyNumberFormat="1" applyFont="1" applyFill="1" applyBorder="1" applyAlignment="1">
      <alignment horizontal="center" vertical="center" wrapText="1"/>
    </xf>
    <xf numFmtId="165" fontId="4" fillId="28" borderId="4" xfId="2" applyNumberFormat="1" applyFont="1" applyFill="1" applyBorder="1" applyAlignment="1">
      <alignment horizontal="center" wrapText="1"/>
    </xf>
    <xf numFmtId="165" fontId="4" fillId="28" borderId="17" xfId="2" applyNumberFormat="1" applyFont="1" applyFill="1" applyBorder="1" applyAlignment="1">
      <alignment horizontal="center" wrapText="1"/>
    </xf>
    <xf numFmtId="0" fontId="8" fillId="5" borderId="3" xfId="0" applyFont="1" applyFill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165" fontId="0" fillId="0" borderId="16" xfId="2" applyNumberFormat="1" applyFont="1" applyBorder="1" applyAlignment="1">
      <alignment horizontal="center"/>
    </xf>
    <xf numFmtId="165" fontId="3" fillId="0" borderId="16" xfId="2" applyNumberFormat="1" applyFont="1" applyBorder="1" applyAlignment="1">
      <alignment horizontal="center"/>
    </xf>
    <xf numFmtId="0" fontId="57" fillId="0" borderId="7" xfId="0" applyFont="1" applyBorder="1" applyAlignment="1">
      <alignment horizontal="center" vertical="center"/>
    </xf>
    <xf numFmtId="0" fontId="57" fillId="0" borderId="10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65" fontId="57" fillId="9" borderId="10" xfId="2" applyNumberFormat="1" applyFont="1" applyFill="1" applyBorder="1" applyAlignment="1">
      <alignment horizontal="center" vertical="center"/>
    </xf>
    <xf numFmtId="165" fontId="57" fillId="9" borderId="3" xfId="2" applyNumberFormat="1" applyFont="1" applyFill="1" applyBorder="1" applyAlignment="1">
      <alignment horizontal="center" vertical="center"/>
    </xf>
    <xf numFmtId="166" fontId="0" fillId="0" borderId="40" xfId="0" applyNumberFormat="1" applyBorder="1" applyAlignment="1">
      <alignment horizontal="center"/>
    </xf>
    <xf numFmtId="165" fontId="59" fillId="0" borderId="49" xfId="2" applyNumberFormat="1" applyFont="1" applyBorder="1" applyAlignment="1">
      <alignment horizontal="center"/>
    </xf>
    <xf numFmtId="165" fontId="59" fillId="0" borderId="39" xfId="2" applyNumberFormat="1" applyFont="1" applyBorder="1" applyAlignment="1">
      <alignment horizontal="center"/>
    </xf>
    <xf numFmtId="165" fontId="59" fillId="0" borderId="42" xfId="2" applyNumberFormat="1" applyFont="1" applyBorder="1" applyAlignment="1">
      <alignment horizontal="center"/>
    </xf>
    <xf numFmtId="165" fontId="59" fillId="0" borderId="30" xfId="2" applyNumberFormat="1" applyFont="1" applyBorder="1" applyAlignment="1">
      <alignment horizontal="center"/>
    </xf>
    <xf numFmtId="165" fontId="59" fillId="0" borderId="50" xfId="2" applyNumberFormat="1" applyFont="1" applyBorder="1" applyAlignment="1">
      <alignment horizontal="center"/>
    </xf>
    <xf numFmtId="165" fontId="59" fillId="0" borderId="51" xfId="2" applyNumberFormat="1" applyFont="1" applyBorder="1" applyAlignment="1">
      <alignment horizontal="center"/>
    </xf>
    <xf numFmtId="0" fontId="65" fillId="10" borderId="11" xfId="0" applyFont="1" applyFill="1" applyBorder="1" applyAlignment="1">
      <alignment horizontal="center"/>
    </xf>
    <xf numFmtId="0" fontId="65" fillId="10" borderId="12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left"/>
    </xf>
    <xf numFmtId="0" fontId="66" fillId="0" borderId="0" xfId="0" applyFont="1" applyBorder="1" applyAlignment="1">
      <alignment horizontal="center"/>
    </xf>
    <xf numFmtId="165" fontId="57" fillId="0" borderId="47" xfId="2" applyNumberFormat="1" applyFont="1" applyBorder="1" applyAlignment="1">
      <alignment horizontal="center" vertical="center" wrapText="1"/>
    </xf>
    <xf numFmtId="165" fontId="57" fillId="0" borderId="18" xfId="2" applyNumberFormat="1" applyFont="1" applyBorder="1" applyAlignment="1">
      <alignment horizontal="center" vertical="center" wrapText="1"/>
    </xf>
    <xf numFmtId="165" fontId="57" fillId="0" borderId="46" xfId="2" applyNumberFormat="1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0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64" fillId="35" borderId="10" xfId="0" applyFont="1" applyFill="1" applyBorder="1" applyAlignment="1">
      <alignment horizontal="center" wrapText="1"/>
    </xf>
    <xf numFmtId="0" fontId="64" fillId="35" borderId="3" xfId="0" applyFont="1" applyFill="1" applyBorder="1" applyAlignment="1">
      <alignment horizontal="center" wrapText="1"/>
    </xf>
    <xf numFmtId="0" fontId="64" fillId="35" borderId="10" xfId="0" applyFont="1" applyFill="1" applyBorder="1" applyAlignment="1">
      <alignment horizontal="center"/>
    </xf>
    <xf numFmtId="0" fontId="64" fillId="35" borderId="3" xfId="0" applyFont="1" applyFill="1" applyBorder="1" applyAlignment="1">
      <alignment horizontal="center"/>
    </xf>
    <xf numFmtId="165" fontId="58" fillId="9" borderId="29" xfId="2" applyNumberFormat="1" applyFont="1" applyFill="1" applyBorder="1" applyAlignment="1">
      <alignment horizontal="center" vertical="center"/>
    </xf>
    <xf numFmtId="0" fontId="81" fillId="29" borderId="14" xfId="0" applyFont="1" applyFill="1" applyBorder="1" applyAlignment="1">
      <alignment horizontal="center" vertical="center"/>
    </xf>
    <xf numFmtId="0" fontId="81" fillId="29" borderId="2" xfId="0" applyFont="1" applyFill="1" applyBorder="1" applyAlignment="1">
      <alignment horizontal="center" vertical="center"/>
    </xf>
    <xf numFmtId="0" fontId="81" fillId="29" borderId="43" xfId="0" applyFont="1" applyFill="1" applyBorder="1" applyAlignment="1">
      <alignment horizontal="center" vertical="center"/>
    </xf>
    <xf numFmtId="0" fontId="81" fillId="0" borderId="14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81" fillId="0" borderId="43" xfId="0" applyFont="1" applyBorder="1" applyAlignment="1">
      <alignment horizontal="center" vertical="center"/>
    </xf>
    <xf numFmtId="0" fontId="86" fillId="0" borderId="57" xfId="0" applyFont="1" applyBorder="1" applyAlignment="1">
      <alignment vertical="center" wrapText="1"/>
    </xf>
    <xf numFmtId="0" fontId="86" fillId="0" borderId="61" xfId="0" applyFont="1" applyBorder="1" applyAlignment="1">
      <alignment vertical="center" wrapText="1"/>
    </xf>
    <xf numFmtId="0" fontId="39" fillId="0" borderId="59" xfId="10" applyFont="1" applyBorder="1" applyAlignment="1">
      <alignment vertical="center" wrapText="1"/>
    </xf>
    <xf numFmtId="0" fontId="39" fillId="0" borderId="3" xfId="10" applyFont="1" applyBorder="1" applyAlignment="1">
      <alignment vertical="center" wrapText="1"/>
    </xf>
    <xf numFmtId="0" fontId="39" fillId="0" borderId="4" xfId="10" applyFont="1" applyBorder="1" applyAlignment="1">
      <alignment vertical="center" wrapText="1"/>
    </xf>
    <xf numFmtId="0" fontId="39" fillId="0" borderId="59" xfId="10" applyFont="1" applyBorder="1" applyAlignment="1">
      <alignment horizontal="center"/>
    </xf>
    <xf numFmtId="0" fontId="39" fillId="0" borderId="3" xfId="10" applyFont="1" applyBorder="1" applyAlignment="1">
      <alignment horizontal="center"/>
    </xf>
    <xf numFmtId="164" fontId="39" fillId="0" borderId="3" xfId="11" applyNumberFormat="1" applyFont="1" applyBorder="1" applyAlignment="1">
      <alignment horizontal="center"/>
    </xf>
    <xf numFmtId="0" fontId="0" fillId="0" borderId="91" xfId="0" applyBorder="1" applyAlignment="1">
      <alignment horizontal="center"/>
    </xf>
    <xf numFmtId="0" fontId="88" fillId="0" borderId="73" xfId="0" applyFont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69" xfId="0" applyBorder="1" applyAlignment="1">
      <alignment horizontal="left" vertical="center" wrapText="1"/>
    </xf>
    <xf numFmtId="49" fontId="86" fillId="0" borderId="65" xfId="0" applyNumberFormat="1" applyFont="1" applyBorder="1" applyAlignment="1">
      <alignment horizontal="left" vertical="center" wrapText="1"/>
    </xf>
    <xf numFmtId="49" fontId="86" fillId="0" borderId="67" xfId="0" applyNumberFormat="1" applyFont="1" applyBorder="1" applyAlignment="1">
      <alignment horizontal="left" vertical="center" wrapText="1"/>
    </xf>
    <xf numFmtId="49" fontId="86" fillId="0" borderId="68" xfId="0" applyNumberFormat="1" applyFont="1" applyBorder="1" applyAlignment="1">
      <alignment horizontal="left" vertical="center" wrapText="1"/>
    </xf>
    <xf numFmtId="0" fontId="88" fillId="0" borderId="70" xfId="0" applyFont="1" applyBorder="1" applyAlignment="1">
      <alignment vertical="center" wrapText="1"/>
    </xf>
    <xf numFmtId="0" fontId="88" fillId="0" borderId="67" xfId="0" applyFont="1" applyBorder="1" applyAlignment="1">
      <alignment vertical="center" wrapText="1"/>
    </xf>
    <xf numFmtId="0" fontId="88" fillId="0" borderId="68" xfId="0" applyFont="1" applyBorder="1" applyAlignment="1">
      <alignment vertical="center" wrapText="1"/>
    </xf>
    <xf numFmtId="0" fontId="88" fillId="0" borderId="73" xfId="0" applyFont="1" applyBorder="1" applyAlignment="1">
      <alignment vertical="center" wrapText="1"/>
    </xf>
    <xf numFmtId="0" fontId="88" fillId="0" borderId="61" xfId="0" applyFont="1" applyBorder="1" applyAlignment="1">
      <alignment vertical="center" wrapText="1"/>
    </xf>
    <xf numFmtId="0" fontId="88" fillId="0" borderId="69" xfId="0" applyFont="1" applyBorder="1" applyAlignment="1">
      <alignment vertical="center" wrapText="1"/>
    </xf>
    <xf numFmtId="164" fontId="87" fillId="0" borderId="63" xfId="11" applyNumberFormat="1" applyFont="1" applyBorder="1" applyAlignment="1">
      <alignment horizontal="center" vertical="center" wrapText="1"/>
    </xf>
    <xf numFmtId="164" fontId="87" fillId="0" borderId="64" xfId="11" applyNumberFormat="1" applyFont="1" applyBorder="1" applyAlignment="1">
      <alignment horizontal="center" vertical="center" wrapText="1"/>
    </xf>
    <xf numFmtId="0" fontId="87" fillId="0" borderId="3" xfId="10" applyFont="1" applyBorder="1" applyAlignment="1">
      <alignment vertical="center" wrapText="1"/>
    </xf>
    <xf numFmtId="0" fontId="87" fillId="0" borderId="4" xfId="10" applyFont="1" applyBorder="1" applyAlignment="1">
      <alignment vertical="center" wrapText="1"/>
    </xf>
    <xf numFmtId="0" fontId="87" fillId="0" borderId="4" xfId="1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43" fontId="87" fillId="0" borderId="3" xfId="11" applyFont="1" applyBorder="1" applyAlignment="1">
      <alignment vertical="center" wrapText="1"/>
    </xf>
    <xf numFmtId="43" fontId="87" fillId="0" borderId="4" xfId="11" applyFont="1" applyBorder="1" applyAlignment="1">
      <alignment vertical="center" wrapText="1"/>
    </xf>
    <xf numFmtId="43" fontId="87" fillId="0" borderId="3" xfId="11" applyNumberFormat="1" applyFont="1" applyBorder="1" applyAlignment="1">
      <alignment vertical="center" wrapText="1"/>
    </xf>
    <xf numFmtId="43" fontId="87" fillId="0" borderId="4" xfId="11" applyNumberFormat="1" applyFont="1" applyBorder="1" applyAlignment="1">
      <alignment vertical="center" wrapText="1"/>
    </xf>
    <xf numFmtId="0" fontId="90" fillId="0" borderId="57" xfId="0" applyFont="1" applyBorder="1" applyAlignment="1">
      <alignment horizontal="center"/>
    </xf>
    <xf numFmtId="0" fontId="86" fillId="0" borderId="76" xfId="0" applyFont="1" applyBorder="1" applyAlignment="1">
      <alignment horizontal="center"/>
    </xf>
    <xf numFmtId="0" fontId="86" fillId="0" borderId="77" xfId="0" applyFont="1" applyBorder="1" applyAlignment="1">
      <alignment horizontal="center"/>
    </xf>
    <xf numFmtId="0" fontId="90" fillId="0" borderId="61" xfId="0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 wrapText="1"/>
    </xf>
    <xf numFmtId="0" fontId="86" fillId="0" borderId="7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1" fillId="0" borderId="0" xfId="0" applyFont="1" applyAlignment="1" applyProtection="1">
      <alignment horizontal="center" vertical="center" wrapText="1"/>
      <protection locked="0"/>
    </xf>
    <xf numFmtId="0" fontId="95" fillId="0" borderId="79" xfId="0" applyFont="1" applyBorder="1" applyAlignment="1">
      <alignment horizontal="center" vertical="center" wrapText="1"/>
    </xf>
    <xf numFmtId="0" fontId="95" fillId="0" borderId="81" xfId="0" applyFont="1" applyBorder="1" applyAlignment="1">
      <alignment horizontal="center" vertical="center" wrapText="1"/>
    </xf>
    <xf numFmtId="0" fontId="95" fillId="0" borderId="82" xfId="0" applyFont="1" applyBorder="1" applyAlignment="1">
      <alignment horizontal="center" vertical="center" wrapText="1"/>
    </xf>
    <xf numFmtId="0" fontId="95" fillId="0" borderId="52" xfId="0" applyFont="1" applyBorder="1" applyAlignment="1">
      <alignment horizontal="center" vertical="center" wrapText="1"/>
    </xf>
    <xf numFmtId="0" fontId="95" fillId="0" borderId="45" xfId="0" applyFont="1" applyBorder="1" applyAlignment="1">
      <alignment horizontal="center" vertical="center" wrapText="1"/>
    </xf>
    <xf numFmtId="0" fontId="95" fillId="0" borderId="83" xfId="0" applyFont="1" applyBorder="1" applyAlignment="1">
      <alignment horizontal="center" vertical="center" wrapText="1"/>
    </xf>
    <xf numFmtId="0" fontId="95" fillId="0" borderId="47" xfId="0" applyFont="1" applyBorder="1" applyAlignment="1">
      <alignment horizontal="center" vertical="center" wrapText="1"/>
    </xf>
    <xf numFmtId="0" fontId="95" fillId="0" borderId="48" xfId="0" applyFont="1" applyBorder="1" applyAlignment="1">
      <alignment horizontal="center" vertical="center" wrapText="1"/>
    </xf>
    <xf numFmtId="0" fontId="95" fillId="0" borderId="46" xfId="0" applyFont="1" applyBorder="1" applyAlignment="1">
      <alignment horizontal="center" vertical="center" wrapText="1"/>
    </xf>
    <xf numFmtId="0" fontId="95" fillId="0" borderId="6" xfId="0" applyFont="1" applyBorder="1" applyAlignment="1">
      <alignment horizontal="center" vertical="center" wrapText="1"/>
    </xf>
    <xf numFmtId="0" fontId="95" fillId="0" borderId="80" xfId="0" applyFont="1" applyBorder="1" applyAlignment="1">
      <alignment horizontal="center" vertical="center" wrapText="1"/>
    </xf>
    <xf numFmtId="0" fontId="95" fillId="0" borderId="39" xfId="0" applyFont="1" applyBorder="1" applyAlignment="1">
      <alignment horizontal="center" vertical="center" wrapText="1"/>
    </xf>
    <xf numFmtId="0" fontId="95" fillId="0" borderId="84" xfId="0" applyFont="1" applyBorder="1" applyAlignment="1">
      <alignment horizontal="center" vertical="center" wrapText="1"/>
    </xf>
    <xf numFmtId="0" fontId="98" fillId="0" borderId="3" xfId="12" applyFont="1" applyBorder="1" applyAlignment="1">
      <alignment horizontal="center" textRotation="90"/>
    </xf>
    <xf numFmtId="0" fontId="98" fillId="0" borderId="4" xfId="12" applyFont="1" applyBorder="1" applyAlignment="1">
      <alignment horizontal="center"/>
    </xf>
    <xf numFmtId="0" fontId="98" fillId="0" borderId="17" xfId="12" applyFont="1" applyBorder="1" applyAlignment="1">
      <alignment horizontal="center"/>
    </xf>
    <xf numFmtId="0" fontId="98" fillId="0" borderId="4" xfId="12" applyFont="1" applyBorder="1" applyAlignment="1">
      <alignment horizontal="center" wrapText="1"/>
    </xf>
    <xf numFmtId="0" fontId="98" fillId="0" borderId="17" xfId="12" applyFont="1" applyBorder="1" applyAlignment="1">
      <alignment horizontal="center" wrapText="1"/>
    </xf>
    <xf numFmtId="0" fontId="0" fillId="0" borderId="2" xfId="0" applyBorder="1"/>
    <xf numFmtId="0" fontId="0" fillId="0" borderId="15" xfId="0" applyBorder="1"/>
    <xf numFmtId="0" fontId="98" fillId="0" borderId="3" xfId="12" applyFont="1" applyBorder="1" applyAlignment="1">
      <alignment horizontal="center"/>
    </xf>
  </cellXfs>
  <cellStyles count="13">
    <cellStyle name="Ezres" xfId="1" builtinId="3"/>
    <cellStyle name="Ezres 2" xfId="7"/>
    <cellStyle name="Ezres 3" xfId="5"/>
    <cellStyle name="Ezres 4 2" xfId="11"/>
    <cellStyle name="Normál" xfId="0" builtinId="0"/>
    <cellStyle name="Normál 2" xfId="9"/>
    <cellStyle name="Normál 3" xfId="8"/>
    <cellStyle name="Normál_2012létszám tábla" xfId="10"/>
    <cellStyle name="Normál_3.eredeti  2009. évi költségvetés 2-13 mell." xfId="12"/>
    <cellStyle name="Pénznem" xfId="2" builtinId="4"/>
    <cellStyle name="Pénznem 2" xfId="4"/>
    <cellStyle name="Pénznem 3" xfId="6"/>
    <cellStyle name="TableStyleLigh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z\Desktop\R&#225;k&#243;czifalva\2017%20&#233;vi%20k&#246;lts&#233;gvet&#233;s\V&#233;gleges%20k&#246;lts&#233;gvet&#233;s%202017\2017%20&#233;vi%20k&#246;lts&#233;gvet&#233;s%20mell&#233;kleteinek%20t&#225;bl&#225;zata%20R&#225;k&#243;czifalva%20V&#225;ros%20&#214;nkorm&#225;nyza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elléklet-Összevont mérleg"/>
      <sheetName val="2.melléklÖnkormányzati összesen"/>
      <sheetName val="3mell-Önkormányzat bev és kiadá"/>
      <sheetName val="4mell-Önkormányzat Bevétel"/>
      <sheetName val="5melléklet Normatíva 2017"/>
      <sheetName val="6mellékletKözhatalmi bevételek"/>
      <sheetName val="7melléklet Működési bevétel"/>
      <sheetName val="8melléklet Önkormányzat kiadás"/>
      <sheetName val="9melléklet Személyi jell."/>
      <sheetName val="10mell. Dologi kiadások"/>
      <sheetName val="11melléklet Települési támogatá"/>
      <sheetName val="12 melléklet Átadott pénzeszköz"/>
      <sheetName val="13mellBeruházások felújítások"/>
      <sheetName val="14mellIntézményi összesített"/>
      <sheetName val="15mell Óvoda"/>
      <sheetName val="16 mellVarsány Művelődési Ház"/>
      <sheetName val="17 Közös Hivatal költségvetése"/>
      <sheetName val="18 mell Ei felhaszn"/>
      <sheetName val="19 mellEngedélyezett létszám"/>
      <sheetName val="20mell Közvetett tám"/>
      <sheetName val="21mell Adósságot kel"/>
      <sheetName val="22mell Kötelezettség"/>
    </sheetNames>
    <sheetDataSet>
      <sheetData sheetId="0"/>
      <sheetData sheetId="1">
        <row r="20">
          <cell r="C20">
            <v>49982000</v>
          </cell>
        </row>
      </sheetData>
      <sheetData sheetId="2">
        <row r="28">
          <cell r="G28">
            <v>49982000</v>
          </cell>
        </row>
      </sheetData>
      <sheetData sheetId="3">
        <row r="25">
          <cell r="J25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4">
          <cell r="F14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0"/>
  <sheetViews>
    <sheetView view="pageBreakPreview" topLeftCell="A37" zoomScaleNormal="100" zoomScaleSheetLayoutView="100" workbookViewId="0">
      <selection activeCell="A3" sqref="A3:J4"/>
    </sheetView>
  </sheetViews>
  <sheetFormatPr defaultRowHeight="15"/>
  <cols>
    <col min="1" max="1" width="30" customWidth="1"/>
    <col min="3" max="3" width="18" customWidth="1"/>
    <col min="4" max="4" width="20" customWidth="1"/>
    <col min="5" max="5" width="24.42578125" customWidth="1"/>
    <col min="6" max="6" width="27.5703125" customWidth="1"/>
    <col min="8" max="8" width="18.28515625" customWidth="1"/>
    <col min="9" max="9" width="21.7109375" customWidth="1"/>
    <col min="10" max="10" width="21.42578125" customWidth="1"/>
  </cols>
  <sheetData>
    <row r="1" spans="1:10">
      <c r="A1" t="s">
        <v>471</v>
      </c>
    </row>
    <row r="3" spans="1:10">
      <c r="A3" s="695" t="s">
        <v>731</v>
      </c>
      <c r="B3" s="695"/>
      <c r="C3" s="695"/>
      <c r="D3" s="695"/>
      <c r="E3" s="695"/>
      <c r="F3" s="695"/>
      <c r="G3" s="695"/>
      <c r="H3" s="695"/>
      <c r="I3" s="695"/>
      <c r="J3" s="695"/>
    </row>
    <row r="4" spans="1:10" ht="43.5" customHeight="1">
      <c r="A4" s="695"/>
      <c r="B4" s="695"/>
      <c r="C4" s="695"/>
      <c r="D4" s="695"/>
      <c r="E4" s="695"/>
      <c r="F4" s="695"/>
      <c r="G4" s="695"/>
      <c r="H4" s="695"/>
      <c r="I4" s="695"/>
      <c r="J4" s="695"/>
    </row>
    <row r="5" spans="1:10">
      <c r="J5" s="55" t="s">
        <v>327</v>
      </c>
    </row>
    <row r="6" spans="1:10" ht="18">
      <c r="A6" s="696" t="s">
        <v>352</v>
      </c>
      <c r="B6" s="696"/>
      <c r="C6" s="696"/>
      <c r="D6" s="696"/>
      <c r="E6" s="289"/>
      <c r="F6" s="696" t="s">
        <v>353</v>
      </c>
      <c r="G6" s="696"/>
      <c r="H6" s="696"/>
      <c r="I6" s="696"/>
      <c r="J6" s="696"/>
    </row>
    <row r="7" spans="1:10" ht="25.5">
      <c r="A7" s="290" t="s">
        <v>354</v>
      </c>
      <c r="B7" s="291" t="s">
        <v>4</v>
      </c>
      <c r="C7" s="292" t="s">
        <v>355</v>
      </c>
      <c r="D7" s="292" t="s">
        <v>356</v>
      </c>
      <c r="E7" s="292" t="s">
        <v>5</v>
      </c>
      <c r="F7" s="292" t="s">
        <v>3</v>
      </c>
      <c r="G7" s="292" t="s">
        <v>4</v>
      </c>
      <c r="H7" s="292" t="s">
        <v>355</v>
      </c>
      <c r="I7" s="292" t="s">
        <v>356</v>
      </c>
      <c r="J7" s="292" t="s">
        <v>5</v>
      </c>
    </row>
    <row r="8" spans="1:10" ht="30">
      <c r="A8" s="293" t="s">
        <v>357</v>
      </c>
      <c r="B8" s="294" t="s">
        <v>358</v>
      </c>
      <c r="C8" s="295">
        <f>'Mérleg szintű ÖK'!C8</f>
        <v>115421018</v>
      </c>
      <c r="D8" s="295">
        <v>0</v>
      </c>
      <c r="E8" s="296">
        <f>SUM(C8:D8)</f>
        <v>115421018</v>
      </c>
      <c r="F8" s="297" t="s">
        <v>359</v>
      </c>
      <c r="G8" s="298" t="s">
        <v>41</v>
      </c>
      <c r="H8" s="299">
        <f>'Mérleg szintű ÖK'!F8</f>
        <v>12411118</v>
      </c>
      <c r="I8" s="299">
        <f>'Intézményi összesen'!E8</f>
        <v>68967306</v>
      </c>
      <c r="J8" s="192">
        <f>SUM(H8:I8)</f>
        <v>81378424</v>
      </c>
    </row>
    <row r="9" spans="1:10" ht="56.25" customHeight="1">
      <c r="A9" s="293" t="s">
        <v>360</v>
      </c>
      <c r="B9" s="294" t="s">
        <v>235</v>
      </c>
      <c r="C9" s="295">
        <f>'Mérleg szintű ÖK'!C9</f>
        <v>6165726</v>
      </c>
      <c r="D9" s="295">
        <v>0</v>
      </c>
      <c r="E9" s="296">
        <f t="shared" ref="E9:E15" si="0">SUM(C9:D9)</f>
        <v>6165726</v>
      </c>
      <c r="F9" s="297" t="s">
        <v>361</v>
      </c>
      <c r="G9" s="300" t="s">
        <v>43</v>
      </c>
      <c r="H9" s="299">
        <f>'Mérleg szintű ÖK'!F9</f>
        <v>2316809</v>
      </c>
      <c r="I9" s="299">
        <f>'Intézményi összesen'!E9</f>
        <v>14125170.800000001</v>
      </c>
      <c r="J9" s="192">
        <f t="shared" ref="J9:J15" si="1">SUM(H9:I9)</f>
        <v>16441979.800000001</v>
      </c>
    </row>
    <row r="10" spans="1:10" ht="56.25" customHeight="1">
      <c r="A10" s="293" t="s">
        <v>362</v>
      </c>
      <c r="B10" s="294" t="s">
        <v>363</v>
      </c>
      <c r="C10" s="301">
        <f t="shared" ref="C10:D10" si="2">SUM(C8:C9)</f>
        <v>121586744</v>
      </c>
      <c r="D10" s="301">
        <f t="shared" si="2"/>
        <v>0</v>
      </c>
      <c r="E10" s="296">
        <f t="shared" si="0"/>
        <v>121586744</v>
      </c>
      <c r="F10" s="297" t="s">
        <v>364</v>
      </c>
      <c r="G10" s="298" t="s">
        <v>122</v>
      </c>
      <c r="H10" s="299">
        <f>'Mérleg szintű ÖK'!F10</f>
        <v>51252490</v>
      </c>
      <c r="I10" s="299">
        <f>'Intézményi összesen'!E10</f>
        <v>11621000</v>
      </c>
      <c r="J10" s="192">
        <f t="shared" si="1"/>
        <v>62873490</v>
      </c>
    </row>
    <row r="11" spans="1:10" ht="44.25" customHeight="1">
      <c r="A11" s="293" t="s">
        <v>365</v>
      </c>
      <c r="B11" s="294" t="s">
        <v>366</v>
      </c>
      <c r="C11" s="301">
        <f>'[1]4mell-Önkormányzat Bevétel'!J25</f>
        <v>0</v>
      </c>
      <c r="D11" s="301">
        <v>0</v>
      </c>
      <c r="E11" s="296">
        <f t="shared" si="0"/>
        <v>0</v>
      </c>
      <c r="F11" s="302" t="s">
        <v>367</v>
      </c>
      <c r="G11" s="294" t="s">
        <v>368</v>
      </c>
      <c r="H11" s="299">
        <f>'Mérleg szintű ÖK'!F11</f>
        <v>6230000</v>
      </c>
      <c r="I11" s="299">
        <v>0</v>
      </c>
      <c r="J11" s="192">
        <f t="shared" si="1"/>
        <v>6230000</v>
      </c>
    </row>
    <row r="12" spans="1:10" ht="35.25" customHeight="1">
      <c r="A12" s="293" t="s">
        <v>369</v>
      </c>
      <c r="B12" s="294" t="s">
        <v>370</v>
      </c>
      <c r="C12" s="301">
        <f>'Mérleg szintű ÖK'!C12</f>
        <v>61599700</v>
      </c>
      <c r="D12" s="301">
        <v>0</v>
      </c>
      <c r="E12" s="296">
        <f t="shared" si="0"/>
        <v>61599700</v>
      </c>
      <c r="F12" s="293" t="s">
        <v>371</v>
      </c>
      <c r="G12" s="294" t="s">
        <v>372</v>
      </c>
      <c r="H12" s="299">
        <f>'Mérleg szintű ÖK'!F12+'Mérleg szintű ÖK'!F13</f>
        <v>48375181</v>
      </c>
      <c r="I12" s="299">
        <f>'Intézményi összesen'!E12</f>
        <v>0</v>
      </c>
      <c r="J12" s="192">
        <f t="shared" si="1"/>
        <v>48375181</v>
      </c>
    </row>
    <row r="13" spans="1:10" ht="37.5" customHeight="1">
      <c r="A13" s="293" t="s">
        <v>373</v>
      </c>
      <c r="B13" s="294" t="s">
        <v>374</v>
      </c>
      <c r="C13" s="295">
        <f>'Mérleg szintű ÖK'!C14</f>
        <v>13264434</v>
      </c>
      <c r="D13" s="295">
        <f>'Intézményi összesen'!E15</f>
        <v>60000</v>
      </c>
      <c r="E13" s="296">
        <f t="shared" si="0"/>
        <v>13324434</v>
      </c>
      <c r="F13" s="293" t="s">
        <v>138</v>
      </c>
      <c r="G13" s="294" t="s">
        <v>139</v>
      </c>
      <c r="H13" s="299">
        <f>'Mérleg szintű ÖK'!F14</f>
        <v>601485178</v>
      </c>
      <c r="I13" s="299">
        <v>347000</v>
      </c>
      <c r="J13" s="192">
        <f t="shared" si="1"/>
        <v>601832178</v>
      </c>
    </row>
    <row r="14" spans="1:10" ht="27.75" customHeight="1">
      <c r="A14" s="293" t="s">
        <v>375</v>
      </c>
      <c r="B14" s="294" t="s">
        <v>376</v>
      </c>
      <c r="C14" s="303">
        <f>'Mérleg szintű ÖK'!C15</f>
        <v>0</v>
      </c>
      <c r="D14" s="303">
        <f>'[1]14mellIntézményi összesített'!F14</f>
        <v>0</v>
      </c>
      <c r="E14" s="296">
        <f t="shared" si="0"/>
        <v>0</v>
      </c>
      <c r="F14" s="304" t="s">
        <v>335</v>
      </c>
      <c r="G14" s="305" t="s">
        <v>149</v>
      </c>
      <c r="H14" s="299">
        <f>'Mérleg szintű ÖK'!F15</f>
        <v>92329000</v>
      </c>
      <c r="I14" s="299">
        <f>'Intézményi összesen'!E14</f>
        <v>0</v>
      </c>
      <c r="J14" s="192">
        <f t="shared" si="1"/>
        <v>92329000</v>
      </c>
    </row>
    <row r="15" spans="1:10" ht="30.75" customHeight="1">
      <c r="A15" s="293" t="s">
        <v>377</v>
      </c>
      <c r="B15" s="294" t="s">
        <v>378</v>
      </c>
      <c r="C15" s="303">
        <f>'Mérleg szintű ÖK'!C16</f>
        <v>0</v>
      </c>
      <c r="D15" s="303">
        <v>0</v>
      </c>
      <c r="E15" s="296">
        <f t="shared" si="0"/>
        <v>0</v>
      </c>
      <c r="F15" s="4" t="s">
        <v>618</v>
      </c>
      <c r="G15" s="1"/>
      <c r="H15" s="5">
        <f>'Mérleg szintű ÖK'!F16</f>
        <v>1200000</v>
      </c>
      <c r="I15" s="5"/>
      <c r="J15" s="192">
        <f t="shared" si="1"/>
        <v>1200000</v>
      </c>
    </row>
    <row r="16" spans="1:10">
      <c r="A16" s="306" t="s">
        <v>379</v>
      </c>
      <c r="B16" s="307" t="s">
        <v>380</v>
      </c>
      <c r="C16" s="308">
        <f>SUM(C10:C15)</f>
        <v>196450878</v>
      </c>
      <c r="D16" s="308">
        <f t="shared" ref="D16:E16" si="3">SUM(D10:D15)</f>
        <v>60000</v>
      </c>
      <c r="E16" s="308">
        <f t="shared" si="3"/>
        <v>196510878</v>
      </c>
      <c r="F16" s="309" t="s">
        <v>381</v>
      </c>
      <c r="G16" s="310"/>
      <c r="H16" s="311">
        <f>SUM(H8:H15)</f>
        <v>815599776</v>
      </c>
      <c r="I16" s="311">
        <f>SUM(I8:I14)</f>
        <v>95060476.799999997</v>
      </c>
      <c r="J16" s="312">
        <f>I16+H16</f>
        <v>910660252.79999995</v>
      </c>
    </row>
    <row r="17" spans="1:10" ht="34.5" customHeight="1">
      <c r="A17" s="293" t="s">
        <v>382</v>
      </c>
      <c r="B17" s="294" t="s">
        <v>383</v>
      </c>
      <c r="C17" s="303">
        <f>'Mérleg szintű ÖK'!C18</f>
        <v>718200409</v>
      </c>
      <c r="D17" s="303">
        <v>0</v>
      </c>
      <c r="E17" s="303">
        <f>SUM(C17:D17)</f>
        <v>718200409</v>
      </c>
      <c r="F17" s="1"/>
      <c r="G17" s="1"/>
      <c r="H17" s="1"/>
      <c r="I17" s="1"/>
      <c r="J17" s="1"/>
    </row>
    <row r="18" spans="1:10" ht="33" customHeight="1">
      <c r="A18" s="293" t="s">
        <v>384</v>
      </c>
      <c r="B18" s="294" t="s">
        <v>385</v>
      </c>
      <c r="C18" s="303">
        <f>'Mérleg szintű ÖK'!C19</f>
        <v>718200409</v>
      </c>
      <c r="D18" s="301">
        <f t="shared" ref="D18" si="4">SUM(D17)</f>
        <v>0</v>
      </c>
      <c r="E18" s="303">
        <f t="shared" ref="E18:E21" si="5">SUM(C18:D18)</f>
        <v>718200409</v>
      </c>
      <c r="F18" s="313" t="s">
        <v>386</v>
      </c>
      <c r="G18" s="314" t="s">
        <v>387</v>
      </c>
      <c r="H18" s="315">
        <f>'Mérleg szintű ÖK'!F19</f>
        <v>4051034</v>
      </c>
      <c r="I18" s="315">
        <v>0</v>
      </c>
      <c r="J18" s="192">
        <f t="shared" ref="J18:J20" si="6">SUM(H18:I18)</f>
        <v>4051034</v>
      </c>
    </row>
    <row r="19" spans="1:10" ht="45" customHeight="1">
      <c r="A19" s="316" t="s">
        <v>349</v>
      </c>
      <c r="B19" s="294" t="s">
        <v>158</v>
      </c>
      <c r="C19" s="301">
        <v>0</v>
      </c>
      <c r="D19" s="301">
        <f>'Intézményi összesen'!E18</f>
        <v>95000477</v>
      </c>
      <c r="E19" s="303">
        <f t="shared" si="5"/>
        <v>95000477</v>
      </c>
      <c r="F19" s="313" t="s">
        <v>388</v>
      </c>
      <c r="G19" s="314" t="s">
        <v>389</v>
      </c>
      <c r="H19" s="315">
        <f>'Mérleg szintű ÖK'!F20</f>
        <v>95000477</v>
      </c>
      <c r="I19" s="315">
        <v>0</v>
      </c>
      <c r="J19" s="192">
        <f t="shared" si="6"/>
        <v>95000477</v>
      </c>
    </row>
    <row r="20" spans="1:10">
      <c r="A20" s="293" t="s">
        <v>390</v>
      </c>
      <c r="B20" s="294" t="s">
        <v>391</v>
      </c>
      <c r="C20" s="301">
        <f>SUM(C18:C19)</f>
        <v>718200409</v>
      </c>
      <c r="D20" s="301">
        <f>SUM(D18:D19)</f>
        <v>95000477</v>
      </c>
      <c r="E20" s="303">
        <f t="shared" si="5"/>
        <v>813200886</v>
      </c>
      <c r="F20" s="313" t="s">
        <v>392</v>
      </c>
      <c r="G20" s="314" t="s">
        <v>393</v>
      </c>
      <c r="H20" s="315">
        <f t="shared" ref="H20:I20" si="7">SUM(H18:H19)</f>
        <v>99051511</v>
      </c>
      <c r="I20" s="315">
        <f t="shared" si="7"/>
        <v>0</v>
      </c>
      <c r="J20" s="192">
        <f t="shared" si="6"/>
        <v>99051511</v>
      </c>
    </row>
    <row r="21" spans="1:10">
      <c r="A21" s="664" t="s">
        <v>640</v>
      </c>
      <c r="B21" s="665"/>
      <c r="C21" s="666">
        <f>'Mérleg szintű ÖK'!C22</f>
        <v>0</v>
      </c>
      <c r="D21" s="301"/>
      <c r="E21" s="303">
        <f t="shared" si="5"/>
        <v>0</v>
      </c>
      <c r="F21" s="550"/>
      <c r="G21" s="314"/>
      <c r="H21" s="553"/>
      <c r="I21" s="553"/>
      <c r="J21" s="554"/>
    </row>
    <row r="22" spans="1:10">
      <c r="A22" s="306" t="s">
        <v>394</v>
      </c>
      <c r="B22" s="317" t="s">
        <v>395</v>
      </c>
      <c r="C22" s="318">
        <f>SUM(C20,C21)</f>
        <v>718200409</v>
      </c>
      <c r="D22" s="318">
        <f t="shared" ref="D22:E22" si="8">SUM(D20,D21)</f>
        <v>95000477</v>
      </c>
      <c r="E22" s="318">
        <f t="shared" si="8"/>
        <v>813200886</v>
      </c>
      <c r="F22" s="306" t="s">
        <v>396</v>
      </c>
      <c r="G22" s="317" t="s">
        <v>397</v>
      </c>
      <c r="H22" s="319">
        <f t="shared" ref="H22:J22" si="9">SUM(H20)</f>
        <v>99051511</v>
      </c>
      <c r="I22" s="319">
        <f t="shared" si="9"/>
        <v>0</v>
      </c>
      <c r="J22" s="319">
        <f t="shared" si="9"/>
        <v>99051511</v>
      </c>
    </row>
    <row r="23" spans="1:10" ht="15.75">
      <c r="A23" s="320" t="s">
        <v>398</v>
      </c>
      <c r="B23" s="317"/>
      <c r="C23" s="321">
        <f>SUM(C22,C16)</f>
        <v>914651287</v>
      </c>
      <c r="D23" s="321">
        <f>SUM(D22,D16)</f>
        <v>95060477</v>
      </c>
      <c r="E23" s="321">
        <f t="shared" ref="E23" si="10">SUM(E22,E16)</f>
        <v>1009711764</v>
      </c>
      <c r="F23" s="320" t="s">
        <v>399</v>
      </c>
      <c r="G23" s="317"/>
      <c r="H23" s="322">
        <f t="shared" ref="H23:I23" si="11">H16+H22</f>
        <v>914651287</v>
      </c>
      <c r="I23" s="322">
        <f t="shared" si="11"/>
        <v>95060476.799999997</v>
      </c>
      <c r="J23" s="322">
        <f>J16+J22</f>
        <v>1009711763.8</v>
      </c>
    </row>
    <row r="24" spans="1:10">
      <c r="A24" t="s">
        <v>400</v>
      </c>
      <c r="C24" s="323"/>
      <c r="D24" s="323"/>
      <c r="H24" s="323">
        <f>H23-C23</f>
        <v>0</v>
      </c>
      <c r="I24" s="323">
        <f>I23-D23</f>
        <v>-0.20000000298023224</v>
      </c>
      <c r="J24" s="323">
        <f>J23-E23</f>
        <v>-0.20000004768371582</v>
      </c>
    </row>
    <row r="40" spans="18:18">
      <c r="R40">
        <v>7</v>
      </c>
    </row>
  </sheetData>
  <mergeCells count="3">
    <mergeCell ref="A3:J4"/>
    <mergeCell ref="A6:D6"/>
    <mergeCell ref="F6:J6"/>
  </mergeCells>
  <pageMargins left="0.70866141732283472" right="0.70866141732283472" top="0.74803149606299213" bottom="0.74803149606299213" header="0.31496062992125984" footer="0.31496062992125984"/>
  <pageSetup paperSize="9" scale="60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65"/>
  <sheetViews>
    <sheetView view="pageBreakPreview" zoomScale="120" zoomScaleNormal="100" zoomScaleSheetLayoutView="120" workbookViewId="0">
      <selection activeCell="F3" sqref="F3"/>
    </sheetView>
  </sheetViews>
  <sheetFormatPr defaultRowHeight="15"/>
  <cols>
    <col min="1" max="1" width="25.5703125" customWidth="1"/>
    <col min="2" max="2" width="16.140625" customWidth="1"/>
    <col min="3" max="3" width="20.140625" style="675" customWidth="1"/>
    <col min="4" max="4" width="19.28515625" style="675" customWidth="1"/>
    <col min="5" max="5" width="21" style="675" customWidth="1"/>
    <col min="6" max="6" width="19.140625" style="675" customWidth="1"/>
    <col min="7" max="7" width="16.7109375" style="675" customWidth="1"/>
  </cols>
  <sheetData>
    <row r="1" spans="1:7">
      <c r="A1" t="s">
        <v>625</v>
      </c>
    </row>
    <row r="3" spans="1:7">
      <c r="A3" s="726" t="s">
        <v>598</v>
      </c>
      <c r="B3" s="726"/>
      <c r="C3" s="726"/>
      <c r="D3" s="726"/>
      <c r="E3" s="726"/>
    </row>
    <row r="4" spans="1:7" ht="15.75" thickBot="1"/>
    <row r="5" spans="1:7">
      <c r="A5" s="735" t="s">
        <v>3</v>
      </c>
      <c r="B5" s="737" t="s">
        <v>4</v>
      </c>
      <c r="C5" s="753" t="s">
        <v>268</v>
      </c>
      <c r="D5" s="754"/>
      <c r="E5" s="754"/>
      <c r="F5" s="754"/>
      <c r="G5" s="748" t="s">
        <v>269</v>
      </c>
    </row>
    <row r="6" spans="1:7" ht="30">
      <c r="A6" s="736"/>
      <c r="B6" s="738"/>
      <c r="C6" s="673" t="s">
        <v>250</v>
      </c>
      <c r="D6" s="685" t="s">
        <v>276</v>
      </c>
      <c r="E6" s="685" t="s">
        <v>277</v>
      </c>
      <c r="F6" s="685" t="s">
        <v>519</v>
      </c>
      <c r="G6" s="749"/>
    </row>
    <row r="7" spans="1:7">
      <c r="A7" s="736"/>
      <c r="B7" s="738"/>
      <c r="C7" s="750" t="s">
        <v>508</v>
      </c>
      <c r="D7" s="751"/>
      <c r="E7" s="751"/>
      <c r="F7" s="752"/>
      <c r="G7" s="749"/>
    </row>
    <row r="8" spans="1:7" ht="30">
      <c r="A8" s="191" t="s">
        <v>6</v>
      </c>
      <c r="B8" s="5" t="s">
        <v>7</v>
      </c>
      <c r="C8" s="674">
        <f>'Önkormányzat személyi'!D8</f>
        <v>3423900</v>
      </c>
      <c r="D8" s="674"/>
      <c r="E8" s="674"/>
      <c r="F8" s="674"/>
      <c r="G8" s="686">
        <f t="shared" ref="G8:G11" si="0">SUM(C8:F8)</f>
        <v>3423900</v>
      </c>
    </row>
    <row r="9" spans="1:7">
      <c r="A9" s="191" t="s">
        <v>254</v>
      </c>
      <c r="B9" s="1" t="s">
        <v>19</v>
      </c>
      <c r="C9" s="674">
        <f>'Önkormányzat személyi'!D12</f>
        <v>200000</v>
      </c>
      <c r="D9" s="674"/>
      <c r="E9" s="674"/>
      <c r="F9" s="674"/>
      <c r="G9" s="686">
        <f t="shared" si="0"/>
        <v>200000</v>
      </c>
    </row>
    <row r="10" spans="1:7">
      <c r="A10" s="191" t="s">
        <v>256</v>
      </c>
      <c r="B10" s="1" t="s">
        <v>25</v>
      </c>
      <c r="C10" s="674">
        <v>12000</v>
      </c>
      <c r="D10" s="674"/>
      <c r="E10" s="674"/>
      <c r="F10" s="674"/>
      <c r="G10" s="686">
        <f t="shared" si="0"/>
        <v>12000</v>
      </c>
    </row>
    <row r="11" spans="1:7" ht="45.75" thickBot="1">
      <c r="A11" s="201" t="s">
        <v>264</v>
      </c>
      <c r="B11" s="147" t="s">
        <v>43</v>
      </c>
      <c r="C11" s="674">
        <f>'Önkormányzat személyi'!D22</f>
        <v>745633</v>
      </c>
      <c r="D11" s="674"/>
      <c r="E11" s="674"/>
      <c r="F11" s="674"/>
      <c r="G11" s="686">
        <f t="shared" si="0"/>
        <v>745633</v>
      </c>
    </row>
    <row r="12" spans="1:7">
      <c r="A12" s="216" t="s">
        <v>279</v>
      </c>
      <c r="B12" s="217" t="s">
        <v>46</v>
      </c>
      <c r="C12" s="676">
        <f>SUM(C13:C13)</f>
        <v>20000</v>
      </c>
      <c r="D12" s="676">
        <f>SUM(D13:D13)</f>
        <v>0</v>
      </c>
      <c r="E12" s="676">
        <f>SUM(E13:E13)</f>
        <v>0</v>
      </c>
      <c r="F12" s="676">
        <f>SUM(F13:F13)</f>
        <v>0</v>
      </c>
      <c r="G12" s="686">
        <f t="shared" ref="G12:G33" si="1">SUM(C12:F12)</f>
        <v>20000</v>
      </c>
    </row>
    <row r="13" spans="1:7">
      <c r="A13" s="230" t="s">
        <v>283</v>
      </c>
      <c r="B13" s="231"/>
      <c r="C13" s="677">
        <v>20000</v>
      </c>
      <c r="D13" s="687"/>
      <c r="E13" s="687"/>
      <c r="F13" s="687"/>
      <c r="G13" s="686">
        <f t="shared" si="1"/>
        <v>20000</v>
      </c>
    </row>
    <row r="14" spans="1:7" ht="25.5">
      <c r="A14" s="216" t="s">
        <v>284</v>
      </c>
      <c r="B14" s="217" t="s">
        <v>52</v>
      </c>
      <c r="C14" s="678">
        <f>SUM(C15:C15)</f>
        <v>116000</v>
      </c>
      <c r="D14" s="682">
        <f>SUM(D15:D15)</f>
        <v>0</v>
      </c>
      <c r="E14" s="682">
        <f>SUM(E15:E15)</f>
        <v>0</v>
      </c>
      <c r="F14" s="681"/>
      <c r="G14" s="686">
        <f t="shared" si="1"/>
        <v>116000</v>
      </c>
    </row>
    <row r="15" spans="1:7">
      <c r="A15" s="230" t="s">
        <v>289</v>
      </c>
      <c r="B15" s="231"/>
      <c r="C15" s="677">
        <v>116000</v>
      </c>
      <c r="D15" s="687"/>
      <c r="E15" s="687"/>
      <c r="F15" s="687"/>
      <c r="G15" s="686">
        <f t="shared" si="1"/>
        <v>116000</v>
      </c>
    </row>
    <row r="16" spans="1:7">
      <c r="A16" s="216" t="s">
        <v>290</v>
      </c>
      <c r="B16" s="217" t="s">
        <v>291</v>
      </c>
      <c r="C16" s="679"/>
      <c r="D16" s="681"/>
      <c r="E16" s="681"/>
      <c r="F16" s="681"/>
      <c r="G16" s="686">
        <f t="shared" si="1"/>
        <v>0</v>
      </c>
    </row>
    <row r="17" spans="1:7">
      <c r="A17" s="242" t="s">
        <v>292</v>
      </c>
      <c r="B17" s="243" t="s">
        <v>60</v>
      </c>
      <c r="C17" s="680">
        <f>SUM(C14,C12,C16)</f>
        <v>136000</v>
      </c>
      <c r="D17" s="680">
        <f>SUM(D14,D12,D16)</f>
        <v>0</v>
      </c>
      <c r="E17" s="680">
        <f>SUM(E14,E12,E16)</f>
        <v>0</v>
      </c>
      <c r="F17" s="680">
        <f>SUM(F14,F12,F16)</f>
        <v>0</v>
      </c>
      <c r="G17" s="686">
        <f t="shared" si="1"/>
        <v>136000</v>
      </c>
    </row>
    <row r="18" spans="1:7" ht="25.5" hidden="1">
      <c r="A18" s="216" t="s">
        <v>293</v>
      </c>
      <c r="B18" s="217" t="s">
        <v>62</v>
      </c>
      <c r="C18" s="681">
        <f t="shared" ref="C18:F18" si="2">SUM(C19:C22)</f>
        <v>0</v>
      </c>
      <c r="D18" s="681">
        <f t="shared" si="2"/>
        <v>0</v>
      </c>
      <c r="E18" s="681">
        <f t="shared" si="2"/>
        <v>0</v>
      </c>
      <c r="F18" s="681">
        <f t="shared" si="2"/>
        <v>0</v>
      </c>
      <c r="G18" s="686">
        <f t="shared" si="1"/>
        <v>0</v>
      </c>
    </row>
    <row r="19" spans="1:7" ht="25.5" hidden="1">
      <c r="A19" s="230" t="s">
        <v>294</v>
      </c>
      <c r="B19" s="231"/>
      <c r="C19" s="677"/>
      <c r="D19" s="687"/>
      <c r="E19" s="687"/>
      <c r="F19" s="687"/>
      <c r="G19" s="686">
        <f t="shared" si="1"/>
        <v>0</v>
      </c>
    </row>
    <row r="20" spans="1:7" ht="25.5" hidden="1">
      <c r="A20" s="230" t="s">
        <v>295</v>
      </c>
      <c r="B20" s="231"/>
      <c r="C20" s="677"/>
      <c r="D20" s="687"/>
      <c r="E20" s="687"/>
      <c r="F20" s="687"/>
      <c r="G20" s="686">
        <f t="shared" si="1"/>
        <v>0</v>
      </c>
    </row>
    <row r="21" spans="1:7" hidden="1">
      <c r="A21" s="230" t="s">
        <v>296</v>
      </c>
      <c r="B21" s="231"/>
      <c r="C21" s="677"/>
      <c r="D21" s="687"/>
      <c r="E21" s="687"/>
      <c r="F21" s="687"/>
      <c r="G21" s="686">
        <f t="shared" si="1"/>
        <v>0</v>
      </c>
    </row>
    <row r="22" spans="1:7" ht="25.5" hidden="1">
      <c r="A22" s="230" t="s">
        <v>297</v>
      </c>
      <c r="B22" s="231"/>
      <c r="C22" s="677"/>
      <c r="D22" s="687"/>
      <c r="E22" s="687"/>
      <c r="F22" s="687"/>
      <c r="G22" s="686">
        <f t="shared" si="1"/>
        <v>0</v>
      </c>
    </row>
    <row r="23" spans="1:7" ht="25.5" hidden="1">
      <c r="A23" s="216" t="s">
        <v>298</v>
      </c>
      <c r="B23" s="217" t="s">
        <v>66</v>
      </c>
      <c r="C23" s="682">
        <f t="shared" ref="C23:F23" si="3">SUM(C24:C25)</f>
        <v>4000</v>
      </c>
      <c r="D23" s="682">
        <f t="shared" si="3"/>
        <v>0</v>
      </c>
      <c r="E23" s="682">
        <f t="shared" si="3"/>
        <v>0</v>
      </c>
      <c r="F23" s="682">
        <f t="shared" si="3"/>
        <v>0</v>
      </c>
      <c r="G23" s="686">
        <f t="shared" si="1"/>
        <v>4000</v>
      </c>
    </row>
    <row r="24" spans="1:7" ht="25.5">
      <c r="A24" s="230" t="s">
        <v>299</v>
      </c>
      <c r="B24" s="231"/>
      <c r="C24" s="677">
        <v>4000</v>
      </c>
      <c r="D24" s="687"/>
      <c r="E24" s="687"/>
      <c r="F24" s="687"/>
      <c r="G24" s="686">
        <f t="shared" si="1"/>
        <v>4000</v>
      </c>
    </row>
    <row r="25" spans="1:7" ht="38.25" hidden="1">
      <c r="A25" s="230" t="s">
        <v>300</v>
      </c>
      <c r="B25" s="231"/>
      <c r="C25" s="677"/>
      <c r="D25" s="687"/>
      <c r="E25" s="687"/>
      <c r="F25" s="687"/>
      <c r="G25" s="686">
        <f t="shared" si="1"/>
        <v>0</v>
      </c>
    </row>
    <row r="26" spans="1:7" ht="25.5">
      <c r="A26" s="242" t="s">
        <v>70</v>
      </c>
      <c r="B26" s="243" t="s">
        <v>71</v>
      </c>
      <c r="C26" s="683">
        <f>SUM(C18,C23)</f>
        <v>4000</v>
      </c>
      <c r="D26" s="688">
        <f>SUM(D18,D23)</f>
        <v>0</v>
      </c>
      <c r="E26" s="688">
        <f>SUM(E18,E23)</f>
        <v>0</v>
      </c>
      <c r="F26" s="688">
        <f>SUM(F18,F23)</f>
        <v>0</v>
      </c>
      <c r="G26" s="686">
        <f t="shared" si="1"/>
        <v>4000</v>
      </c>
    </row>
    <row r="27" spans="1:7" hidden="1">
      <c r="A27" s="216" t="s">
        <v>301</v>
      </c>
      <c r="B27" s="217" t="s">
        <v>73</v>
      </c>
      <c r="C27" s="678">
        <f t="shared" ref="C27:F27" si="4">SUM(C28:C30)</f>
        <v>0</v>
      </c>
      <c r="D27" s="682">
        <f t="shared" si="4"/>
        <v>0</v>
      </c>
      <c r="E27" s="682">
        <f t="shared" si="4"/>
        <v>0</v>
      </c>
      <c r="F27" s="682">
        <f t="shared" si="4"/>
        <v>0</v>
      </c>
      <c r="G27" s="686">
        <f t="shared" si="1"/>
        <v>0</v>
      </c>
    </row>
    <row r="28" spans="1:7" hidden="1">
      <c r="A28" s="230" t="s">
        <v>302</v>
      </c>
      <c r="B28" s="231"/>
      <c r="C28" s="677"/>
      <c r="D28" s="687"/>
      <c r="E28" s="687"/>
      <c r="F28" s="687"/>
      <c r="G28" s="686">
        <f t="shared" si="1"/>
        <v>0</v>
      </c>
    </row>
    <row r="29" spans="1:7" hidden="1">
      <c r="A29" s="230" t="s">
        <v>303</v>
      </c>
      <c r="B29" s="231"/>
      <c r="C29" s="677"/>
      <c r="D29" s="687"/>
      <c r="E29" s="687"/>
      <c r="F29" s="687"/>
      <c r="G29" s="686">
        <f t="shared" si="1"/>
        <v>0</v>
      </c>
    </row>
    <row r="30" spans="1:7" hidden="1">
      <c r="A30" s="230" t="s">
        <v>304</v>
      </c>
      <c r="B30" s="231"/>
      <c r="C30" s="677"/>
      <c r="D30" s="687"/>
      <c r="E30" s="687"/>
      <c r="F30" s="687"/>
      <c r="G30" s="686">
        <f t="shared" si="1"/>
        <v>0</v>
      </c>
    </row>
    <row r="31" spans="1:7" hidden="1">
      <c r="A31" s="216" t="s">
        <v>305</v>
      </c>
      <c r="B31" s="217" t="s">
        <v>78</v>
      </c>
      <c r="C31" s="679"/>
      <c r="D31" s="681">
        <v>0</v>
      </c>
      <c r="E31" s="681"/>
      <c r="F31" s="681"/>
      <c r="G31" s="686">
        <f t="shared" si="1"/>
        <v>0</v>
      </c>
    </row>
    <row r="32" spans="1:7" hidden="1">
      <c r="A32" s="216" t="s">
        <v>306</v>
      </c>
      <c r="B32" s="217" t="s">
        <v>81</v>
      </c>
      <c r="C32" s="679"/>
      <c r="D32" s="681">
        <v>0</v>
      </c>
      <c r="E32" s="681"/>
      <c r="F32" s="681"/>
      <c r="G32" s="686">
        <f t="shared" si="1"/>
        <v>0</v>
      </c>
    </row>
    <row r="33" spans="1:7" ht="25.5" hidden="1">
      <c r="A33" s="216" t="s">
        <v>165</v>
      </c>
      <c r="B33" s="217" t="s">
        <v>82</v>
      </c>
      <c r="C33" s="679"/>
      <c r="D33" s="681"/>
      <c r="E33" s="681"/>
      <c r="F33" s="681"/>
      <c r="G33" s="686">
        <f t="shared" si="1"/>
        <v>0</v>
      </c>
    </row>
    <row r="34" spans="1:7" hidden="1">
      <c r="A34" s="216" t="s">
        <v>83</v>
      </c>
      <c r="B34" s="217" t="s">
        <v>84</v>
      </c>
      <c r="C34" s="679"/>
      <c r="D34" s="689"/>
      <c r="E34" s="689"/>
      <c r="F34" s="689"/>
      <c r="G34" s="686"/>
    </row>
    <row r="35" spans="1:7" ht="25.5">
      <c r="A35" s="216" t="s">
        <v>307</v>
      </c>
      <c r="B35" s="217" t="s">
        <v>86</v>
      </c>
      <c r="C35" s="678">
        <f>SUM(C36:C38)</f>
        <v>72000</v>
      </c>
      <c r="D35" s="678">
        <f>SUM(D36:D38)</f>
        <v>0</v>
      </c>
      <c r="E35" s="678">
        <f>SUM(E36:E38)</f>
        <v>2232000</v>
      </c>
      <c r="F35" s="678">
        <f>SUM(F36:F38)</f>
        <v>90000</v>
      </c>
      <c r="G35" s="686">
        <f t="shared" ref="G35:G64" si="5">SUM(C35:F35)</f>
        <v>2394000</v>
      </c>
    </row>
    <row r="36" spans="1:7" hidden="1">
      <c r="A36" s="230" t="s">
        <v>87</v>
      </c>
      <c r="B36" s="231"/>
      <c r="C36" s="677"/>
      <c r="D36" s="687"/>
      <c r="E36" s="687"/>
      <c r="F36" s="687"/>
      <c r="G36" s="686">
        <f t="shared" si="5"/>
        <v>0</v>
      </c>
    </row>
    <row r="37" spans="1:7" ht="25.5" hidden="1">
      <c r="A37" s="230" t="s">
        <v>88</v>
      </c>
      <c r="B37" s="231"/>
      <c r="C37" s="677"/>
      <c r="D37" s="687"/>
      <c r="E37" s="687"/>
      <c r="F37" s="687"/>
      <c r="G37" s="686">
        <f t="shared" si="5"/>
        <v>0</v>
      </c>
    </row>
    <row r="38" spans="1:7">
      <c r="A38" s="230" t="s">
        <v>308</v>
      </c>
      <c r="B38" s="231"/>
      <c r="C38" s="677">
        <v>72000</v>
      </c>
      <c r="D38" s="687"/>
      <c r="E38" s="687">
        <v>2232000</v>
      </c>
      <c r="F38" s="690">
        <v>90000</v>
      </c>
      <c r="G38" s="686">
        <f t="shared" si="5"/>
        <v>2394000</v>
      </c>
    </row>
    <row r="39" spans="1:7">
      <c r="A39" s="216" t="s">
        <v>309</v>
      </c>
      <c r="B39" s="217" t="s">
        <v>90</v>
      </c>
      <c r="C39" s="678">
        <f t="shared" ref="C39" si="6">SUM(C40:C45)</f>
        <v>12000</v>
      </c>
      <c r="D39" s="682">
        <f>SUM(D40:D45)</f>
        <v>0</v>
      </c>
      <c r="E39" s="682">
        <f t="shared" ref="E39:F39" si="7">SUM(E40:E45)</f>
        <v>0</v>
      </c>
      <c r="F39" s="682">
        <f t="shared" si="7"/>
        <v>0</v>
      </c>
      <c r="G39" s="686">
        <f t="shared" si="5"/>
        <v>12000</v>
      </c>
    </row>
    <row r="40" spans="1:7" hidden="1">
      <c r="A40" s="230" t="s">
        <v>310</v>
      </c>
      <c r="B40" s="248"/>
      <c r="C40" s="677"/>
      <c r="D40" s="687"/>
      <c r="E40" s="687"/>
      <c r="F40" s="687"/>
      <c r="G40" s="686">
        <f t="shared" si="5"/>
        <v>0</v>
      </c>
    </row>
    <row r="41" spans="1:7" hidden="1">
      <c r="A41" s="230" t="s">
        <v>311</v>
      </c>
      <c r="B41" s="248"/>
      <c r="C41" s="677"/>
      <c r="D41" s="687"/>
      <c r="E41" s="687"/>
      <c r="F41" s="687"/>
      <c r="G41" s="686">
        <f t="shared" si="5"/>
        <v>0</v>
      </c>
    </row>
    <row r="42" spans="1:7" hidden="1">
      <c r="A42" s="230" t="s">
        <v>312</v>
      </c>
      <c r="B42" s="248"/>
      <c r="C42" s="677"/>
      <c r="D42" s="687"/>
      <c r="E42" s="687"/>
      <c r="F42" s="687"/>
      <c r="G42" s="686">
        <f t="shared" si="5"/>
        <v>0</v>
      </c>
    </row>
    <row r="43" spans="1:7" hidden="1">
      <c r="A43" s="230" t="s">
        <v>313</v>
      </c>
      <c r="B43" s="248"/>
      <c r="C43" s="677"/>
      <c r="D43" s="687"/>
      <c r="E43" s="687"/>
      <c r="F43" s="687"/>
      <c r="G43" s="686">
        <f t="shared" si="5"/>
        <v>0</v>
      </c>
    </row>
    <row r="44" spans="1:7" hidden="1">
      <c r="A44" s="230" t="s">
        <v>314</v>
      </c>
      <c r="B44" s="248"/>
      <c r="C44" s="677"/>
      <c r="D44" s="687"/>
      <c r="E44" s="687"/>
      <c r="F44" s="687"/>
      <c r="G44" s="686">
        <f t="shared" si="5"/>
        <v>0</v>
      </c>
    </row>
    <row r="45" spans="1:7" ht="25.5">
      <c r="A45" s="230" t="s">
        <v>315</v>
      </c>
      <c r="B45" s="248"/>
      <c r="C45" s="677">
        <v>12000</v>
      </c>
      <c r="D45" s="687"/>
      <c r="E45" s="687"/>
      <c r="F45" s="687"/>
      <c r="G45" s="686">
        <f t="shared" si="5"/>
        <v>12000</v>
      </c>
    </row>
    <row r="46" spans="1:7" hidden="1">
      <c r="A46" s="455" t="s">
        <v>515</v>
      </c>
      <c r="B46" s="248"/>
      <c r="C46" s="677"/>
      <c r="D46" s="687"/>
      <c r="E46" s="687"/>
      <c r="F46" s="687"/>
      <c r="G46" s="686"/>
    </row>
    <row r="47" spans="1:7" ht="24.75" hidden="1">
      <c r="A47" s="456" t="s">
        <v>516</v>
      </c>
      <c r="B47" s="248"/>
      <c r="C47" s="677"/>
      <c r="D47" s="687"/>
      <c r="E47" s="687"/>
      <c r="F47" s="687"/>
      <c r="G47" s="686"/>
    </row>
    <row r="48" spans="1:7" hidden="1">
      <c r="A48" s="455" t="s">
        <v>517</v>
      </c>
      <c r="B48" s="248"/>
      <c r="C48" s="677"/>
      <c r="D48" s="687"/>
      <c r="E48" s="687"/>
      <c r="F48" s="687"/>
      <c r="G48" s="686"/>
    </row>
    <row r="49" spans="1:7" hidden="1">
      <c r="A49" s="455" t="s">
        <v>518</v>
      </c>
      <c r="B49" s="248"/>
      <c r="C49" s="677"/>
      <c r="D49" s="687"/>
      <c r="E49" s="687"/>
      <c r="F49" s="687"/>
      <c r="G49" s="686"/>
    </row>
    <row r="50" spans="1:7">
      <c r="A50" s="242" t="s">
        <v>96</v>
      </c>
      <c r="B50" s="243" t="s">
        <v>97</v>
      </c>
      <c r="C50" s="683">
        <f>SUM(C27,C31:C35,C39)</f>
        <v>84000</v>
      </c>
      <c r="D50" s="688">
        <f>SUM(D27,D31:D35,D39)</f>
        <v>0</v>
      </c>
      <c r="E50" s="688">
        <f>SUM(E27,E31:E35,E39)</f>
        <v>2232000</v>
      </c>
      <c r="F50" s="688">
        <f>SUM(F27,F31:F35,F39)</f>
        <v>90000</v>
      </c>
      <c r="G50" s="686">
        <f t="shared" si="5"/>
        <v>2406000</v>
      </c>
    </row>
    <row r="51" spans="1:7">
      <c r="A51" s="249" t="s">
        <v>316</v>
      </c>
      <c r="B51" s="231" t="s">
        <v>99</v>
      </c>
      <c r="C51" s="677">
        <v>35000</v>
      </c>
      <c r="D51" s="687"/>
      <c r="E51" s="687"/>
      <c r="F51" s="687"/>
      <c r="G51" s="686">
        <f t="shared" si="5"/>
        <v>35000</v>
      </c>
    </row>
    <row r="52" spans="1:7" ht="25.5" hidden="1">
      <c r="A52" s="249" t="s">
        <v>317</v>
      </c>
      <c r="B52" s="231" t="s">
        <v>101</v>
      </c>
      <c r="C52" s="677"/>
      <c r="D52" s="687"/>
      <c r="E52" s="687"/>
      <c r="F52" s="687"/>
      <c r="G52" s="686">
        <f t="shared" si="5"/>
        <v>0</v>
      </c>
    </row>
    <row r="53" spans="1:7" ht="25.5">
      <c r="A53" s="242" t="s">
        <v>102</v>
      </c>
      <c r="B53" s="243" t="s">
        <v>103</v>
      </c>
      <c r="C53" s="683">
        <f>SUM(C51:C52)</f>
        <v>35000</v>
      </c>
      <c r="D53" s="688">
        <f>SUM(D51:D52)</f>
        <v>0</v>
      </c>
      <c r="E53" s="688">
        <f>SUM(E51:E52)</f>
        <v>0</v>
      </c>
      <c r="F53" s="688">
        <f>SUM(F51:F52)</f>
        <v>0</v>
      </c>
      <c r="G53" s="686">
        <f t="shared" si="5"/>
        <v>35000</v>
      </c>
    </row>
    <row r="54" spans="1:7" ht="38.25">
      <c r="A54" s="216" t="s">
        <v>318</v>
      </c>
      <c r="B54" s="217" t="s">
        <v>105</v>
      </c>
      <c r="C54" s="678">
        <f t="shared" ref="C54:D54" si="8">SUM(C55:C56)</f>
        <v>12000</v>
      </c>
      <c r="D54" s="682">
        <f t="shared" si="8"/>
        <v>0</v>
      </c>
      <c r="E54" s="681"/>
      <c r="F54" s="682">
        <f t="shared" ref="F54" si="9">SUM(F55:F56)</f>
        <v>0</v>
      </c>
      <c r="G54" s="686">
        <f t="shared" si="5"/>
        <v>12000</v>
      </c>
    </row>
    <row r="55" spans="1:7" hidden="1">
      <c r="A55" s="230" t="s">
        <v>319</v>
      </c>
      <c r="B55" s="231"/>
      <c r="C55" s="677"/>
      <c r="D55" s="687"/>
      <c r="E55" s="687"/>
      <c r="F55" s="687"/>
      <c r="G55" s="686">
        <f t="shared" si="5"/>
        <v>0</v>
      </c>
    </row>
    <row r="56" spans="1:7">
      <c r="A56" s="230" t="s">
        <v>320</v>
      </c>
      <c r="B56" s="231"/>
      <c r="C56" s="677">
        <v>12000</v>
      </c>
      <c r="D56" s="687"/>
      <c r="E56" s="687"/>
      <c r="F56" s="687"/>
      <c r="G56" s="686">
        <f t="shared" si="5"/>
        <v>12000</v>
      </c>
    </row>
    <row r="57" spans="1:7" ht="25.5" hidden="1">
      <c r="A57" s="216" t="s">
        <v>321</v>
      </c>
      <c r="B57" s="217" t="s">
        <v>107</v>
      </c>
      <c r="C57" s="679"/>
      <c r="D57" s="681"/>
      <c r="E57" s="681"/>
      <c r="F57" s="681"/>
      <c r="G57" s="686">
        <f t="shared" si="5"/>
        <v>0</v>
      </c>
    </row>
    <row r="58" spans="1:7" hidden="1">
      <c r="A58" s="216" t="s">
        <v>108</v>
      </c>
      <c r="B58" s="217" t="s">
        <v>109</v>
      </c>
      <c r="C58" s="679"/>
      <c r="D58" s="681"/>
      <c r="E58" s="681"/>
      <c r="F58" s="681"/>
      <c r="G58" s="686">
        <f t="shared" si="5"/>
        <v>0</v>
      </c>
    </row>
    <row r="59" spans="1:7" hidden="1">
      <c r="A59" s="216" t="s">
        <v>322</v>
      </c>
      <c r="B59" s="217" t="s">
        <v>113</v>
      </c>
      <c r="C59" s="678">
        <f>SUM(C60:C62)</f>
        <v>0</v>
      </c>
      <c r="D59" s="682">
        <f>SUM(D60:D62)</f>
        <v>0</v>
      </c>
      <c r="E59" s="682">
        <f>SUM(E60:E62)</f>
        <v>0</v>
      </c>
      <c r="F59" s="682">
        <f>SUM(F60:F62)</f>
        <v>0</v>
      </c>
      <c r="G59" s="686">
        <f t="shared" si="5"/>
        <v>0</v>
      </c>
    </row>
    <row r="60" spans="1:7" hidden="1">
      <c r="A60" s="230" t="s">
        <v>323</v>
      </c>
      <c r="B60" s="231"/>
      <c r="C60" s="677"/>
      <c r="D60" s="687"/>
      <c r="E60" s="687"/>
      <c r="F60" s="687"/>
      <c r="G60" s="686">
        <f t="shared" si="5"/>
        <v>0</v>
      </c>
    </row>
    <row r="61" spans="1:7" hidden="1">
      <c r="A61" s="230" t="s">
        <v>324</v>
      </c>
      <c r="B61" s="231"/>
      <c r="C61" s="677"/>
      <c r="D61" s="687"/>
      <c r="E61" s="687"/>
      <c r="F61" s="687"/>
      <c r="G61" s="686">
        <f t="shared" si="5"/>
        <v>0</v>
      </c>
    </row>
    <row r="62" spans="1:7" hidden="1">
      <c r="A62" s="230" t="s">
        <v>322</v>
      </c>
      <c r="B62" s="231"/>
      <c r="C62" s="677"/>
      <c r="D62" s="687"/>
      <c r="E62" s="687"/>
      <c r="F62" s="687"/>
      <c r="G62" s="686">
        <f t="shared" si="5"/>
        <v>0</v>
      </c>
    </row>
    <row r="63" spans="1:7" ht="25.5">
      <c r="A63" s="242" t="s">
        <v>325</v>
      </c>
      <c r="B63" s="243" t="s">
        <v>120</v>
      </c>
      <c r="C63" s="683">
        <f>SUM(C59,C54,C57,C58)</f>
        <v>12000</v>
      </c>
      <c r="D63" s="688">
        <f>SUM(D59,D54,D57,D58)</f>
        <v>0</v>
      </c>
      <c r="E63" s="688">
        <f>SUM(E59,E54,E57,E58)</f>
        <v>0</v>
      </c>
      <c r="F63" s="688">
        <f>SUM(F59,F54,F57,F58)</f>
        <v>0</v>
      </c>
      <c r="G63" s="686">
        <f t="shared" si="5"/>
        <v>12000</v>
      </c>
    </row>
    <row r="64" spans="1:7" ht="15.75" thickBot="1">
      <c r="A64" s="251" t="s">
        <v>326</v>
      </c>
      <c r="B64" s="252" t="s">
        <v>122</v>
      </c>
      <c r="C64" s="684">
        <f>SUM(C63,C53,C50,C26,C17)</f>
        <v>271000</v>
      </c>
      <c r="D64" s="691">
        <f>SUM(D63,D53,D50,D26,D17)</f>
        <v>0</v>
      </c>
      <c r="E64" s="691">
        <f>SUM(E63,E53,E50,E26,E17)</f>
        <v>2232000</v>
      </c>
      <c r="F64" s="691">
        <f>SUM(F63,F53,F50,F26,F17)</f>
        <v>90000</v>
      </c>
      <c r="G64" s="686">
        <f t="shared" si="5"/>
        <v>2593000</v>
      </c>
    </row>
    <row r="65" spans="1:7">
      <c r="A65" s="703" t="s">
        <v>168</v>
      </c>
      <c r="B65" s="703"/>
      <c r="C65" s="675">
        <f>SUM(C8:C11,C64)</f>
        <v>4652533</v>
      </c>
      <c r="D65" s="675">
        <f t="shared" ref="D65:G65" si="10">SUM(D8:D11,D64)</f>
        <v>0</v>
      </c>
      <c r="E65" s="675">
        <f t="shared" si="10"/>
        <v>2232000</v>
      </c>
      <c r="F65" s="675">
        <f t="shared" si="10"/>
        <v>90000</v>
      </c>
      <c r="G65" s="675">
        <f t="shared" si="10"/>
        <v>6974533</v>
      </c>
    </row>
  </sheetData>
  <mergeCells count="7">
    <mergeCell ref="G5:G7"/>
    <mergeCell ref="C7:F7"/>
    <mergeCell ref="A3:E3"/>
    <mergeCell ref="A65:B65"/>
    <mergeCell ref="A5:A7"/>
    <mergeCell ref="B5:B7"/>
    <mergeCell ref="C5:F5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65"/>
  <sheetViews>
    <sheetView view="pageBreakPreview" zoomScale="60" zoomScaleNormal="100" workbookViewId="0">
      <selection activeCell="N23" sqref="N23"/>
    </sheetView>
  </sheetViews>
  <sheetFormatPr defaultRowHeight="15"/>
  <cols>
    <col min="1" max="1" width="27.140625" customWidth="1"/>
    <col min="2" max="2" width="19" customWidth="1"/>
    <col min="3" max="4" width="19.7109375" customWidth="1"/>
    <col min="5" max="5" width="22.85546875" customWidth="1"/>
    <col min="6" max="6" width="18" customWidth="1"/>
  </cols>
  <sheetData>
    <row r="1" spans="1:6">
      <c r="A1" t="s">
        <v>626</v>
      </c>
    </row>
    <row r="3" spans="1:6" ht="15.75" thickBot="1">
      <c r="A3" s="726" t="s">
        <v>635</v>
      </c>
      <c r="B3" s="726"/>
      <c r="C3" s="726"/>
      <c r="D3" s="726"/>
      <c r="E3" s="726"/>
    </row>
    <row r="4" spans="1:6">
      <c r="A4" s="735" t="s">
        <v>3</v>
      </c>
      <c r="B4" s="737" t="s">
        <v>4</v>
      </c>
      <c r="C4" s="755" t="s">
        <v>270</v>
      </c>
      <c r="D4" s="755"/>
      <c r="E4" s="755"/>
      <c r="F4" s="755"/>
    </row>
    <row r="5" spans="1:6" ht="70.5" customHeight="1">
      <c r="A5" s="736"/>
      <c r="B5" s="738"/>
      <c r="C5" s="452" t="s">
        <v>510</v>
      </c>
      <c r="D5" s="452" t="s">
        <v>513</v>
      </c>
      <c r="E5" s="452" t="s">
        <v>603</v>
      </c>
      <c r="F5" s="756" t="s">
        <v>511</v>
      </c>
    </row>
    <row r="6" spans="1:6" ht="36.75" customHeight="1">
      <c r="A6" s="736"/>
      <c r="B6" s="738"/>
      <c r="C6" s="757" t="s">
        <v>508</v>
      </c>
      <c r="D6" s="758"/>
      <c r="E6" s="759"/>
      <c r="F6" s="756"/>
    </row>
    <row r="7" spans="1:6">
      <c r="A7" s="216" t="s">
        <v>279</v>
      </c>
      <c r="B7" s="217" t="s">
        <v>46</v>
      </c>
      <c r="C7" s="238">
        <f>SUM(C8:C8)</f>
        <v>80000</v>
      </c>
      <c r="D7" s="238">
        <f>SUM(D8:D8)</f>
        <v>0</v>
      </c>
      <c r="E7" s="238"/>
      <c r="F7" s="238">
        <f>SUM(F8:F8)</f>
        <v>80000</v>
      </c>
    </row>
    <row r="8" spans="1:6">
      <c r="A8" s="230" t="s">
        <v>283</v>
      </c>
      <c r="B8" s="231"/>
      <c r="C8" s="234">
        <v>80000</v>
      </c>
      <c r="D8" s="234"/>
      <c r="E8" s="234"/>
      <c r="F8" s="228">
        <f t="shared" ref="F8" si="0">SUM(C8:D8)</f>
        <v>80000</v>
      </c>
    </row>
    <row r="9" spans="1:6" ht="25.5" hidden="1">
      <c r="A9" s="216" t="s">
        <v>284</v>
      </c>
      <c r="B9" s="217" t="s">
        <v>52</v>
      </c>
      <c r="C9" s="238">
        <f>SUM(C10:C15)</f>
        <v>0</v>
      </c>
      <c r="D9" s="238">
        <f t="shared" ref="D9:F9" si="1">SUM(D10:D15)</f>
        <v>0</v>
      </c>
      <c r="E9" s="238"/>
      <c r="F9" s="238">
        <f t="shared" si="1"/>
        <v>0</v>
      </c>
    </row>
    <row r="10" spans="1:6" hidden="1">
      <c r="A10" s="230" t="s">
        <v>285</v>
      </c>
      <c r="B10" s="231"/>
      <c r="C10" s="234"/>
      <c r="D10" s="234"/>
      <c r="E10" s="234"/>
      <c r="F10" s="228">
        <f t="shared" ref="F10:F15" si="2">SUM(C10:D10)</f>
        <v>0</v>
      </c>
    </row>
    <row r="11" spans="1:6" hidden="1">
      <c r="A11" s="230" t="s">
        <v>286</v>
      </c>
      <c r="B11" s="231"/>
      <c r="C11" s="234"/>
      <c r="D11" s="234"/>
      <c r="E11" s="234"/>
      <c r="F11" s="228">
        <f t="shared" si="2"/>
        <v>0</v>
      </c>
    </row>
    <row r="12" spans="1:6" hidden="1">
      <c r="A12" s="230" t="s">
        <v>287</v>
      </c>
      <c r="B12" s="231"/>
      <c r="C12" s="234"/>
      <c r="D12" s="234"/>
      <c r="E12" s="234"/>
      <c r="F12" s="228">
        <f t="shared" si="2"/>
        <v>0</v>
      </c>
    </row>
    <row r="13" spans="1:6" hidden="1">
      <c r="A13" s="230" t="s">
        <v>288</v>
      </c>
      <c r="B13" s="231"/>
      <c r="C13" s="234"/>
      <c r="D13" s="234"/>
      <c r="E13" s="234"/>
      <c r="F13" s="228">
        <f t="shared" si="2"/>
        <v>0</v>
      </c>
    </row>
    <row r="14" spans="1:6" hidden="1">
      <c r="A14" s="230" t="s">
        <v>58</v>
      </c>
      <c r="B14" s="231"/>
      <c r="C14" s="234"/>
      <c r="D14" s="234"/>
      <c r="E14" s="234"/>
      <c r="F14" s="228">
        <f t="shared" si="2"/>
        <v>0</v>
      </c>
    </row>
    <row r="15" spans="1:6" hidden="1">
      <c r="A15" s="230" t="s">
        <v>289</v>
      </c>
      <c r="B15" s="231"/>
      <c r="C15" s="234"/>
      <c r="D15" s="234"/>
      <c r="E15" s="234"/>
      <c r="F15" s="228">
        <f t="shared" si="2"/>
        <v>0</v>
      </c>
    </row>
    <row r="16" spans="1:6" hidden="1">
      <c r="A16" s="216" t="s">
        <v>290</v>
      </c>
      <c r="B16" s="217" t="s">
        <v>291</v>
      </c>
      <c r="C16" s="237"/>
      <c r="D16" s="237"/>
      <c r="E16" s="237"/>
      <c r="F16" s="237"/>
    </row>
    <row r="17" spans="1:6">
      <c r="A17" s="242" t="s">
        <v>292</v>
      </c>
      <c r="B17" s="243" t="s">
        <v>60</v>
      </c>
      <c r="C17" s="247">
        <f>SUM(C9,C7,C16)</f>
        <v>80000</v>
      </c>
      <c r="D17" s="247">
        <f>SUM(D9,D7,D16)</f>
        <v>0</v>
      </c>
      <c r="E17" s="247"/>
      <c r="F17" s="247">
        <f>SUM(F9,F7,F16)</f>
        <v>80000</v>
      </c>
    </row>
    <row r="18" spans="1:6" ht="25.5">
      <c r="A18" s="216" t="s">
        <v>293</v>
      </c>
      <c r="B18" s="217" t="s">
        <v>62</v>
      </c>
      <c r="C18" s="237">
        <f t="shared" ref="C18:F18" si="3">SUM(C19:C22)</f>
        <v>24000</v>
      </c>
      <c r="D18" s="237">
        <f t="shared" si="3"/>
        <v>0</v>
      </c>
      <c r="E18" s="237"/>
      <c r="F18" s="237">
        <f t="shared" si="3"/>
        <v>24000</v>
      </c>
    </row>
    <row r="19" spans="1:6" ht="25.5" hidden="1">
      <c r="A19" s="230" t="s">
        <v>294</v>
      </c>
      <c r="B19" s="231"/>
      <c r="C19" s="234"/>
      <c r="D19" s="234"/>
      <c r="E19" s="234"/>
      <c r="F19" s="228">
        <f t="shared" ref="F19:F25" si="4">SUM(C19:D19)</f>
        <v>0</v>
      </c>
    </row>
    <row r="20" spans="1:6" ht="25.5" hidden="1">
      <c r="A20" s="230" t="s">
        <v>295</v>
      </c>
      <c r="B20" s="231"/>
      <c r="C20" s="234"/>
      <c r="D20" s="234"/>
      <c r="E20" s="234"/>
      <c r="F20" s="228">
        <f t="shared" si="4"/>
        <v>0</v>
      </c>
    </row>
    <row r="21" spans="1:6" hidden="1">
      <c r="A21" s="230" t="s">
        <v>296</v>
      </c>
      <c r="B21" s="231"/>
      <c r="C21" s="234"/>
      <c r="D21" s="234"/>
      <c r="E21" s="234"/>
      <c r="F21" s="228">
        <f t="shared" si="4"/>
        <v>0</v>
      </c>
    </row>
    <row r="22" spans="1:6" ht="25.5">
      <c r="A22" s="230" t="s">
        <v>297</v>
      </c>
      <c r="B22" s="231"/>
      <c r="C22" s="234">
        <v>24000</v>
      </c>
      <c r="D22" s="234"/>
      <c r="E22" s="234"/>
      <c r="F22" s="228">
        <f t="shared" si="4"/>
        <v>24000</v>
      </c>
    </row>
    <row r="23" spans="1:6" ht="25.5">
      <c r="A23" s="216" t="s">
        <v>298</v>
      </c>
      <c r="B23" s="217" t="s">
        <v>66</v>
      </c>
      <c r="C23" s="238">
        <f t="shared" ref="C23:F23" si="5">SUM(C24:C25)</f>
        <v>60000</v>
      </c>
      <c r="D23" s="238">
        <f t="shared" si="5"/>
        <v>0</v>
      </c>
      <c r="E23" s="238"/>
      <c r="F23" s="238">
        <f t="shared" si="5"/>
        <v>60000</v>
      </c>
    </row>
    <row r="24" spans="1:6" ht="25.5" hidden="1">
      <c r="A24" s="230" t="s">
        <v>299</v>
      </c>
      <c r="B24" s="231"/>
      <c r="C24" s="234"/>
      <c r="D24" s="234"/>
      <c r="E24" s="234"/>
      <c r="F24" s="228">
        <f t="shared" si="4"/>
        <v>0</v>
      </c>
    </row>
    <row r="25" spans="1:6" ht="25.5">
      <c r="A25" s="230" t="s">
        <v>300</v>
      </c>
      <c r="B25" s="231"/>
      <c r="C25" s="234">
        <v>60000</v>
      </c>
      <c r="D25" s="234"/>
      <c r="E25" s="234"/>
      <c r="F25" s="228">
        <f t="shared" si="4"/>
        <v>60000</v>
      </c>
    </row>
    <row r="26" spans="1:6">
      <c r="A26" s="242" t="s">
        <v>70</v>
      </c>
      <c r="B26" s="243" t="s">
        <v>71</v>
      </c>
      <c r="C26" s="247">
        <f>SUM(C18,C23)</f>
        <v>84000</v>
      </c>
      <c r="D26" s="247">
        <f t="shared" ref="D26:F26" si="6">SUM(D18,D23)</f>
        <v>0</v>
      </c>
      <c r="E26" s="247"/>
      <c r="F26" s="247">
        <f t="shared" si="6"/>
        <v>84000</v>
      </c>
    </row>
    <row r="27" spans="1:6">
      <c r="A27" s="216" t="s">
        <v>301</v>
      </c>
      <c r="B27" s="217" t="s">
        <v>73</v>
      </c>
      <c r="C27" s="238">
        <f>SUM(C28:C30)</f>
        <v>1060000</v>
      </c>
      <c r="D27" s="238">
        <f t="shared" ref="D27:F27" si="7">SUM(D28:D30)</f>
        <v>0</v>
      </c>
      <c r="E27" s="238"/>
      <c r="F27" s="238">
        <f t="shared" si="7"/>
        <v>1060000</v>
      </c>
    </row>
    <row r="28" spans="1:6">
      <c r="A28" s="230" t="s">
        <v>302</v>
      </c>
      <c r="B28" s="231"/>
      <c r="C28" s="234">
        <v>410000</v>
      </c>
      <c r="D28" s="234"/>
      <c r="E28" s="234"/>
      <c r="F28" s="228">
        <f t="shared" ref="F28:F30" si="8">SUM(C28:D28)</f>
        <v>410000</v>
      </c>
    </row>
    <row r="29" spans="1:6">
      <c r="A29" s="230" t="s">
        <v>303</v>
      </c>
      <c r="B29" s="231"/>
      <c r="C29" s="234">
        <v>500000</v>
      </c>
      <c r="D29" s="234"/>
      <c r="E29" s="234"/>
      <c r="F29" s="228">
        <f t="shared" si="8"/>
        <v>500000</v>
      </c>
    </row>
    <row r="30" spans="1:6">
      <c r="A30" s="230" t="s">
        <v>304</v>
      </c>
      <c r="B30" s="231"/>
      <c r="C30" s="234">
        <v>150000</v>
      </c>
      <c r="D30" s="234"/>
      <c r="E30" s="234"/>
      <c r="F30" s="228">
        <f t="shared" si="8"/>
        <v>150000</v>
      </c>
    </row>
    <row r="31" spans="1:6" hidden="1">
      <c r="A31" s="216" t="s">
        <v>305</v>
      </c>
      <c r="B31" s="217" t="s">
        <v>78</v>
      </c>
      <c r="C31" s="237"/>
      <c r="D31" s="237"/>
      <c r="E31" s="237"/>
      <c r="F31" s="237"/>
    </row>
    <row r="32" spans="1:6" hidden="1">
      <c r="A32" s="216" t="s">
        <v>306</v>
      </c>
      <c r="B32" s="217" t="s">
        <v>81</v>
      </c>
      <c r="C32" s="237"/>
      <c r="D32" s="237"/>
      <c r="E32" s="237"/>
      <c r="F32" s="237"/>
    </row>
    <row r="33" spans="1:6" ht="25.5" hidden="1">
      <c r="A33" s="216" t="s">
        <v>165</v>
      </c>
      <c r="B33" s="217" t="s">
        <v>82</v>
      </c>
      <c r="C33" s="237"/>
      <c r="D33" s="237"/>
      <c r="E33" s="237"/>
      <c r="F33" s="237"/>
    </row>
    <row r="34" spans="1:6" hidden="1">
      <c r="A34" s="216" t="s">
        <v>83</v>
      </c>
      <c r="B34" s="217" t="s">
        <v>84</v>
      </c>
      <c r="C34" s="237"/>
      <c r="D34" s="237"/>
      <c r="E34" s="237"/>
      <c r="F34" s="237"/>
    </row>
    <row r="35" spans="1:6" ht="25.5" hidden="1">
      <c r="A35" s="216" t="s">
        <v>307</v>
      </c>
      <c r="B35" s="217" t="s">
        <v>86</v>
      </c>
      <c r="C35" s="238">
        <f t="shared" ref="C35" si="9">SUM(C36:C38)</f>
        <v>0</v>
      </c>
      <c r="D35" s="238"/>
      <c r="E35" s="238"/>
      <c r="F35" s="238"/>
    </row>
    <row r="36" spans="1:6" hidden="1">
      <c r="A36" s="230" t="s">
        <v>87</v>
      </c>
      <c r="B36" s="231"/>
      <c r="C36" s="234"/>
      <c r="D36" s="234"/>
      <c r="E36" s="234"/>
      <c r="F36" s="228">
        <f t="shared" ref="F36:F38" si="10">SUM(C36:D36)</f>
        <v>0</v>
      </c>
    </row>
    <row r="37" spans="1:6" hidden="1">
      <c r="A37" s="230" t="s">
        <v>88</v>
      </c>
      <c r="B37" s="231"/>
      <c r="C37" s="234"/>
      <c r="D37" s="234"/>
      <c r="E37" s="234"/>
      <c r="F37" s="228">
        <f t="shared" si="10"/>
        <v>0</v>
      </c>
    </row>
    <row r="38" spans="1:6" hidden="1">
      <c r="A38" s="230" t="s">
        <v>308</v>
      </c>
      <c r="B38" s="231"/>
      <c r="C38" s="234"/>
      <c r="D38" s="234"/>
      <c r="E38" s="234"/>
      <c r="F38" s="228">
        <f t="shared" si="10"/>
        <v>0</v>
      </c>
    </row>
    <row r="39" spans="1:6">
      <c r="A39" s="216" t="s">
        <v>309</v>
      </c>
      <c r="B39" s="217" t="s">
        <v>90</v>
      </c>
      <c r="C39" s="238">
        <f>SUM(C40:C49)</f>
        <v>2300000</v>
      </c>
      <c r="D39" s="238">
        <f>SUM(D40:D50)</f>
        <v>2900000</v>
      </c>
      <c r="E39" s="238">
        <f t="shared" ref="E39:F39" si="11">SUM(E40:E50)</f>
        <v>0</v>
      </c>
      <c r="F39" s="238">
        <f t="shared" si="11"/>
        <v>5200000</v>
      </c>
    </row>
    <row r="40" spans="1:6" hidden="1">
      <c r="A40" s="230" t="s">
        <v>310</v>
      </c>
      <c r="B40" s="248"/>
      <c r="C40" s="234"/>
      <c r="D40" s="234"/>
      <c r="E40" s="234"/>
      <c r="F40" s="228">
        <f t="shared" ref="F40:F50" si="12">SUM(C40:D40)</f>
        <v>0</v>
      </c>
    </row>
    <row r="41" spans="1:6" hidden="1">
      <c r="A41" s="230" t="s">
        <v>311</v>
      </c>
      <c r="B41" s="248"/>
      <c r="C41" s="234"/>
      <c r="D41" s="234"/>
      <c r="E41" s="234"/>
      <c r="F41" s="228">
        <f t="shared" si="12"/>
        <v>0</v>
      </c>
    </row>
    <row r="42" spans="1:6" hidden="1">
      <c r="A42" s="230" t="s">
        <v>312</v>
      </c>
      <c r="B42" s="248"/>
      <c r="C42" s="234"/>
      <c r="D42" s="234"/>
      <c r="E42" s="234"/>
      <c r="F42" s="228">
        <f t="shared" si="12"/>
        <v>0</v>
      </c>
    </row>
    <row r="43" spans="1:6" hidden="1">
      <c r="A43" s="230" t="s">
        <v>313</v>
      </c>
      <c r="B43" s="248"/>
      <c r="C43" s="234"/>
      <c r="D43" s="234"/>
      <c r="E43" s="234"/>
      <c r="F43" s="228">
        <f t="shared" si="12"/>
        <v>0</v>
      </c>
    </row>
    <row r="44" spans="1:6" hidden="1">
      <c r="A44" s="230" t="s">
        <v>314</v>
      </c>
      <c r="B44" s="248"/>
      <c r="C44" s="234"/>
      <c r="D44" s="234"/>
      <c r="E44" s="234"/>
      <c r="F44" s="228">
        <f t="shared" si="12"/>
        <v>0</v>
      </c>
    </row>
    <row r="45" spans="1:6">
      <c r="A45" s="230" t="s">
        <v>599</v>
      </c>
      <c r="B45" s="248"/>
      <c r="C45" s="234">
        <v>2300000</v>
      </c>
      <c r="D45" s="234"/>
      <c r="E45" s="234"/>
      <c r="F45" s="228">
        <f t="shared" si="12"/>
        <v>2300000</v>
      </c>
    </row>
    <row r="46" spans="1:6">
      <c r="A46" s="455" t="s">
        <v>515</v>
      </c>
      <c r="B46" s="248"/>
      <c r="C46" s="234"/>
      <c r="D46" s="457">
        <v>1000000</v>
      </c>
      <c r="E46" s="234"/>
      <c r="F46" s="228">
        <f t="shared" si="12"/>
        <v>1000000</v>
      </c>
    </row>
    <row r="47" spans="1:6" ht="24.75">
      <c r="A47" s="456" t="s">
        <v>516</v>
      </c>
      <c r="B47" s="248"/>
      <c r="C47" s="234"/>
      <c r="D47" s="457">
        <v>1000000</v>
      </c>
      <c r="E47" s="234"/>
      <c r="F47" s="228">
        <f t="shared" si="12"/>
        <v>1000000</v>
      </c>
    </row>
    <row r="48" spans="1:6">
      <c r="A48" s="455" t="s">
        <v>517</v>
      </c>
      <c r="B48" s="248"/>
      <c r="C48" s="234"/>
      <c r="D48" s="457">
        <v>700000</v>
      </c>
      <c r="E48" s="234"/>
      <c r="F48" s="228">
        <f t="shared" si="12"/>
        <v>700000</v>
      </c>
    </row>
    <row r="49" spans="1:6">
      <c r="A49" s="455" t="s">
        <v>518</v>
      </c>
      <c r="B49" s="248"/>
      <c r="C49" s="234"/>
      <c r="D49" s="457">
        <v>200000</v>
      </c>
      <c r="E49" s="234"/>
      <c r="F49" s="228">
        <f t="shared" si="12"/>
        <v>200000</v>
      </c>
    </row>
    <row r="50" spans="1:6">
      <c r="A50" s="455" t="s">
        <v>637</v>
      </c>
      <c r="B50" s="248"/>
      <c r="C50" s="234"/>
      <c r="D50" s="457">
        <v>0</v>
      </c>
      <c r="E50" s="234"/>
      <c r="F50" s="228">
        <f t="shared" si="12"/>
        <v>0</v>
      </c>
    </row>
    <row r="51" spans="1:6">
      <c r="A51" s="242" t="s">
        <v>96</v>
      </c>
      <c r="B51" s="243" t="s">
        <v>97</v>
      </c>
      <c r="C51" s="247">
        <f>SUM(C27,C31:C35,C39)</f>
        <v>3360000</v>
      </c>
      <c r="D51" s="247">
        <f>SUM(D27,D31:D35,D39)</f>
        <v>2900000</v>
      </c>
      <c r="E51" s="247">
        <f>SUM(E27,E31:E35,E39)</f>
        <v>0</v>
      </c>
      <c r="F51" s="247">
        <f>SUM(F27,F31:F35,F39)</f>
        <v>6260000</v>
      </c>
    </row>
    <row r="52" spans="1:6">
      <c r="A52" s="249" t="s">
        <v>601</v>
      </c>
      <c r="B52" s="231" t="s">
        <v>101</v>
      </c>
      <c r="C52" s="234"/>
      <c r="D52" s="234"/>
      <c r="E52" s="234">
        <v>1000000</v>
      </c>
      <c r="F52" s="228">
        <f>SUM(C52:E52)</f>
        <v>1000000</v>
      </c>
    </row>
    <row r="53" spans="1:6">
      <c r="A53" s="249" t="s">
        <v>600</v>
      </c>
      <c r="B53" s="231" t="s">
        <v>101</v>
      </c>
      <c r="C53" s="234"/>
      <c r="D53" s="234"/>
      <c r="E53" s="234">
        <f>94000*12</f>
        <v>1128000</v>
      </c>
      <c r="F53" s="228">
        <f>SUM(C53:E53)</f>
        <v>1128000</v>
      </c>
    </row>
    <row r="54" spans="1:6" ht="25.5">
      <c r="A54" s="242" t="s">
        <v>102</v>
      </c>
      <c r="B54" s="243" t="s">
        <v>103</v>
      </c>
      <c r="C54" s="247">
        <f>SUM(C52:C53)</f>
        <v>0</v>
      </c>
      <c r="D54" s="247">
        <f t="shared" ref="D54:E54" si="13">SUM(D52:D53)</f>
        <v>0</v>
      </c>
      <c r="E54" s="247">
        <f t="shared" si="13"/>
        <v>2128000</v>
      </c>
      <c r="F54" s="247">
        <f>SUM(F52:F53)</f>
        <v>2128000</v>
      </c>
    </row>
    <row r="55" spans="1:6" ht="38.25">
      <c r="A55" s="216" t="s">
        <v>318</v>
      </c>
      <c r="B55" s="217" t="s">
        <v>105</v>
      </c>
      <c r="C55" s="238">
        <f>SUM(C56:C57)</f>
        <v>1076000</v>
      </c>
      <c r="D55" s="238">
        <f t="shared" ref="D55:F55" si="14">SUM(D56:D57)</f>
        <v>1206900</v>
      </c>
      <c r="E55" s="238">
        <f t="shared" si="14"/>
        <v>304560</v>
      </c>
      <c r="F55" s="238">
        <f t="shared" si="14"/>
        <v>2587460</v>
      </c>
    </row>
    <row r="56" spans="1:6">
      <c r="A56" s="230" t="s">
        <v>319</v>
      </c>
      <c r="B56" s="231"/>
      <c r="C56" s="234"/>
      <c r="D56" s="234"/>
      <c r="E56" s="234"/>
      <c r="F56" s="228">
        <f t="shared" ref="F56" si="15">SUM(C56:D56)</f>
        <v>0</v>
      </c>
    </row>
    <row r="57" spans="1:6">
      <c r="A57" s="230" t="s">
        <v>320</v>
      </c>
      <c r="B57" s="231"/>
      <c r="C57" s="234">
        <v>1076000</v>
      </c>
      <c r="D57" s="234">
        <v>1206900</v>
      </c>
      <c r="E57" s="234">
        <f>E53*0.27</f>
        <v>304560</v>
      </c>
      <c r="F57" s="228">
        <f>SUM(C57:E63)</f>
        <v>2587460</v>
      </c>
    </row>
    <row r="58" spans="1:6" hidden="1">
      <c r="A58" s="216" t="s">
        <v>321</v>
      </c>
      <c r="B58" s="217" t="s">
        <v>107</v>
      </c>
      <c r="C58" s="237"/>
      <c r="D58" s="237"/>
      <c r="E58" s="237"/>
      <c r="F58" s="237"/>
    </row>
    <row r="59" spans="1:6" hidden="1">
      <c r="A59" s="216" t="s">
        <v>108</v>
      </c>
      <c r="B59" s="217" t="s">
        <v>109</v>
      </c>
      <c r="C59" s="237"/>
      <c r="D59" s="237"/>
      <c r="E59" s="237"/>
      <c r="F59" s="237"/>
    </row>
    <row r="60" spans="1:6" hidden="1">
      <c r="A60" s="216" t="s">
        <v>322</v>
      </c>
      <c r="B60" s="217" t="s">
        <v>113</v>
      </c>
      <c r="C60" s="238">
        <f>SUM(C61:C63)</f>
        <v>0</v>
      </c>
      <c r="D60" s="238"/>
      <c r="E60" s="238"/>
      <c r="F60" s="238"/>
    </row>
    <row r="61" spans="1:6" hidden="1">
      <c r="A61" s="230" t="s">
        <v>323</v>
      </c>
      <c r="B61" s="231"/>
      <c r="C61" s="234"/>
      <c r="D61" s="234"/>
      <c r="E61" s="234"/>
      <c r="F61" s="234"/>
    </row>
    <row r="62" spans="1:6" hidden="1">
      <c r="A62" s="230" t="s">
        <v>324</v>
      </c>
      <c r="B62" s="231"/>
      <c r="C62" s="234"/>
      <c r="D62" s="234"/>
      <c r="E62" s="234"/>
      <c r="F62" s="234"/>
    </row>
    <row r="63" spans="1:6" hidden="1">
      <c r="A63" s="230" t="s">
        <v>322</v>
      </c>
      <c r="B63" s="231"/>
      <c r="C63" s="234"/>
      <c r="D63" s="234"/>
      <c r="E63" s="234"/>
      <c r="F63" s="234"/>
    </row>
    <row r="64" spans="1:6" ht="25.5">
      <c r="A64" s="242" t="s">
        <v>325</v>
      </c>
      <c r="B64" s="243" t="s">
        <v>120</v>
      </c>
      <c r="C64" s="247">
        <f>SUM(C60,C55,C58,C59)</f>
        <v>1076000</v>
      </c>
      <c r="D64" s="247">
        <f t="shared" ref="D64:F64" si="16">SUM(D60,D55,D58,D59)</f>
        <v>1206900</v>
      </c>
      <c r="E64" s="247">
        <f t="shared" ref="E64" si="17">SUM(E60,E55,E58,E59)</f>
        <v>304560</v>
      </c>
      <c r="F64" s="247">
        <f t="shared" si="16"/>
        <v>2587460</v>
      </c>
    </row>
    <row r="65" spans="1:6" ht="15.75" thickBot="1">
      <c r="A65" s="251" t="s">
        <v>326</v>
      </c>
      <c r="B65" s="252" t="s">
        <v>122</v>
      </c>
      <c r="C65" s="247">
        <f>SUM(C64,C54,C51,C26,C17)</f>
        <v>4600000</v>
      </c>
      <c r="D65" s="247">
        <f>SUM(D64,D54,D51,D26,D17)</f>
        <v>4106900</v>
      </c>
      <c r="E65" s="247">
        <f>SUM(E64,E54,E51,E26,E17)</f>
        <v>2432560</v>
      </c>
      <c r="F65" s="247">
        <f>SUM(F64,F54,F51,F26,F17)</f>
        <v>11139460</v>
      </c>
    </row>
  </sheetData>
  <mergeCells count="6">
    <mergeCell ref="A4:A6"/>
    <mergeCell ref="B4:B6"/>
    <mergeCell ref="C4:F4"/>
    <mergeCell ref="F5:F6"/>
    <mergeCell ref="A3:E3"/>
    <mergeCell ref="C6:E6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11"/>
  <sheetViews>
    <sheetView view="pageBreakPreview" zoomScale="60" zoomScaleNormal="100" workbookViewId="0">
      <selection activeCell="A2" sqref="A2"/>
    </sheetView>
  </sheetViews>
  <sheetFormatPr defaultRowHeight="15"/>
  <cols>
    <col min="1" max="1" width="22.85546875" customWidth="1"/>
    <col min="2" max="2" width="23.140625" customWidth="1"/>
    <col min="3" max="3" width="24.140625" customWidth="1"/>
  </cols>
  <sheetData>
    <row r="1" spans="1:5">
      <c r="A1" t="s">
        <v>480</v>
      </c>
    </row>
    <row r="3" spans="1:5">
      <c r="A3" s="726" t="s">
        <v>602</v>
      </c>
      <c r="B3" s="726"/>
      <c r="C3" s="726"/>
      <c r="D3" s="726"/>
      <c r="E3" s="726"/>
    </row>
    <row r="4" spans="1:5" ht="15.75" thickBot="1"/>
    <row r="5" spans="1:5" ht="30">
      <c r="A5" s="187" t="s">
        <v>3</v>
      </c>
      <c r="B5" s="188" t="s">
        <v>4</v>
      </c>
      <c r="C5" s="189" t="s">
        <v>251</v>
      </c>
    </row>
    <row r="6" spans="1:5" ht="45">
      <c r="A6" s="191" t="s">
        <v>6</v>
      </c>
      <c r="B6" s="1" t="s">
        <v>7</v>
      </c>
      <c r="C6" s="192">
        <v>994710</v>
      </c>
    </row>
    <row r="7" spans="1:5" ht="30">
      <c r="A7" s="194" t="s">
        <v>258</v>
      </c>
      <c r="B7" s="195" t="s">
        <v>33</v>
      </c>
      <c r="C7" s="196">
        <f>SUM(C6:C6)</f>
        <v>994710</v>
      </c>
    </row>
    <row r="8" spans="1:5" ht="30">
      <c r="A8" s="194" t="s">
        <v>262</v>
      </c>
      <c r="B8" s="195" t="s">
        <v>39</v>
      </c>
      <c r="C8" s="196">
        <v>0</v>
      </c>
    </row>
    <row r="9" spans="1:5">
      <c r="A9" s="198" t="s">
        <v>263</v>
      </c>
      <c r="B9" s="199" t="s">
        <v>41</v>
      </c>
      <c r="C9" s="200">
        <f>C8+C7</f>
        <v>994710</v>
      </c>
    </row>
    <row r="10" spans="1:5" ht="45.75" thickBot="1">
      <c r="A10" s="201" t="s">
        <v>264</v>
      </c>
      <c r="B10" s="147" t="s">
        <v>43</v>
      </c>
      <c r="C10" s="202">
        <v>109416</v>
      </c>
    </row>
    <row r="11" spans="1:5">
      <c r="A11" s="703" t="s">
        <v>168</v>
      </c>
      <c r="B11" s="703"/>
      <c r="C11" s="453">
        <f>SUM(C9:C10)</f>
        <v>1104126</v>
      </c>
    </row>
  </sheetData>
  <mergeCells count="2">
    <mergeCell ref="A3:E3"/>
    <mergeCell ref="A11:B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2"/>
  <sheetViews>
    <sheetView topLeftCell="A8" workbookViewId="0">
      <selection activeCell="J18" sqref="J18"/>
    </sheetView>
  </sheetViews>
  <sheetFormatPr defaultRowHeight="15"/>
  <cols>
    <col min="1" max="1" width="19" customWidth="1"/>
    <col min="3" max="3" width="19.28515625" customWidth="1"/>
    <col min="4" max="4" width="24" customWidth="1"/>
    <col min="5" max="5" width="19.5703125" customWidth="1"/>
    <col min="6" max="6" width="20.28515625" customWidth="1"/>
  </cols>
  <sheetData>
    <row r="1" spans="1:6">
      <c r="A1" s="724" t="s">
        <v>478</v>
      </c>
      <c r="B1" s="724"/>
      <c r="C1" s="724"/>
      <c r="D1" s="184"/>
      <c r="E1" s="184"/>
      <c r="F1" s="184"/>
    </row>
    <row r="2" spans="1:6">
      <c r="A2" s="185"/>
      <c r="B2" s="185"/>
      <c r="C2" s="185"/>
      <c r="D2" s="184"/>
      <c r="E2" s="184"/>
      <c r="F2" s="184"/>
    </row>
    <row r="3" spans="1:6">
      <c r="B3" s="760" t="s">
        <v>265</v>
      </c>
      <c r="C3" s="760"/>
      <c r="D3" s="760"/>
      <c r="E3" s="760"/>
      <c r="F3" s="726"/>
    </row>
    <row r="4" spans="1:6">
      <c r="B4" s="760"/>
      <c r="C4" s="760"/>
      <c r="D4" s="760"/>
      <c r="E4" s="760"/>
      <c r="F4" s="726"/>
    </row>
    <row r="5" spans="1:6">
      <c r="A5" s="186"/>
      <c r="B5" s="186"/>
      <c r="C5" s="186"/>
      <c r="D5" s="186"/>
      <c r="E5" s="186"/>
      <c r="F5" s="186" t="s">
        <v>247</v>
      </c>
    </row>
    <row r="6" spans="1:6" ht="15.75" thickBot="1">
      <c r="A6" s="186"/>
      <c r="B6" s="186"/>
      <c r="C6" s="186"/>
      <c r="D6" s="186"/>
      <c r="E6" s="186"/>
      <c r="F6" s="186"/>
    </row>
    <row r="7" spans="1:6" ht="30">
      <c r="A7" s="187" t="s">
        <v>3</v>
      </c>
      <c r="B7" s="188" t="s">
        <v>4</v>
      </c>
      <c r="C7" s="189" t="s">
        <v>248</v>
      </c>
      <c r="D7" s="189" t="s">
        <v>466</v>
      </c>
      <c r="E7" s="189" t="s">
        <v>251</v>
      </c>
      <c r="F7" s="190" t="s">
        <v>252</v>
      </c>
    </row>
    <row r="8" spans="1:6" ht="43.5" customHeight="1">
      <c r="A8" s="191" t="s">
        <v>6</v>
      </c>
      <c r="B8" s="1" t="s">
        <v>7</v>
      </c>
      <c r="C8" s="192"/>
      <c r="D8" s="192">
        <v>3423900</v>
      </c>
      <c r="E8" s="192">
        <v>994710</v>
      </c>
      <c r="F8" s="193">
        <f t="shared" ref="F8:F15" si="0">SUM(C8:E8)</f>
        <v>4418610</v>
      </c>
    </row>
    <row r="9" spans="1:6" ht="60">
      <c r="A9" s="191" t="s">
        <v>253</v>
      </c>
      <c r="B9" s="1" t="s">
        <v>13</v>
      </c>
      <c r="C9" s="192"/>
      <c r="D9" s="192"/>
      <c r="E9" s="192"/>
      <c r="F9" s="193">
        <f t="shared" si="0"/>
        <v>0</v>
      </c>
    </row>
    <row r="10" spans="1:6">
      <c r="A10" s="191" t="s">
        <v>14</v>
      </c>
      <c r="B10" s="1" t="s">
        <v>15</v>
      </c>
      <c r="C10" s="192"/>
      <c r="D10" s="192"/>
      <c r="E10" s="192"/>
      <c r="F10" s="193">
        <f t="shared" si="0"/>
        <v>0</v>
      </c>
    </row>
    <row r="11" spans="1:6">
      <c r="A11" s="191" t="s">
        <v>16</v>
      </c>
      <c r="B11" s="1" t="s">
        <v>17</v>
      </c>
      <c r="C11" s="192"/>
      <c r="D11" s="192"/>
      <c r="E11" s="192"/>
      <c r="F11" s="193">
        <f t="shared" si="0"/>
        <v>0</v>
      </c>
    </row>
    <row r="12" spans="1:6" ht="30">
      <c r="A12" s="191" t="s">
        <v>254</v>
      </c>
      <c r="B12" s="1" t="s">
        <v>19</v>
      </c>
      <c r="C12" s="192">
        <v>200000</v>
      </c>
      <c r="D12" s="192">
        <v>200000</v>
      </c>
      <c r="E12" s="192"/>
      <c r="F12" s="193">
        <f t="shared" si="0"/>
        <v>400000</v>
      </c>
    </row>
    <row r="13" spans="1:6" ht="30">
      <c r="A13" s="191" t="s">
        <v>255</v>
      </c>
      <c r="B13" s="1" t="s">
        <v>23</v>
      </c>
      <c r="C13" s="192"/>
      <c r="D13" s="192"/>
      <c r="E13" s="192"/>
      <c r="F13" s="193">
        <f t="shared" si="0"/>
        <v>0</v>
      </c>
    </row>
    <row r="14" spans="1:6" ht="30">
      <c r="A14" s="191" t="s">
        <v>256</v>
      </c>
      <c r="B14" s="1" t="s">
        <v>25</v>
      </c>
      <c r="C14" s="192">
        <v>12000</v>
      </c>
      <c r="D14" s="192">
        <v>12000</v>
      </c>
      <c r="E14" s="192"/>
      <c r="F14" s="193">
        <f t="shared" si="0"/>
        <v>24000</v>
      </c>
    </row>
    <row r="15" spans="1:6" ht="30">
      <c r="A15" s="191" t="s">
        <v>257</v>
      </c>
      <c r="B15" s="1" t="s">
        <v>31</v>
      </c>
      <c r="C15" s="192"/>
      <c r="D15" s="192"/>
      <c r="E15" s="192"/>
      <c r="F15" s="193">
        <f t="shared" si="0"/>
        <v>0</v>
      </c>
    </row>
    <row r="16" spans="1:6" ht="30">
      <c r="A16" s="194" t="s">
        <v>258</v>
      </c>
      <c r="B16" s="195" t="s">
        <v>33</v>
      </c>
      <c r="C16" s="196">
        <f>SUM(C8:C15)</f>
        <v>212000</v>
      </c>
      <c r="D16" s="196">
        <f>SUM(D8:D15)</f>
        <v>3635900</v>
      </c>
      <c r="E16" s="196">
        <f>SUM(E8:E15)</f>
        <v>994710</v>
      </c>
      <c r="F16" s="197">
        <f>SUM(F8:F15)</f>
        <v>4842610</v>
      </c>
    </row>
    <row r="17" spans="1:6" ht="45">
      <c r="A17" s="191" t="s">
        <v>259</v>
      </c>
      <c r="B17" s="1" t="s">
        <v>34</v>
      </c>
      <c r="C17" s="192">
        <v>7568508</v>
      </c>
      <c r="D17" s="192"/>
      <c r="E17" s="192"/>
      <c r="F17" s="193">
        <f>SUM(C17:E17)</f>
        <v>7568508</v>
      </c>
    </row>
    <row r="18" spans="1:6" ht="55.5" customHeight="1">
      <c r="A18" s="191" t="s">
        <v>260</v>
      </c>
      <c r="B18" s="1" t="s">
        <v>35</v>
      </c>
      <c r="C18" s="192"/>
      <c r="D18" s="192"/>
      <c r="E18" s="192"/>
      <c r="F18" s="193">
        <f>SUM(C18:E18)</f>
        <v>0</v>
      </c>
    </row>
    <row r="19" spans="1:6" ht="28.5" customHeight="1">
      <c r="A19" s="191" t="s">
        <v>261</v>
      </c>
      <c r="B19" s="1" t="s">
        <v>37</v>
      </c>
      <c r="C19" s="192"/>
      <c r="D19" s="192"/>
      <c r="E19" s="192"/>
      <c r="F19" s="193">
        <f>SUM(C19:E19)</f>
        <v>0</v>
      </c>
    </row>
    <row r="20" spans="1:6" ht="30">
      <c r="A20" s="194" t="s">
        <v>262</v>
      </c>
      <c r="B20" s="195" t="s">
        <v>39</v>
      </c>
      <c r="C20" s="196">
        <f>SUM(C17:C19)</f>
        <v>7568508</v>
      </c>
      <c r="D20" s="196">
        <f t="shared" ref="D20:E20" si="1">SUM(D17:D19)</f>
        <v>0</v>
      </c>
      <c r="E20" s="196">
        <f t="shared" si="1"/>
        <v>0</v>
      </c>
      <c r="F20" s="197">
        <f>SUM(F17:F19)</f>
        <v>7568508</v>
      </c>
    </row>
    <row r="21" spans="1:6">
      <c r="A21" s="198" t="s">
        <v>263</v>
      </c>
      <c r="B21" s="199" t="s">
        <v>41</v>
      </c>
      <c r="C21" s="200">
        <f>C20+C16</f>
        <v>7780508</v>
      </c>
      <c r="D21" s="200">
        <f t="shared" ref="D21:E21" si="2">D20+D16</f>
        <v>3635900</v>
      </c>
      <c r="E21" s="200">
        <f t="shared" si="2"/>
        <v>994710</v>
      </c>
      <c r="F21" s="200">
        <f>F20+F16</f>
        <v>12411118</v>
      </c>
    </row>
    <row r="22" spans="1:6" ht="63.75" customHeight="1" thickBot="1">
      <c r="A22" s="201" t="s">
        <v>264</v>
      </c>
      <c r="B22" s="147" t="s">
        <v>43</v>
      </c>
      <c r="C22" s="202">
        <v>1461760</v>
      </c>
      <c r="D22" s="202">
        <v>745633</v>
      </c>
      <c r="E22" s="202">
        <v>109416</v>
      </c>
      <c r="F22" s="203">
        <f>SUM(C22:E22)</f>
        <v>2316809</v>
      </c>
    </row>
  </sheetData>
  <mergeCells count="3">
    <mergeCell ref="A1:C1"/>
    <mergeCell ref="B3:E4"/>
    <mergeCell ref="F3:F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Z69"/>
  <sheetViews>
    <sheetView workbookViewId="0">
      <pane xSplit="2" ySplit="7" topLeftCell="O58" activePane="bottomRight" state="frozen"/>
      <selection activeCell="H18" sqref="H18"/>
      <selection pane="topRight" activeCell="H18" sqref="H18"/>
      <selection pane="bottomLeft" activeCell="H18" sqref="H18"/>
      <selection pane="bottomRight" activeCell="V61" sqref="V61"/>
    </sheetView>
  </sheetViews>
  <sheetFormatPr defaultRowHeight="15"/>
  <cols>
    <col min="1" max="1" width="19.85546875" customWidth="1"/>
    <col min="2" max="2" width="18" customWidth="1"/>
    <col min="3" max="3" width="18" style="150" customWidth="1"/>
    <col min="4" max="4" width="18.5703125" customWidth="1"/>
    <col min="5" max="5" width="19.5703125" customWidth="1"/>
    <col min="6" max="6" width="15.140625" customWidth="1"/>
    <col min="7" max="7" width="17" customWidth="1"/>
    <col min="8" max="8" width="15.85546875" customWidth="1"/>
    <col min="9" max="9" width="16" customWidth="1"/>
    <col min="10" max="10" width="18" customWidth="1"/>
    <col min="11" max="11" width="18.140625" customWidth="1"/>
    <col min="12" max="12" width="18.28515625" customWidth="1"/>
    <col min="13" max="13" width="22.140625" customWidth="1"/>
    <col min="14" max="14" width="19" customWidth="1"/>
    <col min="15" max="15" width="18.5703125" customWidth="1"/>
    <col min="16" max="16" width="15.5703125" customWidth="1"/>
    <col min="17" max="17" width="17.42578125" customWidth="1"/>
    <col min="18" max="18" width="15.5703125" customWidth="1"/>
    <col min="19" max="19" width="14.140625" customWidth="1"/>
    <col min="20" max="20" width="14.85546875" customWidth="1"/>
    <col min="21" max="24" width="24" customWidth="1"/>
    <col min="25" max="25" width="16.7109375" customWidth="1"/>
    <col min="26" max="26" width="17.5703125" customWidth="1"/>
  </cols>
  <sheetData>
    <row r="1" spans="1:26">
      <c r="A1" s="724" t="s">
        <v>479</v>
      </c>
      <c r="B1" s="724"/>
      <c r="C1" s="724"/>
      <c r="D1" s="724"/>
      <c r="E1" s="724"/>
      <c r="M1" s="205"/>
    </row>
    <row r="2" spans="1:26">
      <c r="A2" s="185"/>
      <c r="B2" s="185"/>
      <c r="C2" s="444"/>
      <c r="D2" s="185"/>
      <c r="E2" s="185"/>
      <c r="M2" s="205"/>
    </row>
    <row r="3" spans="1:26">
      <c r="D3" s="205"/>
      <c r="E3" s="765" t="s">
        <v>507</v>
      </c>
      <c r="F3" s="765"/>
      <c r="G3" s="765"/>
      <c r="H3" s="765"/>
      <c r="I3" s="765"/>
      <c r="J3" s="765"/>
      <c r="K3" s="765"/>
      <c r="M3" s="205"/>
    </row>
    <row r="4" spans="1:26" ht="15.75" thickBot="1">
      <c r="A4" s="55"/>
      <c r="B4" s="55"/>
      <c r="C4" s="445"/>
      <c r="D4" s="205"/>
      <c r="E4" s="205"/>
      <c r="M4" s="205"/>
      <c r="R4" s="766" t="s">
        <v>247</v>
      </c>
      <c r="S4" s="766"/>
    </row>
    <row r="5" spans="1:26" ht="30" customHeight="1">
      <c r="A5" s="735" t="s">
        <v>3</v>
      </c>
      <c r="B5" s="737" t="s">
        <v>4</v>
      </c>
      <c r="C5" s="781" t="s">
        <v>462</v>
      </c>
      <c r="D5" s="767" t="s">
        <v>266</v>
      </c>
      <c r="E5" s="769" t="s">
        <v>248</v>
      </c>
      <c r="F5" s="727" t="s">
        <v>267</v>
      </c>
      <c r="G5" s="728"/>
      <c r="H5" s="728"/>
      <c r="I5" s="728"/>
      <c r="J5" s="728"/>
      <c r="K5" s="728"/>
      <c r="L5" s="729" t="s">
        <v>566</v>
      </c>
      <c r="M5" s="789" t="s">
        <v>568</v>
      </c>
      <c r="N5" s="790"/>
      <c r="O5" s="791" t="s">
        <v>567</v>
      </c>
      <c r="P5" s="761" t="s">
        <v>268</v>
      </c>
      <c r="Q5" s="762"/>
      <c r="R5" s="762"/>
      <c r="S5" s="762"/>
      <c r="T5" s="763" t="s">
        <v>269</v>
      </c>
      <c r="U5" s="755" t="s">
        <v>270</v>
      </c>
      <c r="V5" s="755"/>
      <c r="W5" s="755"/>
      <c r="X5" s="755"/>
    </row>
    <row r="6" spans="1:26" ht="60">
      <c r="A6" s="736"/>
      <c r="B6" s="738"/>
      <c r="C6" s="782"/>
      <c r="D6" s="768"/>
      <c r="E6" s="770"/>
      <c r="F6" s="206" t="s">
        <v>249</v>
      </c>
      <c r="G6" s="207" t="s">
        <v>271</v>
      </c>
      <c r="H6" s="207" t="s">
        <v>272</v>
      </c>
      <c r="I6" s="207" t="s">
        <v>273</v>
      </c>
      <c r="J6" s="207" t="s">
        <v>274</v>
      </c>
      <c r="K6" s="207" t="s">
        <v>509</v>
      </c>
      <c r="L6" s="730"/>
      <c r="M6" s="208" t="s">
        <v>569</v>
      </c>
      <c r="N6" s="209" t="s">
        <v>275</v>
      </c>
      <c r="O6" s="792"/>
      <c r="P6" s="210" t="s">
        <v>250</v>
      </c>
      <c r="Q6" s="211" t="s">
        <v>276</v>
      </c>
      <c r="R6" s="211" t="s">
        <v>277</v>
      </c>
      <c r="S6" s="211" t="s">
        <v>519</v>
      </c>
      <c r="T6" s="764"/>
      <c r="U6" s="441" t="s">
        <v>510</v>
      </c>
      <c r="V6" s="441" t="s">
        <v>513</v>
      </c>
      <c r="W6" s="442" t="s">
        <v>514</v>
      </c>
      <c r="X6" s="756" t="s">
        <v>511</v>
      </c>
      <c r="Y6" s="212"/>
    </row>
    <row r="7" spans="1:26" ht="38.25">
      <c r="A7" s="736"/>
      <c r="B7" s="738"/>
      <c r="C7" s="783"/>
      <c r="D7" s="213" t="s">
        <v>508</v>
      </c>
      <c r="E7" s="214" t="s">
        <v>508</v>
      </c>
      <c r="F7" s="732" t="s">
        <v>508</v>
      </c>
      <c r="G7" s="733"/>
      <c r="H7" s="733"/>
      <c r="I7" s="733"/>
      <c r="J7" s="733"/>
      <c r="K7" s="733"/>
      <c r="L7" s="731"/>
      <c r="M7" s="784" t="s">
        <v>508</v>
      </c>
      <c r="N7" s="785"/>
      <c r="O7" s="792"/>
      <c r="P7" s="786" t="s">
        <v>508</v>
      </c>
      <c r="Q7" s="787"/>
      <c r="R7" s="787"/>
      <c r="S7" s="788"/>
      <c r="T7" s="764"/>
      <c r="U7" s="777" t="s">
        <v>508</v>
      </c>
      <c r="V7" s="777"/>
      <c r="W7" s="443"/>
      <c r="X7" s="756"/>
      <c r="Y7" s="215" t="s">
        <v>278</v>
      </c>
      <c r="Z7" s="7" t="s">
        <v>512</v>
      </c>
    </row>
    <row r="8" spans="1:26" ht="25.5">
      <c r="A8" s="216" t="s">
        <v>279</v>
      </c>
      <c r="B8" s="217" t="s">
        <v>46</v>
      </c>
      <c r="C8" s="218">
        <f>SUM(C9:C13)</f>
        <v>1076573</v>
      </c>
      <c r="D8" s="218">
        <f>SUM(D9:D13)</f>
        <v>102000</v>
      </c>
      <c r="E8" s="219">
        <f>SUM(E9:E13)</f>
        <v>50000</v>
      </c>
      <c r="F8" s="219">
        <f t="shared" ref="F8:K8" si="0">SUM(F9:F13)</f>
        <v>0</v>
      </c>
      <c r="G8" s="219">
        <f t="shared" si="0"/>
        <v>0</v>
      </c>
      <c r="H8" s="219">
        <f t="shared" si="0"/>
        <v>0</v>
      </c>
      <c r="I8" s="219">
        <f t="shared" si="0"/>
        <v>0</v>
      </c>
      <c r="J8" s="219">
        <f t="shared" si="0"/>
        <v>0</v>
      </c>
      <c r="K8" s="219">
        <f t="shared" si="0"/>
        <v>0</v>
      </c>
      <c r="L8" s="220">
        <f t="shared" ref="L8:L38" si="1">SUM(F8:K8)</f>
        <v>0</v>
      </c>
      <c r="M8" s="219">
        <f t="shared" ref="M8:N8" si="2">SUM(M9:M13)</f>
        <v>0</v>
      </c>
      <c r="N8" s="219">
        <f t="shared" si="2"/>
        <v>0</v>
      </c>
      <c r="O8" s="221">
        <f>SUM(M8:N8)</f>
        <v>0</v>
      </c>
      <c r="P8" s="219">
        <f t="shared" ref="P8:S8" si="3">SUM(P9:P13)</f>
        <v>20000</v>
      </c>
      <c r="Q8" s="219">
        <f t="shared" si="3"/>
        <v>0</v>
      </c>
      <c r="R8" s="219">
        <f t="shared" si="3"/>
        <v>0</v>
      </c>
      <c r="S8" s="219">
        <f t="shared" si="3"/>
        <v>0</v>
      </c>
      <c r="T8" s="440">
        <f t="shared" ref="T8:T38" si="4">SUM(P8:S8)</f>
        <v>20000</v>
      </c>
      <c r="U8" s="238">
        <f t="shared" ref="U8:X8" si="5">SUM(U9:U13)</f>
        <v>32000</v>
      </c>
      <c r="V8" s="238">
        <f t="shared" si="5"/>
        <v>0</v>
      </c>
      <c r="W8" s="238"/>
      <c r="X8" s="238">
        <f t="shared" si="5"/>
        <v>32000</v>
      </c>
      <c r="Y8" s="222">
        <f>D8-E8-L8-O8-T8-X8</f>
        <v>0</v>
      </c>
      <c r="Z8" s="453">
        <f t="shared" ref="Z8:Z50" si="6">D8-C8</f>
        <v>-974573</v>
      </c>
    </row>
    <row r="9" spans="1:26">
      <c r="A9" s="223" t="s">
        <v>280</v>
      </c>
      <c r="B9" s="224"/>
      <c r="C9" s="778">
        <v>1076573</v>
      </c>
      <c r="D9" s="225">
        <f>SUM(E9,,M9,U9,P9,Q9,R9,S9,J9,F9,N9,I9,G9,K9,H9,V9)</f>
        <v>0</v>
      </c>
      <c r="E9" s="226"/>
      <c r="F9" s="227"/>
      <c r="G9" s="228"/>
      <c r="H9" s="228"/>
      <c r="I9" s="228"/>
      <c r="J9" s="228"/>
      <c r="K9" s="228"/>
      <c r="L9" s="220">
        <f t="shared" si="1"/>
        <v>0</v>
      </c>
      <c r="M9" s="229"/>
      <c r="N9" s="228"/>
      <c r="O9" s="221">
        <f t="shared" ref="O9:O69" si="7">SUM(M9:N9)</f>
        <v>0</v>
      </c>
      <c r="P9" s="227"/>
      <c r="Q9" s="228"/>
      <c r="R9" s="228"/>
      <c r="S9" s="228"/>
      <c r="T9" s="440">
        <f t="shared" si="4"/>
        <v>0</v>
      </c>
      <c r="U9" s="228"/>
      <c r="V9" s="228"/>
      <c r="W9" s="228"/>
      <c r="X9" s="228">
        <f>SUM(U9:V9)</f>
        <v>0</v>
      </c>
      <c r="Y9" s="222">
        <f t="shared" ref="Y9:Y69" si="8">D9-E9-L9-O9-T9-X9</f>
        <v>0</v>
      </c>
      <c r="Z9" s="453">
        <f t="shared" si="6"/>
        <v>-1076573</v>
      </c>
    </row>
    <row r="10" spans="1:26">
      <c r="A10" s="230" t="s">
        <v>47</v>
      </c>
      <c r="B10" s="231"/>
      <c r="C10" s="779"/>
      <c r="D10" s="225">
        <f t="shared" ref="D10:D21" si="9">SUM(E10,,M10,U10,P10,Q10,R10,S10,J10,F10,N10,I10,G10,K10,H10,V10)</f>
        <v>0</v>
      </c>
      <c r="E10" s="232"/>
      <c r="F10" s="233"/>
      <c r="G10" s="234"/>
      <c r="H10" s="234"/>
      <c r="I10" s="234"/>
      <c r="J10" s="234"/>
      <c r="K10" s="234"/>
      <c r="L10" s="220">
        <f t="shared" si="1"/>
        <v>0</v>
      </c>
      <c r="M10" s="233"/>
      <c r="N10" s="234"/>
      <c r="O10" s="221">
        <f t="shared" si="7"/>
        <v>0</v>
      </c>
      <c r="P10" s="233"/>
      <c r="Q10" s="234"/>
      <c r="R10" s="234"/>
      <c r="S10" s="234"/>
      <c r="T10" s="440">
        <f t="shared" si="4"/>
        <v>0</v>
      </c>
      <c r="U10" s="234"/>
      <c r="V10" s="234"/>
      <c r="W10" s="234"/>
      <c r="X10" s="228">
        <f t="shared" ref="X10:X13" si="10">SUM(U10:V10)</f>
        <v>0</v>
      </c>
      <c r="Y10" s="222">
        <f t="shared" si="8"/>
        <v>0</v>
      </c>
      <c r="Z10" s="453">
        <f t="shared" si="6"/>
        <v>0</v>
      </c>
    </row>
    <row r="11" spans="1:26">
      <c r="A11" s="230" t="s">
        <v>281</v>
      </c>
      <c r="B11" s="231"/>
      <c r="C11" s="779"/>
      <c r="D11" s="225">
        <f t="shared" si="9"/>
        <v>0</v>
      </c>
      <c r="E11" s="232"/>
      <c r="F11" s="233"/>
      <c r="G11" s="234"/>
      <c r="H11" s="234"/>
      <c r="I11" s="234"/>
      <c r="J11" s="234"/>
      <c r="K11" s="234"/>
      <c r="L11" s="220">
        <f t="shared" si="1"/>
        <v>0</v>
      </c>
      <c r="M11" s="233"/>
      <c r="N11" s="234"/>
      <c r="O11" s="221">
        <f t="shared" si="7"/>
        <v>0</v>
      </c>
      <c r="P11" s="233"/>
      <c r="Q11" s="234"/>
      <c r="R11" s="234"/>
      <c r="S11" s="234"/>
      <c r="T11" s="440">
        <f t="shared" si="4"/>
        <v>0</v>
      </c>
      <c r="U11" s="234"/>
      <c r="V11" s="234"/>
      <c r="W11" s="234"/>
      <c r="X11" s="228">
        <f t="shared" si="10"/>
        <v>0</v>
      </c>
      <c r="Y11" s="222">
        <f t="shared" si="8"/>
        <v>0</v>
      </c>
      <c r="Z11" s="453">
        <f t="shared" si="6"/>
        <v>0</v>
      </c>
    </row>
    <row r="12" spans="1:26" ht="25.5">
      <c r="A12" s="230" t="s">
        <v>282</v>
      </c>
      <c r="B12" s="231"/>
      <c r="C12" s="779"/>
      <c r="D12" s="225">
        <f t="shared" si="9"/>
        <v>0</v>
      </c>
      <c r="E12" s="232"/>
      <c r="F12" s="233"/>
      <c r="G12" s="234"/>
      <c r="H12" s="234"/>
      <c r="I12" s="234"/>
      <c r="J12" s="234"/>
      <c r="K12" s="234"/>
      <c r="L12" s="220">
        <f t="shared" si="1"/>
        <v>0</v>
      </c>
      <c r="M12" s="233"/>
      <c r="N12" s="234"/>
      <c r="O12" s="221">
        <f t="shared" si="7"/>
        <v>0</v>
      </c>
      <c r="P12" s="233"/>
      <c r="Q12" s="234"/>
      <c r="R12" s="234"/>
      <c r="S12" s="234"/>
      <c r="T12" s="440">
        <f t="shared" si="4"/>
        <v>0</v>
      </c>
      <c r="U12" s="234"/>
      <c r="V12" s="234"/>
      <c r="W12" s="234"/>
      <c r="X12" s="228">
        <f t="shared" si="10"/>
        <v>0</v>
      </c>
      <c r="Y12" s="222">
        <f t="shared" si="8"/>
        <v>0</v>
      </c>
      <c r="Z12" s="453">
        <f t="shared" si="6"/>
        <v>0</v>
      </c>
    </row>
    <row r="13" spans="1:26">
      <c r="A13" s="230" t="s">
        <v>283</v>
      </c>
      <c r="B13" s="231"/>
      <c r="C13" s="780"/>
      <c r="D13" s="225">
        <f t="shared" si="9"/>
        <v>102000</v>
      </c>
      <c r="E13" s="232">
        <v>50000</v>
      </c>
      <c r="F13" s="233"/>
      <c r="G13" s="234"/>
      <c r="H13" s="234"/>
      <c r="I13" s="234"/>
      <c r="J13" s="234"/>
      <c r="K13" s="234"/>
      <c r="L13" s="220">
        <f t="shared" si="1"/>
        <v>0</v>
      </c>
      <c r="M13" s="233"/>
      <c r="N13" s="234"/>
      <c r="O13" s="221">
        <f t="shared" si="7"/>
        <v>0</v>
      </c>
      <c r="P13" s="233">
        <v>20000</v>
      </c>
      <c r="Q13" s="234"/>
      <c r="R13" s="234"/>
      <c r="S13" s="234"/>
      <c r="T13" s="440">
        <f t="shared" si="4"/>
        <v>20000</v>
      </c>
      <c r="U13" s="234">
        <v>32000</v>
      </c>
      <c r="V13" s="234"/>
      <c r="W13" s="234"/>
      <c r="X13" s="228">
        <f t="shared" si="10"/>
        <v>32000</v>
      </c>
      <c r="Y13" s="222">
        <f t="shared" si="8"/>
        <v>0</v>
      </c>
      <c r="Z13" s="453">
        <f t="shared" si="6"/>
        <v>102000</v>
      </c>
    </row>
    <row r="14" spans="1:26" ht="25.5">
      <c r="A14" s="216" t="s">
        <v>284</v>
      </c>
      <c r="B14" s="217" t="s">
        <v>52</v>
      </c>
      <c r="C14" s="446">
        <f t="shared" ref="C14:E14" si="11">SUM(C15:C20)</f>
        <v>2602404</v>
      </c>
      <c r="D14" s="235">
        <f>SUM(D15:D20)</f>
        <v>941000</v>
      </c>
      <c r="E14" s="219">
        <f t="shared" si="11"/>
        <v>175000</v>
      </c>
      <c r="F14" s="236">
        <f>SUM(F15:F20)</f>
        <v>500000</v>
      </c>
      <c r="G14" s="236">
        <f t="shared" ref="G14:K14" si="12">SUM(G15:G20)</f>
        <v>0</v>
      </c>
      <c r="H14" s="236">
        <f t="shared" si="12"/>
        <v>0</v>
      </c>
      <c r="I14" s="236">
        <f t="shared" si="12"/>
        <v>0</v>
      </c>
      <c r="J14" s="236">
        <f t="shared" si="12"/>
        <v>150000</v>
      </c>
      <c r="K14" s="236">
        <f t="shared" si="12"/>
        <v>0</v>
      </c>
      <c r="L14" s="220">
        <f t="shared" si="1"/>
        <v>650000</v>
      </c>
      <c r="M14" s="236">
        <f>SUM(M15:M20)</f>
        <v>0</v>
      </c>
      <c r="N14" s="237"/>
      <c r="O14" s="221">
        <f t="shared" si="7"/>
        <v>0</v>
      </c>
      <c r="P14" s="236">
        <f>SUM(P15:P20)</f>
        <v>116000</v>
      </c>
      <c r="Q14" s="238">
        <f>SUM(Q15:Q20)</f>
        <v>0</v>
      </c>
      <c r="R14" s="238">
        <f>SUM(R15:R20)</f>
        <v>0</v>
      </c>
      <c r="S14" s="237"/>
      <c r="T14" s="440">
        <f t="shared" si="4"/>
        <v>116000</v>
      </c>
      <c r="U14" s="238">
        <f>SUM(U15:U20)</f>
        <v>0</v>
      </c>
      <c r="V14" s="238">
        <f t="shared" ref="V14:X14" si="13">SUM(V15:V20)</f>
        <v>0</v>
      </c>
      <c r="W14" s="238"/>
      <c r="X14" s="238">
        <f t="shared" si="13"/>
        <v>0</v>
      </c>
      <c r="Y14" s="222">
        <f t="shared" si="8"/>
        <v>0</v>
      </c>
      <c r="Z14" s="453">
        <f t="shared" si="6"/>
        <v>-1661404</v>
      </c>
    </row>
    <row r="15" spans="1:26">
      <c r="A15" s="230" t="s">
        <v>285</v>
      </c>
      <c r="B15" s="231"/>
      <c r="C15" s="771">
        <v>2602404</v>
      </c>
      <c r="D15" s="225">
        <f t="shared" si="9"/>
        <v>50000</v>
      </c>
      <c r="E15" s="239">
        <v>50000</v>
      </c>
      <c r="F15" s="233"/>
      <c r="G15" s="234"/>
      <c r="H15" s="234"/>
      <c r="I15" s="234"/>
      <c r="J15" s="234"/>
      <c r="K15" s="234"/>
      <c r="L15" s="220">
        <f t="shared" si="1"/>
        <v>0</v>
      </c>
      <c r="M15" s="233"/>
      <c r="N15" s="234"/>
      <c r="O15" s="221">
        <f t="shared" si="7"/>
        <v>0</v>
      </c>
      <c r="P15" s="233"/>
      <c r="Q15" s="234"/>
      <c r="R15" s="234"/>
      <c r="S15" s="234"/>
      <c r="T15" s="440">
        <f t="shared" si="4"/>
        <v>0</v>
      </c>
      <c r="U15" s="234"/>
      <c r="V15" s="234"/>
      <c r="W15" s="234"/>
      <c r="X15" s="228">
        <f t="shared" ref="X15:X20" si="14">SUM(U15:V15)</f>
        <v>0</v>
      </c>
      <c r="Y15" s="222">
        <f t="shared" si="8"/>
        <v>0</v>
      </c>
      <c r="Z15" s="453">
        <f t="shared" si="6"/>
        <v>-2552404</v>
      </c>
    </row>
    <row r="16" spans="1:26">
      <c r="A16" s="230" t="s">
        <v>286</v>
      </c>
      <c r="B16" s="231"/>
      <c r="C16" s="772"/>
      <c r="D16" s="225">
        <f t="shared" si="9"/>
        <v>0</v>
      </c>
      <c r="E16" s="239"/>
      <c r="F16" s="233"/>
      <c r="G16" s="234"/>
      <c r="H16" s="234"/>
      <c r="I16" s="234"/>
      <c r="J16" s="234"/>
      <c r="K16" s="234"/>
      <c r="L16" s="220">
        <f t="shared" si="1"/>
        <v>0</v>
      </c>
      <c r="M16" s="233"/>
      <c r="N16" s="234"/>
      <c r="O16" s="221">
        <f t="shared" si="7"/>
        <v>0</v>
      </c>
      <c r="P16" s="233"/>
      <c r="Q16" s="234"/>
      <c r="R16" s="234"/>
      <c r="S16" s="234"/>
      <c r="T16" s="440">
        <f t="shared" si="4"/>
        <v>0</v>
      </c>
      <c r="U16" s="234"/>
      <c r="V16" s="234"/>
      <c r="W16" s="234"/>
      <c r="X16" s="228">
        <f t="shared" si="14"/>
        <v>0</v>
      </c>
      <c r="Y16" s="222">
        <f t="shared" si="8"/>
        <v>0</v>
      </c>
      <c r="Z16" s="453">
        <f t="shared" si="6"/>
        <v>0</v>
      </c>
    </row>
    <row r="17" spans="1:26" ht="25.5">
      <c r="A17" s="230" t="s">
        <v>287</v>
      </c>
      <c r="B17" s="231"/>
      <c r="C17" s="772"/>
      <c r="D17" s="225">
        <f t="shared" si="9"/>
        <v>150000</v>
      </c>
      <c r="E17" s="239"/>
      <c r="F17" s="233"/>
      <c r="G17" s="234"/>
      <c r="H17" s="234"/>
      <c r="I17" s="234"/>
      <c r="J17" s="234">
        <v>150000</v>
      </c>
      <c r="K17" s="234"/>
      <c r="L17" s="220">
        <f t="shared" si="1"/>
        <v>150000</v>
      </c>
      <c r="M17" s="233"/>
      <c r="N17" s="234"/>
      <c r="O17" s="221">
        <f t="shared" si="7"/>
        <v>0</v>
      </c>
      <c r="P17" s="233"/>
      <c r="Q17" s="234"/>
      <c r="R17" s="234"/>
      <c r="S17" s="234"/>
      <c r="T17" s="440">
        <f t="shared" si="4"/>
        <v>0</v>
      </c>
      <c r="U17" s="234"/>
      <c r="V17" s="234"/>
      <c r="W17" s="234"/>
      <c r="X17" s="228">
        <f t="shared" si="14"/>
        <v>0</v>
      </c>
      <c r="Y17" s="222">
        <f t="shared" si="8"/>
        <v>0</v>
      </c>
      <c r="Z17" s="453">
        <f t="shared" si="6"/>
        <v>150000</v>
      </c>
    </row>
    <row r="18" spans="1:26" ht="25.5">
      <c r="A18" s="230" t="s">
        <v>288</v>
      </c>
      <c r="B18" s="231"/>
      <c r="C18" s="772"/>
      <c r="D18" s="225">
        <f t="shared" si="9"/>
        <v>0</v>
      </c>
      <c r="E18" s="239"/>
      <c r="F18" s="233"/>
      <c r="G18" s="234"/>
      <c r="H18" s="234"/>
      <c r="I18" s="234"/>
      <c r="J18" s="234"/>
      <c r="K18" s="234"/>
      <c r="L18" s="220">
        <f t="shared" si="1"/>
        <v>0</v>
      </c>
      <c r="M18" s="233"/>
      <c r="N18" s="234"/>
      <c r="O18" s="221">
        <f t="shared" si="7"/>
        <v>0</v>
      </c>
      <c r="P18" s="233"/>
      <c r="Q18" s="234"/>
      <c r="R18" s="234"/>
      <c r="S18" s="234"/>
      <c r="T18" s="440">
        <f t="shared" si="4"/>
        <v>0</v>
      </c>
      <c r="U18" s="234"/>
      <c r="V18" s="234"/>
      <c r="W18" s="234"/>
      <c r="X18" s="228">
        <f t="shared" si="14"/>
        <v>0</v>
      </c>
      <c r="Y18" s="222">
        <f t="shared" si="8"/>
        <v>0</v>
      </c>
      <c r="Z18" s="453">
        <f t="shared" si="6"/>
        <v>0</v>
      </c>
    </row>
    <row r="19" spans="1:26">
      <c r="A19" s="230" t="s">
        <v>58</v>
      </c>
      <c r="B19" s="231"/>
      <c r="C19" s="772"/>
      <c r="D19" s="225">
        <f t="shared" si="9"/>
        <v>0</v>
      </c>
      <c r="E19" s="239"/>
      <c r="F19" s="233"/>
      <c r="G19" s="234"/>
      <c r="H19" s="234"/>
      <c r="I19" s="234"/>
      <c r="J19" s="234"/>
      <c r="K19" s="234"/>
      <c r="L19" s="220">
        <f t="shared" si="1"/>
        <v>0</v>
      </c>
      <c r="M19" s="233"/>
      <c r="N19" s="234"/>
      <c r="O19" s="221">
        <f t="shared" si="7"/>
        <v>0</v>
      </c>
      <c r="P19" s="233"/>
      <c r="Q19" s="234"/>
      <c r="R19" s="234"/>
      <c r="S19" s="234"/>
      <c r="T19" s="440">
        <f t="shared" si="4"/>
        <v>0</v>
      </c>
      <c r="U19" s="234"/>
      <c r="V19" s="234"/>
      <c r="W19" s="234"/>
      <c r="X19" s="228">
        <f t="shared" si="14"/>
        <v>0</v>
      </c>
      <c r="Y19" s="222">
        <f t="shared" si="8"/>
        <v>0</v>
      </c>
      <c r="Z19" s="453">
        <f t="shared" si="6"/>
        <v>0</v>
      </c>
    </row>
    <row r="20" spans="1:26" ht="25.5">
      <c r="A20" s="230" t="s">
        <v>289</v>
      </c>
      <c r="B20" s="231"/>
      <c r="C20" s="773"/>
      <c r="D20" s="225">
        <f t="shared" si="9"/>
        <v>741000</v>
      </c>
      <c r="E20" s="239">
        <v>125000</v>
      </c>
      <c r="F20" s="499">
        <v>500000</v>
      </c>
      <c r="G20" s="234"/>
      <c r="H20" s="234"/>
      <c r="I20" s="234"/>
      <c r="J20" s="234"/>
      <c r="K20" s="234"/>
      <c r="L20" s="220">
        <f t="shared" si="1"/>
        <v>500000</v>
      </c>
      <c r="M20" s="233"/>
      <c r="N20" s="234"/>
      <c r="O20" s="221">
        <f t="shared" si="7"/>
        <v>0</v>
      </c>
      <c r="P20" s="233">
        <v>116000</v>
      </c>
      <c r="Q20" s="234"/>
      <c r="R20" s="234"/>
      <c r="S20" s="234"/>
      <c r="T20" s="440">
        <f t="shared" si="4"/>
        <v>116000</v>
      </c>
      <c r="U20" s="234"/>
      <c r="V20" s="234"/>
      <c r="W20" s="234"/>
      <c r="X20" s="228">
        <f t="shared" si="14"/>
        <v>0</v>
      </c>
      <c r="Y20" s="222">
        <f t="shared" si="8"/>
        <v>0</v>
      </c>
      <c r="Z20" s="453">
        <f t="shared" si="6"/>
        <v>741000</v>
      </c>
    </row>
    <row r="21" spans="1:26">
      <c r="A21" s="216" t="s">
        <v>290</v>
      </c>
      <c r="B21" s="217" t="s">
        <v>291</v>
      </c>
      <c r="C21" s="447"/>
      <c r="D21" s="225">
        <f t="shared" si="9"/>
        <v>0</v>
      </c>
      <c r="E21" s="240"/>
      <c r="F21" s="241"/>
      <c r="G21" s="237"/>
      <c r="H21" s="237"/>
      <c r="I21" s="237"/>
      <c r="J21" s="237"/>
      <c r="K21" s="237"/>
      <c r="L21" s="220">
        <f t="shared" si="1"/>
        <v>0</v>
      </c>
      <c r="M21" s="241">
        <v>0</v>
      </c>
      <c r="N21" s="237"/>
      <c r="O21" s="221">
        <f t="shared" si="7"/>
        <v>0</v>
      </c>
      <c r="P21" s="241"/>
      <c r="Q21" s="237"/>
      <c r="R21" s="237"/>
      <c r="S21" s="237"/>
      <c r="T21" s="440">
        <f t="shared" si="4"/>
        <v>0</v>
      </c>
      <c r="U21" s="237"/>
      <c r="V21" s="237"/>
      <c r="W21" s="237"/>
      <c r="X21" s="237"/>
      <c r="Y21" s="222">
        <f t="shared" si="8"/>
        <v>0</v>
      </c>
      <c r="Z21" s="453">
        <f t="shared" si="6"/>
        <v>0</v>
      </c>
    </row>
    <row r="22" spans="1:26">
      <c r="A22" s="242" t="s">
        <v>292</v>
      </c>
      <c r="B22" s="243" t="s">
        <v>60</v>
      </c>
      <c r="C22" s="245">
        <f>SUM(C14,C8,C21)</f>
        <v>3678977</v>
      </c>
      <c r="D22" s="244">
        <f>SUM(D14,D8,D21)</f>
        <v>1043000</v>
      </c>
      <c r="E22" s="245">
        <f>SUM(E14,E8,E21)</f>
        <v>225000</v>
      </c>
      <c r="F22" s="245">
        <f t="shared" ref="F22:K22" si="15">SUM(F14,F8,F21)</f>
        <v>500000</v>
      </c>
      <c r="G22" s="245">
        <f t="shared" si="15"/>
        <v>0</v>
      </c>
      <c r="H22" s="245">
        <f t="shared" si="15"/>
        <v>0</v>
      </c>
      <c r="I22" s="245">
        <f t="shared" si="15"/>
        <v>0</v>
      </c>
      <c r="J22" s="245">
        <f t="shared" si="15"/>
        <v>150000</v>
      </c>
      <c r="K22" s="245">
        <f t="shared" si="15"/>
        <v>0</v>
      </c>
      <c r="L22" s="220">
        <f t="shared" si="1"/>
        <v>650000</v>
      </c>
      <c r="M22" s="245">
        <f t="shared" ref="M22:N22" si="16">SUM(M14,M8,M21)</f>
        <v>0</v>
      </c>
      <c r="N22" s="245">
        <f t="shared" si="16"/>
        <v>0</v>
      </c>
      <c r="O22" s="221">
        <f t="shared" si="7"/>
        <v>0</v>
      </c>
      <c r="P22" s="245">
        <f t="shared" ref="P22:S22" si="17">SUM(P14,P8,P21)</f>
        <v>136000</v>
      </c>
      <c r="Q22" s="245">
        <f t="shared" si="17"/>
        <v>0</v>
      </c>
      <c r="R22" s="245">
        <f t="shared" si="17"/>
        <v>0</v>
      </c>
      <c r="S22" s="245">
        <f t="shared" si="17"/>
        <v>0</v>
      </c>
      <c r="T22" s="440">
        <f t="shared" si="4"/>
        <v>136000</v>
      </c>
      <c r="U22" s="247">
        <f>SUM(U14,U8,U21)</f>
        <v>32000</v>
      </c>
      <c r="V22" s="247">
        <f t="shared" ref="V22:X22" si="18">SUM(V14,V8,V21)</f>
        <v>0</v>
      </c>
      <c r="W22" s="247"/>
      <c r="X22" s="247">
        <f t="shared" si="18"/>
        <v>32000</v>
      </c>
      <c r="Y22" s="222">
        <f t="shared" si="8"/>
        <v>0</v>
      </c>
      <c r="Z22" s="453">
        <f t="shared" si="6"/>
        <v>-2635977</v>
      </c>
    </row>
    <row r="23" spans="1:26" ht="38.25">
      <c r="A23" s="216" t="s">
        <v>293</v>
      </c>
      <c r="B23" s="217" t="s">
        <v>62</v>
      </c>
      <c r="C23" s="240">
        <f t="shared" ref="C23:E23" si="19">SUM(C24:C27)</f>
        <v>1333858</v>
      </c>
      <c r="D23" s="235">
        <f>SUM(D24:D27)</f>
        <v>264000</v>
      </c>
      <c r="E23" s="240">
        <f t="shared" si="19"/>
        <v>240000</v>
      </c>
      <c r="F23" s="241"/>
      <c r="G23" s="237"/>
      <c r="H23" s="237"/>
      <c r="I23" s="237"/>
      <c r="J23" s="237"/>
      <c r="K23" s="237"/>
      <c r="L23" s="220">
        <f t="shared" si="1"/>
        <v>0</v>
      </c>
      <c r="M23" s="241">
        <f t="shared" ref="M23" si="20">SUM(M24:M27)</f>
        <v>0</v>
      </c>
      <c r="N23" s="237"/>
      <c r="O23" s="221">
        <f t="shared" si="7"/>
        <v>0</v>
      </c>
      <c r="P23" s="237">
        <f t="shared" ref="P23:X23" si="21">SUM(P24:P27)</f>
        <v>0</v>
      </c>
      <c r="Q23" s="237">
        <f t="shared" si="21"/>
        <v>0</v>
      </c>
      <c r="R23" s="237">
        <f t="shared" si="21"/>
        <v>0</v>
      </c>
      <c r="S23" s="237">
        <f t="shared" si="21"/>
        <v>0</v>
      </c>
      <c r="T23" s="440">
        <f t="shared" si="4"/>
        <v>0</v>
      </c>
      <c r="U23" s="237">
        <f t="shared" si="21"/>
        <v>24000</v>
      </c>
      <c r="V23" s="237">
        <f t="shared" si="21"/>
        <v>0</v>
      </c>
      <c r="W23" s="237"/>
      <c r="X23" s="237">
        <f t="shared" si="21"/>
        <v>24000</v>
      </c>
      <c r="Y23" s="222">
        <f t="shared" si="8"/>
        <v>0</v>
      </c>
      <c r="Z23" s="453">
        <f t="shared" si="6"/>
        <v>-1069858</v>
      </c>
    </row>
    <row r="24" spans="1:26" ht="38.25">
      <c r="A24" s="230" t="s">
        <v>294</v>
      </c>
      <c r="B24" s="231"/>
      <c r="C24" s="771">
        <v>1333858</v>
      </c>
      <c r="D24" s="225">
        <f t="shared" ref="D24:D27" si="22">SUM(E24,,M24,U24,P24,Q24,R24,S24,J24,F24,N24,I24,G24,K24,H24,V24)</f>
        <v>0</v>
      </c>
      <c r="E24" s="232"/>
      <c r="F24" s="233"/>
      <c r="G24" s="234"/>
      <c r="H24" s="234"/>
      <c r="I24" s="234"/>
      <c r="J24" s="234"/>
      <c r="K24" s="234"/>
      <c r="L24" s="220">
        <f t="shared" si="1"/>
        <v>0</v>
      </c>
      <c r="M24" s="233"/>
      <c r="N24" s="234"/>
      <c r="O24" s="221">
        <f t="shared" si="7"/>
        <v>0</v>
      </c>
      <c r="P24" s="233"/>
      <c r="Q24" s="234"/>
      <c r="R24" s="234"/>
      <c r="S24" s="234"/>
      <c r="T24" s="440">
        <f t="shared" si="4"/>
        <v>0</v>
      </c>
      <c r="U24" s="234"/>
      <c r="V24" s="234"/>
      <c r="W24" s="234"/>
      <c r="X24" s="228">
        <f t="shared" ref="X24:X30" si="23">SUM(U24:V24)</f>
        <v>0</v>
      </c>
      <c r="Y24" s="222">
        <f t="shared" si="8"/>
        <v>0</v>
      </c>
      <c r="Z24" s="453">
        <f t="shared" si="6"/>
        <v>-1333858</v>
      </c>
    </row>
    <row r="25" spans="1:26" ht="25.5">
      <c r="A25" s="230" t="s">
        <v>295</v>
      </c>
      <c r="B25" s="231"/>
      <c r="C25" s="772"/>
      <c r="D25" s="225">
        <f t="shared" si="22"/>
        <v>0</v>
      </c>
      <c r="E25" s="232"/>
      <c r="F25" s="233"/>
      <c r="G25" s="234"/>
      <c r="H25" s="234"/>
      <c r="I25" s="234"/>
      <c r="J25" s="234"/>
      <c r="K25" s="234"/>
      <c r="L25" s="220">
        <f t="shared" si="1"/>
        <v>0</v>
      </c>
      <c r="M25" s="233"/>
      <c r="N25" s="234"/>
      <c r="O25" s="221">
        <f t="shared" si="7"/>
        <v>0</v>
      </c>
      <c r="P25" s="233"/>
      <c r="Q25" s="234"/>
      <c r="R25" s="234"/>
      <c r="S25" s="234"/>
      <c r="T25" s="440">
        <f t="shared" si="4"/>
        <v>0</v>
      </c>
      <c r="U25" s="234"/>
      <c r="V25" s="234"/>
      <c r="W25" s="234"/>
      <c r="X25" s="228">
        <f t="shared" si="23"/>
        <v>0</v>
      </c>
      <c r="Y25" s="222">
        <f t="shared" si="8"/>
        <v>0</v>
      </c>
      <c r="Z25" s="453">
        <f t="shared" si="6"/>
        <v>0</v>
      </c>
    </row>
    <row r="26" spans="1:26" ht="25.5">
      <c r="A26" s="230" t="s">
        <v>296</v>
      </c>
      <c r="B26" s="231"/>
      <c r="C26" s="772"/>
      <c r="D26" s="225">
        <f t="shared" si="22"/>
        <v>0</v>
      </c>
      <c r="E26" s="232"/>
      <c r="F26" s="233"/>
      <c r="G26" s="234"/>
      <c r="H26" s="234"/>
      <c r="I26" s="234"/>
      <c r="J26" s="234"/>
      <c r="K26" s="234"/>
      <c r="L26" s="220">
        <f t="shared" si="1"/>
        <v>0</v>
      </c>
      <c r="M26" s="233"/>
      <c r="N26" s="234"/>
      <c r="O26" s="221">
        <f t="shared" si="7"/>
        <v>0</v>
      </c>
      <c r="P26" s="233"/>
      <c r="Q26" s="234"/>
      <c r="R26" s="234"/>
      <c r="S26" s="234"/>
      <c r="T26" s="440">
        <f t="shared" si="4"/>
        <v>0</v>
      </c>
      <c r="U26" s="234"/>
      <c r="V26" s="234"/>
      <c r="W26" s="234"/>
      <c r="X26" s="228">
        <f t="shared" si="23"/>
        <v>0</v>
      </c>
      <c r="Y26" s="222">
        <f t="shared" si="8"/>
        <v>0</v>
      </c>
      <c r="Z26" s="453">
        <f t="shared" si="6"/>
        <v>0</v>
      </c>
    </row>
    <row r="27" spans="1:26" ht="38.25">
      <c r="A27" s="230" t="s">
        <v>297</v>
      </c>
      <c r="B27" s="231"/>
      <c r="C27" s="773"/>
      <c r="D27" s="225">
        <f t="shared" si="22"/>
        <v>264000</v>
      </c>
      <c r="E27" s="232">
        <v>240000</v>
      </c>
      <c r="F27" s="233"/>
      <c r="G27" s="234"/>
      <c r="H27" s="234"/>
      <c r="I27" s="234"/>
      <c r="J27" s="234"/>
      <c r="K27" s="234"/>
      <c r="L27" s="220">
        <f t="shared" si="1"/>
        <v>0</v>
      </c>
      <c r="M27" s="233"/>
      <c r="N27" s="234"/>
      <c r="O27" s="221">
        <f t="shared" si="7"/>
        <v>0</v>
      </c>
      <c r="P27" s="233"/>
      <c r="Q27" s="234"/>
      <c r="R27" s="234"/>
      <c r="S27" s="234"/>
      <c r="T27" s="440">
        <f t="shared" si="4"/>
        <v>0</v>
      </c>
      <c r="U27" s="234">
        <v>24000</v>
      </c>
      <c r="V27" s="234"/>
      <c r="W27" s="234"/>
      <c r="X27" s="228">
        <f t="shared" si="23"/>
        <v>24000</v>
      </c>
      <c r="Y27" s="222">
        <f t="shared" si="8"/>
        <v>0</v>
      </c>
      <c r="Z27" s="453">
        <f t="shared" si="6"/>
        <v>264000</v>
      </c>
    </row>
    <row r="28" spans="1:26" ht="25.5">
      <c r="A28" s="216" t="s">
        <v>298</v>
      </c>
      <c r="B28" s="217" t="s">
        <v>66</v>
      </c>
      <c r="C28" s="219">
        <f t="shared" ref="C28:E28" si="24">SUM(C29:C30)</f>
        <v>156442</v>
      </c>
      <c r="D28" s="218">
        <f>SUM(D29:D30)</f>
        <v>86000</v>
      </c>
      <c r="E28" s="219">
        <f t="shared" si="24"/>
        <v>22000</v>
      </c>
      <c r="F28" s="241"/>
      <c r="G28" s="237"/>
      <c r="H28" s="237"/>
      <c r="I28" s="237"/>
      <c r="J28" s="237"/>
      <c r="K28" s="237"/>
      <c r="L28" s="220">
        <f t="shared" si="1"/>
        <v>0</v>
      </c>
      <c r="M28" s="236">
        <f>SUM(M29:M30)</f>
        <v>0</v>
      </c>
      <c r="N28" s="237"/>
      <c r="O28" s="221">
        <f t="shared" si="7"/>
        <v>0</v>
      </c>
      <c r="P28" s="238">
        <f t="shared" ref="P28:X28" si="25">SUM(P29:P30)</f>
        <v>4000</v>
      </c>
      <c r="Q28" s="238">
        <f t="shared" si="25"/>
        <v>0</v>
      </c>
      <c r="R28" s="238">
        <f t="shared" si="25"/>
        <v>0</v>
      </c>
      <c r="S28" s="238">
        <f t="shared" si="25"/>
        <v>0</v>
      </c>
      <c r="T28" s="440">
        <f t="shared" si="4"/>
        <v>4000</v>
      </c>
      <c r="U28" s="238">
        <f t="shared" si="25"/>
        <v>60000</v>
      </c>
      <c r="V28" s="238">
        <f t="shared" si="25"/>
        <v>0</v>
      </c>
      <c r="W28" s="238"/>
      <c r="X28" s="238">
        <f t="shared" si="25"/>
        <v>60000</v>
      </c>
      <c r="Y28" s="222">
        <f t="shared" si="8"/>
        <v>0</v>
      </c>
      <c r="Z28" s="453">
        <f t="shared" si="6"/>
        <v>-70442</v>
      </c>
    </row>
    <row r="29" spans="1:26" ht="25.5">
      <c r="A29" s="230" t="s">
        <v>299</v>
      </c>
      <c r="B29" s="231"/>
      <c r="C29" s="771">
        <v>156442</v>
      </c>
      <c r="D29" s="225">
        <f t="shared" ref="D29:D30" si="26">SUM(E29,,M29,U29,P29,Q29,R29,S29,J29,F29,N29,I29,G29,K29,H29,V29)</f>
        <v>26000</v>
      </c>
      <c r="E29" s="239">
        <v>22000</v>
      </c>
      <c r="F29" s="233"/>
      <c r="G29" s="234"/>
      <c r="H29" s="234"/>
      <c r="I29" s="234"/>
      <c r="J29" s="234"/>
      <c r="K29" s="234"/>
      <c r="L29" s="220">
        <f t="shared" si="1"/>
        <v>0</v>
      </c>
      <c r="M29" s="233"/>
      <c r="N29" s="234"/>
      <c r="O29" s="221">
        <f t="shared" si="7"/>
        <v>0</v>
      </c>
      <c r="P29" s="233">
        <v>4000</v>
      </c>
      <c r="Q29" s="234"/>
      <c r="R29" s="234"/>
      <c r="S29" s="234"/>
      <c r="T29" s="440">
        <f t="shared" si="4"/>
        <v>4000</v>
      </c>
      <c r="U29" s="234"/>
      <c r="V29" s="234"/>
      <c r="W29" s="234"/>
      <c r="X29" s="228">
        <f t="shared" si="23"/>
        <v>0</v>
      </c>
      <c r="Y29" s="222">
        <f t="shared" si="8"/>
        <v>0</v>
      </c>
      <c r="Z29" s="453">
        <f t="shared" si="6"/>
        <v>-130442</v>
      </c>
    </row>
    <row r="30" spans="1:26" ht="38.25">
      <c r="A30" s="230" t="s">
        <v>300</v>
      </c>
      <c r="B30" s="231"/>
      <c r="C30" s="773"/>
      <c r="D30" s="225">
        <f t="shared" si="26"/>
        <v>60000</v>
      </c>
      <c r="E30" s="239"/>
      <c r="F30" s="233"/>
      <c r="G30" s="234"/>
      <c r="H30" s="234"/>
      <c r="I30" s="234"/>
      <c r="J30" s="234"/>
      <c r="K30" s="234"/>
      <c r="L30" s="220">
        <f t="shared" si="1"/>
        <v>0</v>
      </c>
      <c r="M30" s="233"/>
      <c r="N30" s="234"/>
      <c r="O30" s="221">
        <f t="shared" si="7"/>
        <v>0</v>
      </c>
      <c r="P30" s="233"/>
      <c r="Q30" s="234"/>
      <c r="R30" s="234"/>
      <c r="S30" s="234"/>
      <c r="T30" s="440">
        <f t="shared" si="4"/>
        <v>0</v>
      </c>
      <c r="U30" s="234">
        <v>60000</v>
      </c>
      <c r="V30" s="234"/>
      <c r="W30" s="234"/>
      <c r="X30" s="228">
        <f t="shared" si="23"/>
        <v>60000</v>
      </c>
      <c r="Y30" s="222">
        <f t="shared" si="8"/>
        <v>0</v>
      </c>
      <c r="Z30" s="453">
        <f t="shared" si="6"/>
        <v>60000</v>
      </c>
    </row>
    <row r="31" spans="1:26" ht="25.5">
      <c r="A31" s="242" t="s">
        <v>70</v>
      </c>
      <c r="B31" s="243" t="s">
        <v>71</v>
      </c>
      <c r="C31" s="245">
        <f>SUM(C23,C28)</f>
        <v>1490300</v>
      </c>
      <c r="D31" s="244">
        <f t="shared" ref="D31:E31" si="27">SUM(D23,D28)</f>
        <v>350000</v>
      </c>
      <c r="E31" s="245">
        <f t="shared" si="27"/>
        <v>262000</v>
      </c>
      <c r="F31" s="246">
        <f>SUM(F23,F28)</f>
        <v>0</v>
      </c>
      <c r="G31" s="247">
        <f>SUM(G23,G28)</f>
        <v>0</v>
      </c>
      <c r="H31" s="247"/>
      <c r="I31" s="247">
        <f>SUM(I23,I28)</f>
        <v>0</v>
      </c>
      <c r="J31" s="247">
        <f>SUM(J23,J28)</f>
        <v>0</v>
      </c>
      <c r="K31" s="247">
        <f>SUM(K23,K28)</f>
        <v>0</v>
      </c>
      <c r="L31" s="220">
        <f t="shared" si="1"/>
        <v>0</v>
      </c>
      <c r="M31" s="246">
        <f>SUM(M23,M28)</f>
        <v>0</v>
      </c>
      <c r="N31" s="247">
        <f>SUM(N23,N28)</f>
        <v>0</v>
      </c>
      <c r="O31" s="221">
        <f t="shared" si="7"/>
        <v>0</v>
      </c>
      <c r="P31" s="246">
        <f>SUM(P23,P28)</f>
        <v>4000</v>
      </c>
      <c r="Q31" s="247">
        <f>SUM(Q23,Q28)</f>
        <v>0</v>
      </c>
      <c r="R31" s="247">
        <f>SUM(R23,R28)</f>
        <v>0</v>
      </c>
      <c r="S31" s="247">
        <f>SUM(S23,S28)</f>
        <v>0</v>
      </c>
      <c r="T31" s="440">
        <f t="shared" si="4"/>
        <v>4000</v>
      </c>
      <c r="U31" s="247">
        <f>SUM(U23,U28)</f>
        <v>84000</v>
      </c>
      <c r="V31" s="247">
        <f t="shared" ref="V31:X31" si="28">SUM(V23,V28)</f>
        <v>0</v>
      </c>
      <c r="W31" s="247"/>
      <c r="X31" s="247">
        <f t="shared" si="28"/>
        <v>84000</v>
      </c>
      <c r="Y31" s="222">
        <f t="shared" si="8"/>
        <v>0</v>
      </c>
      <c r="Z31" s="453">
        <f t="shared" si="6"/>
        <v>-1140300</v>
      </c>
    </row>
    <row r="32" spans="1:26">
      <c r="A32" s="216" t="s">
        <v>301</v>
      </c>
      <c r="B32" s="217" t="s">
        <v>73</v>
      </c>
      <c r="C32" s="219">
        <f t="shared" ref="C32:E32" si="29">SUM(C33:C35)</f>
        <v>5592134</v>
      </c>
      <c r="D32" s="218">
        <f t="shared" si="29"/>
        <v>4872000</v>
      </c>
      <c r="E32" s="219">
        <f t="shared" si="29"/>
        <v>220000</v>
      </c>
      <c r="F32" s="236">
        <f>SUM(F33:F35)</f>
        <v>1330000</v>
      </c>
      <c r="G32" s="236">
        <f t="shared" ref="G32:K32" si="30">SUM(G33:G35)</f>
        <v>0</v>
      </c>
      <c r="H32" s="236">
        <f t="shared" si="30"/>
        <v>2200000</v>
      </c>
      <c r="I32" s="236">
        <f t="shared" si="30"/>
        <v>62000</v>
      </c>
      <c r="J32" s="236">
        <f t="shared" si="30"/>
        <v>0</v>
      </c>
      <c r="K32" s="236">
        <f t="shared" si="30"/>
        <v>0</v>
      </c>
      <c r="L32" s="220">
        <f t="shared" si="1"/>
        <v>3592000</v>
      </c>
      <c r="M32" s="241"/>
      <c r="N32" s="237"/>
      <c r="O32" s="221">
        <f t="shared" si="7"/>
        <v>0</v>
      </c>
      <c r="P32" s="236">
        <f t="shared" ref="P32:S32" si="31">SUM(P33:P35)</f>
        <v>0</v>
      </c>
      <c r="Q32" s="238">
        <f t="shared" si="31"/>
        <v>0</v>
      </c>
      <c r="R32" s="238">
        <f t="shared" si="31"/>
        <v>0</v>
      </c>
      <c r="S32" s="238">
        <f t="shared" si="31"/>
        <v>0</v>
      </c>
      <c r="T32" s="440">
        <f t="shared" si="4"/>
        <v>0</v>
      </c>
      <c r="U32" s="238">
        <f>SUM(U33:U35)</f>
        <v>1060000</v>
      </c>
      <c r="V32" s="238">
        <f t="shared" ref="V32:X32" si="32">SUM(V33:V35)</f>
        <v>0</v>
      </c>
      <c r="W32" s="238"/>
      <c r="X32" s="238">
        <f t="shared" si="32"/>
        <v>1060000</v>
      </c>
      <c r="Y32" s="222">
        <f t="shared" si="8"/>
        <v>0</v>
      </c>
      <c r="Z32" s="453">
        <f t="shared" si="6"/>
        <v>-720134</v>
      </c>
    </row>
    <row r="33" spans="1:26">
      <c r="A33" s="230" t="s">
        <v>302</v>
      </c>
      <c r="B33" s="231"/>
      <c r="C33" s="771">
        <v>5592134</v>
      </c>
      <c r="D33" s="225">
        <f t="shared" ref="D33:D39" si="33">SUM(E33,,M33,U33,P33,Q33,R33,S33,J33,F33,N33,I33,G33,K33,H33,V33)</f>
        <v>3410000</v>
      </c>
      <c r="E33" s="232"/>
      <c r="F33" s="233">
        <v>800000</v>
      </c>
      <c r="G33" s="234"/>
      <c r="H33" s="500">
        <v>2200000</v>
      </c>
      <c r="I33" s="234"/>
      <c r="J33" s="234"/>
      <c r="K33" s="234"/>
      <c r="L33" s="220">
        <f t="shared" si="1"/>
        <v>3000000</v>
      </c>
      <c r="M33" s="233"/>
      <c r="N33" s="234"/>
      <c r="O33" s="221">
        <f t="shared" si="7"/>
        <v>0</v>
      </c>
      <c r="P33" s="233"/>
      <c r="Q33" s="234"/>
      <c r="R33" s="234"/>
      <c r="S33" s="234"/>
      <c r="T33" s="440">
        <f t="shared" si="4"/>
        <v>0</v>
      </c>
      <c r="U33" s="234">
        <v>410000</v>
      </c>
      <c r="V33" s="234"/>
      <c r="W33" s="234"/>
      <c r="X33" s="228">
        <f t="shared" ref="X33:X35" si="34">SUM(U33:V33)</f>
        <v>410000</v>
      </c>
      <c r="Y33" s="222">
        <f t="shared" si="8"/>
        <v>0</v>
      </c>
      <c r="Z33" s="453">
        <f t="shared" si="6"/>
        <v>-2182134</v>
      </c>
    </row>
    <row r="34" spans="1:26">
      <c r="A34" s="230" t="s">
        <v>303</v>
      </c>
      <c r="B34" s="231"/>
      <c r="C34" s="772"/>
      <c r="D34" s="225">
        <f t="shared" si="33"/>
        <v>1195000</v>
      </c>
      <c r="E34" s="232">
        <v>220000</v>
      </c>
      <c r="F34" s="233">
        <v>475000</v>
      </c>
      <c r="G34" s="234"/>
      <c r="H34" s="234"/>
      <c r="I34" s="234"/>
      <c r="J34" s="234"/>
      <c r="K34" s="234"/>
      <c r="L34" s="220">
        <f t="shared" si="1"/>
        <v>475000</v>
      </c>
      <c r="M34" s="233"/>
      <c r="N34" s="234"/>
      <c r="O34" s="221">
        <f t="shared" si="7"/>
        <v>0</v>
      </c>
      <c r="P34" s="233"/>
      <c r="Q34" s="234"/>
      <c r="R34" s="234"/>
      <c r="S34" s="234"/>
      <c r="T34" s="440">
        <f t="shared" si="4"/>
        <v>0</v>
      </c>
      <c r="U34" s="234">
        <v>500000</v>
      </c>
      <c r="V34" s="234"/>
      <c r="W34" s="234"/>
      <c r="X34" s="228">
        <f t="shared" si="34"/>
        <v>500000</v>
      </c>
      <c r="Y34" s="222">
        <f t="shared" si="8"/>
        <v>0</v>
      </c>
      <c r="Z34" s="453">
        <f t="shared" si="6"/>
        <v>1195000</v>
      </c>
    </row>
    <row r="35" spans="1:26">
      <c r="A35" s="230" t="s">
        <v>304</v>
      </c>
      <c r="B35" s="231"/>
      <c r="C35" s="773"/>
      <c r="D35" s="225">
        <f t="shared" si="33"/>
        <v>267000</v>
      </c>
      <c r="E35" s="232"/>
      <c r="F35" s="233">
        <v>55000</v>
      </c>
      <c r="G35" s="234"/>
      <c r="H35" s="234"/>
      <c r="I35" s="234">
        <v>62000</v>
      </c>
      <c r="J35" s="234"/>
      <c r="K35" s="234"/>
      <c r="L35" s="220">
        <f t="shared" si="1"/>
        <v>117000</v>
      </c>
      <c r="M35" s="233"/>
      <c r="N35" s="234"/>
      <c r="O35" s="221">
        <f t="shared" si="7"/>
        <v>0</v>
      </c>
      <c r="P35" s="233"/>
      <c r="Q35" s="234"/>
      <c r="R35" s="234"/>
      <c r="S35" s="234"/>
      <c r="T35" s="440">
        <f t="shared" si="4"/>
        <v>0</v>
      </c>
      <c r="U35" s="234">
        <v>150000</v>
      </c>
      <c r="V35" s="234"/>
      <c r="W35" s="234"/>
      <c r="X35" s="228">
        <f t="shared" si="34"/>
        <v>150000</v>
      </c>
      <c r="Y35" s="222">
        <f t="shared" si="8"/>
        <v>0</v>
      </c>
      <c r="Z35" s="453">
        <f t="shared" si="6"/>
        <v>267000</v>
      </c>
    </row>
    <row r="36" spans="1:26">
      <c r="A36" s="216" t="s">
        <v>305</v>
      </c>
      <c r="B36" s="217" t="s">
        <v>78</v>
      </c>
      <c r="C36" s="447">
        <v>22455838</v>
      </c>
      <c r="D36" s="225">
        <f t="shared" si="33"/>
        <v>20730150</v>
      </c>
      <c r="E36" s="240"/>
      <c r="F36" s="241"/>
      <c r="G36" s="237"/>
      <c r="H36" s="237"/>
      <c r="I36" s="237"/>
      <c r="J36" s="237"/>
      <c r="K36" s="237"/>
      <c r="L36" s="220">
        <f t="shared" si="1"/>
        <v>0</v>
      </c>
      <c r="M36" s="501">
        <f>17000000+3600000</f>
        <v>20600000</v>
      </c>
      <c r="N36" s="237">
        <v>130150</v>
      </c>
      <c r="O36" s="221">
        <f t="shared" si="7"/>
        <v>20730150</v>
      </c>
      <c r="P36" s="241"/>
      <c r="Q36" s="237">
        <v>0</v>
      </c>
      <c r="R36" s="237"/>
      <c r="S36" s="237"/>
      <c r="T36" s="440">
        <f t="shared" si="4"/>
        <v>0</v>
      </c>
      <c r="U36" s="237"/>
      <c r="V36" s="237"/>
      <c r="W36" s="237"/>
      <c r="X36" s="237"/>
      <c r="Y36" s="222">
        <f t="shared" si="8"/>
        <v>0</v>
      </c>
      <c r="Z36" s="453">
        <f t="shared" si="6"/>
        <v>-1725688</v>
      </c>
    </row>
    <row r="37" spans="1:26">
      <c r="A37" s="216" t="s">
        <v>306</v>
      </c>
      <c r="B37" s="217" t="s">
        <v>81</v>
      </c>
      <c r="C37" s="447"/>
      <c r="D37" s="225">
        <f t="shared" si="33"/>
        <v>0</v>
      </c>
      <c r="E37" s="240"/>
      <c r="F37" s="241"/>
      <c r="G37" s="237"/>
      <c r="H37" s="237"/>
      <c r="I37" s="237"/>
      <c r="J37" s="237"/>
      <c r="K37" s="237"/>
      <c r="L37" s="220">
        <f t="shared" si="1"/>
        <v>0</v>
      </c>
      <c r="M37" s="241"/>
      <c r="N37" s="237"/>
      <c r="O37" s="221">
        <f t="shared" si="7"/>
        <v>0</v>
      </c>
      <c r="P37" s="241"/>
      <c r="Q37" s="237">
        <v>0</v>
      </c>
      <c r="R37" s="237"/>
      <c r="S37" s="237"/>
      <c r="T37" s="440">
        <f t="shared" si="4"/>
        <v>0</v>
      </c>
      <c r="U37" s="237"/>
      <c r="V37" s="237"/>
      <c r="W37" s="237"/>
      <c r="X37" s="237"/>
      <c r="Y37" s="222">
        <f t="shared" si="8"/>
        <v>0</v>
      </c>
      <c r="Z37" s="453">
        <f t="shared" si="6"/>
        <v>0</v>
      </c>
    </row>
    <row r="38" spans="1:26" ht="38.25">
      <c r="A38" s="216" t="s">
        <v>165</v>
      </c>
      <c r="B38" s="217" t="s">
        <v>82</v>
      </c>
      <c r="C38" s="447">
        <v>1617921</v>
      </c>
      <c r="D38" s="225">
        <f t="shared" si="33"/>
        <v>842000</v>
      </c>
      <c r="E38" s="240">
        <v>120000</v>
      </c>
      <c r="F38" s="501">
        <v>700000</v>
      </c>
      <c r="G38" s="237"/>
      <c r="H38" s="237"/>
      <c r="I38" s="237"/>
      <c r="J38" s="237">
        <v>22000</v>
      </c>
      <c r="K38" s="237"/>
      <c r="L38" s="220">
        <f t="shared" si="1"/>
        <v>722000</v>
      </c>
      <c r="M38" s="241"/>
      <c r="N38" s="237"/>
      <c r="O38" s="221">
        <f t="shared" si="7"/>
        <v>0</v>
      </c>
      <c r="P38" s="241"/>
      <c r="Q38" s="237"/>
      <c r="R38" s="237"/>
      <c r="S38" s="237"/>
      <c r="T38" s="440">
        <f t="shared" si="4"/>
        <v>0</v>
      </c>
      <c r="U38" s="237"/>
      <c r="V38" s="237"/>
      <c r="W38" s="237"/>
      <c r="X38" s="237"/>
      <c r="Y38" s="222">
        <f t="shared" si="8"/>
        <v>0</v>
      </c>
      <c r="Z38" s="453">
        <f t="shared" si="6"/>
        <v>-775921</v>
      </c>
    </row>
    <row r="39" spans="1:26" ht="25.5">
      <c r="A39" s="216" t="s">
        <v>83</v>
      </c>
      <c r="B39" s="217" t="s">
        <v>84</v>
      </c>
      <c r="C39" s="449">
        <v>6480</v>
      </c>
      <c r="D39" s="225">
        <f t="shared" si="33"/>
        <v>0</v>
      </c>
      <c r="E39" s="439"/>
      <c r="F39" s="241"/>
      <c r="G39" s="450"/>
      <c r="H39" s="450"/>
      <c r="I39" s="450"/>
      <c r="J39" s="450"/>
      <c r="K39" s="450"/>
      <c r="L39" s="220"/>
      <c r="M39" s="241"/>
      <c r="N39" s="450"/>
      <c r="O39" s="221"/>
      <c r="P39" s="241"/>
      <c r="Q39" s="450"/>
      <c r="R39" s="450"/>
      <c r="S39" s="450"/>
      <c r="T39" s="440"/>
      <c r="U39" s="237"/>
      <c r="V39" s="237"/>
      <c r="W39" s="237"/>
      <c r="X39" s="237"/>
      <c r="Y39" s="222">
        <f t="shared" si="8"/>
        <v>0</v>
      </c>
      <c r="Z39" s="453">
        <f t="shared" si="6"/>
        <v>-6480</v>
      </c>
    </row>
    <row r="40" spans="1:26" ht="25.5">
      <c r="A40" s="216" t="s">
        <v>307</v>
      </c>
      <c r="B40" s="217" t="s">
        <v>86</v>
      </c>
      <c r="C40" s="236">
        <f>SUM(C41:C42)</f>
        <v>6074911</v>
      </c>
      <c r="D40" s="218">
        <f>SUM(D41:D43)</f>
        <v>3494000</v>
      </c>
      <c r="E40" s="236">
        <f>SUM(E41:E43)</f>
        <v>1100000</v>
      </c>
      <c r="F40" s="236">
        <f t="shared" ref="F40:K40" si="35">SUM(F41:F43)</f>
        <v>0</v>
      </c>
      <c r="G40" s="236">
        <f t="shared" si="35"/>
        <v>0</v>
      </c>
      <c r="H40" s="236">
        <f t="shared" si="35"/>
        <v>0</v>
      </c>
      <c r="I40" s="236">
        <f t="shared" si="35"/>
        <v>0</v>
      </c>
      <c r="J40" s="236">
        <f t="shared" si="35"/>
        <v>0</v>
      </c>
      <c r="K40" s="236">
        <f t="shared" si="35"/>
        <v>0</v>
      </c>
      <c r="L40" s="220">
        <f t="shared" ref="L40:L69" si="36">SUM(F40:K40)</f>
        <v>0</v>
      </c>
      <c r="M40" s="236">
        <f t="shared" ref="M40:N40" si="37">SUM(M41:M43)</f>
        <v>0</v>
      </c>
      <c r="N40" s="236">
        <f t="shared" si="37"/>
        <v>0</v>
      </c>
      <c r="O40" s="221">
        <f t="shared" si="7"/>
        <v>0</v>
      </c>
      <c r="P40" s="236">
        <f>SUM(P41:P43)</f>
        <v>72000</v>
      </c>
      <c r="Q40" s="236">
        <f>SUM(Q41:Q43)</f>
        <v>0</v>
      </c>
      <c r="R40" s="236">
        <f>SUM(R41:R43)</f>
        <v>2232000</v>
      </c>
      <c r="S40" s="236">
        <f>SUM(S41:S43)</f>
        <v>90000</v>
      </c>
      <c r="T40" s="440">
        <f t="shared" ref="T40:T69" si="38">SUM(P40:S40)</f>
        <v>2394000</v>
      </c>
      <c r="U40" s="238">
        <f t="shared" ref="U40" si="39">SUM(U41:U43)</f>
        <v>0</v>
      </c>
      <c r="V40" s="238"/>
      <c r="W40" s="238"/>
      <c r="X40" s="238"/>
      <c r="Y40" s="222">
        <f t="shared" si="8"/>
        <v>0</v>
      </c>
      <c r="Z40" s="453">
        <f t="shared" si="6"/>
        <v>-2580911</v>
      </c>
    </row>
    <row r="41" spans="1:26">
      <c r="A41" s="230" t="s">
        <v>87</v>
      </c>
      <c r="B41" s="231"/>
      <c r="C41" s="771">
        <v>6074911</v>
      </c>
      <c r="D41" s="225">
        <f t="shared" ref="D41:D43" si="40">SUM(E41,,M41,U41,P41,Q41,R41,S41,J41,F41,N41,I41,G41,K41,H41,V41)</f>
        <v>0</v>
      </c>
      <c r="E41" s="232"/>
      <c r="F41" s="233"/>
      <c r="G41" s="234"/>
      <c r="H41" s="234"/>
      <c r="I41" s="234"/>
      <c r="J41" s="234"/>
      <c r="K41" s="234"/>
      <c r="L41" s="220">
        <f t="shared" si="36"/>
        <v>0</v>
      </c>
      <c r="M41" s="233"/>
      <c r="N41" s="234"/>
      <c r="O41" s="221">
        <f t="shared" si="7"/>
        <v>0</v>
      </c>
      <c r="P41" s="233"/>
      <c r="Q41" s="234"/>
      <c r="R41" s="234"/>
      <c r="S41" s="234"/>
      <c r="T41" s="440">
        <f t="shared" si="38"/>
        <v>0</v>
      </c>
      <c r="U41" s="234"/>
      <c r="V41" s="234"/>
      <c r="W41" s="234"/>
      <c r="X41" s="228">
        <f t="shared" ref="X41:X43" si="41">SUM(U41:V41)</f>
        <v>0</v>
      </c>
      <c r="Y41" s="222">
        <f t="shared" si="8"/>
        <v>0</v>
      </c>
      <c r="Z41" s="453">
        <f t="shared" si="6"/>
        <v>-6074911</v>
      </c>
    </row>
    <row r="42" spans="1:26" ht="25.5">
      <c r="A42" s="230" t="s">
        <v>88</v>
      </c>
      <c r="B42" s="231"/>
      <c r="C42" s="772"/>
      <c r="D42" s="225">
        <f t="shared" si="40"/>
        <v>0</v>
      </c>
      <c r="E42" s="232"/>
      <c r="F42" s="233"/>
      <c r="G42" s="234"/>
      <c r="H42" s="234"/>
      <c r="I42" s="234"/>
      <c r="J42" s="234"/>
      <c r="K42" s="234"/>
      <c r="L42" s="220">
        <f t="shared" si="36"/>
        <v>0</v>
      </c>
      <c r="M42" s="233"/>
      <c r="N42" s="234"/>
      <c r="O42" s="221">
        <f t="shared" si="7"/>
        <v>0</v>
      </c>
      <c r="P42" s="233"/>
      <c r="Q42" s="234"/>
      <c r="R42" s="234"/>
      <c r="S42" s="234"/>
      <c r="T42" s="440">
        <f t="shared" si="38"/>
        <v>0</v>
      </c>
      <c r="U42" s="234"/>
      <c r="V42" s="234"/>
      <c r="W42" s="234"/>
      <c r="X42" s="228">
        <f t="shared" si="41"/>
        <v>0</v>
      </c>
      <c r="Y42" s="222">
        <f t="shared" si="8"/>
        <v>0</v>
      </c>
      <c r="Z42" s="453">
        <f t="shared" si="6"/>
        <v>0</v>
      </c>
    </row>
    <row r="43" spans="1:26" ht="25.5">
      <c r="A43" s="230" t="s">
        <v>308</v>
      </c>
      <c r="B43" s="231"/>
      <c r="C43" s="773"/>
      <c r="D43" s="225">
        <f t="shared" si="40"/>
        <v>3494000</v>
      </c>
      <c r="E43" s="232">
        <v>1100000</v>
      </c>
      <c r="F43" s="233"/>
      <c r="G43" s="234"/>
      <c r="H43" s="234"/>
      <c r="I43" s="234"/>
      <c r="J43" s="234"/>
      <c r="K43" s="234"/>
      <c r="L43" s="220">
        <f t="shared" si="36"/>
        <v>0</v>
      </c>
      <c r="M43" s="233"/>
      <c r="N43" s="234"/>
      <c r="O43" s="221">
        <f t="shared" si="7"/>
        <v>0</v>
      </c>
      <c r="P43" s="233">
        <v>72000</v>
      </c>
      <c r="Q43" s="234"/>
      <c r="R43" s="234">
        <v>2232000</v>
      </c>
      <c r="S43" s="500">
        <v>90000</v>
      </c>
      <c r="T43" s="440">
        <f t="shared" si="38"/>
        <v>2394000</v>
      </c>
      <c r="U43" s="234"/>
      <c r="V43" s="234"/>
      <c r="W43" s="234"/>
      <c r="X43" s="228">
        <f t="shared" si="41"/>
        <v>0</v>
      </c>
      <c r="Y43" s="222">
        <f t="shared" si="8"/>
        <v>0</v>
      </c>
      <c r="Z43" s="453">
        <f t="shared" si="6"/>
        <v>3494000</v>
      </c>
    </row>
    <row r="44" spans="1:26">
      <c r="A44" s="216" t="s">
        <v>309</v>
      </c>
      <c r="B44" s="217" t="s">
        <v>90</v>
      </c>
      <c r="C44" s="219">
        <f>SUM(C45:C49)</f>
        <v>11647858</v>
      </c>
      <c r="D44" s="218">
        <f>SUM(D45:D54)</f>
        <v>7772000</v>
      </c>
      <c r="E44" s="219">
        <f t="shared" ref="E44:H44" si="42">SUM(E45:E50)</f>
        <v>1640000</v>
      </c>
      <c r="F44" s="236">
        <f t="shared" si="42"/>
        <v>550000</v>
      </c>
      <c r="G44" s="236">
        <f t="shared" si="42"/>
        <v>300000</v>
      </c>
      <c r="H44" s="236">
        <f t="shared" si="42"/>
        <v>0</v>
      </c>
      <c r="I44" s="238">
        <f>SUM(I45:I50)</f>
        <v>20000</v>
      </c>
      <c r="J44" s="238">
        <f t="shared" ref="J44:K44" si="43">SUM(J45:J50)</f>
        <v>50000</v>
      </c>
      <c r="K44" s="238">
        <f t="shared" si="43"/>
        <v>0</v>
      </c>
      <c r="L44" s="220">
        <f t="shared" si="36"/>
        <v>920000</v>
      </c>
      <c r="M44" s="236">
        <f>SUM(M45:M50)</f>
        <v>0</v>
      </c>
      <c r="N44" s="237"/>
      <c r="O44" s="221">
        <f t="shared" si="7"/>
        <v>0</v>
      </c>
      <c r="P44" s="236">
        <f t="shared" ref="P44" si="44">SUM(P45:P50)</f>
        <v>12000</v>
      </c>
      <c r="Q44" s="238">
        <f>SUM(Q45:Q50)</f>
        <v>0</v>
      </c>
      <c r="R44" s="238">
        <f t="shared" ref="R44:S44" si="45">SUM(R45:R50)</f>
        <v>0</v>
      </c>
      <c r="S44" s="238">
        <f t="shared" si="45"/>
        <v>0</v>
      </c>
      <c r="T44" s="440">
        <f t="shared" si="38"/>
        <v>12000</v>
      </c>
      <c r="U44" s="238">
        <f>SUM(U45:U54)</f>
        <v>2300000</v>
      </c>
      <c r="V44" s="238">
        <f t="shared" ref="V44:X44" si="46">SUM(V45:V54)</f>
        <v>2900000</v>
      </c>
      <c r="W44" s="238">
        <f t="shared" si="46"/>
        <v>0</v>
      </c>
      <c r="X44" s="238">
        <f t="shared" si="46"/>
        <v>5200000</v>
      </c>
      <c r="Y44" s="222">
        <f t="shared" si="8"/>
        <v>0</v>
      </c>
      <c r="Z44" s="453">
        <f t="shared" si="6"/>
        <v>-3875858</v>
      </c>
    </row>
    <row r="45" spans="1:26">
      <c r="A45" s="230" t="s">
        <v>310</v>
      </c>
      <c r="B45" s="248"/>
      <c r="C45" s="774">
        <v>11647858</v>
      </c>
      <c r="D45" s="225">
        <f t="shared" ref="D45:D54" si="47">SUM(E45,,M45,U45,P45,Q45,R45,S45,J45,F45,N45,I45,G45,K45,H45,V45)</f>
        <v>0</v>
      </c>
      <c r="E45" s="232"/>
      <c r="F45" s="233"/>
      <c r="G45" s="234"/>
      <c r="H45" s="234"/>
      <c r="I45" s="234"/>
      <c r="J45" s="234"/>
      <c r="K45" s="234"/>
      <c r="L45" s="220">
        <f t="shared" si="36"/>
        <v>0</v>
      </c>
      <c r="M45" s="233"/>
      <c r="N45" s="234"/>
      <c r="O45" s="221">
        <f t="shared" si="7"/>
        <v>0</v>
      </c>
      <c r="P45" s="233"/>
      <c r="Q45" s="234"/>
      <c r="R45" s="234"/>
      <c r="S45" s="234"/>
      <c r="T45" s="440">
        <f t="shared" si="38"/>
        <v>0</v>
      </c>
      <c r="U45" s="234"/>
      <c r="V45" s="234"/>
      <c r="W45" s="234"/>
      <c r="X45" s="228">
        <f t="shared" ref="X45:X54" si="48">SUM(U45:V45)</f>
        <v>0</v>
      </c>
      <c r="Y45" s="222">
        <f t="shared" si="8"/>
        <v>0</v>
      </c>
      <c r="Z45" s="453">
        <f t="shared" si="6"/>
        <v>-11647858</v>
      </c>
    </row>
    <row r="46" spans="1:26">
      <c r="A46" s="230" t="s">
        <v>311</v>
      </c>
      <c r="B46" s="248"/>
      <c r="C46" s="775"/>
      <c r="D46" s="225">
        <f t="shared" si="47"/>
        <v>1200000</v>
      </c>
      <c r="E46" s="232">
        <v>1200000</v>
      </c>
      <c r="F46" s="233"/>
      <c r="G46" s="234"/>
      <c r="H46" s="234"/>
      <c r="I46" s="234"/>
      <c r="J46" s="234"/>
      <c r="K46" s="234"/>
      <c r="L46" s="220">
        <f t="shared" si="36"/>
        <v>0</v>
      </c>
      <c r="M46" s="233"/>
      <c r="N46" s="234"/>
      <c r="O46" s="221">
        <f t="shared" si="7"/>
        <v>0</v>
      </c>
      <c r="P46" s="233"/>
      <c r="Q46" s="234"/>
      <c r="R46" s="234"/>
      <c r="S46" s="234"/>
      <c r="T46" s="440">
        <f t="shared" si="38"/>
        <v>0</v>
      </c>
      <c r="U46" s="234"/>
      <c r="V46" s="234"/>
      <c r="W46" s="234"/>
      <c r="X46" s="228">
        <f t="shared" si="48"/>
        <v>0</v>
      </c>
      <c r="Y46" s="222">
        <f t="shared" si="8"/>
        <v>0</v>
      </c>
      <c r="Z46" s="453">
        <f t="shared" si="6"/>
        <v>1200000</v>
      </c>
    </row>
    <row r="47" spans="1:26" ht="25.5">
      <c r="A47" s="230" t="s">
        <v>312</v>
      </c>
      <c r="B47" s="248"/>
      <c r="C47" s="775"/>
      <c r="D47" s="225">
        <f t="shared" si="47"/>
        <v>0</v>
      </c>
      <c r="E47" s="232"/>
      <c r="F47" s="233"/>
      <c r="G47" s="234"/>
      <c r="H47" s="234"/>
      <c r="I47" s="234"/>
      <c r="J47" s="234"/>
      <c r="K47" s="234"/>
      <c r="L47" s="220">
        <f t="shared" si="36"/>
        <v>0</v>
      </c>
      <c r="M47" s="233"/>
      <c r="N47" s="234"/>
      <c r="O47" s="221">
        <f t="shared" si="7"/>
        <v>0</v>
      </c>
      <c r="P47" s="233"/>
      <c r="Q47" s="234"/>
      <c r="R47" s="234"/>
      <c r="S47" s="234"/>
      <c r="T47" s="440">
        <f t="shared" si="38"/>
        <v>0</v>
      </c>
      <c r="U47" s="234"/>
      <c r="V47" s="234"/>
      <c r="W47" s="234"/>
      <c r="X47" s="228">
        <f t="shared" si="48"/>
        <v>0</v>
      </c>
      <c r="Y47" s="222">
        <f t="shared" si="8"/>
        <v>0</v>
      </c>
      <c r="Z47" s="453">
        <f t="shared" si="6"/>
        <v>0</v>
      </c>
    </row>
    <row r="48" spans="1:26">
      <c r="A48" s="230" t="s">
        <v>313</v>
      </c>
      <c r="B48" s="248"/>
      <c r="C48" s="775"/>
      <c r="D48" s="225">
        <f t="shared" si="47"/>
        <v>0</v>
      </c>
      <c r="E48" s="232"/>
      <c r="F48" s="233"/>
      <c r="G48" s="234"/>
      <c r="H48" s="234"/>
      <c r="I48" s="234"/>
      <c r="J48" s="234"/>
      <c r="K48" s="234"/>
      <c r="L48" s="220">
        <f t="shared" si="36"/>
        <v>0</v>
      </c>
      <c r="M48" s="233"/>
      <c r="N48" s="234"/>
      <c r="O48" s="221">
        <f t="shared" si="7"/>
        <v>0</v>
      </c>
      <c r="P48" s="233"/>
      <c r="Q48" s="234"/>
      <c r="R48" s="234"/>
      <c r="S48" s="234"/>
      <c r="T48" s="440">
        <f t="shared" si="38"/>
        <v>0</v>
      </c>
      <c r="U48" s="234"/>
      <c r="V48" s="234"/>
      <c r="W48" s="234"/>
      <c r="X48" s="228">
        <f t="shared" si="48"/>
        <v>0</v>
      </c>
      <c r="Y48" s="222">
        <f t="shared" si="8"/>
        <v>0</v>
      </c>
      <c r="Z48" s="453">
        <f t="shared" si="6"/>
        <v>0</v>
      </c>
    </row>
    <row r="49" spans="1:26" ht="25.5">
      <c r="A49" s="230" t="s">
        <v>314</v>
      </c>
      <c r="B49" s="248"/>
      <c r="C49" s="775"/>
      <c r="D49" s="225">
        <f t="shared" si="47"/>
        <v>0</v>
      </c>
      <c r="E49" s="232"/>
      <c r="F49" s="233"/>
      <c r="G49" s="234"/>
      <c r="H49" s="234"/>
      <c r="I49" s="234"/>
      <c r="J49" s="234"/>
      <c r="K49" s="234"/>
      <c r="L49" s="220">
        <f t="shared" si="36"/>
        <v>0</v>
      </c>
      <c r="M49" s="233"/>
      <c r="N49" s="234"/>
      <c r="O49" s="221">
        <f t="shared" si="7"/>
        <v>0</v>
      </c>
      <c r="P49" s="233"/>
      <c r="Q49" s="234"/>
      <c r="R49" s="234"/>
      <c r="S49" s="234"/>
      <c r="T49" s="440">
        <f t="shared" si="38"/>
        <v>0</v>
      </c>
      <c r="U49" s="234"/>
      <c r="V49" s="234"/>
      <c r="W49" s="234"/>
      <c r="X49" s="228">
        <f t="shared" si="48"/>
        <v>0</v>
      </c>
      <c r="Y49" s="222">
        <f t="shared" si="8"/>
        <v>0</v>
      </c>
      <c r="Z49" s="453">
        <f t="shared" si="6"/>
        <v>0</v>
      </c>
    </row>
    <row r="50" spans="1:26" ht="25.5">
      <c r="A50" s="230" t="s">
        <v>315</v>
      </c>
      <c r="B50" s="248"/>
      <c r="C50" s="776"/>
      <c r="D50" s="225">
        <f t="shared" si="47"/>
        <v>3672000</v>
      </c>
      <c r="E50" s="232">
        <v>440000</v>
      </c>
      <c r="F50" s="502">
        <v>550000</v>
      </c>
      <c r="G50" s="234">
        <v>300000</v>
      </c>
      <c r="H50" s="234"/>
      <c r="I50" s="234">
        <v>20000</v>
      </c>
      <c r="J50" s="234">
        <v>50000</v>
      </c>
      <c r="K50" s="234"/>
      <c r="L50" s="220">
        <f t="shared" si="36"/>
        <v>920000</v>
      </c>
      <c r="M50" s="233"/>
      <c r="N50" s="234"/>
      <c r="O50" s="221">
        <f t="shared" si="7"/>
        <v>0</v>
      </c>
      <c r="P50" s="233">
        <v>12000</v>
      </c>
      <c r="Q50" s="234"/>
      <c r="R50" s="234"/>
      <c r="S50" s="234"/>
      <c r="T50" s="440">
        <f t="shared" si="38"/>
        <v>12000</v>
      </c>
      <c r="U50" s="234">
        <v>2300000</v>
      </c>
      <c r="V50" s="234"/>
      <c r="W50" s="234"/>
      <c r="X50" s="228">
        <f t="shared" si="48"/>
        <v>2300000</v>
      </c>
      <c r="Y50" s="222">
        <f t="shared" si="8"/>
        <v>0</v>
      </c>
      <c r="Z50" s="453">
        <f t="shared" si="6"/>
        <v>3672000</v>
      </c>
    </row>
    <row r="51" spans="1:26">
      <c r="A51" s="455" t="s">
        <v>515</v>
      </c>
      <c r="B51" s="248"/>
      <c r="C51" s="454"/>
      <c r="D51" s="225">
        <f t="shared" si="47"/>
        <v>1000000</v>
      </c>
      <c r="E51" s="232"/>
      <c r="F51" s="233"/>
      <c r="G51" s="234"/>
      <c r="H51" s="234"/>
      <c r="I51" s="234"/>
      <c r="J51" s="234"/>
      <c r="K51" s="234"/>
      <c r="L51" s="220">
        <f t="shared" si="36"/>
        <v>0</v>
      </c>
      <c r="M51" s="233"/>
      <c r="N51" s="234"/>
      <c r="O51" s="221"/>
      <c r="P51" s="233"/>
      <c r="Q51" s="234"/>
      <c r="R51" s="234"/>
      <c r="S51" s="234"/>
      <c r="T51" s="440"/>
      <c r="U51" s="234"/>
      <c r="V51" s="457">
        <v>1000000</v>
      </c>
      <c r="W51" s="234"/>
      <c r="X51" s="228">
        <f t="shared" si="48"/>
        <v>1000000</v>
      </c>
      <c r="Y51" s="222">
        <f t="shared" si="8"/>
        <v>0</v>
      </c>
      <c r="Z51" s="453"/>
    </row>
    <row r="52" spans="1:26" ht="24.75">
      <c r="A52" s="456" t="s">
        <v>516</v>
      </c>
      <c r="B52" s="248"/>
      <c r="C52" s="454"/>
      <c r="D52" s="225">
        <f t="shared" si="47"/>
        <v>1000000</v>
      </c>
      <c r="E52" s="232"/>
      <c r="F52" s="233"/>
      <c r="G52" s="234"/>
      <c r="H52" s="234"/>
      <c r="I52" s="234"/>
      <c r="J52" s="234"/>
      <c r="K52" s="234"/>
      <c r="L52" s="220">
        <f t="shared" si="36"/>
        <v>0</v>
      </c>
      <c r="M52" s="233"/>
      <c r="N52" s="234"/>
      <c r="O52" s="221"/>
      <c r="P52" s="233"/>
      <c r="Q52" s="234"/>
      <c r="R52" s="234"/>
      <c r="S52" s="234"/>
      <c r="T52" s="440"/>
      <c r="U52" s="234"/>
      <c r="V52" s="457">
        <v>1000000</v>
      </c>
      <c r="W52" s="234"/>
      <c r="X52" s="228">
        <f t="shared" si="48"/>
        <v>1000000</v>
      </c>
      <c r="Y52" s="222">
        <f t="shared" si="8"/>
        <v>0</v>
      </c>
      <c r="Z52" s="453"/>
    </row>
    <row r="53" spans="1:26">
      <c r="A53" s="455" t="s">
        <v>517</v>
      </c>
      <c r="B53" s="248"/>
      <c r="C53" s="454"/>
      <c r="D53" s="225">
        <f t="shared" si="47"/>
        <v>700000</v>
      </c>
      <c r="E53" s="232"/>
      <c r="F53" s="233"/>
      <c r="G53" s="234"/>
      <c r="H53" s="234"/>
      <c r="I53" s="234"/>
      <c r="J53" s="234"/>
      <c r="K53" s="234"/>
      <c r="L53" s="220">
        <f t="shared" si="36"/>
        <v>0</v>
      </c>
      <c r="M53" s="233"/>
      <c r="N53" s="234"/>
      <c r="O53" s="221"/>
      <c r="P53" s="233"/>
      <c r="Q53" s="234"/>
      <c r="R53" s="234"/>
      <c r="S53" s="234"/>
      <c r="T53" s="440"/>
      <c r="U53" s="234"/>
      <c r="V53" s="457">
        <v>700000</v>
      </c>
      <c r="W53" s="234"/>
      <c r="X53" s="228">
        <f t="shared" si="48"/>
        <v>700000</v>
      </c>
      <c r="Y53" s="222">
        <f t="shared" si="8"/>
        <v>0</v>
      </c>
      <c r="Z53" s="453"/>
    </row>
    <row r="54" spans="1:26" ht="26.25">
      <c r="A54" s="455" t="s">
        <v>518</v>
      </c>
      <c r="B54" s="248"/>
      <c r="C54" s="454"/>
      <c r="D54" s="225">
        <f t="shared" si="47"/>
        <v>200000</v>
      </c>
      <c r="E54" s="232"/>
      <c r="F54" s="233"/>
      <c r="G54" s="234"/>
      <c r="H54" s="234"/>
      <c r="I54" s="234"/>
      <c r="J54" s="234"/>
      <c r="K54" s="234"/>
      <c r="L54" s="220">
        <f t="shared" si="36"/>
        <v>0</v>
      </c>
      <c r="M54" s="233"/>
      <c r="N54" s="234"/>
      <c r="O54" s="221"/>
      <c r="P54" s="233"/>
      <c r="Q54" s="234"/>
      <c r="R54" s="234"/>
      <c r="S54" s="234"/>
      <c r="T54" s="440"/>
      <c r="U54" s="234"/>
      <c r="V54" s="457">
        <v>200000</v>
      </c>
      <c r="W54" s="234"/>
      <c r="X54" s="228">
        <f t="shared" si="48"/>
        <v>200000</v>
      </c>
      <c r="Y54" s="222">
        <f t="shared" si="8"/>
        <v>0</v>
      </c>
      <c r="Z54" s="453"/>
    </row>
    <row r="55" spans="1:26">
      <c r="A55" s="242" t="s">
        <v>96</v>
      </c>
      <c r="B55" s="243" t="s">
        <v>97</v>
      </c>
      <c r="C55" s="245">
        <f t="shared" ref="C55:K55" si="49">SUM(C32,C36:C40,C44)</f>
        <v>47395142</v>
      </c>
      <c r="D55" s="244">
        <f t="shared" si="49"/>
        <v>37710150</v>
      </c>
      <c r="E55" s="245">
        <f t="shared" si="49"/>
        <v>3080000</v>
      </c>
      <c r="F55" s="246">
        <f t="shared" si="49"/>
        <v>2580000</v>
      </c>
      <c r="G55" s="247">
        <f t="shared" si="49"/>
        <v>300000</v>
      </c>
      <c r="H55" s="247">
        <f t="shared" si="49"/>
        <v>2200000</v>
      </c>
      <c r="I55" s="247">
        <f t="shared" si="49"/>
        <v>82000</v>
      </c>
      <c r="J55" s="247">
        <f t="shared" si="49"/>
        <v>72000</v>
      </c>
      <c r="K55" s="247">
        <f t="shared" si="49"/>
        <v>0</v>
      </c>
      <c r="L55" s="220">
        <f t="shared" si="36"/>
        <v>5234000</v>
      </c>
      <c r="M55" s="246">
        <f>SUM(M32,M36:M40,M44)</f>
        <v>20600000</v>
      </c>
      <c r="N55" s="247">
        <f>SUM(N32,N36:N40,N44)</f>
        <v>130150</v>
      </c>
      <c r="O55" s="221">
        <f t="shared" si="7"/>
        <v>20730150</v>
      </c>
      <c r="P55" s="246">
        <f>SUM(P32,P36:P40,P44)</f>
        <v>84000</v>
      </c>
      <c r="Q55" s="247">
        <f>SUM(Q32,Q36:Q40,Q44)</f>
        <v>0</v>
      </c>
      <c r="R55" s="247">
        <f>SUM(R32,R36:R40,R44)</f>
        <v>2232000</v>
      </c>
      <c r="S55" s="247">
        <f>SUM(S32,S36:S40,S44)</f>
        <v>90000</v>
      </c>
      <c r="T55" s="440">
        <f t="shared" si="38"/>
        <v>2406000</v>
      </c>
      <c r="U55" s="247">
        <f>SUM(U32,U36:U40,U44)</f>
        <v>3360000</v>
      </c>
      <c r="V55" s="247">
        <f>SUM(V32,V36:V40,V44)</f>
        <v>2900000</v>
      </c>
      <c r="W55" s="247"/>
      <c r="X55" s="247">
        <f>SUM(X32,X36:X40,X44)</f>
        <v>6260000</v>
      </c>
      <c r="Y55" s="222">
        <f t="shared" si="8"/>
        <v>0</v>
      </c>
      <c r="Z55" s="453">
        <f t="shared" ref="Z55:Z69" si="50">D55-C55</f>
        <v>-9684992</v>
      </c>
    </row>
    <row r="56" spans="1:26">
      <c r="A56" s="249" t="s">
        <v>316</v>
      </c>
      <c r="B56" s="231" t="s">
        <v>99</v>
      </c>
      <c r="C56" s="448">
        <v>144840</v>
      </c>
      <c r="D56" s="225">
        <f t="shared" ref="D56:D57" si="51">SUM(E56,,M56,U56,P56,Q56,R56,S56,J56,F56,N56,I56,G56,K56,H56,V56)</f>
        <v>85000</v>
      </c>
      <c r="E56" s="232">
        <v>50000</v>
      </c>
      <c r="F56" s="233"/>
      <c r="G56" s="234"/>
      <c r="H56" s="234"/>
      <c r="I56" s="234"/>
      <c r="J56" s="234"/>
      <c r="K56" s="234"/>
      <c r="L56" s="220">
        <f t="shared" si="36"/>
        <v>0</v>
      </c>
      <c r="M56" s="233"/>
      <c r="N56" s="234"/>
      <c r="O56" s="221">
        <f t="shared" si="7"/>
        <v>0</v>
      </c>
      <c r="P56" s="233">
        <v>35000</v>
      </c>
      <c r="Q56" s="234"/>
      <c r="R56" s="234"/>
      <c r="S56" s="234"/>
      <c r="T56" s="440">
        <f t="shared" si="38"/>
        <v>35000</v>
      </c>
      <c r="U56" s="234"/>
      <c r="V56" s="234"/>
      <c r="W56" s="234"/>
      <c r="X56" s="228">
        <f t="shared" ref="X56:X57" si="52">SUM(U56:V56)</f>
        <v>0</v>
      </c>
      <c r="Y56" s="222">
        <f t="shared" si="8"/>
        <v>0</v>
      </c>
      <c r="Z56" s="453">
        <f t="shared" si="50"/>
        <v>-59840</v>
      </c>
    </row>
    <row r="57" spans="1:26" ht="25.5">
      <c r="A57" s="249" t="s">
        <v>317</v>
      </c>
      <c r="B57" s="231" t="s">
        <v>101</v>
      </c>
      <c r="C57" s="448">
        <v>11900</v>
      </c>
      <c r="D57" s="225">
        <f t="shared" si="51"/>
        <v>2158000</v>
      </c>
      <c r="E57" s="232">
        <v>20000</v>
      </c>
      <c r="F57" s="233">
        <v>10000</v>
      </c>
      <c r="G57" s="234"/>
      <c r="H57" s="234"/>
      <c r="I57" s="234"/>
      <c r="J57" s="234"/>
      <c r="K57" s="234"/>
      <c r="L57" s="220">
        <f t="shared" si="36"/>
        <v>10000</v>
      </c>
      <c r="M57" s="233"/>
      <c r="N57" s="234"/>
      <c r="O57" s="221">
        <f t="shared" si="7"/>
        <v>0</v>
      </c>
      <c r="P57" s="233"/>
      <c r="Q57" s="234"/>
      <c r="R57" s="234"/>
      <c r="S57" s="234"/>
      <c r="T57" s="440">
        <f t="shared" si="38"/>
        <v>0</v>
      </c>
      <c r="U57" s="234">
        <v>2128000</v>
      </c>
      <c r="V57" s="234"/>
      <c r="W57" s="234"/>
      <c r="X57" s="228">
        <f t="shared" si="52"/>
        <v>2128000</v>
      </c>
      <c r="Y57" s="222">
        <f t="shared" si="8"/>
        <v>0</v>
      </c>
      <c r="Z57" s="453">
        <f t="shared" si="50"/>
        <v>2146100</v>
      </c>
    </row>
    <row r="58" spans="1:26" ht="25.5">
      <c r="A58" s="242" t="s">
        <v>102</v>
      </c>
      <c r="B58" s="243" t="s">
        <v>103</v>
      </c>
      <c r="C58" s="245">
        <f>SUM(C56:C57)</f>
        <v>156740</v>
      </c>
      <c r="D58" s="244">
        <f t="shared" ref="D58:E58" si="53">SUM(D56:D57)</f>
        <v>2243000</v>
      </c>
      <c r="E58" s="245">
        <f t="shared" si="53"/>
        <v>70000</v>
      </c>
      <c r="F58" s="246">
        <f>SUM(F56:F57)</f>
        <v>10000</v>
      </c>
      <c r="G58" s="247">
        <f>SUM(G56:G57)</f>
        <v>0</v>
      </c>
      <c r="H58" s="247"/>
      <c r="I58" s="247">
        <f>SUM(I56:I57)</f>
        <v>0</v>
      </c>
      <c r="J58" s="247">
        <f>SUM(J56:J57)</f>
        <v>0</v>
      </c>
      <c r="K58" s="247">
        <f>SUM(K56:K57)</f>
        <v>0</v>
      </c>
      <c r="L58" s="220">
        <f t="shared" si="36"/>
        <v>10000</v>
      </c>
      <c r="M58" s="246">
        <f>SUM(M56:M57)</f>
        <v>0</v>
      </c>
      <c r="N58" s="247">
        <f>SUM(N56:N57)</f>
        <v>0</v>
      </c>
      <c r="O58" s="221">
        <f t="shared" si="7"/>
        <v>0</v>
      </c>
      <c r="P58" s="246">
        <f>SUM(P56:P57)</f>
        <v>35000</v>
      </c>
      <c r="Q58" s="247">
        <f>SUM(Q56:Q57)</f>
        <v>0</v>
      </c>
      <c r="R58" s="247">
        <f>SUM(R56:R57)</f>
        <v>0</v>
      </c>
      <c r="S58" s="247">
        <f>SUM(S56:S57)</f>
        <v>0</v>
      </c>
      <c r="T58" s="440">
        <f t="shared" si="38"/>
        <v>35000</v>
      </c>
      <c r="U58" s="247">
        <f>SUM(U56:U57)</f>
        <v>2128000</v>
      </c>
      <c r="V58" s="247">
        <f t="shared" ref="V58:X58" si="54">SUM(V56:V57)</f>
        <v>0</v>
      </c>
      <c r="W58" s="247"/>
      <c r="X58" s="247">
        <f t="shared" si="54"/>
        <v>2128000</v>
      </c>
      <c r="Y58" s="222">
        <f t="shared" si="8"/>
        <v>0</v>
      </c>
      <c r="Z58" s="453">
        <f t="shared" si="50"/>
        <v>2086260</v>
      </c>
    </row>
    <row r="59" spans="1:26" ht="38.25">
      <c r="A59" s="216" t="s">
        <v>318</v>
      </c>
      <c r="B59" s="217" t="s">
        <v>105</v>
      </c>
      <c r="C59" s="219">
        <f>SUM(C60:C61)</f>
        <v>10868034</v>
      </c>
      <c r="D59" s="218">
        <f>SUM(D60:D61)</f>
        <v>9192395</v>
      </c>
      <c r="E59" s="219">
        <f>SUM(E60:E61)</f>
        <v>963090</v>
      </c>
      <c r="F59" s="219">
        <f t="shared" ref="F59:K59" si="55">SUM(F60:F61)</f>
        <v>831600</v>
      </c>
      <c r="G59" s="219">
        <f t="shared" si="55"/>
        <v>0</v>
      </c>
      <c r="H59" s="219">
        <f t="shared" si="55"/>
        <v>522000</v>
      </c>
      <c r="I59" s="219">
        <f t="shared" si="55"/>
        <v>25000</v>
      </c>
      <c r="J59" s="219">
        <f t="shared" si="55"/>
        <v>50000</v>
      </c>
      <c r="K59" s="219">
        <f t="shared" si="55"/>
        <v>0</v>
      </c>
      <c r="L59" s="220">
        <f t="shared" si="36"/>
        <v>1428600</v>
      </c>
      <c r="M59" s="236">
        <f>SUM(M60:M61)</f>
        <v>4590000</v>
      </c>
      <c r="N59" s="236">
        <f>SUM(N60:N61)</f>
        <v>35145</v>
      </c>
      <c r="O59" s="221">
        <f t="shared" si="7"/>
        <v>4625145</v>
      </c>
      <c r="P59" s="236">
        <f t="shared" ref="P59:Q59" si="56">SUM(P60:P61)</f>
        <v>12000</v>
      </c>
      <c r="Q59" s="238">
        <f t="shared" si="56"/>
        <v>0</v>
      </c>
      <c r="R59" s="237"/>
      <c r="S59" s="238">
        <f t="shared" ref="S59" si="57">SUM(S60:S61)</f>
        <v>0</v>
      </c>
      <c r="T59" s="440">
        <f t="shared" si="38"/>
        <v>12000</v>
      </c>
      <c r="U59" s="238">
        <f>SUM(U60:U61)</f>
        <v>1380560</v>
      </c>
      <c r="V59" s="238">
        <f t="shared" ref="V59:X59" si="58">SUM(V60:V61)</f>
        <v>783000</v>
      </c>
      <c r="W59" s="238"/>
      <c r="X59" s="238">
        <f t="shared" si="58"/>
        <v>2163560</v>
      </c>
      <c r="Y59" s="222">
        <f t="shared" si="8"/>
        <v>0</v>
      </c>
      <c r="Z59" s="453">
        <f t="shared" si="50"/>
        <v>-1675639</v>
      </c>
    </row>
    <row r="60" spans="1:26">
      <c r="A60" s="230" t="s">
        <v>319</v>
      </c>
      <c r="B60" s="231"/>
      <c r="C60" s="448"/>
      <c r="D60" s="225">
        <f t="shared" ref="D60:D63" si="59">SUM(E60,,M60,U60,P60,Q60,R60,S60,J60,F60,N60,I60,G60,K60,H60,V60)</f>
        <v>4590000</v>
      </c>
      <c r="E60" s="250"/>
      <c r="F60" s="233"/>
      <c r="G60" s="234"/>
      <c r="H60" s="234"/>
      <c r="I60" s="234"/>
      <c r="J60" s="234"/>
      <c r="K60" s="234"/>
      <c r="L60" s="220">
        <f t="shared" si="36"/>
        <v>0</v>
      </c>
      <c r="M60" s="233">
        <v>4590000</v>
      </c>
      <c r="N60" s="234"/>
      <c r="O60" s="221">
        <f t="shared" si="7"/>
        <v>4590000</v>
      </c>
      <c r="P60" s="233"/>
      <c r="Q60" s="234"/>
      <c r="R60" s="234"/>
      <c r="S60" s="234"/>
      <c r="T60" s="440">
        <f t="shared" si="38"/>
        <v>0</v>
      </c>
      <c r="U60" s="234"/>
      <c r="V60" s="234"/>
      <c r="W60" s="234"/>
      <c r="X60" s="228">
        <f t="shared" ref="X60:X61" si="60">SUM(U60:V60)</f>
        <v>0</v>
      </c>
      <c r="Y60" s="222">
        <f t="shared" si="8"/>
        <v>0</v>
      </c>
      <c r="Z60" s="453">
        <f t="shared" si="50"/>
        <v>4590000</v>
      </c>
    </row>
    <row r="61" spans="1:26">
      <c r="A61" s="230" t="s">
        <v>320</v>
      </c>
      <c r="B61" s="231"/>
      <c r="C61" s="448">
        <v>10868034</v>
      </c>
      <c r="D61" s="225">
        <f t="shared" si="59"/>
        <v>4602395</v>
      </c>
      <c r="E61" s="232">
        <v>963090</v>
      </c>
      <c r="F61" s="233">
        <v>831600</v>
      </c>
      <c r="G61" s="234"/>
      <c r="H61" s="234">
        <v>522000</v>
      </c>
      <c r="I61" s="234">
        <v>25000</v>
      </c>
      <c r="J61" s="234">
        <v>50000</v>
      </c>
      <c r="K61" s="234"/>
      <c r="L61" s="220">
        <f t="shared" si="36"/>
        <v>1428600</v>
      </c>
      <c r="M61" s="233"/>
      <c r="N61" s="234">
        <v>35145</v>
      </c>
      <c r="O61" s="221">
        <f t="shared" si="7"/>
        <v>35145</v>
      </c>
      <c r="P61" s="233">
        <v>12000</v>
      </c>
      <c r="Q61" s="234"/>
      <c r="R61" s="234"/>
      <c r="S61" s="234"/>
      <c r="T61" s="440">
        <f t="shared" si="38"/>
        <v>12000</v>
      </c>
      <c r="U61" s="234">
        <f>1076000+304560</f>
        <v>1380560</v>
      </c>
      <c r="V61" s="234">
        <f>V55*0.27</f>
        <v>783000</v>
      </c>
      <c r="W61" s="234"/>
      <c r="X61" s="228">
        <f t="shared" si="60"/>
        <v>2163560</v>
      </c>
      <c r="Y61" s="222">
        <f t="shared" si="8"/>
        <v>0</v>
      </c>
      <c r="Z61" s="453">
        <f t="shared" si="50"/>
        <v>-6265639</v>
      </c>
    </row>
    <row r="62" spans="1:26" ht="25.5">
      <c r="A62" s="216" t="s">
        <v>321</v>
      </c>
      <c r="B62" s="217" t="s">
        <v>107</v>
      </c>
      <c r="C62" s="447">
        <v>77000</v>
      </c>
      <c r="D62" s="225">
        <f t="shared" si="59"/>
        <v>0</v>
      </c>
      <c r="E62" s="240">
        <v>0</v>
      </c>
      <c r="F62" s="241">
        <v>0</v>
      </c>
      <c r="G62" s="237"/>
      <c r="H62" s="237"/>
      <c r="I62" s="237"/>
      <c r="J62" s="237"/>
      <c r="K62" s="237"/>
      <c r="L62" s="220">
        <f t="shared" si="36"/>
        <v>0</v>
      </c>
      <c r="M62" s="241"/>
      <c r="N62" s="237"/>
      <c r="O62" s="221">
        <f t="shared" si="7"/>
        <v>0</v>
      </c>
      <c r="P62" s="241"/>
      <c r="Q62" s="237"/>
      <c r="R62" s="237"/>
      <c r="S62" s="237"/>
      <c r="T62" s="440">
        <f t="shared" si="38"/>
        <v>0</v>
      </c>
      <c r="U62" s="237"/>
      <c r="V62" s="237"/>
      <c r="W62" s="237"/>
      <c r="X62" s="237"/>
      <c r="Y62" s="222">
        <f t="shared" si="8"/>
        <v>0</v>
      </c>
      <c r="Z62" s="453">
        <f t="shared" si="50"/>
        <v>-77000</v>
      </c>
    </row>
    <row r="63" spans="1:26">
      <c r="A63" s="216" t="s">
        <v>108</v>
      </c>
      <c r="B63" s="217" t="s">
        <v>109</v>
      </c>
      <c r="C63" s="447"/>
      <c r="D63" s="225">
        <f t="shared" si="59"/>
        <v>0</v>
      </c>
      <c r="E63" s="240">
        <v>0</v>
      </c>
      <c r="F63" s="241">
        <v>0</v>
      </c>
      <c r="G63" s="237"/>
      <c r="H63" s="237"/>
      <c r="I63" s="237"/>
      <c r="J63" s="237"/>
      <c r="K63" s="237"/>
      <c r="L63" s="220">
        <f t="shared" si="36"/>
        <v>0</v>
      </c>
      <c r="M63" s="241">
        <v>0</v>
      </c>
      <c r="N63" s="237"/>
      <c r="O63" s="221">
        <f t="shared" si="7"/>
        <v>0</v>
      </c>
      <c r="P63" s="241"/>
      <c r="Q63" s="237"/>
      <c r="R63" s="237"/>
      <c r="S63" s="237"/>
      <c r="T63" s="440">
        <f t="shared" si="38"/>
        <v>0</v>
      </c>
      <c r="U63" s="237"/>
      <c r="V63" s="237"/>
      <c r="W63" s="237"/>
      <c r="X63" s="237"/>
      <c r="Y63" s="222">
        <f t="shared" si="8"/>
        <v>0</v>
      </c>
      <c r="Z63" s="453">
        <f t="shared" si="50"/>
        <v>0</v>
      </c>
    </row>
    <row r="64" spans="1:26">
      <c r="A64" s="216" t="s">
        <v>322</v>
      </c>
      <c r="B64" s="217" t="s">
        <v>113</v>
      </c>
      <c r="C64" s="219">
        <f t="shared" ref="C64:E64" si="61">SUM(C65:C67)</f>
        <v>3578751</v>
      </c>
      <c r="D64" s="218">
        <f t="shared" si="61"/>
        <v>713945</v>
      </c>
      <c r="E64" s="219">
        <f t="shared" si="61"/>
        <v>413945</v>
      </c>
      <c r="F64" s="236">
        <f t="shared" ref="F64:K64" si="62">SUM(F65:F67)</f>
        <v>0</v>
      </c>
      <c r="G64" s="238">
        <f t="shared" si="62"/>
        <v>300000</v>
      </c>
      <c r="H64" s="238">
        <f t="shared" si="62"/>
        <v>0</v>
      </c>
      <c r="I64" s="238">
        <f t="shared" si="62"/>
        <v>0</v>
      </c>
      <c r="J64" s="238">
        <f t="shared" si="62"/>
        <v>0</v>
      </c>
      <c r="K64" s="238">
        <f t="shared" si="62"/>
        <v>0</v>
      </c>
      <c r="L64" s="220">
        <f t="shared" si="36"/>
        <v>300000</v>
      </c>
      <c r="M64" s="236">
        <f>SUM(M65:M67)</f>
        <v>0</v>
      </c>
      <c r="N64" s="238">
        <f>SUM(N65:N67)</f>
        <v>0</v>
      </c>
      <c r="O64" s="221">
        <f t="shared" si="7"/>
        <v>0</v>
      </c>
      <c r="P64" s="236">
        <f>SUM(P65:P67)</f>
        <v>0</v>
      </c>
      <c r="Q64" s="238">
        <f>SUM(Q65:Q67)</f>
        <v>0</v>
      </c>
      <c r="R64" s="238">
        <f>SUM(R65:R67)</f>
        <v>0</v>
      </c>
      <c r="S64" s="238">
        <f>SUM(S65:S67)</f>
        <v>0</v>
      </c>
      <c r="T64" s="440">
        <f t="shared" si="38"/>
        <v>0</v>
      </c>
      <c r="U64" s="238">
        <f>SUM(U65:U67)</f>
        <v>0</v>
      </c>
      <c r="V64" s="238"/>
      <c r="W64" s="238"/>
      <c r="X64" s="238"/>
      <c r="Y64" s="222">
        <f t="shared" si="8"/>
        <v>0</v>
      </c>
      <c r="Z64" s="453">
        <f t="shared" si="50"/>
        <v>-2864806</v>
      </c>
    </row>
    <row r="65" spans="1:26">
      <c r="A65" s="230" t="s">
        <v>323</v>
      </c>
      <c r="B65" s="231"/>
      <c r="C65" s="448"/>
      <c r="D65" s="225">
        <f t="shared" ref="D65:D67" si="63">SUM(E65,,M65,U65,P65,Q65,R65,S65,J65,F65,N65,I65,G65,K65,H65,V65)</f>
        <v>713945</v>
      </c>
      <c r="E65" s="232">
        <v>413945</v>
      </c>
      <c r="F65" s="233"/>
      <c r="G65" s="234">
        <v>300000</v>
      </c>
      <c r="H65" s="234"/>
      <c r="I65" s="234"/>
      <c r="J65" s="234"/>
      <c r="K65" s="234"/>
      <c r="L65" s="220">
        <f t="shared" si="36"/>
        <v>300000</v>
      </c>
      <c r="M65" s="233"/>
      <c r="N65" s="234"/>
      <c r="O65" s="221">
        <f t="shared" si="7"/>
        <v>0</v>
      </c>
      <c r="P65" s="233"/>
      <c r="Q65" s="234"/>
      <c r="R65" s="234"/>
      <c r="S65" s="234"/>
      <c r="T65" s="440">
        <f t="shared" si="38"/>
        <v>0</v>
      </c>
      <c r="U65" s="234"/>
      <c r="V65" s="234"/>
      <c r="W65" s="234"/>
      <c r="X65" s="234"/>
      <c r="Y65" s="222">
        <f t="shared" si="8"/>
        <v>0</v>
      </c>
      <c r="Z65" s="453">
        <f t="shared" si="50"/>
        <v>713945</v>
      </c>
    </row>
    <row r="66" spans="1:26" ht="25.5">
      <c r="A66" s="230" t="s">
        <v>324</v>
      </c>
      <c r="B66" s="231"/>
      <c r="C66" s="448"/>
      <c r="D66" s="225">
        <f t="shared" si="63"/>
        <v>0</v>
      </c>
      <c r="E66" s="232"/>
      <c r="F66" s="233"/>
      <c r="G66" s="234"/>
      <c r="H66" s="234"/>
      <c r="I66" s="234"/>
      <c r="J66" s="234"/>
      <c r="K66" s="234"/>
      <c r="L66" s="220">
        <f t="shared" si="36"/>
        <v>0</v>
      </c>
      <c r="M66" s="233"/>
      <c r="N66" s="234"/>
      <c r="O66" s="221">
        <f t="shared" si="7"/>
        <v>0</v>
      </c>
      <c r="P66" s="233"/>
      <c r="Q66" s="234"/>
      <c r="R66" s="234"/>
      <c r="S66" s="234"/>
      <c r="T66" s="440">
        <f t="shared" si="38"/>
        <v>0</v>
      </c>
      <c r="U66" s="234"/>
      <c r="V66" s="234"/>
      <c r="W66" s="234"/>
      <c r="X66" s="234"/>
      <c r="Y66" s="222">
        <f t="shared" si="8"/>
        <v>0</v>
      </c>
      <c r="Z66" s="453">
        <f t="shared" si="50"/>
        <v>0</v>
      </c>
    </row>
    <row r="67" spans="1:26">
      <c r="A67" s="230" t="s">
        <v>322</v>
      </c>
      <c r="B67" s="231"/>
      <c r="C67" s="448">
        <v>3578751</v>
      </c>
      <c r="D67" s="225">
        <f t="shared" si="63"/>
        <v>0</v>
      </c>
      <c r="E67" s="232"/>
      <c r="F67" s="233"/>
      <c r="G67" s="234"/>
      <c r="H67" s="234"/>
      <c r="I67" s="234"/>
      <c r="J67" s="234"/>
      <c r="K67" s="234"/>
      <c r="L67" s="220">
        <f t="shared" si="36"/>
        <v>0</v>
      </c>
      <c r="M67" s="233"/>
      <c r="N67" s="234"/>
      <c r="O67" s="221">
        <f t="shared" si="7"/>
        <v>0</v>
      </c>
      <c r="P67" s="233"/>
      <c r="Q67" s="234"/>
      <c r="R67" s="234"/>
      <c r="S67" s="234"/>
      <c r="T67" s="440">
        <f t="shared" si="38"/>
        <v>0</v>
      </c>
      <c r="U67" s="234"/>
      <c r="V67" s="234"/>
      <c r="W67" s="234"/>
      <c r="X67" s="234"/>
      <c r="Y67" s="222">
        <f t="shared" si="8"/>
        <v>0</v>
      </c>
      <c r="Z67" s="453">
        <f t="shared" si="50"/>
        <v>-3578751</v>
      </c>
    </row>
    <row r="68" spans="1:26" ht="38.25">
      <c r="A68" s="242" t="s">
        <v>325</v>
      </c>
      <c r="B68" s="243" t="s">
        <v>120</v>
      </c>
      <c r="C68" s="245">
        <f>SUM(C64,C59,C62,C63)</f>
        <v>14523785</v>
      </c>
      <c r="D68" s="244">
        <f t="shared" ref="D68:K68" si="64">SUM(D64,D59,D62,D63)</f>
        <v>9906340</v>
      </c>
      <c r="E68" s="245">
        <f t="shared" si="64"/>
        <v>1377035</v>
      </c>
      <c r="F68" s="246">
        <f t="shared" si="64"/>
        <v>831600</v>
      </c>
      <c r="G68" s="247">
        <f t="shared" si="64"/>
        <v>300000</v>
      </c>
      <c r="H68" s="247">
        <f t="shared" si="64"/>
        <v>522000</v>
      </c>
      <c r="I68" s="247">
        <f t="shared" si="64"/>
        <v>25000</v>
      </c>
      <c r="J68" s="247">
        <f t="shared" si="64"/>
        <v>50000</v>
      </c>
      <c r="K68" s="247">
        <f t="shared" si="64"/>
        <v>0</v>
      </c>
      <c r="L68" s="220">
        <f t="shared" si="36"/>
        <v>1728600</v>
      </c>
      <c r="M68" s="246">
        <f>SUM(M64,M59,M62,M63)</f>
        <v>4590000</v>
      </c>
      <c r="N68" s="247">
        <f>SUM(N64,N59,N62,N63)</f>
        <v>35145</v>
      </c>
      <c r="O68" s="221">
        <f>SUM(M68:N68)</f>
        <v>4625145</v>
      </c>
      <c r="P68" s="246">
        <f>SUM(P64,P59,P62,P63)</f>
        <v>12000</v>
      </c>
      <c r="Q68" s="247">
        <f>SUM(Q64,Q59,Q62,Q63)</f>
        <v>0</v>
      </c>
      <c r="R68" s="247">
        <f>SUM(R64,R59,R62,R63)</f>
        <v>0</v>
      </c>
      <c r="S68" s="247">
        <f>SUM(S64,S59,S62,S63)</f>
        <v>0</v>
      </c>
      <c r="T68" s="440">
        <f t="shared" si="38"/>
        <v>12000</v>
      </c>
      <c r="U68" s="247">
        <f>SUM(U64,U59,U62,U63)</f>
        <v>1380560</v>
      </c>
      <c r="V68" s="247">
        <f t="shared" ref="V68:X68" si="65">SUM(V64,V59,V62,V63)</f>
        <v>783000</v>
      </c>
      <c r="W68" s="247"/>
      <c r="X68" s="247">
        <f t="shared" si="65"/>
        <v>2163560</v>
      </c>
      <c r="Y68" s="222">
        <f t="shared" si="8"/>
        <v>0</v>
      </c>
      <c r="Z68" s="453">
        <f t="shared" si="50"/>
        <v>-4617445</v>
      </c>
    </row>
    <row r="69" spans="1:26" ht="15.75" thickBot="1">
      <c r="A69" s="251" t="s">
        <v>326</v>
      </c>
      <c r="B69" s="252" t="s">
        <v>122</v>
      </c>
      <c r="C69" s="254">
        <f t="shared" ref="C69:K69" si="66">SUM(C68,C58,C55,C31,C22)</f>
        <v>67244944</v>
      </c>
      <c r="D69" s="253">
        <f t="shared" si="66"/>
        <v>51252490</v>
      </c>
      <c r="E69" s="254">
        <f t="shared" si="66"/>
        <v>5014035</v>
      </c>
      <c r="F69" s="255">
        <f t="shared" si="66"/>
        <v>3921600</v>
      </c>
      <c r="G69" s="256">
        <f t="shared" si="66"/>
        <v>600000</v>
      </c>
      <c r="H69" s="256">
        <f t="shared" si="66"/>
        <v>2722000</v>
      </c>
      <c r="I69" s="256">
        <f t="shared" si="66"/>
        <v>107000</v>
      </c>
      <c r="J69" s="256">
        <f t="shared" si="66"/>
        <v>272000</v>
      </c>
      <c r="K69" s="256">
        <f t="shared" si="66"/>
        <v>0</v>
      </c>
      <c r="L69" s="220">
        <f t="shared" si="36"/>
        <v>7622600</v>
      </c>
      <c r="M69" s="255">
        <f>SUM(M68,M58,M55,M31,M22)</f>
        <v>25190000</v>
      </c>
      <c r="N69" s="256">
        <f>SUM(N68,N58,N55,N31,N22)</f>
        <v>165295</v>
      </c>
      <c r="O69" s="257">
        <f t="shared" si="7"/>
        <v>25355295</v>
      </c>
      <c r="P69" s="255">
        <f>SUM(P68,P58,P55,P31,P22)</f>
        <v>271000</v>
      </c>
      <c r="Q69" s="256">
        <f>SUM(Q68,Q58,Q55,Q31,Q22)</f>
        <v>0</v>
      </c>
      <c r="R69" s="256">
        <f>SUM(R68,R58,R55,R31,R22)</f>
        <v>2232000</v>
      </c>
      <c r="S69" s="256">
        <f>SUM(S68,S58,S55,S31,S22)</f>
        <v>90000</v>
      </c>
      <c r="T69" s="440">
        <f t="shared" si="38"/>
        <v>2593000</v>
      </c>
      <c r="U69" s="247">
        <f>SUM(U68,U58,U55,U31,U22)</f>
        <v>6984560</v>
      </c>
      <c r="V69" s="247">
        <f>SUM(V68,V58,V55,V31,V22)</f>
        <v>3683000</v>
      </c>
      <c r="W69" s="247"/>
      <c r="X69" s="247">
        <f>SUM(X68,X58,X55,X31,X22)</f>
        <v>10667560</v>
      </c>
      <c r="Y69" s="222">
        <f t="shared" si="8"/>
        <v>0</v>
      </c>
      <c r="Z69" s="453">
        <f t="shared" si="50"/>
        <v>-15992454</v>
      </c>
    </row>
  </sheetData>
  <mergeCells count="27">
    <mergeCell ref="C33:C35"/>
    <mergeCell ref="C41:C43"/>
    <mergeCell ref="C45:C50"/>
    <mergeCell ref="U7:V7"/>
    <mergeCell ref="X6:X7"/>
    <mergeCell ref="C9:C13"/>
    <mergeCell ref="C15:C20"/>
    <mergeCell ref="C24:C27"/>
    <mergeCell ref="C29:C30"/>
    <mergeCell ref="C5:C7"/>
    <mergeCell ref="F7:K7"/>
    <mergeCell ref="M7:N7"/>
    <mergeCell ref="P7:S7"/>
    <mergeCell ref="U5:X5"/>
    <mergeCell ref="M5:N5"/>
    <mergeCell ref="O5:O7"/>
    <mergeCell ref="P5:S5"/>
    <mergeCell ref="T5:T7"/>
    <mergeCell ref="A1:E1"/>
    <mergeCell ref="E3:K3"/>
    <mergeCell ref="R4:S4"/>
    <mergeCell ref="A5:A7"/>
    <mergeCell ref="B5:B7"/>
    <mergeCell ref="D5:D6"/>
    <mergeCell ref="E5:E6"/>
    <mergeCell ref="F5:K5"/>
    <mergeCell ref="L5:L7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D24"/>
  <sheetViews>
    <sheetView view="pageBreakPreview" zoomScale="110" zoomScaleNormal="100" zoomScaleSheetLayoutView="110" workbookViewId="0">
      <selection activeCell="B2" sqref="B2:D2"/>
    </sheetView>
  </sheetViews>
  <sheetFormatPr defaultRowHeight="15"/>
  <cols>
    <col min="2" max="2" width="22.85546875" customWidth="1"/>
    <col min="3" max="3" width="26.140625" customWidth="1"/>
    <col min="4" max="4" width="19.85546875" style="150" customWidth="1"/>
  </cols>
  <sheetData>
    <row r="1" spans="1:4" ht="22.5" customHeight="1">
      <c r="A1" s="797" t="s">
        <v>481</v>
      </c>
      <c r="B1" s="797"/>
      <c r="C1" s="797"/>
    </row>
    <row r="2" spans="1:4" ht="22.5" customHeight="1">
      <c r="A2" s="427"/>
      <c r="B2" s="796" t="s">
        <v>733</v>
      </c>
      <c r="C2" s="796"/>
      <c r="D2" s="796"/>
    </row>
    <row r="3" spans="1:4" ht="22.5" customHeight="1">
      <c r="A3" s="427"/>
      <c r="B3" s="427"/>
      <c r="C3" s="427"/>
    </row>
    <row r="4" spans="1:4" ht="15.75" thickBot="1">
      <c r="A4" s="258"/>
      <c r="B4" s="258"/>
      <c r="C4" s="259" t="s">
        <v>327</v>
      </c>
    </row>
    <row r="5" spans="1:4">
      <c r="A5" s="260" t="s">
        <v>2</v>
      </c>
      <c r="B5" s="261" t="s">
        <v>328</v>
      </c>
      <c r="C5" s="804" t="s">
        <v>540</v>
      </c>
      <c r="D5" s="805"/>
    </row>
    <row r="6" spans="1:4" ht="39" customHeight="1">
      <c r="A6" s="262" t="s">
        <v>329</v>
      </c>
      <c r="B6" s="802" t="s">
        <v>539</v>
      </c>
      <c r="C6" s="803"/>
      <c r="D6" s="474" t="s">
        <v>499</v>
      </c>
    </row>
    <row r="7" spans="1:4">
      <c r="A7" s="458"/>
      <c r="B7" s="798" t="s">
        <v>520</v>
      </c>
      <c r="C7" s="799"/>
      <c r="D7" s="469">
        <f>SUM(D8:D10)</f>
        <v>1450000</v>
      </c>
    </row>
    <row r="8" spans="1:4" ht="39">
      <c r="A8" s="459" t="s">
        <v>521</v>
      </c>
      <c r="B8" s="460"/>
      <c r="C8" s="461" t="s">
        <v>522</v>
      </c>
      <c r="D8" s="470">
        <v>900000</v>
      </c>
    </row>
    <row r="9" spans="1:4" ht="26.25">
      <c r="A9" s="459" t="s">
        <v>521</v>
      </c>
      <c r="B9" s="455"/>
      <c r="C9" s="462" t="s">
        <v>523</v>
      </c>
      <c r="D9" s="470">
        <v>50000</v>
      </c>
    </row>
    <row r="10" spans="1:4" ht="26.25">
      <c r="A10" s="459" t="s">
        <v>521</v>
      </c>
      <c r="B10" s="460"/>
      <c r="C10" s="461" t="s">
        <v>524</v>
      </c>
      <c r="D10" s="470">
        <v>500000</v>
      </c>
    </row>
    <row r="11" spans="1:4">
      <c r="A11" s="459" t="s">
        <v>521</v>
      </c>
      <c r="B11" s="800" t="s">
        <v>525</v>
      </c>
      <c r="C11" s="801"/>
      <c r="D11" s="472">
        <f>SUM(D12:D23)</f>
        <v>4780000</v>
      </c>
    </row>
    <row r="12" spans="1:4" ht="26.25">
      <c r="A12" s="459" t="s">
        <v>521</v>
      </c>
      <c r="B12" s="463"/>
      <c r="C12" s="464" t="s">
        <v>526</v>
      </c>
      <c r="D12" s="470">
        <v>550000</v>
      </c>
    </row>
    <row r="13" spans="1:4">
      <c r="A13" s="459" t="s">
        <v>521</v>
      </c>
      <c r="B13" s="463"/>
      <c r="C13" s="464" t="s">
        <v>527</v>
      </c>
      <c r="D13" s="470">
        <v>180000</v>
      </c>
    </row>
    <row r="14" spans="1:4" ht="26.25">
      <c r="A14" s="459" t="s">
        <v>528</v>
      </c>
      <c r="B14" s="460"/>
      <c r="C14" s="461" t="s">
        <v>529</v>
      </c>
      <c r="D14" s="470">
        <v>500000</v>
      </c>
    </row>
    <row r="15" spans="1:4" ht="26.25">
      <c r="A15" s="459" t="s">
        <v>521</v>
      </c>
      <c r="B15" s="463"/>
      <c r="C15" s="464" t="s">
        <v>530</v>
      </c>
      <c r="D15" s="470">
        <v>600000</v>
      </c>
    </row>
    <row r="16" spans="1:4" ht="26.25">
      <c r="A16" s="459" t="s">
        <v>521</v>
      </c>
      <c r="B16" s="463"/>
      <c r="C16" s="464" t="s">
        <v>531</v>
      </c>
      <c r="D16" s="470">
        <v>100000</v>
      </c>
    </row>
    <row r="17" spans="1:4" ht="39">
      <c r="A17" s="459" t="s">
        <v>521</v>
      </c>
      <c r="B17" s="460"/>
      <c r="C17" s="461" t="s">
        <v>532</v>
      </c>
      <c r="D17" s="470">
        <v>350000</v>
      </c>
    </row>
    <row r="18" spans="1:4">
      <c r="A18" s="459" t="s">
        <v>521</v>
      </c>
      <c r="B18" s="463"/>
      <c r="C18" s="464" t="s">
        <v>533</v>
      </c>
      <c r="D18" s="470">
        <v>100000</v>
      </c>
    </row>
    <row r="19" spans="1:4" ht="39">
      <c r="A19" s="459" t="s">
        <v>521</v>
      </c>
      <c r="B19" s="463"/>
      <c r="C19" s="464" t="s">
        <v>534</v>
      </c>
      <c r="D19" s="470">
        <v>550000</v>
      </c>
    </row>
    <row r="20" spans="1:4" ht="39">
      <c r="A20" s="459" t="s">
        <v>521</v>
      </c>
      <c r="B20" s="463"/>
      <c r="C20" s="464" t="s">
        <v>535</v>
      </c>
      <c r="D20" s="470">
        <v>300000</v>
      </c>
    </row>
    <row r="21" spans="1:4" ht="26.25">
      <c r="A21" s="459" t="s">
        <v>521</v>
      </c>
      <c r="B21" s="463"/>
      <c r="C21" s="465" t="s">
        <v>536</v>
      </c>
      <c r="D21" s="471">
        <v>260000</v>
      </c>
    </row>
    <row r="22" spans="1:4" ht="26.25">
      <c r="A22" s="459" t="s">
        <v>521</v>
      </c>
      <c r="B22" s="466"/>
      <c r="C22" s="461" t="s">
        <v>537</v>
      </c>
      <c r="D22" s="470">
        <v>545000</v>
      </c>
    </row>
    <row r="23" spans="1:4" ht="26.25">
      <c r="A23" s="459" t="s">
        <v>521</v>
      </c>
      <c r="B23" s="467"/>
      <c r="C23" s="468" t="s">
        <v>538</v>
      </c>
      <c r="D23" s="470">
        <v>745000</v>
      </c>
    </row>
    <row r="24" spans="1:4">
      <c r="A24" s="793" t="s">
        <v>5</v>
      </c>
      <c r="B24" s="794"/>
      <c r="C24" s="795"/>
      <c r="D24" s="473">
        <f>SUM(D7,D11)</f>
        <v>6230000</v>
      </c>
    </row>
  </sheetData>
  <mergeCells count="7">
    <mergeCell ref="A24:C24"/>
    <mergeCell ref="B2:D2"/>
    <mergeCell ref="A1:C1"/>
    <mergeCell ref="B7:C7"/>
    <mergeCell ref="B11:C11"/>
    <mergeCell ref="B6:C6"/>
    <mergeCell ref="C5:D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D18"/>
  <sheetViews>
    <sheetView view="pageBreakPreview" topLeftCell="A7" zoomScale="110" zoomScaleNormal="100" zoomScaleSheetLayoutView="110" workbookViewId="0">
      <selection activeCell="A3" sqref="A3:D3"/>
    </sheetView>
  </sheetViews>
  <sheetFormatPr defaultRowHeight="15"/>
  <cols>
    <col min="2" max="2" width="25.140625" customWidth="1"/>
    <col min="3" max="3" width="19.5703125" customWidth="1"/>
    <col min="4" max="4" width="16.28515625" style="150" bestFit="1" customWidth="1"/>
  </cols>
  <sheetData>
    <row r="1" spans="1:4">
      <c r="A1" t="s">
        <v>482</v>
      </c>
    </row>
    <row r="3" spans="1:4">
      <c r="A3" s="700" t="s">
        <v>734</v>
      </c>
      <c r="B3" s="700"/>
      <c r="C3" s="700"/>
      <c r="D3" s="700"/>
    </row>
    <row r="5" spans="1:4">
      <c r="A5" s="477" t="s">
        <v>2</v>
      </c>
      <c r="B5" s="477" t="s">
        <v>330</v>
      </c>
      <c r="C5" s="477"/>
      <c r="D5" s="153" t="s">
        <v>499</v>
      </c>
    </row>
    <row r="6" spans="1:4" ht="46.5" customHeight="1">
      <c r="A6" s="478"/>
      <c r="B6" s="806" t="s">
        <v>551</v>
      </c>
      <c r="C6" s="806"/>
      <c r="D6" s="475">
        <f>SUM(D7:D8)</f>
        <v>1100000</v>
      </c>
    </row>
    <row r="7" spans="1:4" ht="39">
      <c r="A7" s="476"/>
      <c r="B7" s="476"/>
      <c r="C7" s="479" t="s">
        <v>541</v>
      </c>
      <c r="D7" s="470">
        <v>500000</v>
      </c>
    </row>
    <row r="8" spans="1:4" ht="26.25">
      <c r="A8" s="476"/>
      <c r="B8" s="476"/>
      <c r="C8" s="479" t="s">
        <v>554</v>
      </c>
      <c r="D8" s="470">
        <v>600000</v>
      </c>
    </row>
    <row r="9" spans="1:4" ht="49.5" customHeight="1">
      <c r="A9" s="476" t="s">
        <v>542</v>
      </c>
      <c r="B9" s="806" t="s">
        <v>552</v>
      </c>
      <c r="C9" s="806"/>
      <c r="D9" s="475">
        <f>SUM(D10:D17)</f>
        <v>25670000</v>
      </c>
    </row>
    <row r="10" spans="1:4">
      <c r="A10" s="476" t="s">
        <v>543</v>
      </c>
      <c r="B10" s="476"/>
      <c r="C10" s="479" t="s">
        <v>544</v>
      </c>
      <c r="D10" s="470">
        <v>3490000</v>
      </c>
    </row>
    <row r="11" spans="1:4">
      <c r="A11" s="476" t="s">
        <v>545</v>
      </c>
      <c r="B11" s="476"/>
      <c r="C11" s="479" t="s">
        <v>546</v>
      </c>
      <c r="D11" s="470">
        <v>6427000</v>
      </c>
    </row>
    <row r="12" spans="1:4" ht="39">
      <c r="A12" s="476"/>
      <c r="B12" s="476"/>
      <c r="C12" s="479" t="s">
        <v>638</v>
      </c>
      <c r="D12" s="470">
        <v>1500000</v>
      </c>
    </row>
    <row r="13" spans="1:4">
      <c r="A13" s="476"/>
      <c r="B13" s="476"/>
      <c r="C13" s="479" t="s">
        <v>639</v>
      </c>
      <c r="D13" s="470">
        <v>500000</v>
      </c>
    </row>
    <row r="14" spans="1:4" ht="26.25">
      <c r="A14" s="476" t="s">
        <v>542</v>
      </c>
      <c r="B14" s="476"/>
      <c r="C14" s="479" t="s">
        <v>547</v>
      </c>
      <c r="D14" s="470">
        <v>4500000</v>
      </c>
    </row>
    <row r="15" spans="1:4" ht="26.25">
      <c r="A15" s="478" t="s">
        <v>542</v>
      </c>
      <c r="B15" s="476"/>
      <c r="C15" s="479" t="s">
        <v>548</v>
      </c>
      <c r="D15" s="470">
        <v>2500000</v>
      </c>
    </row>
    <row r="16" spans="1:4" ht="51.75">
      <c r="A16" s="478" t="s">
        <v>542</v>
      </c>
      <c r="B16" s="476"/>
      <c r="C16" s="479" t="s">
        <v>549</v>
      </c>
      <c r="D16" s="470">
        <v>1500000</v>
      </c>
    </row>
    <row r="17" spans="1:4">
      <c r="A17" s="476" t="s">
        <v>542</v>
      </c>
      <c r="B17" s="476"/>
      <c r="C17" s="479" t="s">
        <v>550</v>
      </c>
      <c r="D17" s="470">
        <v>5253000</v>
      </c>
    </row>
    <row r="18" spans="1:4">
      <c r="A18" s="718" t="s">
        <v>553</v>
      </c>
      <c r="B18" s="718"/>
      <c r="C18" s="718"/>
      <c r="D18" s="153">
        <f>D9+D6</f>
        <v>26770000</v>
      </c>
    </row>
  </sheetData>
  <mergeCells count="4">
    <mergeCell ref="B6:C6"/>
    <mergeCell ref="B9:C9"/>
    <mergeCell ref="A3:D3"/>
    <mergeCell ref="A18:C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G34"/>
  <sheetViews>
    <sheetView tabSelected="1" view="pageBreakPreview" zoomScaleNormal="100" zoomScaleSheetLayoutView="100" workbookViewId="0">
      <selection activeCell="G10" sqref="G10"/>
    </sheetView>
  </sheetViews>
  <sheetFormatPr defaultRowHeight="15"/>
  <cols>
    <col min="1" max="1" width="22.28515625" customWidth="1"/>
    <col min="2" max="2" width="18.42578125" customWidth="1"/>
    <col min="3" max="3" width="33.42578125" style="150" customWidth="1"/>
    <col min="6" max="6" width="16.7109375" customWidth="1"/>
  </cols>
  <sheetData>
    <row r="1" spans="1:7">
      <c r="A1" s="724" t="s">
        <v>627</v>
      </c>
      <c r="B1" s="724"/>
      <c r="C1" s="724"/>
      <c r="D1" s="724"/>
    </row>
    <row r="2" spans="1:7">
      <c r="A2" s="55"/>
      <c r="B2" s="55"/>
    </row>
    <row r="3" spans="1:7">
      <c r="A3" s="726" t="s">
        <v>565</v>
      </c>
      <c r="B3" s="726"/>
      <c r="C3" s="726"/>
      <c r="D3" s="726"/>
      <c r="E3" s="726"/>
      <c r="F3" s="726"/>
      <c r="G3" s="726"/>
    </row>
    <row r="4" spans="1:7">
      <c r="A4" s="726"/>
      <c r="B4" s="726"/>
      <c r="C4" s="726"/>
      <c r="D4" s="726"/>
      <c r="E4" s="726"/>
      <c r="F4" s="726"/>
      <c r="G4" s="726"/>
    </row>
    <row r="5" spans="1:7" ht="15.75" thickBot="1"/>
    <row r="6" spans="1:7" ht="36">
      <c r="A6" s="263" t="s">
        <v>3</v>
      </c>
      <c r="B6" s="264" t="s">
        <v>4</v>
      </c>
      <c r="C6" s="490" t="s">
        <v>735</v>
      </c>
    </row>
    <row r="7" spans="1:7" ht="41.25" customHeight="1">
      <c r="A7" s="265" t="s">
        <v>123</v>
      </c>
      <c r="B7" s="266" t="s">
        <v>124</v>
      </c>
      <c r="C7" s="491">
        <f>SUM(C8:C8)</f>
        <v>0</v>
      </c>
    </row>
    <row r="8" spans="1:7" ht="65.25" customHeight="1">
      <c r="A8" s="230" t="s">
        <v>331</v>
      </c>
      <c r="B8" s="231"/>
      <c r="C8" s="492"/>
    </row>
    <row r="9" spans="1:7" ht="25.5">
      <c r="A9" s="265" t="s">
        <v>332</v>
      </c>
      <c r="B9" s="266" t="s">
        <v>126</v>
      </c>
      <c r="C9" s="491">
        <f>SUM(C10:C19)</f>
        <v>601273228</v>
      </c>
    </row>
    <row r="10" spans="1:7" ht="59.25" customHeight="1">
      <c r="A10" s="484" t="s">
        <v>764</v>
      </c>
      <c r="B10" s="485"/>
      <c r="C10" s="470">
        <v>500000</v>
      </c>
    </row>
    <row r="11" spans="1:7" ht="59.25" customHeight="1">
      <c r="A11" s="480" t="s">
        <v>558</v>
      </c>
      <c r="B11" s="485"/>
      <c r="C11" s="470">
        <v>3500000</v>
      </c>
    </row>
    <row r="12" spans="1:7" ht="59.25" customHeight="1">
      <c r="A12" s="486" t="s">
        <v>559</v>
      </c>
      <c r="B12" s="486"/>
      <c r="C12" s="470">
        <v>0</v>
      </c>
    </row>
    <row r="13" spans="1:7" ht="59.25" customHeight="1">
      <c r="A13" s="488" t="s">
        <v>560</v>
      </c>
      <c r="B13" s="487"/>
      <c r="C13" s="493">
        <v>5000000</v>
      </c>
    </row>
    <row r="14" spans="1:7" ht="59.25" customHeight="1">
      <c r="A14" s="489" t="s">
        <v>561</v>
      </c>
      <c r="B14" s="483"/>
      <c r="C14" s="470">
        <v>0</v>
      </c>
    </row>
    <row r="15" spans="1:7" ht="59.25" customHeight="1">
      <c r="A15" s="482" t="s">
        <v>562</v>
      </c>
      <c r="B15" s="483"/>
      <c r="C15" s="470">
        <v>700000</v>
      </c>
    </row>
    <row r="16" spans="1:7" ht="73.5" customHeight="1">
      <c r="A16" s="489" t="s">
        <v>564</v>
      </c>
      <c r="B16" s="483"/>
      <c r="C16" s="493">
        <v>0</v>
      </c>
    </row>
    <row r="17" spans="1:3" ht="73.5" customHeight="1">
      <c r="A17" s="489" t="s">
        <v>622</v>
      </c>
      <c r="B17" s="483"/>
      <c r="C17" s="493">
        <f>'2017.12.havi záró pénzkészlet'!C9</f>
        <v>460929436</v>
      </c>
    </row>
    <row r="18" spans="1:3" ht="73.5" customHeight="1">
      <c r="A18" s="489" t="s">
        <v>623</v>
      </c>
      <c r="B18" s="483"/>
      <c r="C18" s="493">
        <f>'2017.12.havi záró pénzkészlet'!C8</f>
        <v>49643792</v>
      </c>
    </row>
    <row r="19" spans="1:3" ht="73.5" customHeight="1">
      <c r="A19" s="489" t="s">
        <v>624</v>
      </c>
      <c r="B19" s="483"/>
      <c r="C19" s="493">
        <v>81000000</v>
      </c>
    </row>
    <row r="20" spans="1:3" ht="42" customHeight="1">
      <c r="A20" s="265" t="s">
        <v>333</v>
      </c>
      <c r="B20" s="266" t="s">
        <v>128</v>
      </c>
      <c r="C20" s="491"/>
    </row>
    <row r="21" spans="1:3" ht="41.25" customHeight="1">
      <c r="A21" s="265" t="s">
        <v>130</v>
      </c>
      <c r="B21" s="266" t="s">
        <v>131</v>
      </c>
      <c r="C21" s="491">
        <f>C22</f>
        <v>0</v>
      </c>
    </row>
    <row r="22" spans="1:3" ht="41.25" customHeight="1">
      <c r="A22" s="498"/>
      <c r="B22" s="267"/>
      <c r="C22" s="494"/>
    </row>
    <row r="23" spans="1:3" ht="43.5" customHeight="1">
      <c r="A23" s="265" t="s">
        <v>136</v>
      </c>
      <c r="B23" s="266" t="s">
        <v>137</v>
      </c>
      <c r="C23" s="491">
        <v>211950</v>
      </c>
    </row>
    <row r="24" spans="1:3" ht="29.25" customHeight="1">
      <c r="A24" s="268" t="s">
        <v>138</v>
      </c>
      <c r="B24" s="269" t="s">
        <v>139</v>
      </c>
      <c r="C24" s="495">
        <f>SUM(C23,C21,C20,C9,C7)</f>
        <v>601485178</v>
      </c>
    </row>
    <row r="25" spans="1:3">
      <c r="A25" s="265" t="s">
        <v>140</v>
      </c>
      <c r="B25" s="266" t="s">
        <v>141</v>
      </c>
      <c r="C25" s="491">
        <f>SUM(C26:C31)</f>
        <v>72700000</v>
      </c>
    </row>
    <row r="26" spans="1:3" ht="26.25">
      <c r="A26" s="480" t="s">
        <v>555</v>
      </c>
      <c r="B26" s="231"/>
      <c r="C26" s="470">
        <v>0</v>
      </c>
    </row>
    <row r="27" spans="1:3" ht="26.25">
      <c r="A27" s="480" t="s">
        <v>556</v>
      </c>
      <c r="B27" s="231"/>
      <c r="C27" s="470">
        <v>1500000</v>
      </c>
    </row>
    <row r="28" spans="1:3" ht="26.25">
      <c r="A28" s="481" t="s">
        <v>557</v>
      </c>
      <c r="B28" s="231"/>
      <c r="C28" s="470">
        <v>5000000</v>
      </c>
    </row>
    <row r="29" spans="1:3" ht="51.75">
      <c r="A29" s="668" t="s">
        <v>752</v>
      </c>
      <c r="B29" s="669"/>
      <c r="C29" s="670">
        <f>110000000+700000-45000000</f>
        <v>65700000</v>
      </c>
    </row>
    <row r="30" spans="1:3" ht="36" customHeight="1">
      <c r="A30" s="482" t="s">
        <v>563</v>
      </c>
      <c r="B30" s="483"/>
      <c r="C30" s="470">
        <v>0</v>
      </c>
    </row>
    <row r="31" spans="1:3" ht="47.25" customHeight="1">
      <c r="A31" s="482" t="s">
        <v>636</v>
      </c>
      <c r="B31" s="483"/>
      <c r="C31" s="470">
        <v>500000</v>
      </c>
    </row>
    <row r="32" spans="1:3" ht="25.5">
      <c r="A32" s="270" t="s">
        <v>144</v>
      </c>
      <c r="B32" s="271" t="s">
        <v>145</v>
      </c>
      <c r="C32" s="496"/>
    </row>
    <row r="33" spans="1:3" ht="38.25">
      <c r="A33" s="265" t="s">
        <v>334</v>
      </c>
      <c r="B33" s="266" t="s">
        <v>147</v>
      </c>
      <c r="C33" s="491">
        <f>SUM(C25,C32)*0.27</f>
        <v>19629000</v>
      </c>
    </row>
    <row r="34" spans="1:3" ht="15.75" thickBot="1">
      <c r="A34" s="272" t="s">
        <v>335</v>
      </c>
      <c r="B34" s="273" t="s">
        <v>149</v>
      </c>
      <c r="C34" s="497">
        <f>SUM(C25,C33,C32)</f>
        <v>92329000</v>
      </c>
    </row>
  </sheetData>
  <mergeCells count="2">
    <mergeCell ref="A1:D1"/>
    <mergeCell ref="A3:G4"/>
  </mergeCells>
  <pageMargins left="0.7" right="0.7" top="0.75" bottom="0.75" header="0.3" footer="0.3"/>
  <pageSetup paperSize="9" scale="94" orientation="portrait" r:id="rId1"/>
  <colBreaks count="1" manualBreakCount="1">
    <brk id="5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dimension ref="A1:E20"/>
  <sheetViews>
    <sheetView view="pageBreakPreview" zoomScale="110" zoomScaleNormal="100" zoomScaleSheetLayoutView="110" workbookViewId="0">
      <selection activeCell="A3" sqref="A3:E3"/>
    </sheetView>
  </sheetViews>
  <sheetFormatPr defaultRowHeight="15"/>
  <cols>
    <col min="1" max="1" width="39.42578125" customWidth="1"/>
    <col min="2" max="2" width="17.28515625" customWidth="1"/>
    <col min="3" max="3" width="21.7109375" customWidth="1"/>
    <col min="4" max="4" width="22.5703125" customWidth="1"/>
    <col min="5" max="5" width="26.28515625" customWidth="1"/>
  </cols>
  <sheetData>
    <row r="1" spans="1:5">
      <c r="A1" s="807" t="s">
        <v>628</v>
      </c>
      <c r="B1" s="807"/>
      <c r="C1" s="807"/>
      <c r="D1" s="807"/>
      <c r="E1" s="807"/>
    </row>
    <row r="2" spans="1:5">
      <c r="C2" s="212"/>
      <c r="D2" s="212"/>
      <c r="E2" s="212"/>
    </row>
    <row r="3" spans="1:5">
      <c r="A3" s="700" t="s">
        <v>736</v>
      </c>
      <c r="B3" s="700"/>
      <c r="C3" s="700"/>
      <c r="D3" s="700"/>
      <c r="E3" s="700"/>
    </row>
    <row r="4" spans="1:5">
      <c r="E4" s="274" t="s">
        <v>327</v>
      </c>
    </row>
    <row r="5" spans="1:5">
      <c r="A5" s="808" t="s">
        <v>336</v>
      </c>
      <c r="B5" s="809" t="s">
        <v>337</v>
      </c>
      <c r="C5" s="275" t="s">
        <v>0</v>
      </c>
      <c r="D5" s="276" t="s">
        <v>351</v>
      </c>
      <c r="E5" s="277" t="s">
        <v>5</v>
      </c>
    </row>
    <row r="6" spans="1:5" ht="15" customHeight="1">
      <c r="A6" s="808"/>
      <c r="B6" s="810"/>
      <c r="C6" s="755" t="s">
        <v>570</v>
      </c>
      <c r="D6" s="812" t="s">
        <v>570</v>
      </c>
      <c r="E6" s="813" t="s">
        <v>570</v>
      </c>
    </row>
    <row r="7" spans="1:5">
      <c r="A7" s="808"/>
      <c r="B7" s="811"/>
      <c r="C7" s="755"/>
      <c r="D7" s="812"/>
      <c r="E7" s="813"/>
    </row>
    <row r="8" spans="1:5">
      <c r="A8" s="278" t="s">
        <v>338</v>
      </c>
      <c r="B8" s="278" t="s">
        <v>339</v>
      </c>
      <c r="C8" s="279">
        <f>'Hivatal 2018 évi elemi költésgv'!F25</f>
        <v>22706583</v>
      </c>
      <c r="D8" s="192">
        <f>Óvoda!I24</f>
        <v>46260723</v>
      </c>
      <c r="E8" s="280">
        <f>SUM(C8,D8,)</f>
        <v>68967306</v>
      </c>
    </row>
    <row r="9" spans="1:5">
      <c r="A9" s="281" t="s">
        <v>340</v>
      </c>
      <c r="B9" s="281" t="s">
        <v>339</v>
      </c>
      <c r="C9" s="279">
        <f>'Hivatal 2018 évi elemi költésgv'!F26</f>
        <v>4648933.8000000007</v>
      </c>
      <c r="D9" s="192">
        <f>Óvoda!I25</f>
        <v>9476237</v>
      </c>
      <c r="E9" s="280">
        <f t="shared" ref="E9:E18" si="0">SUM(C9,D9,)</f>
        <v>14125170.800000001</v>
      </c>
    </row>
    <row r="10" spans="1:5">
      <c r="A10" s="278" t="s">
        <v>341</v>
      </c>
      <c r="B10" s="278" t="s">
        <v>339</v>
      </c>
      <c r="C10" s="279">
        <f>'Hivatal 2018 évi elemi költésgv'!F84</f>
        <v>6159000</v>
      </c>
      <c r="D10" s="192">
        <f>Óvoda!I80</f>
        <v>5462000</v>
      </c>
      <c r="E10" s="280">
        <f t="shared" si="0"/>
        <v>11621000</v>
      </c>
    </row>
    <row r="11" spans="1:5">
      <c r="A11" s="282" t="s">
        <v>342</v>
      </c>
      <c r="B11" s="282" t="s">
        <v>339</v>
      </c>
      <c r="C11" s="279">
        <f>'Hivatal 2018 évi elemi költésgv'!F103</f>
        <v>347000</v>
      </c>
      <c r="D11" s="192"/>
      <c r="E11" s="280">
        <f t="shared" si="0"/>
        <v>347000</v>
      </c>
    </row>
    <row r="12" spans="1:5">
      <c r="A12" s="282" t="s">
        <v>343</v>
      </c>
      <c r="B12" s="282" t="s">
        <v>339</v>
      </c>
      <c r="C12" s="192"/>
      <c r="D12" s="192"/>
      <c r="E12" s="280">
        <f t="shared" si="0"/>
        <v>0</v>
      </c>
    </row>
    <row r="13" spans="1:5">
      <c r="A13" s="283" t="s">
        <v>344</v>
      </c>
      <c r="B13" s="283" t="s">
        <v>339</v>
      </c>
      <c r="C13" s="284">
        <f t="shared" ref="C13:E13" si="1">SUM(C8:C12)</f>
        <v>33861516.799999997</v>
      </c>
      <c r="D13" s="285">
        <f t="shared" si="1"/>
        <v>61198960</v>
      </c>
      <c r="E13" s="286">
        <f t="shared" si="1"/>
        <v>95060476.799999997</v>
      </c>
    </row>
    <row r="14" spans="1:5">
      <c r="A14" s="278" t="s">
        <v>345</v>
      </c>
      <c r="B14" s="278" t="s">
        <v>339</v>
      </c>
      <c r="C14" s="192"/>
      <c r="D14" s="192"/>
      <c r="E14" s="280">
        <f t="shared" si="0"/>
        <v>0</v>
      </c>
    </row>
    <row r="15" spans="1:5">
      <c r="A15" s="278" t="s">
        <v>346</v>
      </c>
      <c r="B15" s="278" t="s">
        <v>339</v>
      </c>
      <c r="C15" s="192">
        <f>'Hivatal 2018 évi elemi költésgv'!F111</f>
        <v>60000</v>
      </c>
      <c r="D15" s="192"/>
      <c r="E15" s="280">
        <f t="shared" si="0"/>
        <v>60000</v>
      </c>
    </row>
    <row r="16" spans="1:5" ht="28.5" customHeight="1">
      <c r="A16" s="287" t="s">
        <v>347</v>
      </c>
      <c r="B16" s="287" t="s">
        <v>339</v>
      </c>
      <c r="C16" s="192"/>
      <c r="D16" s="192"/>
      <c r="E16" s="280">
        <f t="shared" si="0"/>
        <v>0</v>
      </c>
    </row>
    <row r="17" spans="1:5" ht="37.5" customHeight="1">
      <c r="A17" s="287" t="s">
        <v>348</v>
      </c>
      <c r="B17" s="287" t="s">
        <v>339</v>
      </c>
      <c r="C17" s="192"/>
      <c r="D17" s="192"/>
      <c r="E17" s="280">
        <f t="shared" si="0"/>
        <v>0</v>
      </c>
    </row>
    <row r="18" spans="1:5" ht="33.75" customHeight="1">
      <c r="A18" s="287" t="s">
        <v>349</v>
      </c>
      <c r="B18" s="287" t="s">
        <v>339</v>
      </c>
      <c r="C18" s="192">
        <f>'Hivatal 2018 évi elemi költésgv'!F113</f>
        <v>33801517</v>
      </c>
      <c r="D18" s="192">
        <f>Óvoda!I111</f>
        <v>61198960</v>
      </c>
      <c r="E18" s="280">
        <f t="shared" si="0"/>
        <v>95000477</v>
      </c>
    </row>
    <row r="19" spans="1:5">
      <c r="A19" s="283" t="s">
        <v>350</v>
      </c>
      <c r="B19" s="283"/>
      <c r="C19" s="284">
        <f t="shared" ref="C19:E19" si="2">SUM(C14:C18)</f>
        <v>33861517</v>
      </c>
      <c r="D19" s="285">
        <f t="shared" si="2"/>
        <v>61198960</v>
      </c>
      <c r="E19" s="286">
        <f t="shared" si="2"/>
        <v>95060477</v>
      </c>
    </row>
    <row r="20" spans="1:5">
      <c r="A20" t="s">
        <v>160</v>
      </c>
      <c r="C20" s="288">
        <f>C13-C19</f>
        <v>-0.20000000298023224</v>
      </c>
      <c r="D20" s="288">
        <f t="shared" ref="D20" si="3">D13-D19</f>
        <v>0</v>
      </c>
      <c r="E20" s="288">
        <f>E13-E19</f>
        <v>-0.20000000298023224</v>
      </c>
    </row>
  </sheetData>
  <mergeCells count="7">
    <mergeCell ref="A1:E1"/>
    <mergeCell ref="A3:E3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scale="6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N115"/>
  <sheetViews>
    <sheetView view="pageBreakPreview" zoomScale="60" zoomScaleNormal="100" workbookViewId="0">
      <pane xSplit="3" ySplit="6" topLeftCell="D75" activePane="bottomRight" state="frozen"/>
      <selection activeCell="H18" sqref="H18"/>
      <selection pane="topRight" activeCell="H18" sqref="H18"/>
      <selection pane="bottomLeft" activeCell="H18" sqref="H18"/>
      <selection pane="bottomRight" activeCell="S5" sqref="S5"/>
    </sheetView>
  </sheetViews>
  <sheetFormatPr defaultRowHeight="15"/>
  <cols>
    <col min="2" max="2" width="34.7109375" style="7" customWidth="1"/>
    <col min="3" max="3" width="16.7109375" customWidth="1"/>
    <col min="4" max="4" width="28.7109375" customWidth="1"/>
    <col min="5" max="5" width="25.85546875" style="150" hidden="1" customWidth="1"/>
    <col min="6" max="7" width="24.5703125" style="150" customWidth="1"/>
    <col min="8" max="8" width="26.85546875" style="150" customWidth="1"/>
    <col min="9" max="9" width="20.7109375" style="149" hidden="1" customWidth="1"/>
    <col min="10" max="10" width="23.85546875" style="150" customWidth="1"/>
    <col min="11" max="11" width="25.140625" style="149" customWidth="1"/>
    <col min="12" max="12" width="25.140625" style="149" hidden="1" customWidth="1"/>
    <col min="13" max="13" width="25.140625" style="149" customWidth="1"/>
    <col min="14" max="14" width="12.42578125" customWidth="1"/>
  </cols>
  <sheetData>
    <row r="1" spans="1:14">
      <c r="A1" s="807" t="s">
        <v>629</v>
      </c>
      <c r="B1" s="807"/>
      <c r="C1" s="807"/>
      <c r="D1" s="807"/>
      <c r="E1" s="807"/>
      <c r="F1" s="807"/>
      <c r="G1" s="807"/>
      <c r="H1" s="807"/>
    </row>
    <row r="2" spans="1:14" ht="45.75" customHeight="1">
      <c r="A2" s="814" t="s">
        <v>737</v>
      </c>
      <c r="B2" s="814"/>
      <c r="C2" s="814"/>
      <c r="D2" s="814"/>
      <c r="E2" s="814"/>
      <c r="F2" s="814"/>
      <c r="G2" s="814"/>
      <c r="H2" s="814"/>
      <c r="N2">
        <v>0</v>
      </c>
    </row>
    <row r="3" spans="1:14" ht="45.75" customHeight="1">
      <c r="A3" s="3"/>
      <c r="B3" s="3"/>
      <c r="C3" s="3"/>
      <c r="D3" s="3"/>
      <c r="E3" s="151"/>
      <c r="F3" s="151"/>
      <c r="G3" s="151"/>
      <c r="H3" s="152" t="s">
        <v>1</v>
      </c>
    </row>
    <row r="4" spans="1:14" ht="30" customHeight="1">
      <c r="A4" s="815" t="s">
        <v>2</v>
      </c>
      <c r="B4" s="816" t="s">
        <v>3</v>
      </c>
      <c r="C4" s="815" t="s">
        <v>4</v>
      </c>
      <c r="D4" s="819" t="s">
        <v>168</v>
      </c>
      <c r="E4" s="820"/>
      <c r="F4" s="820"/>
      <c r="G4" s="821"/>
      <c r="H4" s="817" t="s">
        <v>167</v>
      </c>
      <c r="I4" s="817"/>
      <c r="J4" s="817"/>
      <c r="K4" s="817" t="s">
        <v>166</v>
      </c>
      <c r="L4" s="817"/>
      <c r="M4" s="817"/>
    </row>
    <row r="5" spans="1:14" ht="15" customHeight="1">
      <c r="A5" s="815"/>
      <c r="B5" s="816"/>
      <c r="C5" s="815"/>
      <c r="D5" s="817" t="s">
        <v>161</v>
      </c>
      <c r="E5" s="825" t="s">
        <v>162</v>
      </c>
      <c r="F5" s="818" t="s">
        <v>163</v>
      </c>
      <c r="G5" s="826" t="s">
        <v>246</v>
      </c>
      <c r="H5" s="817" t="s">
        <v>161</v>
      </c>
      <c r="I5" s="825" t="s">
        <v>162</v>
      </c>
      <c r="J5" s="818" t="s">
        <v>163</v>
      </c>
      <c r="K5" s="817" t="s">
        <v>161</v>
      </c>
      <c r="L5" s="825" t="s">
        <v>162</v>
      </c>
      <c r="M5" s="818" t="s">
        <v>163</v>
      </c>
    </row>
    <row r="6" spans="1:14" ht="15.75" customHeight="1">
      <c r="A6" s="815"/>
      <c r="B6" s="816"/>
      <c r="C6" s="815"/>
      <c r="D6" s="817"/>
      <c r="E6" s="825"/>
      <c r="F6" s="818"/>
      <c r="G6" s="827"/>
      <c r="H6" s="817"/>
      <c r="I6" s="825"/>
      <c r="J6" s="818"/>
      <c r="K6" s="817"/>
      <c r="L6" s="825"/>
      <c r="M6" s="818"/>
    </row>
    <row r="7" spans="1:14" ht="30">
      <c r="A7" s="1">
        <v>1</v>
      </c>
      <c r="B7" s="4" t="s">
        <v>6</v>
      </c>
      <c r="C7" s="1" t="s">
        <v>7</v>
      </c>
      <c r="D7" s="6">
        <f>SUM(H7,K7,)</f>
        <v>19730000</v>
      </c>
      <c r="E7" s="153">
        <f t="shared" ref="E7:F19" si="0">SUM(I7,L7,)</f>
        <v>0</v>
      </c>
      <c r="F7" s="153">
        <f t="shared" si="0"/>
        <v>20476483</v>
      </c>
      <c r="G7" s="183">
        <f>F7-D7</f>
        <v>746483</v>
      </c>
      <c r="H7" s="153">
        <v>16031000</v>
      </c>
      <c r="I7" s="154"/>
      <c r="J7" s="153">
        <v>17789683</v>
      </c>
      <c r="K7" s="154">
        <v>3699000</v>
      </c>
      <c r="L7" s="154"/>
      <c r="M7" s="154">
        <v>2686800</v>
      </c>
      <c r="N7" s="539">
        <f>F7-J7-M7</f>
        <v>0</v>
      </c>
    </row>
    <row r="8" spans="1:14">
      <c r="A8" s="1">
        <v>2</v>
      </c>
      <c r="B8" s="4" t="s">
        <v>8</v>
      </c>
      <c r="C8" s="1" t="s">
        <v>9</v>
      </c>
      <c r="D8" s="6">
        <f t="shared" ref="D8:D19" si="1">SUM(H8,K8,)</f>
        <v>0</v>
      </c>
      <c r="E8" s="153">
        <f t="shared" si="0"/>
        <v>0</v>
      </c>
      <c r="F8" s="153">
        <f t="shared" si="0"/>
        <v>0</v>
      </c>
      <c r="G8" s="183">
        <f t="shared" ref="G8:G71" si="2">F8-D8</f>
        <v>0</v>
      </c>
      <c r="H8" s="153">
        <v>0</v>
      </c>
      <c r="I8" s="154"/>
      <c r="J8" s="153"/>
      <c r="K8" s="154"/>
      <c r="L8" s="154"/>
      <c r="M8" s="154"/>
      <c r="N8" s="539">
        <f t="shared" ref="N8:N71" si="3">F8-J8-M8</f>
        <v>0</v>
      </c>
    </row>
    <row r="9" spans="1:14">
      <c r="A9" s="1">
        <v>3</v>
      </c>
      <c r="B9" s="4" t="s">
        <v>10</v>
      </c>
      <c r="C9" s="1" t="s">
        <v>11</v>
      </c>
      <c r="D9" s="6">
        <f t="shared" si="1"/>
        <v>0</v>
      </c>
      <c r="E9" s="153">
        <f t="shared" si="0"/>
        <v>0</v>
      </c>
      <c r="F9" s="153">
        <f t="shared" si="0"/>
        <v>0</v>
      </c>
      <c r="G9" s="183">
        <f t="shared" si="2"/>
        <v>0</v>
      </c>
      <c r="H9" s="153">
        <v>0</v>
      </c>
      <c r="I9" s="154"/>
      <c r="J9" s="153"/>
      <c r="K9" s="154"/>
      <c r="L9" s="154"/>
      <c r="M9" s="154"/>
      <c r="N9" s="539">
        <f t="shared" si="3"/>
        <v>0</v>
      </c>
    </row>
    <row r="10" spans="1:14" ht="30">
      <c r="A10" s="1">
        <v>4</v>
      </c>
      <c r="B10" s="4" t="s">
        <v>12</v>
      </c>
      <c r="C10" s="1" t="s">
        <v>13</v>
      </c>
      <c r="D10" s="6">
        <f t="shared" si="1"/>
        <v>270000</v>
      </c>
      <c r="E10" s="153">
        <f t="shared" si="0"/>
        <v>0</v>
      </c>
      <c r="F10" s="153">
        <v>270000</v>
      </c>
      <c r="G10" s="183">
        <f t="shared" si="2"/>
        <v>0</v>
      </c>
      <c r="H10" s="153">
        <v>270000</v>
      </c>
      <c r="I10" s="154"/>
      <c r="J10" s="153">
        <v>270000</v>
      </c>
      <c r="K10" s="154"/>
      <c r="L10" s="154"/>
      <c r="M10" s="154"/>
      <c r="N10" s="539">
        <f t="shared" si="3"/>
        <v>0</v>
      </c>
    </row>
    <row r="11" spans="1:14">
      <c r="A11" s="1">
        <v>5</v>
      </c>
      <c r="B11" s="4" t="s">
        <v>14</v>
      </c>
      <c r="C11" s="1" t="s">
        <v>15</v>
      </c>
      <c r="D11" s="6">
        <f t="shared" si="1"/>
        <v>0</v>
      </c>
      <c r="E11" s="153">
        <f t="shared" si="0"/>
        <v>0</v>
      </c>
      <c r="F11" s="153">
        <f t="shared" si="0"/>
        <v>0</v>
      </c>
      <c r="G11" s="183">
        <f t="shared" si="2"/>
        <v>0</v>
      </c>
      <c r="H11" s="153"/>
      <c r="I11" s="154"/>
      <c r="J11" s="153"/>
      <c r="K11" s="154"/>
      <c r="L11" s="154"/>
      <c r="M11" s="154"/>
      <c r="N11" s="539">
        <f t="shared" si="3"/>
        <v>0</v>
      </c>
    </row>
    <row r="12" spans="1:14">
      <c r="A12" s="1">
        <v>6</v>
      </c>
      <c r="B12" s="4" t="s">
        <v>16</v>
      </c>
      <c r="C12" s="1" t="s">
        <v>17</v>
      </c>
      <c r="D12" s="6">
        <f t="shared" si="1"/>
        <v>0</v>
      </c>
      <c r="E12" s="153">
        <f t="shared" si="0"/>
        <v>0</v>
      </c>
      <c r="F12" s="153">
        <f t="shared" si="0"/>
        <v>0</v>
      </c>
      <c r="G12" s="183">
        <f t="shared" si="2"/>
        <v>0</v>
      </c>
      <c r="H12" s="153"/>
      <c r="I12" s="154"/>
      <c r="J12" s="153"/>
      <c r="K12" s="154"/>
      <c r="L12" s="154"/>
      <c r="M12" s="154"/>
      <c r="N12" s="539">
        <f t="shared" si="3"/>
        <v>0</v>
      </c>
    </row>
    <row r="13" spans="1:14">
      <c r="A13" s="1">
        <v>7</v>
      </c>
      <c r="B13" s="4" t="s">
        <v>18</v>
      </c>
      <c r="C13" s="1" t="s">
        <v>19</v>
      </c>
      <c r="D13" s="6">
        <f t="shared" si="1"/>
        <v>864000</v>
      </c>
      <c r="E13" s="153">
        <f t="shared" si="0"/>
        <v>0</v>
      </c>
      <c r="F13" s="153">
        <f t="shared" si="0"/>
        <v>1400000</v>
      </c>
      <c r="G13" s="183">
        <f t="shared" si="2"/>
        <v>536000</v>
      </c>
      <c r="H13" s="153">
        <v>708000</v>
      </c>
      <c r="I13" s="154"/>
      <c r="J13" s="153">
        <v>1200000</v>
      </c>
      <c r="K13" s="154">
        <v>156000</v>
      </c>
      <c r="L13" s="154"/>
      <c r="M13" s="154">
        <v>200000</v>
      </c>
      <c r="N13" s="539">
        <f t="shared" si="3"/>
        <v>0</v>
      </c>
    </row>
    <row r="14" spans="1:14">
      <c r="A14" s="1">
        <v>8</v>
      </c>
      <c r="B14" s="4" t="s">
        <v>20</v>
      </c>
      <c r="C14" s="1" t="s">
        <v>21</v>
      </c>
      <c r="D14" s="6">
        <f t="shared" si="1"/>
        <v>30000</v>
      </c>
      <c r="E14" s="153">
        <f t="shared" si="0"/>
        <v>0</v>
      </c>
      <c r="F14" s="153">
        <f t="shared" si="0"/>
        <v>50000</v>
      </c>
      <c r="G14" s="183">
        <f t="shared" si="2"/>
        <v>20000</v>
      </c>
      <c r="H14" s="153">
        <v>30000</v>
      </c>
      <c r="I14" s="154"/>
      <c r="J14" s="153">
        <v>50000</v>
      </c>
      <c r="K14" s="154"/>
      <c r="L14" s="154"/>
      <c r="M14" s="154"/>
      <c r="N14" s="539">
        <f t="shared" si="3"/>
        <v>0</v>
      </c>
    </row>
    <row r="15" spans="1:14">
      <c r="A15" s="1">
        <v>9</v>
      </c>
      <c r="B15" s="4" t="s">
        <v>22</v>
      </c>
      <c r="C15" s="1" t="s">
        <v>23</v>
      </c>
      <c r="D15" s="6">
        <f t="shared" si="1"/>
        <v>360000</v>
      </c>
      <c r="E15" s="153">
        <f t="shared" si="0"/>
        <v>0</v>
      </c>
      <c r="F15" s="153">
        <f t="shared" si="0"/>
        <v>360000</v>
      </c>
      <c r="G15" s="183">
        <f t="shared" si="2"/>
        <v>0</v>
      </c>
      <c r="H15" s="153">
        <v>260000</v>
      </c>
      <c r="I15" s="154"/>
      <c r="J15" s="153">
        <v>260000</v>
      </c>
      <c r="K15" s="154">
        <v>100000</v>
      </c>
      <c r="L15" s="154"/>
      <c r="M15" s="154">
        <v>100000</v>
      </c>
      <c r="N15" s="539">
        <f t="shared" si="3"/>
        <v>0</v>
      </c>
    </row>
    <row r="16" spans="1:14">
      <c r="A16" s="1">
        <v>10</v>
      </c>
      <c r="B16" s="4" t="s">
        <v>24</v>
      </c>
      <c r="C16" s="1" t="s">
        <v>25</v>
      </c>
      <c r="D16" s="6">
        <f t="shared" si="1"/>
        <v>72000</v>
      </c>
      <c r="E16" s="153">
        <f t="shared" si="0"/>
        <v>0</v>
      </c>
      <c r="F16" s="153">
        <f t="shared" si="0"/>
        <v>84000</v>
      </c>
      <c r="G16" s="183">
        <f t="shared" si="2"/>
        <v>12000</v>
      </c>
      <c r="H16" s="153">
        <v>72000</v>
      </c>
      <c r="I16" s="154"/>
      <c r="J16" s="153">
        <v>72000</v>
      </c>
      <c r="K16" s="154"/>
      <c r="L16" s="154"/>
      <c r="M16" s="154">
        <v>12000</v>
      </c>
      <c r="N16" s="539">
        <f t="shared" si="3"/>
        <v>0</v>
      </c>
    </row>
    <row r="17" spans="1:14">
      <c r="A17" s="1">
        <v>11</v>
      </c>
      <c r="B17" s="4" t="s">
        <v>26</v>
      </c>
      <c r="C17" s="1" t="s">
        <v>27</v>
      </c>
      <c r="D17" s="6">
        <f t="shared" si="1"/>
        <v>0</v>
      </c>
      <c r="E17" s="153">
        <f t="shared" si="0"/>
        <v>0</v>
      </c>
      <c r="F17" s="153">
        <f t="shared" si="0"/>
        <v>0</v>
      </c>
      <c r="G17" s="183">
        <f t="shared" si="2"/>
        <v>0</v>
      </c>
      <c r="H17" s="153">
        <v>0</v>
      </c>
      <c r="I17" s="154"/>
      <c r="J17" s="153"/>
      <c r="K17" s="154"/>
      <c r="L17" s="154"/>
      <c r="M17" s="154"/>
      <c r="N17" s="539">
        <f t="shared" si="3"/>
        <v>0</v>
      </c>
    </row>
    <row r="18" spans="1:14" ht="63" customHeight="1">
      <c r="A18" s="1">
        <v>12</v>
      </c>
      <c r="B18" s="4" t="s">
        <v>28</v>
      </c>
      <c r="C18" s="1" t="s">
        <v>29</v>
      </c>
      <c r="D18" s="6">
        <f t="shared" si="1"/>
        <v>0</v>
      </c>
      <c r="E18" s="153">
        <f t="shared" si="0"/>
        <v>0</v>
      </c>
      <c r="F18" s="153">
        <f t="shared" si="0"/>
        <v>0</v>
      </c>
      <c r="G18" s="183">
        <f t="shared" si="2"/>
        <v>0</v>
      </c>
      <c r="H18" s="153">
        <v>0</v>
      </c>
      <c r="I18" s="154"/>
      <c r="J18" s="153"/>
      <c r="K18" s="154"/>
      <c r="L18" s="154"/>
      <c r="M18" s="154"/>
      <c r="N18" s="539">
        <f t="shared" si="3"/>
        <v>0</v>
      </c>
    </row>
    <row r="19" spans="1:14" ht="30">
      <c r="A19" s="1">
        <v>13</v>
      </c>
      <c r="B19" s="4" t="s">
        <v>30</v>
      </c>
      <c r="C19" s="1" t="s">
        <v>31</v>
      </c>
      <c r="D19" s="6">
        <f t="shared" si="1"/>
        <v>0</v>
      </c>
      <c r="E19" s="153">
        <f t="shared" si="0"/>
        <v>0</v>
      </c>
      <c r="F19" s="153">
        <f t="shared" si="0"/>
        <v>16100</v>
      </c>
      <c r="G19" s="183">
        <f t="shared" si="2"/>
        <v>16100</v>
      </c>
      <c r="H19" s="153" t="s">
        <v>116</v>
      </c>
      <c r="I19" s="154"/>
      <c r="J19" s="153">
        <v>16100</v>
      </c>
      <c r="K19" s="154"/>
      <c r="L19" s="154"/>
      <c r="M19" s="154"/>
      <c r="N19" s="539">
        <f t="shared" si="3"/>
        <v>0</v>
      </c>
    </row>
    <row r="20" spans="1:14" ht="30">
      <c r="A20" s="40">
        <v>14</v>
      </c>
      <c r="B20" s="9" t="s">
        <v>32</v>
      </c>
      <c r="C20" s="40" t="s">
        <v>33</v>
      </c>
      <c r="D20" s="10">
        <f t="shared" ref="D20:F20" si="4">SUM(D7:D19)</f>
        <v>21326000</v>
      </c>
      <c r="E20" s="155">
        <f t="shared" si="4"/>
        <v>0</v>
      </c>
      <c r="F20" s="155">
        <f t="shared" si="4"/>
        <v>22656583</v>
      </c>
      <c r="G20" s="183">
        <f t="shared" si="2"/>
        <v>1330583</v>
      </c>
      <c r="H20" s="155">
        <f t="shared" ref="H20:M20" si="5">SUM(H7:H19)</f>
        <v>17371000</v>
      </c>
      <c r="I20" s="156">
        <f t="shared" si="5"/>
        <v>0</v>
      </c>
      <c r="J20" s="155">
        <f t="shared" si="5"/>
        <v>19657783</v>
      </c>
      <c r="K20" s="155">
        <f t="shared" si="5"/>
        <v>3955000</v>
      </c>
      <c r="L20" s="155">
        <f t="shared" si="5"/>
        <v>0</v>
      </c>
      <c r="M20" s="155">
        <f t="shared" si="5"/>
        <v>2998800</v>
      </c>
      <c r="N20" s="539">
        <f t="shared" si="3"/>
        <v>0</v>
      </c>
    </row>
    <row r="21" spans="1:14">
      <c r="A21" s="40"/>
      <c r="B21" s="9"/>
      <c r="C21" s="41" t="s">
        <v>34</v>
      </c>
      <c r="D21" s="41"/>
      <c r="E21" s="157"/>
      <c r="F21" s="157"/>
      <c r="G21" s="183">
        <f t="shared" si="2"/>
        <v>0</v>
      </c>
      <c r="H21" s="155"/>
      <c r="I21" s="154"/>
      <c r="J21" s="153"/>
      <c r="K21" s="154"/>
      <c r="L21" s="154"/>
      <c r="M21" s="154"/>
      <c r="N21" s="539">
        <f t="shared" si="3"/>
        <v>0</v>
      </c>
    </row>
    <row r="22" spans="1:14">
      <c r="A22" s="40"/>
      <c r="B22" s="9"/>
      <c r="C22" s="41" t="s">
        <v>35</v>
      </c>
      <c r="D22" s="41"/>
      <c r="E22" s="157"/>
      <c r="F22" s="157"/>
      <c r="G22" s="183">
        <f t="shared" si="2"/>
        <v>0</v>
      </c>
      <c r="H22" s="155"/>
      <c r="I22" s="154"/>
      <c r="J22" s="153"/>
      <c r="K22" s="154"/>
      <c r="L22" s="154"/>
      <c r="M22" s="154"/>
      <c r="N22" s="539">
        <f t="shared" si="3"/>
        <v>0</v>
      </c>
    </row>
    <row r="23" spans="1:14" ht="30">
      <c r="A23" s="1">
        <v>17</v>
      </c>
      <c r="B23" s="8" t="s">
        <v>36</v>
      </c>
      <c r="C23" s="1" t="s">
        <v>37</v>
      </c>
      <c r="D23" s="6">
        <f t="shared" ref="D23" si="6">SUM(H23,K23,)</f>
        <v>50000</v>
      </c>
      <c r="E23" s="153">
        <f t="shared" ref="E23" si="7">SUM(I23,L23,)</f>
        <v>0</v>
      </c>
      <c r="F23" s="153">
        <f t="shared" ref="F23" si="8">SUM(J23,M23,)</f>
        <v>50000</v>
      </c>
      <c r="G23" s="183">
        <f t="shared" si="2"/>
        <v>0</v>
      </c>
      <c r="H23" s="153">
        <v>50000</v>
      </c>
      <c r="I23" s="154"/>
      <c r="J23" s="153">
        <v>50000</v>
      </c>
      <c r="K23" s="154"/>
      <c r="L23" s="154"/>
      <c r="M23" s="154"/>
      <c r="N23" s="539">
        <f t="shared" si="3"/>
        <v>0</v>
      </c>
    </row>
    <row r="24" spans="1:14" ht="30">
      <c r="A24" s="40">
        <v>18</v>
      </c>
      <c r="B24" s="9" t="s">
        <v>38</v>
      </c>
      <c r="C24" s="40" t="s">
        <v>39</v>
      </c>
      <c r="D24" s="10">
        <f t="shared" ref="D24:F24" si="9">SUM(D21:D23)</f>
        <v>50000</v>
      </c>
      <c r="E24" s="155">
        <f t="shared" si="9"/>
        <v>0</v>
      </c>
      <c r="F24" s="155">
        <f t="shared" si="9"/>
        <v>50000</v>
      </c>
      <c r="G24" s="183">
        <f t="shared" si="2"/>
        <v>0</v>
      </c>
      <c r="H24" s="155">
        <f t="shared" ref="H24:J24" si="10">SUM(H21:H23)</f>
        <v>50000</v>
      </c>
      <c r="I24" s="156">
        <f t="shared" si="10"/>
        <v>0</v>
      </c>
      <c r="J24" s="156">
        <f t="shared" si="10"/>
        <v>50000</v>
      </c>
      <c r="K24" s="155">
        <f t="shared" ref="K24:M24" si="11">SUM(K21:K23)</f>
        <v>0</v>
      </c>
      <c r="L24" s="155">
        <f t="shared" si="11"/>
        <v>0</v>
      </c>
      <c r="M24" s="155">
        <f t="shared" si="11"/>
        <v>0</v>
      </c>
      <c r="N24" s="539">
        <f t="shared" si="3"/>
        <v>0</v>
      </c>
    </row>
    <row r="25" spans="1:14" s="13" customFormat="1">
      <c r="A25" s="42">
        <v>19</v>
      </c>
      <c r="B25" s="11" t="s">
        <v>40</v>
      </c>
      <c r="C25" s="42" t="s">
        <v>41</v>
      </c>
      <c r="D25" s="12">
        <f t="shared" ref="D25:F25" si="12">SUM(D24,D20)</f>
        <v>21376000</v>
      </c>
      <c r="E25" s="158">
        <f t="shared" si="12"/>
        <v>0</v>
      </c>
      <c r="F25" s="158">
        <f t="shared" si="12"/>
        <v>22706583</v>
      </c>
      <c r="G25" s="183">
        <f t="shared" si="2"/>
        <v>1330583</v>
      </c>
      <c r="H25" s="158">
        <f t="shared" ref="H25:J25" si="13">SUM(H24,H20)</f>
        <v>17421000</v>
      </c>
      <c r="I25" s="159">
        <f t="shared" si="13"/>
        <v>0</v>
      </c>
      <c r="J25" s="158">
        <f t="shared" si="13"/>
        <v>19707783</v>
      </c>
      <c r="K25" s="158">
        <f t="shared" ref="K25:M25" si="14">SUM(K24,K20)</f>
        <v>3955000</v>
      </c>
      <c r="L25" s="158">
        <f t="shared" si="14"/>
        <v>0</v>
      </c>
      <c r="M25" s="158">
        <f t="shared" si="14"/>
        <v>2998800</v>
      </c>
      <c r="N25" s="539">
        <f t="shared" si="3"/>
        <v>0</v>
      </c>
    </row>
    <row r="26" spans="1:14" s="14" customFormat="1" ht="30">
      <c r="A26" s="42">
        <v>20</v>
      </c>
      <c r="B26" s="11" t="s">
        <v>42</v>
      </c>
      <c r="C26" s="42" t="s">
        <v>43</v>
      </c>
      <c r="D26" s="10">
        <f>SUM(H26,K26)</f>
        <v>5039000</v>
      </c>
      <c r="E26" s="10">
        <f t="shared" ref="E26:F26" si="15">SUM(I26,L26)</f>
        <v>0</v>
      </c>
      <c r="F26" s="10">
        <f t="shared" si="15"/>
        <v>4648933.8000000007</v>
      </c>
      <c r="G26" s="183">
        <f t="shared" si="2"/>
        <v>-390066.19999999925</v>
      </c>
      <c r="H26" s="158">
        <v>4311000</v>
      </c>
      <c r="I26" s="159"/>
      <c r="J26" s="158">
        <v>4050409.8000000007</v>
      </c>
      <c r="K26" s="159">
        <v>728000</v>
      </c>
      <c r="L26" s="159"/>
      <c r="M26" s="159">
        <v>598524</v>
      </c>
      <c r="N26" s="539">
        <f t="shared" si="3"/>
        <v>0</v>
      </c>
    </row>
    <row r="27" spans="1:14" s="14" customFormat="1" ht="81" customHeight="1">
      <c r="A27" s="828" t="s">
        <v>44</v>
      </c>
      <c r="B27" s="828"/>
      <c r="C27" s="828"/>
      <c r="D27" s="15">
        <f t="shared" ref="D27:E27" si="16">SUM(D26,D25)</f>
        <v>26415000</v>
      </c>
      <c r="E27" s="160">
        <f t="shared" si="16"/>
        <v>0</v>
      </c>
      <c r="F27" s="160">
        <f>SUM(F26,F25)</f>
        <v>27355516.800000001</v>
      </c>
      <c r="G27" s="183">
        <f t="shared" si="2"/>
        <v>940516.80000000075</v>
      </c>
      <c r="H27" s="160">
        <f t="shared" ref="H27:M27" si="17">SUM(H26,H25)</f>
        <v>21732000</v>
      </c>
      <c r="I27" s="160">
        <f t="shared" si="17"/>
        <v>0</v>
      </c>
      <c r="J27" s="160">
        <f t="shared" si="17"/>
        <v>23758192.800000001</v>
      </c>
      <c r="K27" s="160">
        <f t="shared" si="17"/>
        <v>4683000</v>
      </c>
      <c r="L27" s="160">
        <f t="shared" si="17"/>
        <v>0</v>
      </c>
      <c r="M27" s="160">
        <f t="shared" si="17"/>
        <v>3597324</v>
      </c>
      <c r="N27" s="539">
        <f t="shared" si="3"/>
        <v>0</v>
      </c>
    </row>
    <row r="28" spans="1:14" s="18" customFormat="1">
      <c r="A28" s="43">
        <v>21</v>
      </c>
      <c r="B28" s="16" t="s">
        <v>45</v>
      </c>
      <c r="C28" s="43" t="s">
        <v>46</v>
      </c>
      <c r="D28" s="17">
        <f t="shared" ref="D28:F28" si="18">SUM(D29:D33)</f>
        <v>250000</v>
      </c>
      <c r="E28" s="161">
        <f t="shared" si="18"/>
        <v>0</v>
      </c>
      <c r="F28" s="161">
        <f t="shared" si="18"/>
        <v>250000</v>
      </c>
      <c r="G28" s="183">
        <f t="shared" si="2"/>
        <v>0</v>
      </c>
      <c r="H28" s="161">
        <f>SUM(H29:H33)</f>
        <v>207000</v>
      </c>
      <c r="I28" s="162">
        <f t="shared" ref="I28:J28" si="19">SUM(I29:I33)</f>
        <v>0</v>
      </c>
      <c r="J28" s="161">
        <f t="shared" si="19"/>
        <v>207000</v>
      </c>
      <c r="K28" s="161">
        <f t="shared" ref="K28" si="20">SUM(K29:K33)</f>
        <v>43000</v>
      </c>
      <c r="L28" s="161">
        <f t="shared" ref="L28" si="21">SUM(L29:L33)</f>
        <v>0</v>
      </c>
      <c r="M28" s="161">
        <f t="shared" ref="M28" si="22">SUM(M29:M33)</f>
        <v>43000</v>
      </c>
      <c r="N28" s="539">
        <f t="shared" si="3"/>
        <v>0</v>
      </c>
    </row>
    <row r="29" spans="1:14">
      <c r="A29" s="1">
        <v>22</v>
      </c>
      <c r="B29" s="19" t="s">
        <v>47</v>
      </c>
      <c r="C29" s="1"/>
      <c r="D29" s="6">
        <f>SUM(H29,K29,)</f>
        <v>0</v>
      </c>
      <c r="E29" s="153">
        <f t="shared" ref="E29:F29" si="23">SUM(I29,L29,)</f>
        <v>0</v>
      </c>
      <c r="F29" s="153">
        <f t="shared" si="23"/>
        <v>0</v>
      </c>
      <c r="G29" s="183">
        <f t="shared" si="2"/>
        <v>0</v>
      </c>
      <c r="H29" s="153"/>
      <c r="I29" s="154"/>
      <c r="J29" s="153"/>
      <c r="K29" s="154"/>
      <c r="L29" s="154"/>
      <c r="M29" s="154"/>
      <c r="N29" s="539">
        <f t="shared" si="3"/>
        <v>0</v>
      </c>
    </row>
    <row r="30" spans="1:14">
      <c r="A30" s="1">
        <v>23</v>
      </c>
      <c r="B30" s="19" t="s">
        <v>48</v>
      </c>
      <c r="C30" s="1"/>
      <c r="D30" s="6">
        <f t="shared" ref="D30:D33" si="24">SUM(H30,K30,)</f>
        <v>0</v>
      </c>
      <c r="E30" s="153">
        <f t="shared" ref="E30:E33" si="25">SUM(I30,L30,)</f>
        <v>0</v>
      </c>
      <c r="F30" s="153">
        <f t="shared" ref="F30:F33" si="26">SUM(J30,M30,)</f>
        <v>0</v>
      </c>
      <c r="G30" s="183">
        <f t="shared" si="2"/>
        <v>0</v>
      </c>
      <c r="H30" s="153"/>
      <c r="I30" s="154"/>
      <c r="J30" s="153"/>
      <c r="K30" s="154"/>
      <c r="L30" s="154"/>
      <c r="M30" s="154"/>
      <c r="N30" s="539">
        <f t="shared" si="3"/>
        <v>0</v>
      </c>
    </row>
    <row r="31" spans="1:14" ht="30">
      <c r="A31" s="1">
        <v>24</v>
      </c>
      <c r="B31" s="19" t="s">
        <v>49</v>
      </c>
      <c r="C31" s="1"/>
      <c r="D31" s="6">
        <f t="shared" si="24"/>
        <v>0</v>
      </c>
      <c r="E31" s="153">
        <f t="shared" si="25"/>
        <v>0</v>
      </c>
      <c r="F31" s="153">
        <f t="shared" si="26"/>
        <v>0</v>
      </c>
      <c r="G31" s="183">
        <f t="shared" si="2"/>
        <v>0</v>
      </c>
      <c r="H31" s="153"/>
      <c r="I31" s="154"/>
      <c r="J31" s="153"/>
      <c r="K31" s="154"/>
      <c r="L31" s="154"/>
      <c r="M31" s="154"/>
      <c r="N31" s="539">
        <f t="shared" si="3"/>
        <v>0</v>
      </c>
    </row>
    <row r="32" spans="1:14">
      <c r="A32" s="1">
        <v>25</v>
      </c>
      <c r="B32" s="19" t="s">
        <v>50</v>
      </c>
      <c r="C32" s="1"/>
      <c r="D32" s="6">
        <f t="shared" si="24"/>
        <v>0</v>
      </c>
      <c r="E32" s="153">
        <f t="shared" si="25"/>
        <v>0</v>
      </c>
      <c r="F32" s="153">
        <f t="shared" si="26"/>
        <v>0</v>
      </c>
      <c r="G32" s="183">
        <f t="shared" si="2"/>
        <v>0</v>
      </c>
      <c r="H32" s="153"/>
      <c r="I32" s="154"/>
      <c r="J32" s="153"/>
      <c r="K32" s="154"/>
      <c r="L32" s="154"/>
      <c r="M32" s="154"/>
      <c r="N32" s="539">
        <f t="shared" si="3"/>
        <v>0</v>
      </c>
    </row>
    <row r="33" spans="1:14">
      <c r="A33" s="1">
        <v>26</v>
      </c>
      <c r="B33" s="19" t="s">
        <v>164</v>
      </c>
      <c r="C33" s="1"/>
      <c r="D33" s="6">
        <f t="shared" si="24"/>
        <v>250000</v>
      </c>
      <c r="E33" s="153">
        <f t="shared" si="25"/>
        <v>0</v>
      </c>
      <c r="F33" s="153">
        <f t="shared" si="26"/>
        <v>250000</v>
      </c>
      <c r="G33" s="183">
        <f t="shared" si="2"/>
        <v>0</v>
      </c>
      <c r="H33" s="153">
        <v>207000</v>
      </c>
      <c r="I33" s="154"/>
      <c r="J33" s="153">
        <v>207000</v>
      </c>
      <c r="K33" s="154">
        <v>43000</v>
      </c>
      <c r="L33" s="154"/>
      <c r="M33" s="154">
        <v>43000</v>
      </c>
      <c r="N33" s="539">
        <f t="shared" si="3"/>
        <v>0</v>
      </c>
    </row>
    <row r="34" spans="1:14" s="18" customFormat="1">
      <c r="A34" s="43">
        <v>27</v>
      </c>
      <c r="B34" s="16" t="s">
        <v>51</v>
      </c>
      <c r="C34" s="43" t="s">
        <v>52</v>
      </c>
      <c r="D34" s="17">
        <f t="shared" ref="D34:F34" si="27">SUM(D35:D40)</f>
        <v>650000</v>
      </c>
      <c r="E34" s="161">
        <f t="shared" si="27"/>
        <v>0</v>
      </c>
      <c r="F34" s="161">
        <f t="shared" si="27"/>
        <v>650000</v>
      </c>
      <c r="G34" s="183">
        <f t="shared" si="2"/>
        <v>0</v>
      </c>
      <c r="H34" s="161">
        <f t="shared" ref="H34:M34" si="28">SUM(H35:H40)</f>
        <v>570000</v>
      </c>
      <c r="I34" s="162">
        <f t="shared" si="28"/>
        <v>0</v>
      </c>
      <c r="J34" s="161">
        <f t="shared" si="28"/>
        <v>570000</v>
      </c>
      <c r="K34" s="161">
        <f t="shared" si="28"/>
        <v>80000</v>
      </c>
      <c r="L34" s="161">
        <f t="shared" si="28"/>
        <v>0</v>
      </c>
      <c r="M34" s="161">
        <f t="shared" si="28"/>
        <v>80000</v>
      </c>
      <c r="N34" s="539">
        <f t="shared" si="3"/>
        <v>0</v>
      </c>
    </row>
    <row r="35" spans="1:14">
      <c r="A35" s="1">
        <v>28</v>
      </c>
      <c r="B35" s="19" t="s">
        <v>53</v>
      </c>
      <c r="C35" s="1"/>
      <c r="D35" s="6">
        <f>SUM(H35,K35,)</f>
        <v>0</v>
      </c>
      <c r="E35" s="153">
        <f t="shared" ref="E35:F35" si="29">SUM(I35,L35,)</f>
        <v>0</v>
      </c>
      <c r="F35" s="153">
        <f t="shared" si="29"/>
        <v>0</v>
      </c>
      <c r="G35" s="183">
        <f t="shared" si="2"/>
        <v>0</v>
      </c>
      <c r="H35" s="153"/>
      <c r="I35" s="154"/>
      <c r="J35" s="153"/>
      <c r="K35" s="154"/>
      <c r="L35" s="154"/>
      <c r="M35" s="154"/>
      <c r="N35" s="539">
        <f t="shared" si="3"/>
        <v>0</v>
      </c>
    </row>
    <row r="36" spans="1:14">
      <c r="A36" s="1">
        <v>29</v>
      </c>
      <c r="B36" s="19" t="s">
        <v>54</v>
      </c>
      <c r="C36" s="1"/>
      <c r="D36" s="6">
        <f t="shared" ref="D36:D39" si="30">SUM(H36,K36,)</f>
        <v>0</v>
      </c>
      <c r="E36" s="153">
        <f t="shared" ref="E36:E40" si="31">SUM(I36,L36,)</f>
        <v>0</v>
      </c>
      <c r="F36" s="153">
        <f t="shared" ref="F36:F40" si="32">SUM(J36,M36,)</f>
        <v>0</v>
      </c>
      <c r="G36" s="183">
        <f t="shared" si="2"/>
        <v>0</v>
      </c>
      <c r="H36" s="153"/>
      <c r="I36" s="154"/>
      <c r="J36" s="153"/>
      <c r="K36" s="154"/>
      <c r="L36" s="154"/>
      <c r="M36" s="154"/>
      <c r="N36" s="539">
        <f t="shared" si="3"/>
        <v>0</v>
      </c>
    </row>
    <row r="37" spans="1:14">
      <c r="A37" s="1">
        <v>30</v>
      </c>
      <c r="B37" s="19" t="s">
        <v>55</v>
      </c>
      <c r="C37" s="1"/>
      <c r="D37" s="6">
        <f t="shared" si="30"/>
        <v>650000</v>
      </c>
      <c r="E37" s="153">
        <f t="shared" si="31"/>
        <v>0</v>
      </c>
      <c r="F37" s="153">
        <f t="shared" si="32"/>
        <v>650000</v>
      </c>
      <c r="G37" s="183">
        <f t="shared" si="2"/>
        <v>0</v>
      </c>
      <c r="H37" s="153">
        <v>570000</v>
      </c>
      <c r="I37" s="154"/>
      <c r="J37" s="153">
        <v>570000</v>
      </c>
      <c r="K37" s="154">
        <v>80000</v>
      </c>
      <c r="L37" s="154"/>
      <c r="M37" s="154">
        <v>80000</v>
      </c>
      <c r="N37" s="539">
        <f t="shared" si="3"/>
        <v>0</v>
      </c>
    </row>
    <row r="38" spans="1:14">
      <c r="A38" s="1">
        <v>31</v>
      </c>
      <c r="B38" s="19" t="s">
        <v>56</v>
      </c>
      <c r="C38" s="1"/>
      <c r="D38" s="6">
        <f t="shared" si="30"/>
        <v>0</v>
      </c>
      <c r="E38" s="153">
        <f t="shared" si="31"/>
        <v>0</v>
      </c>
      <c r="F38" s="153">
        <f t="shared" si="32"/>
        <v>0</v>
      </c>
      <c r="G38" s="183">
        <f t="shared" si="2"/>
        <v>0</v>
      </c>
      <c r="H38" s="153"/>
      <c r="I38" s="154"/>
      <c r="J38" s="153"/>
      <c r="K38" s="154"/>
      <c r="L38" s="154"/>
      <c r="M38" s="154"/>
      <c r="N38" s="539">
        <f t="shared" si="3"/>
        <v>0</v>
      </c>
    </row>
    <row r="39" spans="1:14">
      <c r="A39" s="1">
        <v>32</v>
      </c>
      <c r="B39" s="19" t="s">
        <v>57</v>
      </c>
      <c r="C39" s="1"/>
      <c r="D39" s="6">
        <f t="shared" si="30"/>
        <v>0</v>
      </c>
      <c r="E39" s="153">
        <f t="shared" si="31"/>
        <v>0</v>
      </c>
      <c r="F39" s="153">
        <f t="shared" si="32"/>
        <v>0</v>
      </c>
      <c r="G39" s="183">
        <f t="shared" si="2"/>
        <v>0</v>
      </c>
      <c r="H39" s="153"/>
      <c r="I39" s="154"/>
      <c r="J39" s="153"/>
      <c r="K39" s="154"/>
      <c r="L39" s="154"/>
      <c r="M39" s="154"/>
      <c r="N39" s="539">
        <f t="shared" si="3"/>
        <v>0</v>
      </c>
    </row>
    <row r="40" spans="1:14">
      <c r="A40" s="1">
        <v>33</v>
      </c>
      <c r="B40" s="19" t="s">
        <v>58</v>
      </c>
      <c r="C40" s="1"/>
      <c r="D40" s="6">
        <f>SUM(H40,K40,)</f>
        <v>0</v>
      </c>
      <c r="E40" s="153">
        <f t="shared" si="31"/>
        <v>0</v>
      </c>
      <c r="F40" s="153">
        <f t="shared" si="32"/>
        <v>0</v>
      </c>
      <c r="G40" s="183">
        <f t="shared" si="2"/>
        <v>0</v>
      </c>
      <c r="H40" s="153"/>
      <c r="I40" s="154"/>
      <c r="J40" s="153"/>
      <c r="K40" s="154"/>
      <c r="L40" s="154"/>
      <c r="M40" s="154"/>
      <c r="N40" s="539">
        <f t="shared" si="3"/>
        <v>0</v>
      </c>
    </row>
    <row r="41" spans="1:14" s="18" customFormat="1" ht="15.75">
      <c r="A41" s="45">
        <v>33</v>
      </c>
      <c r="B41" s="20" t="s">
        <v>59</v>
      </c>
      <c r="C41" s="45" t="s">
        <v>60</v>
      </c>
      <c r="D41" s="21">
        <f t="shared" ref="D41:F41" si="33">SUM(D28,D34)</f>
        <v>900000</v>
      </c>
      <c r="E41" s="163">
        <f t="shared" si="33"/>
        <v>0</v>
      </c>
      <c r="F41" s="163">
        <f t="shared" si="33"/>
        <v>900000</v>
      </c>
      <c r="G41" s="183">
        <f t="shared" si="2"/>
        <v>0</v>
      </c>
      <c r="H41" s="163">
        <f>SUM(H28,H34)</f>
        <v>777000</v>
      </c>
      <c r="I41" s="164">
        <f t="shared" ref="I41:M41" si="34">SUM(I28,I34)</f>
        <v>0</v>
      </c>
      <c r="J41" s="163">
        <f t="shared" si="34"/>
        <v>777000</v>
      </c>
      <c r="K41" s="163">
        <f t="shared" si="34"/>
        <v>123000</v>
      </c>
      <c r="L41" s="163">
        <f t="shared" si="34"/>
        <v>0</v>
      </c>
      <c r="M41" s="163">
        <f t="shared" si="34"/>
        <v>123000</v>
      </c>
      <c r="N41" s="539">
        <f t="shared" si="3"/>
        <v>0</v>
      </c>
    </row>
    <row r="42" spans="1:14" ht="30">
      <c r="A42" s="29">
        <v>34</v>
      </c>
      <c r="B42" s="22" t="s">
        <v>61</v>
      </c>
      <c r="C42" s="29" t="s">
        <v>62</v>
      </c>
      <c r="D42" s="23">
        <f t="shared" ref="D42:F42" si="35">SUM(D43:D44)</f>
        <v>1308000</v>
      </c>
      <c r="E42" s="165">
        <f t="shared" si="35"/>
        <v>0</v>
      </c>
      <c r="F42" s="165">
        <f t="shared" si="35"/>
        <v>1308000</v>
      </c>
      <c r="G42" s="183">
        <f t="shared" si="2"/>
        <v>0</v>
      </c>
      <c r="H42" s="165">
        <f t="shared" ref="H42:M42" si="36">SUM(H43:H44)</f>
        <v>1253000</v>
      </c>
      <c r="I42" s="166">
        <f t="shared" si="36"/>
        <v>0</v>
      </c>
      <c r="J42" s="165">
        <f t="shared" si="36"/>
        <v>1253000</v>
      </c>
      <c r="K42" s="165">
        <f t="shared" si="36"/>
        <v>55000</v>
      </c>
      <c r="L42" s="165">
        <f t="shared" si="36"/>
        <v>0</v>
      </c>
      <c r="M42" s="165">
        <f t="shared" si="36"/>
        <v>55000</v>
      </c>
      <c r="N42" s="539">
        <f t="shared" si="3"/>
        <v>0</v>
      </c>
    </row>
    <row r="43" spans="1:14">
      <c r="A43" s="1">
        <v>35</v>
      </c>
      <c r="B43" s="4" t="s">
        <v>63</v>
      </c>
      <c r="C43" s="1"/>
      <c r="D43" s="6">
        <f>SUM(H43,K43,)</f>
        <v>0</v>
      </c>
      <c r="E43" s="153">
        <f t="shared" ref="E43:F43" si="37">SUM(I43,L43,)</f>
        <v>0</v>
      </c>
      <c r="F43" s="153">
        <f t="shared" si="37"/>
        <v>0</v>
      </c>
      <c r="G43" s="183">
        <f t="shared" si="2"/>
        <v>0</v>
      </c>
      <c r="H43" s="153"/>
      <c r="I43" s="154"/>
      <c r="J43" s="153"/>
      <c r="K43" s="154"/>
      <c r="L43" s="154"/>
      <c r="M43" s="154"/>
      <c r="N43" s="539">
        <f t="shared" si="3"/>
        <v>0</v>
      </c>
    </row>
    <row r="44" spans="1:14" ht="30">
      <c r="A44" s="1">
        <v>36</v>
      </c>
      <c r="B44" s="4" t="s">
        <v>64</v>
      </c>
      <c r="C44" s="1"/>
      <c r="D44" s="6">
        <f>SUM(H44,K44,)</f>
        <v>1308000</v>
      </c>
      <c r="E44" s="153">
        <f t="shared" ref="E44" si="38">SUM(I44,L44,)</f>
        <v>0</v>
      </c>
      <c r="F44" s="153">
        <f t="shared" ref="F44" si="39">SUM(J44,M44,)</f>
        <v>1308000</v>
      </c>
      <c r="G44" s="183">
        <f t="shared" si="2"/>
        <v>0</v>
      </c>
      <c r="H44" s="167">
        <v>1253000</v>
      </c>
      <c r="I44" s="154"/>
      <c r="J44" s="153">
        <v>1253000</v>
      </c>
      <c r="K44" s="154">
        <v>55000</v>
      </c>
      <c r="L44" s="154"/>
      <c r="M44" s="154">
        <v>55000</v>
      </c>
      <c r="N44" s="539">
        <f t="shared" si="3"/>
        <v>0</v>
      </c>
    </row>
    <row r="45" spans="1:14">
      <c r="A45" s="29">
        <v>37</v>
      </c>
      <c r="B45" s="22" t="s">
        <v>65</v>
      </c>
      <c r="C45" s="29" t="s">
        <v>66</v>
      </c>
      <c r="D45" s="23">
        <f t="shared" ref="D45:F45" si="40">SUM(D46:D48)</f>
        <v>408000</v>
      </c>
      <c r="E45" s="165">
        <f t="shared" si="40"/>
        <v>0</v>
      </c>
      <c r="F45" s="165">
        <f t="shared" si="40"/>
        <v>408000</v>
      </c>
      <c r="G45" s="183">
        <f t="shared" si="2"/>
        <v>0</v>
      </c>
      <c r="H45" s="165">
        <f>SUM(H46:H48)</f>
        <v>356000</v>
      </c>
      <c r="I45" s="166">
        <f t="shared" ref="I45:J45" si="41">SUM(I46:I48)</f>
        <v>0</v>
      </c>
      <c r="J45" s="165">
        <f t="shared" si="41"/>
        <v>356000</v>
      </c>
      <c r="K45" s="165">
        <f t="shared" ref="K45" si="42">SUM(K46:K48)</f>
        <v>52000</v>
      </c>
      <c r="L45" s="165">
        <f t="shared" ref="L45" si="43">SUM(L46:L48)</f>
        <v>0</v>
      </c>
      <c r="M45" s="165">
        <f t="shared" ref="M45" si="44">SUM(M46:M48)</f>
        <v>52000</v>
      </c>
      <c r="N45" s="539">
        <f t="shared" si="3"/>
        <v>0</v>
      </c>
    </row>
    <row r="46" spans="1:14">
      <c r="A46" s="1">
        <v>38</v>
      </c>
      <c r="B46" s="8" t="s">
        <v>67</v>
      </c>
      <c r="C46" s="1"/>
      <c r="D46" s="6">
        <f>SUM(H46,K46,)</f>
        <v>0</v>
      </c>
      <c r="E46" s="153">
        <f t="shared" ref="E46:F46" si="45">SUM(I46,L46,)</f>
        <v>0</v>
      </c>
      <c r="F46" s="153">
        <f t="shared" si="45"/>
        <v>0</v>
      </c>
      <c r="G46" s="183">
        <f t="shared" si="2"/>
        <v>0</v>
      </c>
      <c r="H46" s="153"/>
      <c r="I46" s="154"/>
      <c r="J46" s="153"/>
      <c r="K46" s="154"/>
      <c r="L46" s="154"/>
      <c r="M46" s="154"/>
      <c r="N46" s="539">
        <f t="shared" si="3"/>
        <v>0</v>
      </c>
    </row>
    <row r="47" spans="1:14">
      <c r="A47" s="1">
        <v>39</v>
      </c>
      <c r="B47" s="8" t="s">
        <v>68</v>
      </c>
      <c r="C47" s="1"/>
      <c r="D47" s="6">
        <f t="shared" ref="D47:D48" si="46">SUM(H47,K47,)</f>
        <v>0</v>
      </c>
      <c r="E47" s="153">
        <f t="shared" ref="E47:E48" si="47">SUM(I47,L47,)</f>
        <v>0</v>
      </c>
      <c r="F47" s="153">
        <f t="shared" ref="F47:F48" si="48">SUM(J47,M47,)</f>
        <v>0</v>
      </c>
      <c r="G47" s="183">
        <f t="shared" si="2"/>
        <v>0</v>
      </c>
      <c r="H47" s="153"/>
      <c r="I47" s="154"/>
      <c r="J47" s="153"/>
      <c r="K47" s="154"/>
      <c r="L47" s="154"/>
      <c r="M47" s="154"/>
      <c r="N47" s="539">
        <f t="shared" si="3"/>
        <v>0</v>
      </c>
    </row>
    <row r="48" spans="1:14">
      <c r="A48" s="1">
        <v>40</v>
      </c>
      <c r="B48" s="8" t="s">
        <v>69</v>
      </c>
      <c r="C48" s="1"/>
      <c r="D48" s="6">
        <f t="shared" si="46"/>
        <v>408000</v>
      </c>
      <c r="E48" s="153">
        <f t="shared" si="47"/>
        <v>0</v>
      </c>
      <c r="F48" s="153">
        <f t="shared" si="48"/>
        <v>408000</v>
      </c>
      <c r="G48" s="183">
        <f t="shared" si="2"/>
        <v>0</v>
      </c>
      <c r="H48" s="153">
        <v>356000</v>
      </c>
      <c r="I48" s="168"/>
      <c r="J48" s="153">
        <v>356000</v>
      </c>
      <c r="K48" s="154">
        <v>52000</v>
      </c>
      <c r="L48" s="154"/>
      <c r="M48" s="154">
        <v>52000</v>
      </c>
      <c r="N48" s="539">
        <f t="shared" si="3"/>
        <v>0</v>
      </c>
    </row>
    <row r="49" spans="1:14" ht="15.75">
      <c r="A49" s="45">
        <v>41</v>
      </c>
      <c r="B49" s="20" t="s">
        <v>70</v>
      </c>
      <c r="C49" s="45" t="s">
        <v>71</v>
      </c>
      <c r="D49" s="21">
        <f t="shared" ref="D49:F49" si="49">SUM(D42,D45)</f>
        <v>1716000</v>
      </c>
      <c r="E49" s="163">
        <f t="shared" si="49"/>
        <v>0</v>
      </c>
      <c r="F49" s="163">
        <f t="shared" si="49"/>
        <v>1716000</v>
      </c>
      <c r="G49" s="183">
        <f t="shared" si="2"/>
        <v>0</v>
      </c>
      <c r="H49" s="163">
        <f t="shared" ref="H49:J49" si="50">SUM(H42,H45)</f>
        <v>1609000</v>
      </c>
      <c r="I49" s="164">
        <f t="shared" si="50"/>
        <v>0</v>
      </c>
      <c r="J49" s="163">
        <f t="shared" si="50"/>
        <v>1609000</v>
      </c>
      <c r="K49" s="163">
        <f t="shared" ref="K49:M49" si="51">SUM(K42,K45)</f>
        <v>107000</v>
      </c>
      <c r="L49" s="163">
        <f t="shared" si="51"/>
        <v>0</v>
      </c>
      <c r="M49" s="163">
        <f t="shared" si="51"/>
        <v>107000</v>
      </c>
      <c r="N49" s="539">
        <f t="shared" si="3"/>
        <v>0</v>
      </c>
    </row>
    <row r="50" spans="1:14">
      <c r="A50" s="29">
        <v>42</v>
      </c>
      <c r="B50" s="22" t="s">
        <v>72</v>
      </c>
      <c r="C50" s="29" t="s">
        <v>73</v>
      </c>
      <c r="D50" s="23">
        <f t="shared" ref="D50:F50" si="52">SUM(D51:D53)</f>
        <v>630000</v>
      </c>
      <c r="E50" s="165">
        <f t="shared" si="52"/>
        <v>0</v>
      </c>
      <c r="F50" s="165">
        <f t="shared" si="52"/>
        <v>630000</v>
      </c>
      <c r="G50" s="183">
        <f t="shared" si="2"/>
        <v>0</v>
      </c>
      <c r="H50" s="165">
        <f t="shared" ref="H50:J50" si="53">SUM(H51:H53)</f>
        <v>539000</v>
      </c>
      <c r="I50" s="166">
        <f t="shared" si="53"/>
        <v>0</v>
      </c>
      <c r="J50" s="165">
        <f t="shared" si="53"/>
        <v>539000</v>
      </c>
      <c r="K50" s="165">
        <f t="shared" ref="K50:M50" si="54">SUM(K51:K53)</f>
        <v>91000</v>
      </c>
      <c r="L50" s="165">
        <f t="shared" si="54"/>
        <v>0</v>
      </c>
      <c r="M50" s="165">
        <f t="shared" si="54"/>
        <v>91000</v>
      </c>
      <c r="N50" s="539">
        <f t="shared" si="3"/>
        <v>0</v>
      </c>
    </row>
    <row r="51" spans="1:14">
      <c r="A51" s="1">
        <v>43</v>
      </c>
      <c r="B51" s="24" t="s">
        <v>74</v>
      </c>
      <c r="C51" s="1"/>
      <c r="D51" s="6">
        <f>SUM(H51,K51,)</f>
        <v>0</v>
      </c>
      <c r="E51" s="153">
        <f t="shared" ref="E51:F51" si="55">SUM(I51,L51,)</f>
        <v>0</v>
      </c>
      <c r="F51" s="153">
        <f t="shared" si="55"/>
        <v>0</v>
      </c>
      <c r="G51" s="183">
        <f t="shared" si="2"/>
        <v>0</v>
      </c>
      <c r="H51" s="153"/>
      <c r="I51" s="154"/>
      <c r="J51" s="153"/>
      <c r="K51" s="154"/>
      <c r="L51" s="154"/>
      <c r="M51" s="154"/>
      <c r="N51" s="539">
        <f t="shared" si="3"/>
        <v>0</v>
      </c>
    </row>
    <row r="52" spans="1:14">
      <c r="A52" s="1">
        <v>44</v>
      </c>
      <c r="B52" s="24" t="s">
        <v>75</v>
      </c>
      <c r="C52" s="1"/>
      <c r="D52" s="6">
        <f t="shared" ref="D52:D53" si="56">SUM(H52,K52,)</f>
        <v>630000</v>
      </c>
      <c r="E52" s="153">
        <f t="shared" ref="E52:E53" si="57">SUM(I52,L52,)</f>
        <v>0</v>
      </c>
      <c r="F52" s="153">
        <f t="shared" ref="F52:F53" si="58">SUM(J52,M52,)</f>
        <v>630000</v>
      </c>
      <c r="G52" s="183">
        <f t="shared" si="2"/>
        <v>0</v>
      </c>
      <c r="H52" s="153">
        <v>539000</v>
      </c>
      <c r="I52" s="154"/>
      <c r="J52" s="153">
        <v>539000</v>
      </c>
      <c r="K52" s="154">
        <v>91000</v>
      </c>
      <c r="L52" s="154"/>
      <c r="M52" s="154">
        <v>91000</v>
      </c>
      <c r="N52" s="539">
        <f t="shared" si="3"/>
        <v>0</v>
      </c>
    </row>
    <row r="53" spans="1:14">
      <c r="A53" s="1">
        <v>45</v>
      </c>
      <c r="B53" s="24" t="s">
        <v>76</v>
      </c>
      <c r="C53" s="1"/>
      <c r="D53" s="6">
        <f t="shared" si="56"/>
        <v>0</v>
      </c>
      <c r="E53" s="153">
        <f t="shared" si="57"/>
        <v>0</v>
      </c>
      <c r="F53" s="153">
        <f t="shared" si="58"/>
        <v>0</v>
      </c>
      <c r="G53" s="183">
        <f t="shared" si="2"/>
        <v>0</v>
      </c>
      <c r="H53" s="153"/>
      <c r="I53" s="154"/>
      <c r="J53" s="153"/>
      <c r="K53" s="154"/>
      <c r="L53" s="154"/>
      <c r="M53" s="154"/>
      <c r="N53" s="539">
        <f t="shared" si="3"/>
        <v>0</v>
      </c>
    </row>
    <row r="54" spans="1:14">
      <c r="A54" s="29">
        <v>46</v>
      </c>
      <c r="B54" s="22" t="s">
        <v>77</v>
      </c>
      <c r="C54" s="29" t="s">
        <v>78</v>
      </c>
      <c r="D54" s="23">
        <f t="shared" ref="D54:F54" si="59">D55</f>
        <v>0</v>
      </c>
      <c r="E54" s="165">
        <f t="shared" si="59"/>
        <v>0</v>
      </c>
      <c r="F54" s="165">
        <f t="shared" si="59"/>
        <v>0</v>
      </c>
      <c r="G54" s="183">
        <f t="shared" si="2"/>
        <v>0</v>
      </c>
      <c r="H54" s="165">
        <f t="shared" ref="H54:M54" si="60">H55</f>
        <v>0</v>
      </c>
      <c r="I54" s="166">
        <f t="shared" si="60"/>
        <v>0</v>
      </c>
      <c r="J54" s="165">
        <f t="shared" si="60"/>
        <v>0</v>
      </c>
      <c r="K54" s="165">
        <f t="shared" si="60"/>
        <v>0</v>
      </c>
      <c r="L54" s="165">
        <f t="shared" si="60"/>
        <v>0</v>
      </c>
      <c r="M54" s="165">
        <f t="shared" si="60"/>
        <v>0</v>
      </c>
      <c r="N54" s="539">
        <f t="shared" si="3"/>
        <v>0</v>
      </c>
    </row>
    <row r="55" spans="1:14">
      <c r="A55" s="1">
        <v>47</v>
      </c>
      <c r="B55" s="4" t="s">
        <v>79</v>
      </c>
      <c r="C55" s="1"/>
      <c r="D55" s="6">
        <f>SUM(H55,K55,)</f>
        <v>0</v>
      </c>
      <c r="E55" s="153">
        <f t="shared" ref="E55:F55" si="61">SUM(I55,L55,)</f>
        <v>0</v>
      </c>
      <c r="F55" s="153">
        <f t="shared" si="61"/>
        <v>0</v>
      </c>
      <c r="G55" s="183">
        <f t="shared" si="2"/>
        <v>0</v>
      </c>
      <c r="H55" s="153"/>
      <c r="I55" s="154"/>
      <c r="J55" s="153"/>
      <c r="K55" s="154"/>
      <c r="L55" s="154"/>
      <c r="M55" s="154"/>
      <c r="N55" s="539">
        <f t="shared" si="3"/>
        <v>0</v>
      </c>
    </row>
    <row r="56" spans="1:14">
      <c r="A56" s="1">
        <v>48</v>
      </c>
      <c r="B56" s="4" t="s">
        <v>80</v>
      </c>
      <c r="C56" s="1" t="s">
        <v>81</v>
      </c>
      <c r="D56" s="6">
        <f t="shared" ref="D56:D58" si="62">SUM(H56,K56,)</f>
        <v>0</v>
      </c>
      <c r="E56" s="153">
        <f t="shared" ref="E56:E58" si="63">SUM(I56,L56,)</f>
        <v>0</v>
      </c>
      <c r="F56" s="153">
        <f t="shared" ref="F56:F58" si="64">SUM(J56,M56,)</f>
        <v>0</v>
      </c>
      <c r="G56" s="183">
        <f t="shared" si="2"/>
        <v>0</v>
      </c>
      <c r="H56" s="153"/>
      <c r="I56" s="154"/>
      <c r="J56" s="153"/>
      <c r="K56" s="154"/>
      <c r="L56" s="154"/>
      <c r="M56" s="154"/>
      <c r="N56" s="539">
        <f t="shared" si="3"/>
        <v>0</v>
      </c>
    </row>
    <row r="57" spans="1:14" ht="30">
      <c r="A57" s="1">
        <v>49</v>
      </c>
      <c r="B57" s="8" t="s">
        <v>165</v>
      </c>
      <c r="C57" s="1" t="s">
        <v>82</v>
      </c>
      <c r="D57" s="6">
        <f t="shared" si="62"/>
        <v>250000</v>
      </c>
      <c r="E57" s="153">
        <f t="shared" si="63"/>
        <v>0</v>
      </c>
      <c r="F57" s="153">
        <f t="shared" si="64"/>
        <v>250000</v>
      </c>
      <c r="G57" s="183">
        <f t="shared" si="2"/>
        <v>0</v>
      </c>
      <c r="H57" s="153">
        <v>250000</v>
      </c>
      <c r="I57" s="154"/>
      <c r="J57" s="153">
        <v>250000</v>
      </c>
      <c r="K57" s="154"/>
      <c r="L57" s="154"/>
      <c r="M57" s="154"/>
      <c r="N57" s="539">
        <f t="shared" si="3"/>
        <v>0</v>
      </c>
    </row>
    <row r="58" spans="1:14">
      <c r="A58" s="1">
        <v>50</v>
      </c>
      <c r="B58" s="4" t="s">
        <v>83</v>
      </c>
      <c r="C58" s="1" t="s">
        <v>84</v>
      </c>
      <c r="D58" s="6">
        <f t="shared" si="62"/>
        <v>0</v>
      </c>
      <c r="E58" s="153">
        <f t="shared" si="63"/>
        <v>0</v>
      </c>
      <c r="F58" s="153">
        <f t="shared" si="64"/>
        <v>0</v>
      </c>
      <c r="G58" s="183">
        <f t="shared" si="2"/>
        <v>0</v>
      </c>
      <c r="H58" s="153"/>
      <c r="I58" s="154"/>
      <c r="J58" s="153"/>
      <c r="K58" s="154"/>
      <c r="L58" s="154"/>
      <c r="M58" s="154"/>
      <c r="N58" s="539">
        <f t="shared" si="3"/>
        <v>0</v>
      </c>
    </row>
    <row r="59" spans="1:14" s="18" customFormat="1" ht="30">
      <c r="A59" s="29">
        <v>51</v>
      </c>
      <c r="B59" s="22" t="s">
        <v>85</v>
      </c>
      <c r="C59" s="29" t="s">
        <v>86</v>
      </c>
      <c r="D59" s="23">
        <f t="shared" ref="D59:F59" si="65">SUM(D60:D62)</f>
        <v>1300000</v>
      </c>
      <c r="E59" s="165">
        <f t="shared" si="65"/>
        <v>0</v>
      </c>
      <c r="F59" s="165">
        <f t="shared" si="65"/>
        <v>650000</v>
      </c>
      <c r="G59" s="183">
        <f t="shared" si="2"/>
        <v>-650000</v>
      </c>
      <c r="H59" s="165">
        <f t="shared" ref="H59:M59" si="66">SUM(H60:H62)</f>
        <v>1222000</v>
      </c>
      <c r="I59" s="166">
        <f t="shared" si="66"/>
        <v>0</v>
      </c>
      <c r="J59" s="165">
        <f t="shared" si="66"/>
        <v>572000</v>
      </c>
      <c r="K59" s="165">
        <f t="shared" si="66"/>
        <v>78000</v>
      </c>
      <c r="L59" s="165">
        <f t="shared" si="66"/>
        <v>0</v>
      </c>
      <c r="M59" s="165">
        <f t="shared" si="66"/>
        <v>78000</v>
      </c>
      <c r="N59" s="539">
        <f t="shared" si="3"/>
        <v>0</v>
      </c>
    </row>
    <row r="60" spans="1:14">
      <c r="A60" s="1">
        <v>52</v>
      </c>
      <c r="B60" s="19" t="s">
        <v>87</v>
      </c>
      <c r="C60" s="1"/>
      <c r="D60" s="6">
        <f>SUM(H60,K60,)</f>
        <v>0</v>
      </c>
      <c r="E60" s="153">
        <f t="shared" ref="E60:F60" si="67">SUM(I60,L60,)</f>
        <v>0</v>
      </c>
      <c r="F60" s="153">
        <f t="shared" si="67"/>
        <v>0</v>
      </c>
      <c r="G60" s="183">
        <f t="shared" si="2"/>
        <v>0</v>
      </c>
      <c r="H60" s="153"/>
      <c r="I60" s="154"/>
      <c r="J60" s="153"/>
      <c r="K60" s="154"/>
      <c r="L60" s="154"/>
      <c r="M60" s="154"/>
      <c r="N60" s="539">
        <f t="shared" si="3"/>
        <v>0</v>
      </c>
    </row>
    <row r="61" spans="1:14" ht="30">
      <c r="A61" s="1">
        <v>53</v>
      </c>
      <c r="B61" s="19" t="s">
        <v>632</v>
      </c>
      <c r="C61" s="1"/>
      <c r="D61" s="6">
        <f t="shared" ref="D61:D62" si="68">SUM(H61,K61,)</f>
        <v>1300000</v>
      </c>
      <c r="E61" s="153">
        <f t="shared" ref="E61:E62" si="69">SUM(I61,L61,)</f>
        <v>0</v>
      </c>
      <c r="F61" s="153">
        <f t="shared" ref="F61:F62" si="70">SUM(J61,M61,)</f>
        <v>650000</v>
      </c>
      <c r="G61" s="183">
        <f t="shared" si="2"/>
        <v>-650000</v>
      </c>
      <c r="H61" s="169">
        <v>1222000</v>
      </c>
      <c r="I61" s="154"/>
      <c r="J61" s="153">
        <v>572000</v>
      </c>
      <c r="K61" s="154">
        <v>78000</v>
      </c>
      <c r="L61" s="154"/>
      <c r="M61" s="154">
        <v>78000</v>
      </c>
      <c r="N61" s="539">
        <f t="shared" si="3"/>
        <v>0</v>
      </c>
    </row>
    <row r="62" spans="1:14">
      <c r="A62" s="1">
        <v>54</v>
      </c>
      <c r="B62" s="19" t="s">
        <v>88</v>
      </c>
      <c r="C62" s="1"/>
      <c r="D62" s="6">
        <f t="shared" si="68"/>
        <v>0</v>
      </c>
      <c r="E62" s="153">
        <f t="shared" si="69"/>
        <v>0</v>
      </c>
      <c r="F62" s="153">
        <f t="shared" si="70"/>
        <v>0</v>
      </c>
      <c r="G62" s="183">
        <f t="shared" si="2"/>
        <v>0</v>
      </c>
      <c r="H62" s="153"/>
      <c r="I62" s="154"/>
      <c r="J62" s="153"/>
      <c r="K62" s="154"/>
      <c r="L62" s="154"/>
      <c r="M62" s="154"/>
      <c r="N62" s="539">
        <f t="shared" si="3"/>
        <v>0</v>
      </c>
    </row>
    <row r="63" spans="1:14" s="18" customFormat="1">
      <c r="A63" s="29">
        <v>55</v>
      </c>
      <c r="B63" s="22" t="s">
        <v>89</v>
      </c>
      <c r="C63" s="29" t="s">
        <v>90</v>
      </c>
      <c r="D63" s="23">
        <f t="shared" ref="D63:F63" si="71">SUM(D64:D68)</f>
        <v>1348000</v>
      </c>
      <c r="E63" s="165">
        <f t="shared" si="71"/>
        <v>0</v>
      </c>
      <c r="F63" s="165">
        <f t="shared" si="71"/>
        <v>1348000</v>
      </c>
      <c r="G63" s="183">
        <f t="shared" si="2"/>
        <v>0</v>
      </c>
      <c r="H63" s="165">
        <f t="shared" ref="H63:M63" si="72">SUM(H64:H68)</f>
        <v>1187000</v>
      </c>
      <c r="I63" s="166">
        <f t="shared" si="72"/>
        <v>0</v>
      </c>
      <c r="J63" s="165">
        <f t="shared" si="72"/>
        <v>1187000</v>
      </c>
      <c r="K63" s="165">
        <f t="shared" si="72"/>
        <v>161000</v>
      </c>
      <c r="L63" s="165">
        <f t="shared" si="72"/>
        <v>0</v>
      </c>
      <c r="M63" s="165">
        <f t="shared" si="72"/>
        <v>161000</v>
      </c>
      <c r="N63" s="539">
        <f t="shared" si="3"/>
        <v>0</v>
      </c>
    </row>
    <row r="64" spans="1:14">
      <c r="A64" s="1">
        <v>56</v>
      </c>
      <c r="B64" s="19" t="s">
        <v>91</v>
      </c>
      <c r="C64" s="1"/>
      <c r="D64" s="6">
        <f>SUM(H64,K64,)</f>
        <v>0</v>
      </c>
      <c r="E64" s="153">
        <f t="shared" ref="E64:F64" si="73">SUM(I64,L64,)</f>
        <v>0</v>
      </c>
      <c r="F64" s="153">
        <f t="shared" si="73"/>
        <v>0</v>
      </c>
      <c r="G64" s="183">
        <f t="shared" si="2"/>
        <v>0</v>
      </c>
      <c r="H64" s="153"/>
      <c r="I64" s="154"/>
      <c r="J64" s="153"/>
      <c r="K64" s="154"/>
      <c r="L64" s="154"/>
      <c r="M64" s="154"/>
      <c r="N64" s="539">
        <f t="shared" si="3"/>
        <v>0</v>
      </c>
    </row>
    <row r="65" spans="1:14">
      <c r="A65" s="1">
        <v>57</v>
      </c>
      <c r="B65" s="19" t="s">
        <v>92</v>
      </c>
      <c r="C65" s="1"/>
      <c r="D65" s="6">
        <f t="shared" ref="D65:D68" si="74">SUM(H65,K65,)</f>
        <v>0</v>
      </c>
      <c r="E65" s="153">
        <f t="shared" ref="E65:E68" si="75">SUM(I65,L65,)</f>
        <v>0</v>
      </c>
      <c r="F65" s="153">
        <f t="shared" ref="F65:F68" si="76">SUM(J65,M65,)</f>
        <v>0</v>
      </c>
      <c r="G65" s="183">
        <f t="shared" si="2"/>
        <v>0</v>
      </c>
      <c r="H65" s="153"/>
      <c r="I65" s="168"/>
      <c r="J65" s="153"/>
      <c r="K65" s="154"/>
      <c r="L65" s="154"/>
      <c r="M65" s="154"/>
      <c r="N65" s="539">
        <f t="shared" si="3"/>
        <v>0</v>
      </c>
    </row>
    <row r="66" spans="1:14">
      <c r="A66" s="1">
        <v>58</v>
      </c>
      <c r="B66" s="19" t="s">
        <v>93</v>
      </c>
      <c r="C66" s="1"/>
      <c r="D66" s="6">
        <f t="shared" si="74"/>
        <v>0</v>
      </c>
      <c r="E66" s="153">
        <f t="shared" si="75"/>
        <v>0</v>
      </c>
      <c r="F66" s="153">
        <f t="shared" si="76"/>
        <v>0</v>
      </c>
      <c r="G66" s="183">
        <f t="shared" si="2"/>
        <v>0</v>
      </c>
      <c r="H66" s="153"/>
      <c r="I66" s="168"/>
      <c r="J66" s="153"/>
      <c r="K66" s="154"/>
      <c r="L66" s="154"/>
      <c r="M66" s="154"/>
      <c r="N66" s="539">
        <f t="shared" si="3"/>
        <v>0</v>
      </c>
    </row>
    <row r="67" spans="1:14" ht="30">
      <c r="A67" s="1">
        <v>59</v>
      </c>
      <c r="B67" s="19" t="s">
        <v>94</v>
      </c>
      <c r="C67" s="1"/>
      <c r="D67" s="6">
        <f t="shared" si="74"/>
        <v>0</v>
      </c>
      <c r="E67" s="153">
        <f t="shared" si="75"/>
        <v>0</v>
      </c>
      <c r="F67" s="153">
        <f t="shared" si="76"/>
        <v>0</v>
      </c>
      <c r="G67" s="183">
        <f t="shared" si="2"/>
        <v>0</v>
      </c>
      <c r="H67" s="153"/>
      <c r="I67" s="154"/>
      <c r="J67" s="153"/>
      <c r="K67" s="154"/>
      <c r="L67" s="154"/>
      <c r="M67" s="154"/>
      <c r="N67" s="539">
        <f t="shared" si="3"/>
        <v>0</v>
      </c>
    </row>
    <row r="68" spans="1:14" ht="45">
      <c r="A68" s="1">
        <v>60</v>
      </c>
      <c r="B68" s="19" t="s">
        <v>95</v>
      </c>
      <c r="C68" s="1"/>
      <c r="D68" s="6">
        <f t="shared" si="74"/>
        <v>1348000</v>
      </c>
      <c r="E68" s="153">
        <f t="shared" si="75"/>
        <v>0</v>
      </c>
      <c r="F68" s="153">
        <f t="shared" si="76"/>
        <v>1348000</v>
      </c>
      <c r="G68" s="183">
        <f t="shared" si="2"/>
        <v>0</v>
      </c>
      <c r="H68" s="153">
        <v>1187000</v>
      </c>
      <c r="I68" s="154"/>
      <c r="J68" s="153">
        <v>1187000</v>
      </c>
      <c r="K68" s="154">
        <v>161000</v>
      </c>
      <c r="L68" s="154"/>
      <c r="M68" s="154">
        <v>161000</v>
      </c>
      <c r="N68" s="539">
        <f t="shared" si="3"/>
        <v>0</v>
      </c>
    </row>
    <row r="69" spans="1:14" ht="15.75">
      <c r="A69" s="46">
        <v>61</v>
      </c>
      <c r="B69" s="25" t="s">
        <v>96</v>
      </c>
      <c r="C69" s="46" t="s">
        <v>97</v>
      </c>
      <c r="D69" s="26">
        <f t="shared" ref="D69:F69" si="77">SUM(D50,D54,D59,D63,D56,D57,D58)</f>
        <v>3528000</v>
      </c>
      <c r="E69" s="170">
        <f t="shared" si="77"/>
        <v>0</v>
      </c>
      <c r="F69" s="170">
        <f t="shared" si="77"/>
        <v>2878000</v>
      </c>
      <c r="G69" s="183">
        <f t="shared" si="2"/>
        <v>-650000</v>
      </c>
      <c r="H69" s="170">
        <f t="shared" ref="H69:M69" si="78">SUM(H50,H54,H59,H63,H56,H57,H58)</f>
        <v>3198000</v>
      </c>
      <c r="I69" s="171">
        <f t="shared" si="78"/>
        <v>0</v>
      </c>
      <c r="J69" s="170">
        <f t="shared" si="78"/>
        <v>2548000</v>
      </c>
      <c r="K69" s="170">
        <f t="shared" si="78"/>
        <v>330000</v>
      </c>
      <c r="L69" s="170">
        <f t="shared" si="78"/>
        <v>0</v>
      </c>
      <c r="M69" s="170">
        <f t="shared" si="78"/>
        <v>330000</v>
      </c>
      <c r="N69" s="539">
        <f t="shared" si="3"/>
        <v>0</v>
      </c>
    </row>
    <row r="70" spans="1:14">
      <c r="A70" s="1">
        <v>62</v>
      </c>
      <c r="B70" s="4" t="s">
        <v>98</v>
      </c>
      <c r="C70" s="1" t="s">
        <v>99</v>
      </c>
      <c r="D70" s="6">
        <f>SUM(H70,K70,)</f>
        <v>80000</v>
      </c>
      <c r="E70" s="153">
        <f t="shared" ref="E70:F70" si="79">SUM(I70,L70,)</f>
        <v>0</v>
      </c>
      <c r="F70" s="153">
        <f t="shared" si="79"/>
        <v>80000</v>
      </c>
      <c r="G70" s="183">
        <f t="shared" si="2"/>
        <v>0</v>
      </c>
      <c r="H70" s="153">
        <v>73000</v>
      </c>
      <c r="I70" s="154"/>
      <c r="J70" s="153">
        <v>73000</v>
      </c>
      <c r="K70" s="154">
        <v>7000</v>
      </c>
      <c r="L70" s="154"/>
      <c r="M70" s="154">
        <v>7000</v>
      </c>
      <c r="N70" s="539">
        <f t="shared" si="3"/>
        <v>0</v>
      </c>
    </row>
    <row r="71" spans="1:14">
      <c r="A71" s="1">
        <v>63</v>
      </c>
      <c r="B71" s="4" t="s">
        <v>100</v>
      </c>
      <c r="C71" s="1" t="s">
        <v>101</v>
      </c>
      <c r="D71" s="6">
        <f>SUM(H71,K71,)</f>
        <v>0</v>
      </c>
      <c r="E71" s="153">
        <f t="shared" ref="E71" si="80">SUM(I71,L71,)</f>
        <v>0</v>
      </c>
      <c r="F71" s="153">
        <f t="shared" ref="F71" si="81">SUM(J71,M71,)</f>
        <v>0</v>
      </c>
      <c r="G71" s="183">
        <f t="shared" si="2"/>
        <v>0</v>
      </c>
      <c r="H71" s="153"/>
      <c r="I71" s="154"/>
      <c r="J71" s="153"/>
      <c r="K71" s="154"/>
      <c r="L71" s="154"/>
      <c r="M71" s="154"/>
      <c r="N71" s="539">
        <f t="shared" si="3"/>
        <v>0</v>
      </c>
    </row>
    <row r="72" spans="1:14" ht="30">
      <c r="A72" s="29">
        <v>64</v>
      </c>
      <c r="B72" s="22" t="s">
        <v>102</v>
      </c>
      <c r="C72" s="29" t="s">
        <v>103</v>
      </c>
      <c r="D72" s="23">
        <f t="shared" ref="D72:F72" si="82">SUM(D70:D71)</f>
        <v>80000</v>
      </c>
      <c r="E72" s="165">
        <f t="shared" si="82"/>
        <v>0</v>
      </c>
      <c r="F72" s="165">
        <f t="shared" si="82"/>
        <v>80000</v>
      </c>
      <c r="G72" s="183">
        <f t="shared" ref="G72:G115" si="83">F72-D72</f>
        <v>0</v>
      </c>
      <c r="H72" s="165">
        <f t="shared" ref="H72:M72" si="84">SUM(H70:H71)</f>
        <v>73000</v>
      </c>
      <c r="I72" s="166">
        <f t="shared" si="84"/>
        <v>0</v>
      </c>
      <c r="J72" s="165">
        <f t="shared" si="84"/>
        <v>73000</v>
      </c>
      <c r="K72" s="165">
        <f t="shared" si="84"/>
        <v>7000</v>
      </c>
      <c r="L72" s="165">
        <f t="shared" si="84"/>
        <v>0</v>
      </c>
      <c r="M72" s="165">
        <f t="shared" si="84"/>
        <v>7000</v>
      </c>
      <c r="N72" s="539">
        <f t="shared" ref="N72:N115" si="85">F72-J72-M72</f>
        <v>0</v>
      </c>
    </row>
    <row r="73" spans="1:14" ht="30">
      <c r="A73" s="1">
        <v>65</v>
      </c>
      <c r="B73" s="4" t="s">
        <v>104</v>
      </c>
      <c r="C73" s="1" t="s">
        <v>105</v>
      </c>
      <c r="D73" s="6">
        <f>SUM(H73,K73,)</f>
        <v>535000</v>
      </c>
      <c r="E73" s="153">
        <f t="shared" ref="E73:F73" si="86">SUM(I73,L73,)</f>
        <v>0</v>
      </c>
      <c r="F73" s="153">
        <f t="shared" si="86"/>
        <v>535000</v>
      </c>
      <c r="G73" s="183">
        <f t="shared" si="83"/>
        <v>0</v>
      </c>
      <c r="H73" s="153">
        <v>535000</v>
      </c>
      <c r="I73" s="154"/>
      <c r="J73" s="153">
        <v>535000</v>
      </c>
      <c r="K73" s="154"/>
      <c r="L73" s="154"/>
      <c r="M73" s="154"/>
      <c r="N73" s="539">
        <f t="shared" si="85"/>
        <v>0</v>
      </c>
    </row>
    <row r="74" spans="1:14">
      <c r="A74" s="1">
        <v>66</v>
      </c>
      <c r="B74" s="4" t="s">
        <v>106</v>
      </c>
      <c r="C74" s="1" t="s">
        <v>107</v>
      </c>
      <c r="D74" s="6">
        <f t="shared" ref="D74:D76" si="87">SUM(H74,K74,)</f>
        <v>0</v>
      </c>
      <c r="E74" s="153">
        <f t="shared" ref="E74:E76" si="88">SUM(I74,L74,)</f>
        <v>0</v>
      </c>
      <c r="F74" s="153">
        <f t="shared" ref="F74:F76" si="89">SUM(J74,M74,)</f>
        <v>0</v>
      </c>
      <c r="G74" s="183">
        <f t="shared" si="83"/>
        <v>0</v>
      </c>
      <c r="H74" s="153"/>
      <c r="I74" s="154"/>
      <c r="J74" s="153"/>
      <c r="K74" s="154"/>
      <c r="L74" s="154"/>
      <c r="M74" s="154"/>
      <c r="N74" s="539">
        <f t="shared" si="85"/>
        <v>0</v>
      </c>
    </row>
    <row r="75" spans="1:14">
      <c r="A75" s="1">
        <v>67</v>
      </c>
      <c r="B75" s="4" t="s">
        <v>108</v>
      </c>
      <c r="C75" s="1" t="s">
        <v>109</v>
      </c>
      <c r="D75" s="6">
        <f t="shared" si="87"/>
        <v>0</v>
      </c>
      <c r="E75" s="153">
        <f t="shared" si="88"/>
        <v>0</v>
      </c>
      <c r="F75" s="153">
        <f t="shared" si="89"/>
        <v>0</v>
      </c>
      <c r="G75" s="183">
        <f t="shared" si="83"/>
        <v>0</v>
      </c>
      <c r="H75" s="153"/>
      <c r="I75" s="154"/>
      <c r="J75" s="153"/>
      <c r="K75" s="154"/>
      <c r="L75" s="154"/>
      <c r="M75" s="154"/>
      <c r="N75" s="539">
        <f t="shared" si="85"/>
        <v>0</v>
      </c>
    </row>
    <row r="76" spans="1:14">
      <c r="A76" s="1">
        <v>68</v>
      </c>
      <c r="B76" s="4" t="s">
        <v>110</v>
      </c>
      <c r="C76" s="1" t="s">
        <v>111</v>
      </c>
      <c r="D76" s="6">
        <f t="shared" si="87"/>
        <v>7000</v>
      </c>
      <c r="E76" s="153">
        <f t="shared" si="88"/>
        <v>0</v>
      </c>
      <c r="F76" s="153">
        <f t="shared" si="89"/>
        <v>7000</v>
      </c>
      <c r="G76" s="183">
        <f t="shared" si="83"/>
        <v>0</v>
      </c>
      <c r="H76" s="153"/>
      <c r="I76" s="154"/>
      <c r="J76" s="153"/>
      <c r="K76" s="154">
        <v>7000</v>
      </c>
      <c r="L76" s="154"/>
      <c r="M76" s="154">
        <v>7000</v>
      </c>
      <c r="N76" s="539">
        <f t="shared" si="85"/>
        <v>0</v>
      </c>
    </row>
    <row r="77" spans="1:14">
      <c r="A77" s="29">
        <v>69</v>
      </c>
      <c r="B77" s="22" t="s">
        <v>112</v>
      </c>
      <c r="C77" s="29" t="s">
        <v>113</v>
      </c>
      <c r="D77" s="23">
        <f t="shared" ref="D77:F77" si="90">SUM(D78:D82)</f>
        <v>43000</v>
      </c>
      <c r="E77" s="165">
        <f t="shared" si="90"/>
        <v>0</v>
      </c>
      <c r="F77" s="165">
        <f t="shared" si="90"/>
        <v>43000</v>
      </c>
      <c r="G77" s="183">
        <f t="shared" si="83"/>
        <v>0</v>
      </c>
      <c r="H77" s="165">
        <f t="shared" ref="H77:M77" si="91">SUM(H78:H82)</f>
        <v>43000</v>
      </c>
      <c r="I77" s="166">
        <f t="shared" si="91"/>
        <v>0</v>
      </c>
      <c r="J77" s="165">
        <f t="shared" si="91"/>
        <v>43000</v>
      </c>
      <c r="K77" s="165">
        <f t="shared" si="91"/>
        <v>0</v>
      </c>
      <c r="L77" s="165">
        <f t="shared" si="91"/>
        <v>0</v>
      </c>
      <c r="M77" s="165">
        <f t="shared" si="91"/>
        <v>0</v>
      </c>
      <c r="N77" s="539">
        <f t="shared" si="85"/>
        <v>0</v>
      </c>
    </row>
    <row r="78" spans="1:14">
      <c r="A78" s="1">
        <v>70</v>
      </c>
      <c r="B78" s="19"/>
      <c r="C78" s="1"/>
      <c r="D78" s="6">
        <f>SUM(H78,K78,)</f>
        <v>0</v>
      </c>
      <c r="E78" s="153">
        <f t="shared" ref="E78:F78" si="92">SUM(I78,L78,)</f>
        <v>0</v>
      </c>
      <c r="F78" s="153">
        <f t="shared" si="92"/>
        <v>0</v>
      </c>
      <c r="G78" s="183">
        <f t="shared" si="83"/>
        <v>0</v>
      </c>
      <c r="H78" s="153"/>
      <c r="I78" s="154"/>
      <c r="J78" s="153"/>
      <c r="K78" s="154"/>
      <c r="L78" s="154"/>
      <c r="M78" s="154"/>
      <c r="N78" s="539">
        <f t="shared" si="85"/>
        <v>0</v>
      </c>
    </row>
    <row r="79" spans="1:14">
      <c r="A79" s="1">
        <v>71</v>
      </c>
      <c r="B79" s="19"/>
      <c r="C79" s="1"/>
      <c r="D79" s="6">
        <f t="shared" ref="D79:D82" si="93">SUM(H79,K79,)</f>
        <v>0</v>
      </c>
      <c r="E79" s="153">
        <f t="shared" ref="E79:E82" si="94">SUM(I79,L79,)</f>
        <v>0</v>
      </c>
      <c r="F79" s="153">
        <f t="shared" ref="F79:F82" si="95">SUM(J79,M79,)</f>
        <v>0</v>
      </c>
      <c r="G79" s="183">
        <f t="shared" si="83"/>
        <v>0</v>
      </c>
      <c r="H79" s="153"/>
      <c r="I79" s="154"/>
      <c r="J79" s="153"/>
      <c r="K79" s="154"/>
      <c r="L79" s="154"/>
      <c r="M79" s="154"/>
      <c r="N79" s="539">
        <f t="shared" si="85"/>
        <v>0</v>
      </c>
    </row>
    <row r="80" spans="1:14">
      <c r="A80" s="1">
        <v>72</v>
      </c>
      <c r="B80" s="19" t="s">
        <v>571</v>
      </c>
      <c r="C80" s="1"/>
      <c r="D80" s="6">
        <f t="shared" si="93"/>
        <v>43000</v>
      </c>
      <c r="E80" s="153">
        <f t="shared" si="94"/>
        <v>0</v>
      </c>
      <c r="F80" s="153">
        <f t="shared" si="95"/>
        <v>43000</v>
      </c>
      <c r="G80" s="183">
        <f t="shared" si="83"/>
        <v>0</v>
      </c>
      <c r="H80" s="153">
        <v>43000</v>
      </c>
      <c r="I80" s="154"/>
      <c r="J80" s="153">
        <v>43000</v>
      </c>
      <c r="K80" s="154"/>
      <c r="L80" s="154"/>
      <c r="M80" s="154"/>
      <c r="N80" s="539">
        <f t="shared" si="85"/>
        <v>0</v>
      </c>
    </row>
    <row r="81" spans="1:14">
      <c r="A81" s="1">
        <v>73</v>
      </c>
      <c r="B81" s="19" t="s">
        <v>117</v>
      </c>
      <c r="C81" s="1"/>
      <c r="D81" s="6">
        <f t="shared" si="93"/>
        <v>0</v>
      </c>
      <c r="E81" s="153">
        <f t="shared" si="94"/>
        <v>0</v>
      </c>
      <c r="F81" s="153">
        <f t="shared" si="95"/>
        <v>0</v>
      </c>
      <c r="G81" s="183">
        <f t="shared" si="83"/>
        <v>0</v>
      </c>
      <c r="H81" s="153"/>
      <c r="I81" s="154"/>
      <c r="J81" s="153"/>
      <c r="K81" s="154"/>
      <c r="L81" s="154"/>
      <c r="M81" s="154"/>
      <c r="N81" s="539">
        <f t="shared" si="85"/>
        <v>0</v>
      </c>
    </row>
    <row r="82" spans="1:14">
      <c r="A82" s="1">
        <v>74</v>
      </c>
      <c r="B82" s="19" t="s">
        <v>118</v>
      </c>
      <c r="C82" s="1"/>
      <c r="D82" s="6">
        <f t="shared" si="93"/>
        <v>0</v>
      </c>
      <c r="E82" s="153">
        <f t="shared" si="94"/>
        <v>0</v>
      </c>
      <c r="F82" s="153">
        <f t="shared" si="95"/>
        <v>0</v>
      </c>
      <c r="G82" s="183">
        <f t="shared" si="83"/>
        <v>0</v>
      </c>
      <c r="H82" s="172" t="s">
        <v>116</v>
      </c>
      <c r="I82" s="168"/>
      <c r="J82" s="153"/>
      <c r="K82" s="154"/>
      <c r="L82" s="154"/>
      <c r="M82" s="154"/>
      <c r="N82" s="539">
        <f t="shared" si="85"/>
        <v>0</v>
      </c>
    </row>
    <row r="83" spans="1:14" ht="30">
      <c r="A83" s="29">
        <v>75</v>
      </c>
      <c r="B83" s="22" t="s">
        <v>119</v>
      </c>
      <c r="C83" s="29" t="s">
        <v>120</v>
      </c>
      <c r="D83" s="23">
        <f t="shared" ref="D83:F83" si="96">SUM(D77,D76,D75,D74,D73)</f>
        <v>585000</v>
      </c>
      <c r="E83" s="165">
        <f t="shared" si="96"/>
        <v>0</v>
      </c>
      <c r="F83" s="165">
        <f t="shared" si="96"/>
        <v>585000</v>
      </c>
      <c r="G83" s="183">
        <f t="shared" si="83"/>
        <v>0</v>
      </c>
      <c r="H83" s="165">
        <f t="shared" ref="H83:J83" si="97">SUM(H77,H76,H75,H74,H73)</f>
        <v>578000</v>
      </c>
      <c r="I83" s="166">
        <f t="shared" si="97"/>
        <v>0</v>
      </c>
      <c r="J83" s="165">
        <f t="shared" si="97"/>
        <v>578000</v>
      </c>
      <c r="K83" s="165">
        <f t="shared" ref="K83:M83" si="98">SUM(K77,K76,K75,K74,K73)</f>
        <v>7000</v>
      </c>
      <c r="L83" s="165">
        <f t="shared" si="98"/>
        <v>0</v>
      </c>
      <c r="M83" s="165">
        <f t="shared" si="98"/>
        <v>7000</v>
      </c>
      <c r="N83" s="539">
        <f t="shared" si="85"/>
        <v>0</v>
      </c>
    </row>
    <row r="84" spans="1:14" s="28" customFormat="1" ht="18.75">
      <c r="A84" s="822" t="s">
        <v>121</v>
      </c>
      <c r="B84" s="822"/>
      <c r="C84" s="47" t="s">
        <v>122</v>
      </c>
      <c r="D84" s="27">
        <f t="shared" ref="D84:F84" si="99">SUM(D83,D72,D69,D49,D41)</f>
        <v>6809000</v>
      </c>
      <c r="E84" s="173">
        <f t="shared" si="99"/>
        <v>0</v>
      </c>
      <c r="F84" s="173">
        <f t="shared" si="99"/>
        <v>6159000</v>
      </c>
      <c r="G84" s="183">
        <f t="shared" si="83"/>
        <v>-650000</v>
      </c>
      <c r="H84" s="173">
        <f t="shared" ref="H84:J84" si="100">SUM(H83,H72,H69,H49,H41)</f>
        <v>6235000</v>
      </c>
      <c r="I84" s="174">
        <f t="shared" si="100"/>
        <v>0</v>
      </c>
      <c r="J84" s="173">
        <f t="shared" si="100"/>
        <v>5585000</v>
      </c>
      <c r="K84" s="173">
        <f t="shared" ref="K84:M84" si="101">SUM(K83,K72,K69,K49,K41)</f>
        <v>574000</v>
      </c>
      <c r="L84" s="173">
        <f t="shared" si="101"/>
        <v>0</v>
      </c>
      <c r="M84" s="173">
        <f t="shared" si="101"/>
        <v>574000</v>
      </c>
      <c r="N84" s="539">
        <f t="shared" si="85"/>
        <v>0</v>
      </c>
    </row>
    <row r="85" spans="1:14" ht="30">
      <c r="A85" s="29">
        <v>76</v>
      </c>
      <c r="B85" s="22" t="s">
        <v>123</v>
      </c>
      <c r="C85" s="29" t="s">
        <v>124</v>
      </c>
      <c r="D85" s="30">
        <f t="shared" ref="D85:F85" si="102">SUM(D86)</f>
        <v>0</v>
      </c>
      <c r="E85" s="165">
        <f t="shared" si="102"/>
        <v>0</v>
      </c>
      <c r="F85" s="165">
        <f t="shared" si="102"/>
        <v>0</v>
      </c>
      <c r="G85" s="183">
        <f t="shared" si="83"/>
        <v>0</v>
      </c>
      <c r="H85" s="165">
        <f t="shared" ref="H85:M85" si="103">SUM(H86)</f>
        <v>0</v>
      </c>
      <c r="I85" s="166">
        <f t="shared" si="103"/>
        <v>0</v>
      </c>
      <c r="J85" s="165">
        <f t="shared" si="103"/>
        <v>0</v>
      </c>
      <c r="K85" s="165">
        <f t="shared" si="103"/>
        <v>0</v>
      </c>
      <c r="L85" s="165">
        <f t="shared" si="103"/>
        <v>0</v>
      </c>
      <c r="M85" s="165">
        <f t="shared" si="103"/>
        <v>0</v>
      </c>
      <c r="N85" s="539">
        <f t="shared" si="85"/>
        <v>0</v>
      </c>
    </row>
    <row r="86" spans="1:14">
      <c r="A86" s="1">
        <v>77</v>
      </c>
      <c r="B86" s="4"/>
      <c r="C86" s="1"/>
      <c r="D86" s="6">
        <f>SUM(H86,K86,)</f>
        <v>0</v>
      </c>
      <c r="E86" s="153">
        <f t="shared" ref="E86:F86" si="104">SUM(I86,L86,)</f>
        <v>0</v>
      </c>
      <c r="F86" s="153">
        <f t="shared" si="104"/>
        <v>0</v>
      </c>
      <c r="G86" s="183">
        <f t="shared" si="83"/>
        <v>0</v>
      </c>
      <c r="H86" s="153"/>
      <c r="I86" s="154"/>
      <c r="J86" s="153"/>
      <c r="K86" s="154"/>
      <c r="L86" s="154"/>
      <c r="M86" s="154"/>
      <c r="N86" s="539">
        <f t="shared" si="85"/>
        <v>0</v>
      </c>
    </row>
    <row r="87" spans="1:14">
      <c r="A87" s="1">
        <v>78</v>
      </c>
      <c r="B87" s="4" t="s">
        <v>125</v>
      </c>
      <c r="C87" s="1" t="s">
        <v>126</v>
      </c>
      <c r="D87" s="6">
        <f>SUM(H87,K87,)</f>
        <v>0</v>
      </c>
      <c r="E87" s="153">
        <f t="shared" ref="E87" si="105">SUM(I87,L87,)</f>
        <v>0</v>
      </c>
      <c r="F87" s="153">
        <f t="shared" ref="F87" si="106">SUM(J87,M87,)</f>
        <v>0</v>
      </c>
      <c r="G87" s="183">
        <f t="shared" si="83"/>
        <v>0</v>
      </c>
      <c r="H87" s="153"/>
      <c r="I87" s="154"/>
      <c r="J87" s="153"/>
      <c r="K87" s="154"/>
      <c r="L87" s="154"/>
      <c r="M87" s="154"/>
      <c r="N87" s="539">
        <f t="shared" si="85"/>
        <v>0</v>
      </c>
    </row>
    <row r="88" spans="1:14" s="31" customFormat="1" ht="30">
      <c r="A88" s="29">
        <v>79</v>
      </c>
      <c r="B88" s="22" t="s">
        <v>127</v>
      </c>
      <c r="C88" s="29" t="s">
        <v>128</v>
      </c>
      <c r="D88" s="30">
        <f t="shared" ref="D88:F88" si="107">SUM(D89:D94)</f>
        <v>273000</v>
      </c>
      <c r="E88" s="165">
        <f t="shared" si="107"/>
        <v>0</v>
      </c>
      <c r="F88" s="165">
        <f t="shared" si="107"/>
        <v>0</v>
      </c>
      <c r="G88" s="183">
        <f t="shared" si="83"/>
        <v>-273000</v>
      </c>
      <c r="H88" s="165">
        <f t="shared" ref="H88:M88" si="108">SUM(H89:H94)</f>
        <v>273000</v>
      </c>
      <c r="I88" s="166">
        <f t="shared" si="108"/>
        <v>0</v>
      </c>
      <c r="J88" s="165">
        <f t="shared" si="108"/>
        <v>0</v>
      </c>
      <c r="K88" s="165">
        <f t="shared" si="108"/>
        <v>0</v>
      </c>
      <c r="L88" s="165">
        <f t="shared" si="108"/>
        <v>0</v>
      </c>
      <c r="M88" s="165">
        <f t="shared" si="108"/>
        <v>0</v>
      </c>
      <c r="N88" s="539">
        <f t="shared" si="85"/>
        <v>0</v>
      </c>
    </row>
    <row r="89" spans="1:14">
      <c r="A89" s="1">
        <v>80</v>
      </c>
      <c r="B89" s="8"/>
      <c r="C89" s="1"/>
      <c r="D89" s="6">
        <f>SUM(H89,K89,)</f>
        <v>273000</v>
      </c>
      <c r="E89" s="153">
        <f t="shared" ref="E89:F89" si="109">SUM(I89,L89,)</f>
        <v>0</v>
      </c>
      <c r="F89" s="153">
        <f t="shared" si="109"/>
        <v>0</v>
      </c>
      <c r="G89" s="183">
        <f t="shared" si="83"/>
        <v>-273000</v>
      </c>
      <c r="H89" s="153">
        <v>273000</v>
      </c>
      <c r="I89" s="154"/>
      <c r="J89" s="153"/>
      <c r="K89" s="154"/>
      <c r="L89" s="154"/>
      <c r="M89" s="154"/>
      <c r="N89" s="539">
        <f t="shared" si="85"/>
        <v>0</v>
      </c>
    </row>
    <row r="90" spans="1:14">
      <c r="A90" s="1">
        <v>81</v>
      </c>
      <c r="B90" s="4"/>
      <c r="C90" s="1"/>
      <c r="D90" s="6">
        <f t="shared" ref="D90:D94" si="110">SUM(H90,K90,)</f>
        <v>0</v>
      </c>
      <c r="E90" s="153">
        <f t="shared" ref="E90:E94" si="111">SUM(I90,L90,)</f>
        <v>0</v>
      </c>
      <c r="F90" s="153">
        <f t="shared" ref="F90:F94" si="112">SUM(J90,M90,)</f>
        <v>0</v>
      </c>
      <c r="G90" s="183">
        <f t="shared" si="83"/>
        <v>0</v>
      </c>
      <c r="H90" s="153"/>
      <c r="I90" s="154"/>
      <c r="J90" s="153"/>
      <c r="K90" s="154"/>
      <c r="L90" s="154"/>
      <c r="M90" s="154"/>
      <c r="N90" s="539">
        <f t="shared" si="85"/>
        <v>0</v>
      </c>
    </row>
    <row r="91" spans="1:14">
      <c r="A91" s="1">
        <v>82</v>
      </c>
      <c r="B91" s="4"/>
      <c r="C91" s="1"/>
      <c r="D91" s="6">
        <f t="shared" si="110"/>
        <v>0</v>
      </c>
      <c r="E91" s="153">
        <f t="shared" si="111"/>
        <v>0</v>
      </c>
      <c r="F91" s="153">
        <f t="shared" si="112"/>
        <v>0</v>
      </c>
      <c r="G91" s="183">
        <f t="shared" si="83"/>
        <v>0</v>
      </c>
      <c r="H91" s="153"/>
      <c r="I91" s="154"/>
      <c r="J91" s="153"/>
      <c r="K91" s="154"/>
      <c r="L91" s="154"/>
      <c r="M91" s="154"/>
      <c r="N91" s="539">
        <f t="shared" si="85"/>
        <v>0</v>
      </c>
    </row>
    <row r="92" spans="1:14">
      <c r="A92" s="1">
        <v>83</v>
      </c>
      <c r="B92" s="8"/>
      <c r="C92" s="1"/>
      <c r="D92" s="6">
        <f t="shared" si="110"/>
        <v>0</v>
      </c>
      <c r="E92" s="153">
        <f t="shared" si="111"/>
        <v>0</v>
      </c>
      <c r="F92" s="153">
        <f t="shared" si="112"/>
        <v>0</v>
      </c>
      <c r="G92" s="183">
        <f t="shared" si="83"/>
        <v>0</v>
      </c>
      <c r="H92" s="153"/>
      <c r="I92" s="154"/>
      <c r="J92" s="153"/>
      <c r="K92" s="154"/>
      <c r="L92" s="154"/>
      <c r="M92" s="154"/>
      <c r="N92" s="539">
        <f t="shared" si="85"/>
        <v>0</v>
      </c>
    </row>
    <row r="93" spans="1:14">
      <c r="A93" s="1">
        <v>84</v>
      </c>
      <c r="B93" s="8"/>
      <c r="C93" s="1"/>
      <c r="D93" s="6">
        <f t="shared" si="110"/>
        <v>0</v>
      </c>
      <c r="E93" s="153">
        <f t="shared" si="111"/>
        <v>0</v>
      </c>
      <c r="F93" s="153">
        <f t="shared" si="112"/>
        <v>0</v>
      </c>
      <c r="G93" s="183">
        <f t="shared" si="83"/>
        <v>0</v>
      </c>
      <c r="H93" s="153"/>
      <c r="I93" s="154"/>
      <c r="J93" s="153"/>
      <c r="K93" s="154"/>
      <c r="L93" s="154"/>
      <c r="M93" s="154"/>
      <c r="N93" s="539">
        <f t="shared" si="85"/>
        <v>0</v>
      </c>
    </row>
    <row r="94" spans="1:14">
      <c r="A94" s="1">
        <v>85</v>
      </c>
      <c r="B94" s="8"/>
      <c r="C94" s="1"/>
      <c r="D94" s="6">
        <f t="shared" si="110"/>
        <v>0</v>
      </c>
      <c r="E94" s="153">
        <f t="shared" si="111"/>
        <v>0</v>
      </c>
      <c r="F94" s="153">
        <f t="shared" si="112"/>
        <v>0</v>
      </c>
      <c r="G94" s="183">
        <f t="shared" si="83"/>
        <v>0</v>
      </c>
      <c r="H94" s="153"/>
      <c r="I94" s="154"/>
      <c r="J94" s="153"/>
      <c r="K94" s="154"/>
      <c r="L94" s="154"/>
      <c r="M94" s="154"/>
      <c r="N94" s="539">
        <f t="shared" si="85"/>
        <v>0</v>
      </c>
    </row>
    <row r="95" spans="1:14" s="31" customFormat="1" ht="30">
      <c r="A95" s="29">
        <v>86</v>
      </c>
      <c r="B95" s="22" t="s">
        <v>130</v>
      </c>
      <c r="C95" s="29" t="s">
        <v>131</v>
      </c>
      <c r="D95" s="30">
        <f t="shared" ref="D95:F95" si="113">SUM(D96:D99)</f>
        <v>0</v>
      </c>
      <c r="E95" s="165">
        <f t="shared" si="113"/>
        <v>0</v>
      </c>
      <c r="F95" s="165">
        <f t="shared" si="113"/>
        <v>273000</v>
      </c>
      <c r="G95" s="183">
        <f t="shared" si="83"/>
        <v>273000</v>
      </c>
      <c r="H95" s="165">
        <f t="shared" ref="H95:M95" si="114">SUM(H96:H99)</f>
        <v>0</v>
      </c>
      <c r="I95" s="166">
        <f t="shared" si="114"/>
        <v>0</v>
      </c>
      <c r="J95" s="165">
        <f t="shared" si="114"/>
        <v>273000</v>
      </c>
      <c r="K95" s="166">
        <f t="shared" si="114"/>
        <v>0</v>
      </c>
      <c r="L95" s="166">
        <f t="shared" si="114"/>
        <v>0</v>
      </c>
      <c r="M95" s="166">
        <f t="shared" si="114"/>
        <v>0</v>
      </c>
      <c r="N95" s="539">
        <f t="shared" si="85"/>
        <v>0</v>
      </c>
    </row>
    <row r="96" spans="1:14">
      <c r="A96" s="1">
        <v>87</v>
      </c>
      <c r="B96" s="8"/>
      <c r="C96" s="1"/>
      <c r="D96" s="6">
        <f>SUM(H96,K96,)</f>
        <v>0</v>
      </c>
      <c r="E96" s="153">
        <f t="shared" ref="E96:F96" si="115">SUM(I96,L96,)</f>
        <v>0</v>
      </c>
      <c r="F96" s="153">
        <f t="shared" si="115"/>
        <v>273000</v>
      </c>
      <c r="G96" s="183">
        <f t="shared" si="83"/>
        <v>273000</v>
      </c>
      <c r="H96" s="153"/>
      <c r="I96" s="154"/>
      <c r="J96" s="153">
        <v>273000</v>
      </c>
      <c r="K96" s="154"/>
      <c r="L96" s="154"/>
      <c r="M96" s="154"/>
      <c r="N96" s="539">
        <f t="shared" si="85"/>
        <v>0</v>
      </c>
    </row>
    <row r="97" spans="1:14">
      <c r="A97" s="1">
        <v>88</v>
      </c>
      <c r="B97" s="8"/>
      <c r="C97" s="1"/>
      <c r="D97" s="6">
        <f t="shared" ref="D97:D102" si="116">SUM(H97,K97,)</f>
        <v>0</v>
      </c>
      <c r="E97" s="153">
        <f t="shared" ref="E97:E102" si="117">SUM(I97,L97,)</f>
        <v>0</v>
      </c>
      <c r="F97" s="153">
        <f t="shared" ref="F97:F102" si="118">SUM(J97,M97,)</f>
        <v>0</v>
      </c>
      <c r="G97" s="183">
        <f t="shared" si="83"/>
        <v>0</v>
      </c>
      <c r="H97" s="153"/>
      <c r="I97" s="154"/>
      <c r="J97" s="153"/>
      <c r="K97" s="154"/>
      <c r="L97" s="154"/>
      <c r="M97" s="154"/>
      <c r="N97" s="539">
        <f t="shared" si="85"/>
        <v>0</v>
      </c>
    </row>
    <row r="98" spans="1:14">
      <c r="A98" s="1">
        <v>89</v>
      </c>
      <c r="B98" s="8"/>
      <c r="C98" s="1"/>
      <c r="D98" s="6">
        <f t="shared" si="116"/>
        <v>0</v>
      </c>
      <c r="E98" s="153">
        <f t="shared" si="117"/>
        <v>0</v>
      </c>
      <c r="F98" s="153">
        <f t="shared" si="118"/>
        <v>0</v>
      </c>
      <c r="G98" s="183">
        <f t="shared" si="83"/>
        <v>0</v>
      </c>
      <c r="H98" s="153"/>
      <c r="I98" s="154"/>
      <c r="J98" s="153"/>
      <c r="K98" s="154"/>
      <c r="L98" s="154"/>
      <c r="M98" s="154"/>
      <c r="N98" s="539">
        <f t="shared" si="85"/>
        <v>0</v>
      </c>
    </row>
    <row r="99" spans="1:14">
      <c r="A99" s="1">
        <v>90</v>
      </c>
      <c r="B99" s="8"/>
      <c r="C99" s="1"/>
      <c r="D99" s="6">
        <f t="shared" si="116"/>
        <v>0</v>
      </c>
      <c r="E99" s="153">
        <f t="shared" si="117"/>
        <v>0</v>
      </c>
      <c r="F99" s="153">
        <f t="shared" si="118"/>
        <v>0</v>
      </c>
      <c r="G99" s="183">
        <f t="shared" si="83"/>
        <v>0</v>
      </c>
      <c r="H99" s="153"/>
      <c r="I99" s="168"/>
      <c r="J99" s="153"/>
      <c r="K99" s="154"/>
      <c r="L99" s="154"/>
      <c r="M99" s="154"/>
      <c r="N99" s="539">
        <f t="shared" si="85"/>
        <v>0</v>
      </c>
    </row>
    <row r="100" spans="1:14">
      <c r="A100" s="1">
        <v>91</v>
      </c>
      <c r="B100" s="4" t="s">
        <v>132</v>
      </c>
      <c r="C100" s="1" t="s">
        <v>133</v>
      </c>
      <c r="D100" s="6">
        <f t="shared" si="116"/>
        <v>0</v>
      </c>
      <c r="E100" s="153">
        <f t="shared" si="117"/>
        <v>0</v>
      </c>
      <c r="F100" s="153">
        <f t="shared" si="118"/>
        <v>0</v>
      </c>
      <c r="G100" s="183">
        <f t="shared" si="83"/>
        <v>0</v>
      </c>
      <c r="H100" s="153"/>
      <c r="I100" s="154"/>
      <c r="J100" s="153"/>
      <c r="K100" s="154"/>
      <c r="L100" s="154"/>
      <c r="M100" s="154"/>
      <c r="N100" s="539">
        <f t="shared" si="85"/>
        <v>0</v>
      </c>
    </row>
    <row r="101" spans="1:14" ht="30">
      <c r="A101" s="1">
        <v>92</v>
      </c>
      <c r="B101" s="4" t="s">
        <v>134</v>
      </c>
      <c r="C101" s="1" t="s">
        <v>135</v>
      </c>
      <c r="D101" s="6">
        <f t="shared" si="116"/>
        <v>0</v>
      </c>
      <c r="E101" s="153">
        <f t="shared" si="117"/>
        <v>0</v>
      </c>
      <c r="F101" s="153">
        <f t="shared" si="118"/>
        <v>0</v>
      </c>
      <c r="G101" s="183">
        <f t="shared" si="83"/>
        <v>0</v>
      </c>
      <c r="H101" s="153"/>
      <c r="I101" s="154"/>
      <c r="J101" s="153"/>
      <c r="K101" s="154"/>
      <c r="L101" s="154"/>
      <c r="M101" s="154"/>
      <c r="N101" s="539">
        <f t="shared" si="85"/>
        <v>0</v>
      </c>
    </row>
    <row r="102" spans="1:14" ht="30">
      <c r="A102" s="1">
        <v>93</v>
      </c>
      <c r="B102" s="4" t="s">
        <v>136</v>
      </c>
      <c r="C102" s="1" t="s">
        <v>137</v>
      </c>
      <c r="D102" s="6">
        <f t="shared" si="116"/>
        <v>74000</v>
      </c>
      <c r="E102" s="153">
        <f t="shared" si="117"/>
        <v>0</v>
      </c>
      <c r="F102" s="153">
        <f t="shared" si="118"/>
        <v>74000</v>
      </c>
      <c r="G102" s="183">
        <f t="shared" si="83"/>
        <v>0</v>
      </c>
      <c r="H102" s="153">
        <v>74000</v>
      </c>
      <c r="I102" s="154"/>
      <c r="J102" s="153">
        <v>74000</v>
      </c>
      <c r="K102" s="154"/>
      <c r="L102" s="154"/>
      <c r="M102" s="154"/>
      <c r="N102" s="539">
        <f t="shared" si="85"/>
        <v>0</v>
      </c>
    </row>
    <row r="103" spans="1:14" s="35" customFormat="1" ht="23.25">
      <c r="A103" s="32">
        <v>94</v>
      </c>
      <c r="B103" s="33" t="s">
        <v>138</v>
      </c>
      <c r="C103" s="32" t="s">
        <v>139</v>
      </c>
      <c r="D103" s="34">
        <f t="shared" ref="D103:F103" si="119">SUM(D102+D101+D100+D95+D88+D87+D85)</f>
        <v>347000</v>
      </c>
      <c r="E103" s="175">
        <f t="shared" si="119"/>
        <v>0</v>
      </c>
      <c r="F103" s="175">
        <f t="shared" si="119"/>
        <v>347000</v>
      </c>
      <c r="G103" s="183">
        <f t="shared" si="83"/>
        <v>0</v>
      </c>
      <c r="H103" s="175">
        <f t="shared" ref="H103:M103" si="120">SUM(H102+H101+H100+H95+H88+H87+H85)</f>
        <v>347000</v>
      </c>
      <c r="I103" s="176">
        <f t="shared" si="120"/>
        <v>0</v>
      </c>
      <c r="J103" s="175">
        <f t="shared" si="120"/>
        <v>347000</v>
      </c>
      <c r="K103" s="175">
        <f t="shared" si="120"/>
        <v>0</v>
      </c>
      <c r="L103" s="175">
        <f t="shared" si="120"/>
        <v>0</v>
      </c>
      <c r="M103" s="175">
        <f t="shared" si="120"/>
        <v>0</v>
      </c>
      <c r="N103" s="539">
        <f t="shared" si="85"/>
        <v>0</v>
      </c>
    </row>
    <row r="104" spans="1:14">
      <c r="A104" s="1">
        <v>95</v>
      </c>
      <c r="B104" s="4" t="s">
        <v>140</v>
      </c>
      <c r="C104" s="1" t="s">
        <v>141</v>
      </c>
      <c r="D104" s="6">
        <f>SUM(H104,K104,)</f>
        <v>0</v>
      </c>
      <c r="E104" s="153">
        <f t="shared" ref="E104:F108" si="121">SUM(I104,L104,)</f>
        <v>0</v>
      </c>
      <c r="F104" s="153">
        <f t="shared" si="121"/>
        <v>0</v>
      </c>
      <c r="G104" s="183">
        <f t="shared" si="83"/>
        <v>0</v>
      </c>
      <c r="H104" s="153"/>
      <c r="I104" s="154"/>
      <c r="J104" s="153"/>
      <c r="K104" s="154"/>
      <c r="L104" s="154"/>
      <c r="M104" s="154"/>
      <c r="N104" s="539">
        <f t="shared" si="85"/>
        <v>0</v>
      </c>
    </row>
    <row r="105" spans="1:14">
      <c r="A105" s="1">
        <v>96</v>
      </c>
      <c r="B105" s="4" t="s">
        <v>142</v>
      </c>
      <c r="C105" s="1" t="s">
        <v>143</v>
      </c>
      <c r="D105" s="6">
        <f t="shared" ref="D105:D108" si="122">SUM(H105,K105,)</f>
        <v>0</v>
      </c>
      <c r="E105" s="153">
        <f t="shared" si="121"/>
        <v>0</v>
      </c>
      <c r="F105" s="153">
        <f t="shared" si="121"/>
        <v>0</v>
      </c>
      <c r="G105" s="183">
        <f t="shared" si="83"/>
        <v>0</v>
      </c>
      <c r="H105" s="153"/>
      <c r="I105" s="154"/>
      <c r="J105" s="153"/>
      <c r="K105" s="154"/>
      <c r="L105" s="154"/>
      <c r="M105" s="154"/>
      <c r="N105" s="539">
        <f t="shared" si="85"/>
        <v>0</v>
      </c>
    </row>
    <row r="106" spans="1:14">
      <c r="A106" s="1">
        <v>97</v>
      </c>
      <c r="B106" s="4" t="s">
        <v>144</v>
      </c>
      <c r="C106" s="1" t="s">
        <v>145</v>
      </c>
      <c r="D106" s="6">
        <f t="shared" si="122"/>
        <v>0</v>
      </c>
      <c r="E106" s="153">
        <f t="shared" si="121"/>
        <v>0</v>
      </c>
      <c r="F106" s="153">
        <f t="shared" si="121"/>
        <v>0</v>
      </c>
      <c r="G106" s="183">
        <f t="shared" si="83"/>
        <v>0</v>
      </c>
      <c r="H106" s="153"/>
      <c r="I106" s="154"/>
      <c r="J106" s="153"/>
      <c r="K106" s="154"/>
      <c r="L106" s="154"/>
      <c r="M106" s="154"/>
      <c r="N106" s="539">
        <f t="shared" si="85"/>
        <v>0</v>
      </c>
    </row>
    <row r="107" spans="1:14" ht="30">
      <c r="A107" s="1">
        <v>98</v>
      </c>
      <c r="B107" s="4" t="s">
        <v>146</v>
      </c>
      <c r="C107" s="1" t="s">
        <v>147</v>
      </c>
      <c r="D107" s="6">
        <f t="shared" si="122"/>
        <v>0</v>
      </c>
      <c r="E107" s="153">
        <f t="shared" si="121"/>
        <v>0</v>
      </c>
      <c r="F107" s="153">
        <f t="shared" si="121"/>
        <v>0</v>
      </c>
      <c r="G107" s="183">
        <f t="shared" si="83"/>
        <v>0</v>
      </c>
      <c r="H107" s="153"/>
      <c r="I107" s="154"/>
      <c r="J107" s="153"/>
      <c r="K107" s="154"/>
      <c r="L107" s="154"/>
      <c r="M107" s="154"/>
      <c r="N107" s="539">
        <f t="shared" si="85"/>
        <v>0</v>
      </c>
    </row>
    <row r="108" spans="1:14">
      <c r="A108" s="1">
        <v>99</v>
      </c>
      <c r="B108" s="4" t="s">
        <v>148</v>
      </c>
      <c r="C108" s="1" t="s">
        <v>149</v>
      </c>
      <c r="D108" s="6">
        <f t="shared" si="122"/>
        <v>0</v>
      </c>
      <c r="E108" s="153">
        <f t="shared" si="121"/>
        <v>0</v>
      </c>
      <c r="F108" s="153">
        <f t="shared" si="121"/>
        <v>0</v>
      </c>
      <c r="G108" s="183">
        <f t="shared" si="83"/>
        <v>0</v>
      </c>
      <c r="H108" s="153"/>
      <c r="I108" s="154"/>
      <c r="J108" s="153"/>
      <c r="K108" s="154"/>
      <c r="L108" s="154"/>
      <c r="M108" s="154"/>
      <c r="N108" s="539">
        <f t="shared" si="85"/>
        <v>0</v>
      </c>
    </row>
    <row r="109" spans="1:14" ht="46.5">
      <c r="A109" s="48">
        <v>100</v>
      </c>
      <c r="B109" s="49" t="s">
        <v>150</v>
      </c>
      <c r="C109" s="50" t="s">
        <v>151</v>
      </c>
      <c r="D109" s="51">
        <f>SUM(D27,D84,D103,D108)</f>
        <v>33571000</v>
      </c>
      <c r="E109" s="177">
        <f t="shared" ref="E109:F109" si="123">SUM(E27,E84,E103,E108)</f>
        <v>0</v>
      </c>
      <c r="F109" s="177">
        <f t="shared" si="123"/>
        <v>33861516.799999997</v>
      </c>
      <c r="G109" s="183">
        <f t="shared" si="83"/>
        <v>290516.79999999702</v>
      </c>
      <c r="H109" s="177">
        <f>SUM(H27,H84,H103,H108)</f>
        <v>28314000</v>
      </c>
      <c r="I109" s="178">
        <f t="shared" ref="I109:J109" si="124">SUM(I27,I84,I103,I108)</f>
        <v>0</v>
      </c>
      <c r="J109" s="177">
        <f t="shared" si="124"/>
        <v>29690192.800000001</v>
      </c>
      <c r="K109" s="177">
        <f t="shared" ref="K109" si="125">SUM(K27,K84,K103,K108)</f>
        <v>5257000</v>
      </c>
      <c r="L109" s="177">
        <f t="shared" ref="L109" si="126">SUM(L27,L84,L103,L108)</f>
        <v>0</v>
      </c>
      <c r="M109" s="177">
        <f t="shared" ref="M109" si="127">SUM(M27,M84,M103,M108)</f>
        <v>4171324</v>
      </c>
      <c r="N109" s="539">
        <f t="shared" si="85"/>
        <v>-3.7252902984619141E-9</v>
      </c>
    </row>
    <row r="110" spans="1:14" ht="21">
      <c r="A110" s="823" t="s">
        <v>152</v>
      </c>
      <c r="B110" s="823"/>
      <c r="C110" s="823"/>
      <c r="D110" s="823"/>
      <c r="E110" s="823"/>
      <c r="F110" s="823"/>
      <c r="G110" s="823"/>
      <c r="H110" s="823"/>
      <c r="I110" s="154"/>
      <c r="J110" s="153"/>
      <c r="K110" s="154"/>
      <c r="L110" s="154"/>
      <c r="M110" s="154"/>
      <c r="N110" s="539">
        <f t="shared" si="85"/>
        <v>0</v>
      </c>
    </row>
    <row r="111" spans="1:14" s="36" customFormat="1" ht="15.75">
      <c r="A111" s="52">
        <v>101</v>
      </c>
      <c r="B111" s="52" t="s">
        <v>153</v>
      </c>
      <c r="C111" s="52" t="s">
        <v>154</v>
      </c>
      <c r="D111" s="6">
        <f>SUM(H111,K111,)</f>
        <v>60000</v>
      </c>
      <c r="E111" s="153">
        <f t="shared" ref="E111:F111" si="128">SUM(I111,L111,)</f>
        <v>0</v>
      </c>
      <c r="F111" s="153">
        <f t="shared" si="128"/>
        <v>60000</v>
      </c>
      <c r="G111" s="183">
        <f t="shared" si="83"/>
        <v>0</v>
      </c>
      <c r="H111" s="179">
        <v>60000</v>
      </c>
      <c r="I111" s="180"/>
      <c r="J111" s="181">
        <v>60000</v>
      </c>
      <c r="K111" s="180"/>
      <c r="L111" s="180"/>
      <c r="M111" s="180"/>
      <c r="N111" s="539">
        <f t="shared" si="85"/>
        <v>0</v>
      </c>
    </row>
    <row r="112" spans="1:14" s="36" customFormat="1" ht="15.75">
      <c r="A112" s="52"/>
      <c r="B112" s="52" t="s">
        <v>155</v>
      </c>
      <c r="C112" s="52" t="s">
        <v>156</v>
      </c>
      <c r="D112" s="6">
        <f t="shared" ref="D112" si="129">SUM(H112,K112,)</f>
        <v>204000</v>
      </c>
      <c r="E112" s="153">
        <f t="shared" ref="E112:E113" si="130">SUM(I112,L112,)</f>
        <v>0</v>
      </c>
      <c r="F112" s="153">
        <f t="shared" ref="F112:F113" si="131">SUM(J112,M112,)</f>
        <v>0</v>
      </c>
      <c r="G112" s="183">
        <f t="shared" si="83"/>
        <v>-204000</v>
      </c>
      <c r="H112" s="179">
        <v>204000</v>
      </c>
      <c r="I112" s="180"/>
      <c r="J112" s="181">
        <v>0</v>
      </c>
      <c r="K112" s="180"/>
      <c r="L112" s="180"/>
      <c r="M112" s="180"/>
      <c r="N112" s="539">
        <f t="shared" si="85"/>
        <v>0</v>
      </c>
    </row>
    <row r="113" spans="1:14">
      <c r="A113" s="1">
        <v>102</v>
      </c>
      <c r="B113" s="8" t="s">
        <v>157</v>
      </c>
      <c r="C113" s="37" t="s">
        <v>158</v>
      </c>
      <c r="D113" s="6">
        <v>33307000</v>
      </c>
      <c r="E113" s="153" t="e">
        <f t="shared" si="130"/>
        <v>#REF!</v>
      </c>
      <c r="F113" s="153">
        <f t="shared" si="131"/>
        <v>33801517</v>
      </c>
      <c r="G113" s="183">
        <f t="shared" si="83"/>
        <v>494517</v>
      </c>
      <c r="H113" s="172">
        <v>28050000</v>
      </c>
      <c r="I113" s="172" t="e">
        <f>SUM(#REF!)</f>
        <v>#REF!</v>
      </c>
      <c r="J113" s="172">
        <v>29630193</v>
      </c>
      <c r="K113" s="172">
        <v>5257000</v>
      </c>
      <c r="L113" s="172" t="e">
        <f>SUM(#REF!)</f>
        <v>#REF!</v>
      </c>
      <c r="M113" s="172">
        <v>4171324</v>
      </c>
      <c r="N113" s="539">
        <f t="shared" si="85"/>
        <v>0</v>
      </c>
    </row>
    <row r="114" spans="1:14" ht="23.25">
      <c r="A114" s="824" t="s">
        <v>159</v>
      </c>
      <c r="B114" s="824"/>
      <c r="C114" s="824"/>
      <c r="D114" s="53">
        <f>SUM(D111:D113)</f>
        <v>33571000</v>
      </c>
      <c r="E114" s="182" t="e">
        <f>SUM(E111:E113)</f>
        <v>#REF!</v>
      </c>
      <c r="F114" s="182">
        <f>SUM(F111:F113)</f>
        <v>33861517</v>
      </c>
      <c r="G114" s="183">
        <f t="shared" si="83"/>
        <v>290517</v>
      </c>
      <c r="H114" s="182">
        <f t="shared" ref="H114:M114" si="132">SUM(H111:H113)</f>
        <v>28314000</v>
      </c>
      <c r="I114" s="182" t="e">
        <f t="shared" si="132"/>
        <v>#REF!</v>
      </c>
      <c r="J114" s="182">
        <f t="shared" si="132"/>
        <v>29690193</v>
      </c>
      <c r="K114" s="182">
        <f t="shared" si="132"/>
        <v>5257000</v>
      </c>
      <c r="L114" s="182" t="e">
        <f t="shared" si="132"/>
        <v>#REF!</v>
      </c>
      <c r="M114" s="182">
        <f t="shared" si="132"/>
        <v>4171324</v>
      </c>
      <c r="N114" s="539">
        <f t="shared" si="85"/>
        <v>0</v>
      </c>
    </row>
    <row r="115" spans="1:14">
      <c r="A115" s="1"/>
      <c r="B115" s="8" t="s">
        <v>160</v>
      </c>
      <c r="C115" s="1"/>
      <c r="D115" s="6">
        <f>D109-D114</f>
        <v>0</v>
      </c>
      <c r="E115" s="153" t="e">
        <f>E109-E114</f>
        <v>#REF!</v>
      </c>
      <c r="F115" s="153">
        <f>F109-F114</f>
        <v>-0.20000000298023224</v>
      </c>
      <c r="G115" s="183">
        <f t="shared" si="83"/>
        <v>-0.20000000298023224</v>
      </c>
      <c r="H115" s="153">
        <f t="shared" ref="H115:M115" si="133">H109-H114</f>
        <v>0</v>
      </c>
      <c r="I115" s="153" t="e">
        <f t="shared" si="133"/>
        <v>#REF!</v>
      </c>
      <c r="J115" s="153">
        <f t="shared" si="133"/>
        <v>-0.19999999925494194</v>
      </c>
      <c r="K115" s="153">
        <f t="shared" si="133"/>
        <v>0</v>
      </c>
      <c r="L115" s="153" t="e">
        <f t="shared" si="133"/>
        <v>#REF!</v>
      </c>
      <c r="M115" s="153">
        <f t="shared" si="133"/>
        <v>0</v>
      </c>
      <c r="N115" s="539">
        <f t="shared" si="85"/>
        <v>-3.7252902984619141E-9</v>
      </c>
    </row>
  </sheetData>
  <mergeCells count="22">
    <mergeCell ref="K4:M4"/>
    <mergeCell ref="K5:K6"/>
    <mergeCell ref="L5:L6"/>
    <mergeCell ref="M5:M6"/>
    <mergeCell ref="A27:C27"/>
    <mergeCell ref="A84:B84"/>
    <mergeCell ref="A110:H110"/>
    <mergeCell ref="A114:C114"/>
    <mergeCell ref="H4:J4"/>
    <mergeCell ref="I5:I6"/>
    <mergeCell ref="J5:J6"/>
    <mergeCell ref="E5:E6"/>
    <mergeCell ref="G5:G6"/>
    <mergeCell ref="A1:H1"/>
    <mergeCell ref="A2:H2"/>
    <mergeCell ref="A4:A6"/>
    <mergeCell ref="B4:B6"/>
    <mergeCell ref="C4:C6"/>
    <mergeCell ref="D5:D6"/>
    <mergeCell ref="H5:H6"/>
    <mergeCell ref="F5:F6"/>
    <mergeCell ref="D4:G4"/>
  </mergeCells>
  <pageMargins left="0.7" right="0.7" top="0.75" bottom="0.75" header="0.3" footer="0.3"/>
  <pageSetup paperSize="9" scale="3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5"/>
  <sheetViews>
    <sheetView view="pageBreakPreview" zoomScale="110" zoomScaleNormal="100" zoomScaleSheetLayoutView="110" workbookViewId="0">
      <selection activeCell="A3" sqref="A3:F4"/>
    </sheetView>
  </sheetViews>
  <sheetFormatPr defaultRowHeight="15"/>
  <cols>
    <col min="1" max="1" width="22.85546875" customWidth="1"/>
    <col min="3" max="3" width="23.140625" customWidth="1"/>
    <col min="4" max="4" width="29.7109375" customWidth="1"/>
    <col min="6" max="6" width="22.85546875" customWidth="1"/>
  </cols>
  <sheetData>
    <row r="1" spans="1:6">
      <c r="A1" t="s">
        <v>472</v>
      </c>
    </row>
    <row r="3" spans="1:6">
      <c r="A3" s="695" t="s">
        <v>731</v>
      </c>
      <c r="B3" s="695"/>
      <c r="C3" s="695"/>
      <c r="D3" s="695"/>
      <c r="E3" s="695"/>
      <c r="F3" s="695"/>
    </row>
    <row r="4" spans="1:6">
      <c r="A4" s="695"/>
      <c r="B4" s="695"/>
      <c r="C4" s="695"/>
      <c r="D4" s="695"/>
      <c r="E4" s="695"/>
      <c r="F4" s="695"/>
    </row>
    <row r="6" spans="1:6" ht="18">
      <c r="A6" s="696" t="s">
        <v>352</v>
      </c>
      <c r="B6" s="696"/>
      <c r="C6" s="696"/>
      <c r="D6" s="696" t="s">
        <v>353</v>
      </c>
      <c r="E6" s="696"/>
      <c r="F6" s="696"/>
    </row>
    <row r="7" spans="1:6" ht="36">
      <c r="A7" s="339" t="s">
        <v>354</v>
      </c>
      <c r="B7" s="291" t="s">
        <v>4</v>
      </c>
      <c r="C7" s="292" t="s">
        <v>355</v>
      </c>
      <c r="D7" s="292" t="s">
        <v>3</v>
      </c>
      <c r="E7" s="292" t="s">
        <v>4</v>
      </c>
      <c r="F7" s="292" t="s">
        <v>355</v>
      </c>
    </row>
    <row r="8" spans="1:6" ht="45" customHeight="1">
      <c r="A8" s="293" t="s">
        <v>357</v>
      </c>
      <c r="B8" s="294" t="s">
        <v>358</v>
      </c>
      <c r="C8" s="295">
        <f>'Normatíva 2018'!E51</f>
        <v>115421018</v>
      </c>
      <c r="D8" s="340" t="s">
        <v>359</v>
      </c>
      <c r="E8" s="298" t="s">
        <v>41</v>
      </c>
      <c r="F8" s="341">
        <f>'Önkormányzat személyi'!F21</f>
        <v>12411118</v>
      </c>
    </row>
    <row r="9" spans="1:6" ht="46.5" customHeight="1">
      <c r="A9" s="293" t="s">
        <v>360</v>
      </c>
      <c r="B9" s="294" t="s">
        <v>235</v>
      </c>
      <c r="C9" s="295">
        <f>'Normatíva 2018'!E60</f>
        <v>6165726</v>
      </c>
      <c r="D9" s="340" t="s">
        <v>361</v>
      </c>
      <c r="E9" s="300" t="s">
        <v>43</v>
      </c>
      <c r="F9" s="341">
        <f>'Önkormányzat személyi'!F22</f>
        <v>2316809</v>
      </c>
    </row>
    <row r="10" spans="1:6" ht="38.25">
      <c r="A10" s="293" t="s">
        <v>362</v>
      </c>
      <c r="B10" s="294" t="s">
        <v>363</v>
      </c>
      <c r="C10" s="301">
        <f t="shared" ref="C10" si="0">SUM(C8:C9)</f>
        <v>121586744</v>
      </c>
      <c r="D10" s="340" t="s">
        <v>364</v>
      </c>
      <c r="E10" s="298" t="s">
        <v>122</v>
      </c>
      <c r="F10" s="341">
        <f>'Önkormányzat DOLOGI'!D69</f>
        <v>51252490</v>
      </c>
    </row>
    <row r="11" spans="1:6" ht="38.25">
      <c r="A11" s="293" t="s">
        <v>365</v>
      </c>
      <c r="B11" s="294" t="s">
        <v>366</v>
      </c>
      <c r="C11" s="301"/>
      <c r="D11" s="302" t="s">
        <v>367</v>
      </c>
      <c r="E11" s="294" t="s">
        <v>368</v>
      </c>
      <c r="F11" s="341">
        <f>'Önkormányzat Települési támogat'!D24</f>
        <v>6230000</v>
      </c>
    </row>
    <row r="12" spans="1:6" ht="25.5">
      <c r="A12" s="293" t="s">
        <v>369</v>
      </c>
      <c r="B12" s="294" t="s">
        <v>370</v>
      </c>
      <c r="C12" s="301">
        <f>'Közhatalmi bevétel'!D21</f>
        <v>61599700</v>
      </c>
      <c r="D12" s="293" t="s">
        <v>371</v>
      </c>
      <c r="E12" s="294" t="s">
        <v>372</v>
      </c>
      <c r="F12" s="341">
        <f>'Önkormányzat Átadott pénzeszköz'!D18</f>
        <v>26770000</v>
      </c>
    </row>
    <row r="13" spans="1:6">
      <c r="A13" s="293"/>
      <c r="B13" s="294"/>
      <c r="C13" s="301"/>
      <c r="D13" s="664" t="s">
        <v>616</v>
      </c>
      <c r="E13" s="665" t="s">
        <v>617</v>
      </c>
      <c r="F13" s="667">
        <f>21485481+119700</f>
        <v>21605181</v>
      </c>
    </row>
    <row r="14" spans="1:6" ht="25.5">
      <c r="A14" s="293" t="s">
        <v>373</v>
      </c>
      <c r="B14" s="294" t="s">
        <v>374</v>
      </c>
      <c r="C14" s="295">
        <f>'Saját bevételek'!E22</f>
        <v>13264434</v>
      </c>
      <c r="D14" s="293" t="s">
        <v>138</v>
      </c>
      <c r="E14" s="294" t="s">
        <v>139</v>
      </c>
      <c r="F14" s="341">
        <f>'Önkormányzat Beruházás'!C24</f>
        <v>601485178</v>
      </c>
    </row>
    <row r="15" spans="1:6" ht="25.5">
      <c r="A15" s="293" t="s">
        <v>375</v>
      </c>
      <c r="B15" s="294" t="s">
        <v>376</v>
      </c>
      <c r="C15" s="303"/>
      <c r="D15" s="293" t="s">
        <v>335</v>
      </c>
      <c r="E15" s="294" t="s">
        <v>149</v>
      </c>
      <c r="F15" s="341">
        <f>'Önkormányzat Beruházás'!C34</f>
        <v>92329000</v>
      </c>
    </row>
    <row r="16" spans="1:6" ht="30">
      <c r="A16" s="293" t="s">
        <v>377</v>
      </c>
      <c r="B16" s="294" t="s">
        <v>378</v>
      </c>
      <c r="C16" s="303"/>
      <c r="D16" s="4" t="s">
        <v>615</v>
      </c>
      <c r="E16" s="1"/>
      <c r="F16" s="546">
        <v>1200000</v>
      </c>
    </row>
    <row r="17" spans="1:6">
      <c r="A17" s="306" t="s">
        <v>379</v>
      </c>
      <c r="B17" s="307" t="s">
        <v>380</v>
      </c>
      <c r="C17" s="308">
        <f>SUM(C10:C16)</f>
        <v>196450878</v>
      </c>
      <c r="D17" s="306" t="s">
        <v>381</v>
      </c>
      <c r="E17" s="317"/>
      <c r="F17" s="308">
        <f>SUM(F8:F16)</f>
        <v>815599776</v>
      </c>
    </row>
    <row r="18" spans="1:6" ht="38.25">
      <c r="A18" s="293" t="s">
        <v>382</v>
      </c>
      <c r="B18" s="294" t="s">
        <v>383</v>
      </c>
      <c r="C18" s="303">
        <f>'2017.12.havi záró pénzkészlet'!C16</f>
        <v>718200409</v>
      </c>
      <c r="D18" s="1"/>
      <c r="E18" s="1"/>
      <c r="F18" s="1"/>
    </row>
    <row r="19" spans="1:6" ht="25.5">
      <c r="A19" s="293" t="s">
        <v>384</v>
      </c>
      <c r="B19" s="294" t="s">
        <v>385</v>
      </c>
      <c r="C19" s="301">
        <f>C18</f>
        <v>718200409</v>
      </c>
      <c r="D19" s="313" t="s">
        <v>386</v>
      </c>
      <c r="E19" s="314" t="s">
        <v>387</v>
      </c>
      <c r="F19" s="315">
        <v>4051034</v>
      </c>
    </row>
    <row r="20" spans="1:6" ht="31.5">
      <c r="A20" s="316" t="s">
        <v>349</v>
      </c>
      <c r="B20" s="294" t="s">
        <v>158</v>
      </c>
      <c r="C20" s="301">
        <v>0</v>
      </c>
      <c r="D20" s="313" t="s">
        <v>388</v>
      </c>
      <c r="E20" s="314" t="s">
        <v>389</v>
      </c>
      <c r="F20" s="315">
        <f>'Intézményi összesen'!E18</f>
        <v>95000477</v>
      </c>
    </row>
    <row r="21" spans="1:6" ht="25.5">
      <c r="A21" s="293" t="s">
        <v>390</v>
      </c>
      <c r="B21" s="294" t="s">
        <v>391</v>
      </c>
      <c r="C21" s="301">
        <f>SUM(C19:C20)</f>
        <v>718200409</v>
      </c>
      <c r="D21" s="313" t="s">
        <v>392</v>
      </c>
      <c r="E21" s="314" t="s">
        <v>393</v>
      </c>
      <c r="F21" s="315">
        <f t="shared" ref="F21" si="1">SUM(F19:F20)</f>
        <v>99051511</v>
      </c>
    </row>
    <row r="22" spans="1:6" ht="25.5">
      <c r="A22" s="293" t="s">
        <v>641</v>
      </c>
      <c r="B22" s="294"/>
      <c r="C22" s="301"/>
      <c r="D22" s="550"/>
      <c r="E22" s="314"/>
      <c r="F22" s="315"/>
    </row>
    <row r="23" spans="1:6">
      <c r="A23" s="306" t="s">
        <v>394</v>
      </c>
      <c r="B23" s="317" t="s">
        <v>395</v>
      </c>
      <c r="C23" s="318">
        <f>SUM(C21,C22)</f>
        <v>718200409</v>
      </c>
      <c r="D23" s="306" t="s">
        <v>396</v>
      </c>
      <c r="E23" s="317" t="s">
        <v>397</v>
      </c>
      <c r="F23" s="308">
        <f t="shared" ref="F23" si="2">SUM(F21)</f>
        <v>99051511</v>
      </c>
    </row>
    <row r="24" spans="1:6" ht="15.75">
      <c r="A24" s="320" t="s">
        <v>398</v>
      </c>
      <c r="B24" s="317"/>
      <c r="C24" s="321">
        <f t="shared" ref="C24" si="3">SUM(C23,C17)</f>
        <v>914651287</v>
      </c>
      <c r="D24" s="320" t="s">
        <v>399</v>
      </c>
      <c r="E24" s="317"/>
      <c r="F24" s="342">
        <f t="shared" ref="F24" si="4">F17+F23</f>
        <v>914651287</v>
      </c>
    </row>
    <row r="25" spans="1:6">
      <c r="A25" s="1" t="s">
        <v>400</v>
      </c>
      <c r="B25" s="1"/>
      <c r="C25" s="343">
        <f>'[1]3mell-Önkormányzat bev és kiadá'!G28-'[1]2.melléklÖnkormányzati összesen'!C20</f>
        <v>0</v>
      </c>
      <c r="D25" s="1"/>
      <c r="E25" s="1"/>
      <c r="F25" s="343">
        <f>F24-C24</f>
        <v>0</v>
      </c>
    </row>
  </sheetData>
  <mergeCells count="3">
    <mergeCell ref="A3:F4"/>
    <mergeCell ref="A6:C6"/>
    <mergeCell ref="D6:F6"/>
  </mergeCells>
  <pageMargins left="0.7" right="0.7" top="0.75" bottom="0.75" header="0.3" footer="0.3"/>
  <pageSetup paperSize="9" scale="7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J116"/>
  <sheetViews>
    <sheetView view="pageBreakPreview" zoomScale="60" zoomScaleNormal="100" workbookViewId="0">
      <pane xSplit="3" ySplit="6" topLeftCell="D75" activePane="bottomRight" state="frozen"/>
      <selection activeCell="H18" sqref="H18"/>
      <selection pane="topRight" activeCell="H18" sqref="H18"/>
      <selection pane="bottomLeft" activeCell="H18" sqref="H18"/>
      <selection pane="bottomRight" activeCell="R103" sqref="R103"/>
    </sheetView>
  </sheetViews>
  <sheetFormatPr defaultRowHeight="15"/>
  <cols>
    <col min="2" max="2" width="21.7109375" customWidth="1"/>
    <col min="3" max="3" width="14.7109375" customWidth="1"/>
    <col min="4" max="4" width="23.7109375" style="150" customWidth="1"/>
    <col min="5" max="5" width="24" customWidth="1"/>
    <col min="6" max="6" width="24.140625" customWidth="1"/>
    <col min="7" max="7" width="23" customWidth="1"/>
    <col min="8" max="8" width="23.42578125" customWidth="1"/>
    <col min="9" max="9" width="25" customWidth="1"/>
    <col min="10" max="10" width="15.28515625" customWidth="1"/>
  </cols>
  <sheetData>
    <row r="1" spans="1:10" ht="26.25">
      <c r="A1" s="807" t="s">
        <v>630</v>
      </c>
      <c r="B1" s="807"/>
      <c r="C1" s="807"/>
      <c r="D1" s="807"/>
      <c r="E1" s="807"/>
      <c r="F1" s="346"/>
      <c r="G1" s="346"/>
      <c r="H1" s="346"/>
      <c r="I1" s="346"/>
    </row>
    <row r="2" spans="1:10" ht="26.25">
      <c r="A2" s="346"/>
      <c r="B2" s="829" t="s">
        <v>738</v>
      </c>
      <c r="C2" s="829"/>
      <c r="D2" s="829"/>
      <c r="E2" s="829"/>
      <c r="F2" s="829"/>
      <c r="G2" s="829"/>
      <c r="H2" s="829"/>
      <c r="I2" s="829"/>
    </row>
    <row r="3" spans="1:10" ht="15.75" thickBot="1">
      <c r="B3" s="38"/>
      <c r="E3" s="830" t="s">
        <v>422</v>
      </c>
      <c r="F3" s="831"/>
      <c r="G3" s="831"/>
      <c r="H3" s="831"/>
      <c r="I3" s="831"/>
    </row>
    <row r="4" spans="1:10" ht="57">
      <c r="A4" s="832" t="s">
        <v>2</v>
      </c>
      <c r="B4" s="834" t="s">
        <v>3</v>
      </c>
      <c r="C4" s="836" t="s">
        <v>4</v>
      </c>
      <c r="D4" s="851" t="s">
        <v>462</v>
      </c>
      <c r="E4" s="347" t="s">
        <v>461</v>
      </c>
      <c r="F4" s="347" t="s">
        <v>460</v>
      </c>
      <c r="G4" s="347" t="s">
        <v>459</v>
      </c>
      <c r="H4" s="347" t="s">
        <v>423</v>
      </c>
      <c r="I4" s="348" t="s">
        <v>424</v>
      </c>
      <c r="J4" s="403" t="s">
        <v>465</v>
      </c>
    </row>
    <row r="5" spans="1:10">
      <c r="A5" s="833"/>
      <c r="B5" s="835"/>
      <c r="C5" s="837"/>
      <c r="D5" s="852"/>
      <c r="E5" s="838" t="s">
        <v>458</v>
      </c>
      <c r="F5" s="839" t="s">
        <v>458</v>
      </c>
      <c r="G5" s="839" t="s">
        <v>458</v>
      </c>
      <c r="H5" s="839" t="s">
        <v>458</v>
      </c>
      <c r="I5" s="862" t="s">
        <v>458</v>
      </c>
    </row>
    <row r="6" spans="1:10">
      <c r="A6" s="833"/>
      <c r="B6" s="835"/>
      <c r="C6" s="837"/>
      <c r="D6" s="853"/>
      <c r="E6" s="838"/>
      <c r="F6" s="839"/>
      <c r="G6" s="839"/>
      <c r="H6" s="839"/>
      <c r="I6" s="862"/>
    </row>
    <row r="7" spans="1:10" ht="43.5" customHeight="1">
      <c r="A7" s="349">
        <v>1</v>
      </c>
      <c r="B7" s="350" t="s">
        <v>6</v>
      </c>
      <c r="C7" s="351" t="s">
        <v>7</v>
      </c>
      <c r="D7" s="409">
        <v>33400575</v>
      </c>
      <c r="E7" s="352">
        <v>17296137</v>
      </c>
      <c r="F7" s="352">
        <v>19464861</v>
      </c>
      <c r="G7" s="353"/>
      <c r="H7" s="353">
        <v>2844050</v>
      </c>
      <c r="I7" s="354">
        <f>SUM(E7,F7,G7,H7)</f>
        <v>39605048</v>
      </c>
      <c r="J7" s="39">
        <f>I7-D7</f>
        <v>6204473</v>
      </c>
    </row>
    <row r="8" spans="1:10" ht="15.75">
      <c r="A8" s="349">
        <v>2</v>
      </c>
      <c r="B8" s="350" t="s">
        <v>8</v>
      </c>
      <c r="C8" s="351" t="s">
        <v>9</v>
      </c>
      <c r="D8" s="409"/>
      <c r="E8" s="352"/>
      <c r="F8" s="353"/>
      <c r="G8" s="353"/>
      <c r="H8" s="353"/>
      <c r="I8" s="354">
        <f t="shared" ref="I8:I72" si="0">SUM(E8,F8,G8,H8)</f>
        <v>0</v>
      </c>
      <c r="J8" s="39">
        <f t="shared" ref="J8:J72" si="1">I8-D8</f>
        <v>0</v>
      </c>
    </row>
    <row r="9" spans="1:10" ht="31.5" customHeight="1">
      <c r="A9" s="349">
        <v>3</v>
      </c>
      <c r="B9" s="350" t="s">
        <v>10</v>
      </c>
      <c r="C9" s="351" t="s">
        <v>11</v>
      </c>
      <c r="D9" s="409"/>
      <c r="E9" s="352"/>
      <c r="F9" s="353"/>
      <c r="G9" s="353"/>
      <c r="H9" s="353"/>
      <c r="I9" s="354">
        <f t="shared" si="0"/>
        <v>0</v>
      </c>
      <c r="J9" s="39">
        <f t="shared" si="1"/>
        <v>0</v>
      </c>
    </row>
    <row r="10" spans="1:10" ht="46.5" customHeight="1">
      <c r="A10" s="349">
        <v>4</v>
      </c>
      <c r="B10" s="350" t="s">
        <v>12</v>
      </c>
      <c r="C10" s="351" t="s">
        <v>13</v>
      </c>
      <c r="D10" s="409"/>
      <c r="E10" s="352"/>
      <c r="F10" s="353"/>
      <c r="G10" s="353"/>
      <c r="H10" s="353"/>
      <c r="I10" s="354">
        <f t="shared" si="0"/>
        <v>0</v>
      </c>
      <c r="J10" s="39">
        <f t="shared" si="1"/>
        <v>0</v>
      </c>
    </row>
    <row r="11" spans="1:10" ht="15.75">
      <c r="A11" s="349">
        <v>5</v>
      </c>
      <c r="B11" s="350" t="s">
        <v>14</v>
      </c>
      <c r="C11" s="351" t="s">
        <v>15</v>
      </c>
      <c r="D11" s="409"/>
      <c r="E11" s="352"/>
      <c r="F11" s="353"/>
      <c r="G11" s="353"/>
      <c r="H11" s="353"/>
      <c r="I11" s="354">
        <f t="shared" si="0"/>
        <v>0</v>
      </c>
      <c r="J11" s="39">
        <f t="shared" si="1"/>
        <v>0</v>
      </c>
    </row>
    <row r="12" spans="1:10" ht="15.75">
      <c r="A12" s="349">
        <v>6</v>
      </c>
      <c r="B12" s="350" t="s">
        <v>16</v>
      </c>
      <c r="C12" s="351" t="s">
        <v>17</v>
      </c>
      <c r="D12" s="409"/>
      <c r="E12" s="352"/>
      <c r="F12" s="353">
        <v>3699675</v>
      </c>
      <c r="G12" s="353"/>
      <c r="H12" s="353"/>
      <c r="I12" s="354">
        <f t="shared" si="0"/>
        <v>3699675</v>
      </c>
      <c r="J12" s="39">
        <f t="shared" si="1"/>
        <v>3699675</v>
      </c>
    </row>
    <row r="13" spans="1:10" ht="15.75">
      <c r="A13" s="349">
        <v>7</v>
      </c>
      <c r="B13" s="350" t="s">
        <v>18</v>
      </c>
      <c r="C13" s="351" t="s">
        <v>19</v>
      </c>
      <c r="D13" s="409">
        <v>2292000</v>
      </c>
      <c r="E13" s="352">
        <v>1400000</v>
      </c>
      <c r="F13" s="352">
        <v>1000000</v>
      </c>
      <c r="G13" s="353"/>
      <c r="H13" s="353">
        <v>400000</v>
      </c>
      <c r="I13" s="354">
        <f t="shared" si="0"/>
        <v>2800000</v>
      </c>
      <c r="J13" s="39">
        <f t="shared" si="1"/>
        <v>508000</v>
      </c>
    </row>
    <row r="14" spans="1:10" ht="15.75">
      <c r="A14" s="349">
        <v>8</v>
      </c>
      <c r="B14" s="350" t="s">
        <v>20</v>
      </c>
      <c r="C14" s="351" t="s">
        <v>21</v>
      </c>
      <c r="D14" s="409"/>
      <c r="E14" s="352"/>
      <c r="F14" s="353"/>
      <c r="G14" s="353"/>
      <c r="H14" s="353"/>
      <c r="I14" s="354">
        <f t="shared" si="0"/>
        <v>0</v>
      </c>
      <c r="J14" s="39">
        <f t="shared" si="1"/>
        <v>0</v>
      </c>
    </row>
    <row r="15" spans="1:10" ht="30">
      <c r="A15" s="349">
        <v>9</v>
      </c>
      <c r="B15" s="350" t="s">
        <v>22</v>
      </c>
      <c r="C15" s="351" t="s">
        <v>23</v>
      </c>
      <c r="D15" s="409">
        <v>400000</v>
      </c>
      <c r="E15" s="352"/>
      <c r="F15" s="353"/>
      <c r="G15" s="353"/>
      <c r="H15" s="353"/>
      <c r="I15" s="354">
        <f t="shared" si="0"/>
        <v>0</v>
      </c>
      <c r="J15" s="39">
        <f t="shared" si="1"/>
        <v>-400000</v>
      </c>
    </row>
    <row r="16" spans="1:10" ht="15.75">
      <c r="A16" s="349">
        <v>10</v>
      </c>
      <c r="B16" s="350" t="s">
        <v>24</v>
      </c>
      <c r="C16" s="351" t="s">
        <v>25</v>
      </c>
      <c r="D16" s="409">
        <v>84000</v>
      </c>
      <c r="E16" s="352">
        <v>72000</v>
      </c>
      <c r="F16" s="352">
        <v>60000</v>
      </c>
      <c r="G16" s="353"/>
      <c r="H16" s="353">
        <v>24000</v>
      </c>
      <c r="I16" s="354">
        <f t="shared" si="0"/>
        <v>156000</v>
      </c>
      <c r="J16" s="39">
        <f t="shared" si="1"/>
        <v>72000</v>
      </c>
    </row>
    <row r="17" spans="1:10" ht="15.75">
      <c r="A17" s="349">
        <v>11</v>
      </c>
      <c r="B17" s="350" t="s">
        <v>26</v>
      </c>
      <c r="C17" s="351" t="s">
        <v>27</v>
      </c>
      <c r="D17" s="409"/>
      <c r="E17" s="352"/>
      <c r="F17" s="353"/>
      <c r="G17" s="353"/>
      <c r="H17" s="353"/>
      <c r="I17" s="354">
        <f t="shared" si="0"/>
        <v>0</v>
      </c>
      <c r="J17" s="39">
        <f t="shared" si="1"/>
        <v>0</v>
      </c>
    </row>
    <row r="18" spans="1:10" ht="15.75">
      <c r="A18" s="349">
        <v>12</v>
      </c>
      <c r="B18" s="350" t="s">
        <v>28</v>
      </c>
      <c r="C18" s="351" t="s">
        <v>29</v>
      </c>
      <c r="D18" s="409"/>
      <c r="E18" s="352"/>
      <c r="F18" s="353"/>
      <c r="G18" s="353"/>
      <c r="H18" s="353"/>
      <c r="I18" s="354">
        <f t="shared" si="0"/>
        <v>0</v>
      </c>
      <c r="J18" s="39">
        <f t="shared" si="1"/>
        <v>0</v>
      </c>
    </row>
    <row r="19" spans="1:10" ht="30">
      <c r="A19" s="349">
        <v>13</v>
      </c>
      <c r="B19" s="350" t="s">
        <v>30</v>
      </c>
      <c r="C19" s="351" t="s">
        <v>31</v>
      </c>
      <c r="D19" s="409">
        <v>763796</v>
      </c>
      <c r="E19" s="352"/>
      <c r="F19" s="353"/>
      <c r="G19" s="353"/>
      <c r="H19" s="353"/>
      <c r="I19" s="354">
        <f t="shared" si="0"/>
        <v>0</v>
      </c>
      <c r="J19" s="39">
        <f t="shared" si="1"/>
        <v>-763796</v>
      </c>
    </row>
    <row r="20" spans="1:10" ht="43.5">
      <c r="A20" s="355">
        <v>14</v>
      </c>
      <c r="B20" s="356" t="s">
        <v>32</v>
      </c>
      <c r="C20" s="357" t="s">
        <v>33</v>
      </c>
      <c r="D20" s="410">
        <f t="shared" ref="D20:H20" si="2">SUM(D7:D19)</f>
        <v>36940371</v>
      </c>
      <c r="E20" s="358">
        <f t="shared" si="2"/>
        <v>18768137</v>
      </c>
      <c r="F20" s="359">
        <f t="shared" si="2"/>
        <v>24224536</v>
      </c>
      <c r="G20" s="359">
        <f t="shared" si="2"/>
        <v>0</v>
      </c>
      <c r="H20" s="359">
        <f t="shared" si="2"/>
        <v>3268050</v>
      </c>
      <c r="I20" s="354">
        <f t="shared" si="0"/>
        <v>46260723</v>
      </c>
      <c r="J20" s="39">
        <f t="shared" si="1"/>
        <v>9320352</v>
      </c>
    </row>
    <row r="21" spans="1:10" ht="15.75">
      <c r="A21" s="404"/>
      <c r="B21" s="408" t="s">
        <v>464</v>
      </c>
      <c r="C21" s="405" t="s">
        <v>35</v>
      </c>
      <c r="D21" s="411">
        <v>200000</v>
      </c>
      <c r="E21" s="406"/>
      <c r="F21" s="407"/>
      <c r="G21" s="407"/>
      <c r="H21" s="407"/>
      <c r="I21" s="354">
        <f t="shared" si="0"/>
        <v>0</v>
      </c>
      <c r="J21" s="39">
        <f t="shared" si="1"/>
        <v>-200000</v>
      </c>
    </row>
    <row r="22" spans="1:10" ht="15.75">
      <c r="A22" s="349">
        <v>15</v>
      </c>
      <c r="B22" s="360" t="s">
        <v>425</v>
      </c>
      <c r="C22" s="351" t="s">
        <v>37</v>
      </c>
      <c r="D22" s="409"/>
      <c r="E22" s="352"/>
      <c r="F22" s="353"/>
      <c r="G22" s="353"/>
      <c r="H22" s="353"/>
      <c r="I22" s="354">
        <f t="shared" si="0"/>
        <v>0</v>
      </c>
      <c r="J22" s="39">
        <f>I22-D22</f>
        <v>0</v>
      </c>
    </row>
    <row r="23" spans="1:10" ht="43.5">
      <c r="A23" s="355">
        <v>16</v>
      </c>
      <c r="B23" s="356" t="s">
        <v>38</v>
      </c>
      <c r="C23" s="357" t="s">
        <v>39</v>
      </c>
      <c r="D23" s="410">
        <f>SUM(D21:D22)</f>
        <v>200000</v>
      </c>
      <c r="E23" s="358">
        <f t="shared" ref="E23:H23" si="3">SUM(E22:E22)</f>
        <v>0</v>
      </c>
      <c r="F23" s="359">
        <f t="shared" si="3"/>
        <v>0</v>
      </c>
      <c r="G23" s="359">
        <f t="shared" si="3"/>
        <v>0</v>
      </c>
      <c r="H23" s="359">
        <f t="shared" si="3"/>
        <v>0</v>
      </c>
      <c r="I23" s="354">
        <f t="shared" si="0"/>
        <v>0</v>
      </c>
      <c r="J23" s="39">
        <f t="shared" si="1"/>
        <v>-200000</v>
      </c>
    </row>
    <row r="24" spans="1:10" ht="29.25">
      <c r="A24" s="361">
        <v>17</v>
      </c>
      <c r="B24" s="362" t="s">
        <v>40</v>
      </c>
      <c r="C24" s="363" t="s">
        <v>41</v>
      </c>
      <c r="D24" s="412">
        <f t="shared" ref="D24:H24" si="4">SUM(D23,D20)</f>
        <v>37140371</v>
      </c>
      <c r="E24" s="364">
        <f t="shared" si="4"/>
        <v>18768137</v>
      </c>
      <c r="F24" s="365">
        <f t="shared" si="4"/>
        <v>24224536</v>
      </c>
      <c r="G24" s="365">
        <f t="shared" si="4"/>
        <v>0</v>
      </c>
      <c r="H24" s="365">
        <f t="shared" si="4"/>
        <v>3268050</v>
      </c>
      <c r="I24" s="354">
        <f t="shared" si="0"/>
        <v>46260723</v>
      </c>
      <c r="J24" s="39">
        <f t="shared" si="1"/>
        <v>9120352</v>
      </c>
    </row>
    <row r="25" spans="1:10" ht="43.5">
      <c r="A25" s="361">
        <v>18</v>
      </c>
      <c r="B25" s="362" t="s">
        <v>42</v>
      </c>
      <c r="C25" s="363" t="s">
        <v>43</v>
      </c>
      <c r="D25" s="413">
        <v>8431537</v>
      </c>
      <c r="E25" s="364">
        <v>3877183</v>
      </c>
      <c r="F25" s="364">
        <v>4902174</v>
      </c>
      <c r="G25" s="366"/>
      <c r="H25" s="366">
        <v>696880</v>
      </c>
      <c r="I25" s="354">
        <f t="shared" si="0"/>
        <v>9476237</v>
      </c>
      <c r="J25" s="39">
        <f t="shared" si="1"/>
        <v>1044700</v>
      </c>
    </row>
    <row r="26" spans="1:10" ht="18.75">
      <c r="A26" s="854" t="s">
        <v>44</v>
      </c>
      <c r="B26" s="855"/>
      <c r="C26" s="855"/>
      <c r="D26" s="414">
        <f>SUM(D24:D25)</f>
        <v>45571908</v>
      </c>
      <c r="E26" s="367">
        <f>SUM(E24:E25)</f>
        <v>22645320</v>
      </c>
      <c r="F26" s="367">
        <f t="shared" ref="F26:H26" si="5">SUM(F24:F25)</f>
        <v>29126710</v>
      </c>
      <c r="G26" s="367">
        <f t="shared" si="5"/>
        <v>0</v>
      </c>
      <c r="H26" s="367">
        <f t="shared" si="5"/>
        <v>3964930</v>
      </c>
      <c r="I26" s="354">
        <f t="shared" si="0"/>
        <v>55736960</v>
      </c>
      <c r="J26" s="39">
        <f t="shared" si="1"/>
        <v>10165052</v>
      </c>
    </row>
    <row r="27" spans="1:10" ht="29.25">
      <c r="A27" s="368">
        <v>19</v>
      </c>
      <c r="B27" s="369" t="s">
        <v>45</v>
      </c>
      <c r="C27" s="370" t="s">
        <v>46</v>
      </c>
      <c r="D27" s="415">
        <f t="shared" ref="D27:H27" si="6">SUM(D28:D31)</f>
        <v>85000</v>
      </c>
      <c r="E27" s="371">
        <f t="shared" si="6"/>
        <v>0</v>
      </c>
      <c r="F27" s="372">
        <f t="shared" si="6"/>
        <v>0</v>
      </c>
      <c r="G27" s="372">
        <f t="shared" si="6"/>
        <v>85000</v>
      </c>
      <c r="H27" s="372">
        <f t="shared" si="6"/>
        <v>0</v>
      </c>
      <c r="I27" s="354">
        <f t="shared" si="0"/>
        <v>85000</v>
      </c>
      <c r="J27" s="39">
        <f t="shared" si="1"/>
        <v>0</v>
      </c>
    </row>
    <row r="28" spans="1:10" ht="15.75">
      <c r="A28" s="349">
        <v>20</v>
      </c>
      <c r="B28" s="373" t="s">
        <v>47</v>
      </c>
      <c r="C28" s="351"/>
      <c r="D28" s="409"/>
      <c r="E28" s="352"/>
      <c r="F28" s="353"/>
      <c r="G28" s="353"/>
      <c r="H28" s="353"/>
      <c r="I28" s="354">
        <f t="shared" si="0"/>
        <v>0</v>
      </c>
      <c r="J28" s="39">
        <f t="shared" si="1"/>
        <v>0</v>
      </c>
    </row>
    <row r="29" spans="1:10" ht="15.75">
      <c r="A29" s="349">
        <v>21</v>
      </c>
      <c r="B29" s="373" t="s">
        <v>48</v>
      </c>
      <c r="C29" s="351"/>
      <c r="D29" s="409"/>
      <c r="E29" s="352"/>
      <c r="F29" s="353"/>
      <c r="G29" s="353"/>
      <c r="H29" s="353"/>
      <c r="I29" s="354">
        <f t="shared" si="0"/>
        <v>0</v>
      </c>
      <c r="J29" s="39">
        <f t="shared" si="1"/>
        <v>0</v>
      </c>
    </row>
    <row r="30" spans="1:10" ht="30">
      <c r="A30" s="349">
        <v>22</v>
      </c>
      <c r="B30" s="373" t="s">
        <v>426</v>
      </c>
      <c r="C30" s="351"/>
      <c r="D30" s="409">
        <v>85000</v>
      </c>
      <c r="E30" s="352"/>
      <c r="F30" s="353"/>
      <c r="G30" s="353">
        <v>85000</v>
      </c>
      <c r="H30" s="353"/>
      <c r="I30" s="354">
        <f t="shared" si="0"/>
        <v>85000</v>
      </c>
      <c r="J30" s="39">
        <f t="shared" si="1"/>
        <v>0</v>
      </c>
    </row>
    <row r="31" spans="1:10" ht="30">
      <c r="A31" s="349">
        <v>23</v>
      </c>
      <c r="B31" s="373" t="s">
        <v>427</v>
      </c>
      <c r="C31" s="351"/>
      <c r="D31" s="409"/>
      <c r="E31" s="352"/>
      <c r="F31" s="353"/>
      <c r="G31" s="353"/>
      <c r="H31" s="353"/>
      <c r="I31" s="354">
        <f t="shared" si="0"/>
        <v>0</v>
      </c>
      <c r="J31" s="39">
        <f t="shared" si="1"/>
        <v>0</v>
      </c>
    </row>
    <row r="32" spans="1:10" ht="29.25">
      <c r="A32" s="368">
        <v>24</v>
      </c>
      <c r="B32" s="369" t="s">
        <v>51</v>
      </c>
      <c r="C32" s="370" t="s">
        <v>52</v>
      </c>
      <c r="D32" s="415">
        <f>SUM(D33:D38)</f>
        <v>835259</v>
      </c>
      <c r="E32" s="371">
        <f t="shared" ref="E32:H32" si="7">SUM(E33:E38)</f>
        <v>0</v>
      </c>
      <c r="F32" s="372">
        <f t="shared" si="7"/>
        <v>0</v>
      </c>
      <c r="G32" s="372">
        <f t="shared" si="7"/>
        <v>852000</v>
      </c>
      <c r="H32" s="372">
        <f t="shared" si="7"/>
        <v>0</v>
      </c>
      <c r="I32" s="354">
        <f t="shared" si="0"/>
        <v>852000</v>
      </c>
      <c r="J32" s="39">
        <f t="shared" si="1"/>
        <v>16741</v>
      </c>
    </row>
    <row r="33" spans="1:10" ht="15.75">
      <c r="A33" s="349">
        <v>25</v>
      </c>
      <c r="B33" s="373" t="s">
        <v>53</v>
      </c>
      <c r="C33" s="351"/>
      <c r="D33" s="844">
        <v>835259</v>
      </c>
      <c r="E33" s="352"/>
      <c r="F33" s="353"/>
      <c r="G33" s="353">
        <v>200000</v>
      </c>
      <c r="H33" s="353"/>
      <c r="I33" s="354">
        <f t="shared" si="0"/>
        <v>200000</v>
      </c>
      <c r="J33" s="840">
        <f>SUM(I33:I38)-D33</f>
        <v>16741</v>
      </c>
    </row>
    <row r="34" spans="1:10" ht="30">
      <c r="A34" s="349">
        <v>26</v>
      </c>
      <c r="B34" s="373" t="s">
        <v>54</v>
      </c>
      <c r="C34" s="351"/>
      <c r="D34" s="845"/>
      <c r="E34" s="352"/>
      <c r="F34" s="353"/>
      <c r="G34" s="353"/>
      <c r="H34" s="353"/>
      <c r="I34" s="354">
        <f t="shared" si="0"/>
        <v>0</v>
      </c>
      <c r="J34" s="840"/>
    </row>
    <row r="35" spans="1:10" ht="30">
      <c r="A35" s="349">
        <v>27</v>
      </c>
      <c r="B35" s="373" t="s">
        <v>55</v>
      </c>
      <c r="C35" s="351"/>
      <c r="D35" s="845"/>
      <c r="E35" s="352"/>
      <c r="F35" s="353"/>
      <c r="G35" s="353">
        <v>252000</v>
      </c>
      <c r="H35" s="353"/>
      <c r="I35" s="354">
        <f t="shared" si="0"/>
        <v>252000</v>
      </c>
      <c r="J35" s="840"/>
    </row>
    <row r="36" spans="1:10" ht="30">
      <c r="A36" s="349">
        <v>28</v>
      </c>
      <c r="B36" s="373" t="s">
        <v>56</v>
      </c>
      <c r="C36" s="351"/>
      <c r="D36" s="845"/>
      <c r="E36" s="352"/>
      <c r="F36" s="353"/>
      <c r="G36" s="353">
        <v>200000</v>
      </c>
      <c r="H36" s="353"/>
      <c r="I36" s="354">
        <f t="shared" si="0"/>
        <v>200000</v>
      </c>
      <c r="J36" s="840"/>
    </row>
    <row r="37" spans="1:10" ht="15.75">
      <c r="A37" s="349">
        <v>29</v>
      </c>
      <c r="B37" s="373" t="s">
        <v>57</v>
      </c>
      <c r="C37" s="351"/>
      <c r="D37" s="845"/>
      <c r="E37" s="352"/>
      <c r="F37" s="353"/>
      <c r="G37" s="353"/>
      <c r="H37" s="353"/>
      <c r="I37" s="354">
        <f t="shared" si="0"/>
        <v>0</v>
      </c>
      <c r="J37" s="840"/>
    </row>
    <row r="38" spans="1:10" ht="15.75">
      <c r="A38" s="349">
        <v>30</v>
      </c>
      <c r="B38" s="373" t="s">
        <v>58</v>
      </c>
      <c r="C38" s="351"/>
      <c r="D38" s="846"/>
      <c r="E38" s="352"/>
      <c r="F38" s="353"/>
      <c r="G38" s="353">
        <v>200000</v>
      </c>
      <c r="H38" s="353"/>
      <c r="I38" s="354">
        <f t="shared" si="0"/>
        <v>200000</v>
      </c>
      <c r="J38" s="840"/>
    </row>
    <row r="39" spans="1:10" ht="31.5">
      <c r="A39" s="374">
        <v>31</v>
      </c>
      <c r="B39" s="375" t="s">
        <v>59</v>
      </c>
      <c r="C39" s="376" t="s">
        <v>60</v>
      </c>
      <c r="D39" s="416">
        <f>SUM(D27,D32)</f>
        <v>920259</v>
      </c>
      <c r="E39" s="377">
        <f t="shared" ref="E39:H39" si="8">SUM(E27,E32)</f>
        <v>0</v>
      </c>
      <c r="F39" s="378">
        <f t="shared" si="8"/>
        <v>0</v>
      </c>
      <c r="G39" s="378">
        <f t="shared" si="8"/>
        <v>937000</v>
      </c>
      <c r="H39" s="378">
        <f t="shared" si="8"/>
        <v>0</v>
      </c>
      <c r="I39" s="354">
        <f t="shared" si="0"/>
        <v>937000</v>
      </c>
      <c r="J39" s="39">
        <f t="shared" si="1"/>
        <v>16741</v>
      </c>
    </row>
    <row r="40" spans="1:10" ht="43.5">
      <c r="A40" s="379">
        <v>32</v>
      </c>
      <c r="B40" s="380" t="s">
        <v>61</v>
      </c>
      <c r="C40" s="381" t="s">
        <v>62</v>
      </c>
      <c r="D40" s="417">
        <f t="shared" ref="D40:H40" si="9">D41</f>
        <v>65003</v>
      </c>
      <c r="E40" s="382">
        <f t="shared" si="9"/>
        <v>0</v>
      </c>
      <c r="F40" s="383">
        <f t="shared" si="9"/>
        <v>0</v>
      </c>
      <c r="G40" s="383">
        <f t="shared" si="9"/>
        <v>78000</v>
      </c>
      <c r="H40" s="383">
        <f t="shared" si="9"/>
        <v>0</v>
      </c>
      <c r="I40" s="354">
        <f t="shared" si="0"/>
        <v>78000</v>
      </c>
      <c r="J40" s="39">
        <f t="shared" si="1"/>
        <v>12997</v>
      </c>
    </row>
    <row r="41" spans="1:10" ht="15.75">
      <c r="A41" s="349">
        <v>33</v>
      </c>
      <c r="B41" s="384" t="s">
        <v>468</v>
      </c>
      <c r="C41" s="351"/>
      <c r="D41" s="418">
        <v>65003</v>
      </c>
      <c r="E41" s="352"/>
      <c r="F41" s="353"/>
      <c r="G41" s="353">
        <v>78000</v>
      </c>
      <c r="H41" s="353"/>
      <c r="I41" s="354">
        <f t="shared" si="0"/>
        <v>78000</v>
      </c>
      <c r="J41" s="39">
        <f t="shared" si="1"/>
        <v>12997</v>
      </c>
    </row>
    <row r="42" spans="1:10" ht="43.5">
      <c r="A42" s="379">
        <v>34</v>
      </c>
      <c r="B42" s="380" t="s">
        <v>65</v>
      </c>
      <c r="C42" s="381" t="s">
        <v>66</v>
      </c>
      <c r="D42" s="417">
        <f t="shared" ref="D42" si="10">SUM(D43:D44)</f>
        <v>129113</v>
      </c>
      <c r="E42" s="382">
        <f t="shared" ref="E42:H42" si="11">SUM(E43:E44)</f>
        <v>0</v>
      </c>
      <c r="F42" s="383">
        <f t="shared" si="11"/>
        <v>0</v>
      </c>
      <c r="G42" s="383">
        <f>SUM(G43:G44)</f>
        <v>156000</v>
      </c>
      <c r="H42" s="383">
        <f t="shared" si="11"/>
        <v>0</v>
      </c>
      <c r="I42" s="354">
        <f t="shared" si="0"/>
        <v>156000</v>
      </c>
      <c r="J42" s="39">
        <f t="shared" si="1"/>
        <v>26887</v>
      </c>
    </row>
    <row r="43" spans="1:10" ht="30">
      <c r="A43" s="349">
        <v>35</v>
      </c>
      <c r="B43" s="373" t="s">
        <v>469</v>
      </c>
      <c r="C43" s="351"/>
      <c r="D43" s="418">
        <v>129113</v>
      </c>
      <c r="E43" s="352"/>
      <c r="F43" s="353"/>
      <c r="G43" s="353">
        <v>156000</v>
      </c>
      <c r="H43" s="353"/>
      <c r="I43" s="354">
        <f t="shared" si="0"/>
        <v>156000</v>
      </c>
      <c r="J43" s="39">
        <f t="shared" si="1"/>
        <v>26887</v>
      </c>
    </row>
    <row r="44" spans="1:10" ht="15.75">
      <c r="A44" s="349">
        <v>36</v>
      </c>
      <c r="B44" s="373"/>
      <c r="C44" s="351"/>
      <c r="D44" s="418"/>
      <c r="E44" s="352"/>
      <c r="F44" s="353"/>
      <c r="G44" s="353"/>
      <c r="H44" s="353"/>
      <c r="I44" s="354">
        <f t="shared" si="0"/>
        <v>0</v>
      </c>
      <c r="J44" s="39">
        <f t="shared" si="1"/>
        <v>0</v>
      </c>
    </row>
    <row r="45" spans="1:10" ht="31.5">
      <c r="A45" s="374">
        <v>37</v>
      </c>
      <c r="B45" s="375" t="s">
        <v>70</v>
      </c>
      <c r="C45" s="376" t="s">
        <v>71</v>
      </c>
      <c r="D45" s="416">
        <f>SUM(D40,D42)</f>
        <v>194116</v>
      </c>
      <c r="E45" s="377">
        <f t="shared" ref="E45:H45" si="12">SUM(E40,E42)</f>
        <v>0</v>
      </c>
      <c r="F45" s="378">
        <f t="shared" si="12"/>
        <v>0</v>
      </c>
      <c r="G45" s="378">
        <f t="shared" si="12"/>
        <v>234000</v>
      </c>
      <c r="H45" s="378">
        <f t="shared" si="12"/>
        <v>0</v>
      </c>
      <c r="I45" s="354">
        <f t="shared" si="0"/>
        <v>234000</v>
      </c>
      <c r="J45" s="39">
        <f t="shared" si="1"/>
        <v>39884</v>
      </c>
    </row>
    <row r="46" spans="1:10" ht="15.75">
      <c r="A46" s="379">
        <v>38</v>
      </c>
      <c r="B46" s="380" t="s">
        <v>72</v>
      </c>
      <c r="C46" s="381" t="s">
        <v>73</v>
      </c>
      <c r="D46" s="417">
        <f>SUM(D47:D49)</f>
        <v>2746267</v>
      </c>
      <c r="E46" s="382">
        <f t="shared" ref="E46:H46" si="13">SUM(E47:E49)</f>
        <v>0</v>
      </c>
      <c r="F46" s="383">
        <f t="shared" si="13"/>
        <v>0</v>
      </c>
      <c r="G46" s="383">
        <f t="shared" si="13"/>
        <v>2680000</v>
      </c>
      <c r="H46" s="383">
        <f t="shared" si="13"/>
        <v>0</v>
      </c>
      <c r="I46" s="354">
        <f t="shared" si="0"/>
        <v>2680000</v>
      </c>
      <c r="J46" s="39">
        <f t="shared" si="1"/>
        <v>-66267</v>
      </c>
    </row>
    <row r="47" spans="1:10" ht="15.75">
      <c r="A47" s="349">
        <v>39</v>
      </c>
      <c r="B47" s="384" t="s">
        <v>74</v>
      </c>
      <c r="C47" s="351"/>
      <c r="D47" s="841">
        <v>2746267</v>
      </c>
      <c r="E47" s="352"/>
      <c r="F47" s="353"/>
      <c r="G47" s="353">
        <v>500000</v>
      </c>
      <c r="H47" s="353"/>
      <c r="I47" s="354">
        <f t="shared" si="0"/>
        <v>500000</v>
      </c>
      <c r="J47" s="840">
        <f>SUM(I47:I49)-D47</f>
        <v>-66267</v>
      </c>
    </row>
    <row r="48" spans="1:10" ht="30">
      <c r="A48" s="349">
        <v>40</v>
      </c>
      <c r="B48" s="384" t="s">
        <v>75</v>
      </c>
      <c r="C48" s="351"/>
      <c r="D48" s="842"/>
      <c r="E48" s="352"/>
      <c r="F48" s="353"/>
      <c r="G48" s="353">
        <v>1500000</v>
      </c>
      <c r="H48" s="353"/>
      <c r="I48" s="354">
        <f t="shared" si="0"/>
        <v>1500000</v>
      </c>
      <c r="J48" s="840"/>
    </row>
    <row r="49" spans="1:10" ht="15.75">
      <c r="A49" s="349">
        <v>41</v>
      </c>
      <c r="B49" s="384" t="s">
        <v>76</v>
      </c>
      <c r="C49" s="351"/>
      <c r="D49" s="843"/>
      <c r="E49" s="352"/>
      <c r="F49" s="353"/>
      <c r="G49" s="353">
        <v>680000</v>
      </c>
      <c r="H49" s="353"/>
      <c r="I49" s="354">
        <f t="shared" si="0"/>
        <v>680000</v>
      </c>
      <c r="J49" s="840"/>
    </row>
    <row r="50" spans="1:10" ht="15.75">
      <c r="A50" s="379">
        <v>42</v>
      </c>
      <c r="B50" s="380" t="s">
        <v>77</v>
      </c>
      <c r="C50" s="381" t="s">
        <v>78</v>
      </c>
      <c r="D50" s="417">
        <f t="shared" ref="D50:H50" si="14">D51</f>
        <v>0</v>
      </c>
      <c r="E50" s="382">
        <f t="shared" si="14"/>
        <v>0</v>
      </c>
      <c r="F50" s="383">
        <f t="shared" si="14"/>
        <v>0</v>
      </c>
      <c r="G50" s="383">
        <f t="shared" si="14"/>
        <v>0</v>
      </c>
      <c r="H50" s="383">
        <f t="shared" si="14"/>
        <v>0</v>
      </c>
      <c r="I50" s="354">
        <f t="shared" si="0"/>
        <v>0</v>
      </c>
      <c r="J50" s="39">
        <f t="shared" si="1"/>
        <v>0</v>
      </c>
    </row>
    <row r="51" spans="1:10" ht="30">
      <c r="A51" s="349">
        <v>43</v>
      </c>
      <c r="B51" s="350" t="s">
        <v>79</v>
      </c>
      <c r="C51" s="351"/>
      <c r="D51" s="418"/>
      <c r="E51" s="352"/>
      <c r="F51" s="353"/>
      <c r="G51" s="353"/>
      <c r="H51" s="353"/>
      <c r="I51" s="354">
        <f t="shared" si="0"/>
        <v>0</v>
      </c>
      <c r="J51" s="39">
        <f t="shared" si="1"/>
        <v>0</v>
      </c>
    </row>
    <row r="52" spans="1:10" ht="15.75">
      <c r="A52" s="349">
        <v>44</v>
      </c>
      <c r="B52" s="350" t="s">
        <v>80</v>
      </c>
      <c r="C52" s="351" t="s">
        <v>81</v>
      </c>
      <c r="D52" s="418"/>
      <c r="E52" s="352"/>
      <c r="F52" s="353"/>
      <c r="G52" s="353"/>
      <c r="H52" s="353"/>
      <c r="I52" s="354">
        <f t="shared" si="0"/>
        <v>0</v>
      </c>
      <c r="J52" s="39">
        <f t="shared" si="1"/>
        <v>0</v>
      </c>
    </row>
    <row r="53" spans="1:10" ht="30">
      <c r="A53" s="349">
        <v>45</v>
      </c>
      <c r="B53" s="350" t="s">
        <v>463</v>
      </c>
      <c r="C53" s="351" t="s">
        <v>82</v>
      </c>
      <c r="D53" s="418">
        <v>120850</v>
      </c>
      <c r="E53" s="352"/>
      <c r="F53" s="353"/>
      <c r="G53" s="353">
        <v>121000</v>
      </c>
      <c r="H53" s="353"/>
      <c r="I53" s="354">
        <f t="shared" si="0"/>
        <v>121000</v>
      </c>
      <c r="J53" s="39">
        <f t="shared" si="1"/>
        <v>150</v>
      </c>
    </row>
    <row r="54" spans="1:10" ht="30">
      <c r="A54" s="349">
        <v>46</v>
      </c>
      <c r="B54" s="350" t="s">
        <v>83</v>
      </c>
      <c r="C54" s="351" t="s">
        <v>84</v>
      </c>
      <c r="D54" s="418"/>
      <c r="E54" s="352"/>
      <c r="F54" s="353"/>
      <c r="G54" s="353"/>
      <c r="H54" s="353"/>
      <c r="I54" s="354">
        <f t="shared" si="0"/>
        <v>0</v>
      </c>
      <c r="J54" s="39">
        <f t="shared" si="1"/>
        <v>0</v>
      </c>
    </row>
    <row r="55" spans="1:10" ht="43.5">
      <c r="A55" s="379">
        <v>47</v>
      </c>
      <c r="B55" s="380" t="s">
        <v>85</v>
      </c>
      <c r="C55" s="381" t="s">
        <v>86</v>
      </c>
      <c r="D55" s="417">
        <f t="shared" ref="D55" si="15">SUM(D56:D58)</f>
        <v>110000</v>
      </c>
      <c r="E55" s="382">
        <f t="shared" ref="E55:H55" si="16">SUM(E56:E58)</f>
        <v>110000</v>
      </c>
      <c r="F55" s="383">
        <f t="shared" si="16"/>
        <v>0</v>
      </c>
      <c r="G55" s="383">
        <f t="shared" si="16"/>
        <v>0</v>
      </c>
      <c r="H55" s="383">
        <f t="shared" si="16"/>
        <v>0</v>
      </c>
      <c r="I55" s="354">
        <f t="shared" si="0"/>
        <v>110000</v>
      </c>
      <c r="J55" s="39">
        <f t="shared" si="1"/>
        <v>0</v>
      </c>
    </row>
    <row r="56" spans="1:10" ht="15.75">
      <c r="A56" s="349">
        <v>48</v>
      </c>
      <c r="B56" s="373" t="s">
        <v>428</v>
      </c>
      <c r="C56" s="351"/>
      <c r="D56" s="418"/>
      <c r="E56" s="352"/>
      <c r="F56" s="353"/>
      <c r="G56" s="353"/>
      <c r="H56" s="353"/>
      <c r="I56" s="354">
        <f t="shared" si="0"/>
        <v>0</v>
      </c>
      <c r="J56" s="39">
        <f t="shared" si="1"/>
        <v>0</v>
      </c>
    </row>
    <row r="57" spans="1:10" ht="60">
      <c r="A57" s="349">
        <v>49</v>
      </c>
      <c r="B57" s="373" t="s">
        <v>470</v>
      </c>
      <c r="C57" s="351"/>
      <c r="D57" s="418">
        <v>110000</v>
      </c>
      <c r="E57" s="352">
        <v>110000</v>
      </c>
      <c r="F57" s="353"/>
      <c r="G57" s="353"/>
      <c r="H57" s="353"/>
      <c r="I57" s="354">
        <f t="shared" si="0"/>
        <v>110000</v>
      </c>
      <c r="J57" s="39">
        <f t="shared" si="1"/>
        <v>0</v>
      </c>
    </row>
    <row r="58" spans="1:10" ht="15.75">
      <c r="A58" s="349">
        <v>50</v>
      </c>
      <c r="B58" s="373" t="s">
        <v>429</v>
      </c>
      <c r="C58" s="351"/>
      <c r="D58" s="418"/>
      <c r="E58" s="352"/>
      <c r="F58" s="353"/>
      <c r="G58" s="353"/>
      <c r="H58" s="353"/>
      <c r="I58" s="354">
        <f t="shared" si="0"/>
        <v>0</v>
      </c>
      <c r="J58" s="39">
        <f t="shared" si="1"/>
        <v>0</v>
      </c>
    </row>
    <row r="59" spans="1:10" ht="15.75">
      <c r="A59" s="379">
        <v>51</v>
      </c>
      <c r="B59" s="380" t="s">
        <v>89</v>
      </c>
      <c r="C59" s="381" t="s">
        <v>90</v>
      </c>
      <c r="D59" s="417">
        <f t="shared" ref="D59" si="17">SUM(D60:D64)</f>
        <v>362424</v>
      </c>
      <c r="E59" s="382">
        <f t="shared" ref="E59:H59" si="18">SUM(E60:E64)</f>
        <v>0</v>
      </c>
      <c r="F59" s="383">
        <f t="shared" si="18"/>
        <v>0</v>
      </c>
      <c r="G59" s="383">
        <f t="shared" si="18"/>
        <v>370000</v>
      </c>
      <c r="H59" s="383">
        <f t="shared" si="18"/>
        <v>0</v>
      </c>
      <c r="I59" s="354">
        <f t="shared" si="0"/>
        <v>370000</v>
      </c>
      <c r="J59" s="39">
        <f t="shared" si="1"/>
        <v>7576</v>
      </c>
    </row>
    <row r="60" spans="1:10" ht="30">
      <c r="A60" s="349">
        <v>52</v>
      </c>
      <c r="B60" s="373" t="s">
        <v>430</v>
      </c>
      <c r="C60" s="351"/>
      <c r="D60" s="841">
        <v>362424</v>
      </c>
      <c r="E60" s="352"/>
      <c r="F60" s="353"/>
      <c r="G60" s="353">
        <v>180000</v>
      </c>
      <c r="H60" s="353"/>
      <c r="I60" s="354">
        <f t="shared" si="0"/>
        <v>180000</v>
      </c>
      <c r="J60" s="840">
        <f>SUM(I60:I64)-D60</f>
        <v>7576</v>
      </c>
    </row>
    <row r="61" spans="1:10" ht="15.75">
      <c r="A61" s="349">
        <v>53</v>
      </c>
      <c r="B61" s="373" t="s">
        <v>92</v>
      </c>
      <c r="C61" s="351"/>
      <c r="D61" s="842"/>
      <c r="E61" s="352"/>
      <c r="F61" s="353"/>
      <c r="G61" s="353"/>
      <c r="H61" s="353"/>
      <c r="I61" s="354">
        <f t="shared" si="0"/>
        <v>0</v>
      </c>
      <c r="J61" s="840"/>
    </row>
    <row r="62" spans="1:10" ht="30">
      <c r="A62" s="349">
        <v>54</v>
      </c>
      <c r="B62" s="373" t="s">
        <v>312</v>
      </c>
      <c r="C62" s="351"/>
      <c r="D62" s="842"/>
      <c r="E62" s="352"/>
      <c r="F62" s="353"/>
      <c r="G62" s="353"/>
      <c r="H62" s="353"/>
      <c r="I62" s="354">
        <f t="shared" si="0"/>
        <v>0</v>
      </c>
      <c r="J62" s="840"/>
    </row>
    <row r="63" spans="1:10" ht="15.75">
      <c r="A63" s="349">
        <v>55</v>
      </c>
      <c r="B63" s="373" t="s">
        <v>431</v>
      </c>
      <c r="C63" s="351"/>
      <c r="D63" s="842"/>
      <c r="E63" s="352"/>
      <c r="F63" s="353"/>
      <c r="G63" s="353"/>
      <c r="H63" s="353"/>
      <c r="I63" s="354">
        <f t="shared" si="0"/>
        <v>0</v>
      </c>
      <c r="J63" s="840"/>
    </row>
    <row r="64" spans="1:10" ht="90">
      <c r="A64" s="349">
        <v>56</v>
      </c>
      <c r="B64" s="373" t="s">
        <v>432</v>
      </c>
      <c r="C64" s="351"/>
      <c r="D64" s="843"/>
      <c r="E64" s="352"/>
      <c r="F64" s="353"/>
      <c r="G64" s="353">
        <v>190000</v>
      </c>
      <c r="H64" s="353"/>
      <c r="I64" s="354">
        <f t="shared" si="0"/>
        <v>190000</v>
      </c>
      <c r="J64" s="840"/>
    </row>
    <row r="65" spans="1:10" ht="31.5">
      <c r="A65" s="385">
        <v>57</v>
      </c>
      <c r="B65" s="386" t="s">
        <v>96</v>
      </c>
      <c r="C65" s="387" t="s">
        <v>97</v>
      </c>
      <c r="D65" s="419">
        <f>SUM(D46,D50,D55,D59,D52,D53,D54)</f>
        <v>3339541</v>
      </c>
      <c r="E65" s="419">
        <f t="shared" ref="E65:H65" si="19">SUM(E46,E50,E55,E59,E52,E53,E54)</f>
        <v>110000</v>
      </c>
      <c r="F65" s="419">
        <f t="shared" si="19"/>
        <v>0</v>
      </c>
      <c r="G65" s="419">
        <f t="shared" si="19"/>
        <v>3171000</v>
      </c>
      <c r="H65" s="419">
        <f t="shared" si="19"/>
        <v>0</v>
      </c>
      <c r="I65" s="354">
        <f t="shared" si="0"/>
        <v>3281000</v>
      </c>
      <c r="J65" s="39">
        <f t="shared" si="1"/>
        <v>-58541</v>
      </c>
    </row>
    <row r="66" spans="1:10" ht="15.75">
      <c r="A66" s="349">
        <v>58</v>
      </c>
      <c r="B66" s="350" t="s">
        <v>98</v>
      </c>
      <c r="C66" s="351" t="s">
        <v>99</v>
      </c>
      <c r="D66" s="418">
        <v>10000</v>
      </c>
      <c r="E66" s="352">
        <v>5000</v>
      </c>
      <c r="F66" s="353">
        <v>5000</v>
      </c>
      <c r="G66" s="353"/>
      <c r="H66" s="353"/>
      <c r="I66" s="354">
        <f t="shared" si="0"/>
        <v>10000</v>
      </c>
      <c r="J66" s="39">
        <f t="shared" si="1"/>
        <v>0</v>
      </c>
    </row>
    <row r="67" spans="1:10" ht="30">
      <c r="A67" s="349">
        <v>59</v>
      </c>
      <c r="B67" s="350" t="s">
        <v>100</v>
      </c>
      <c r="C67" s="351" t="s">
        <v>101</v>
      </c>
      <c r="D67" s="418"/>
      <c r="E67" s="352"/>
      <c r="F67" s="353"/>
      <c r="G67" s="353"/>
      <c r="H67" s="353"/>
      <c r="I67" s="354">
        <f t="shared" si="0"/>
        <v>0</v>
      </c>
      <c r="J67" s="39">
        <f t="shared" si="1"/>
        <v>0</v>
      </c>
    </row>
    <row r="68" spans="1:10" ht="43.5">
      <c r="A68" s="379">
        <v>60</v>
      </c>
      <c r="B68" s="380" t="s">
        <v>102</v>
      </c>
      <c r="C68" s="381" t="s">
        <v>103</v>
      </c>
      <c r="D68" s="417">
        <f>SUM(D66:D67)</f>
        <v>10000</v>
      </c>
      <c r="E68" s="382">
        <f t="shared" ref="E68:H68" si="20">SUM(E66:E67)</f>
        <v>5000</v>
      </c>
      <c r="F68" s="383">
        <f t="shared" si="20"/>
        <v>5000</v>
      </c>
      <c r="G68" s="383">
        <f t="shared" si="20"/>
        <v>0</v>
      </c>
      <c r="H68" s="383">
        <f t="shared" si="20"/>
        <v>0</v>
      </c>
      <c r="I68" s="354">
        <f t="shared" si="0"/>
        <v>10000</v>
      </c>
      <c r="J68" s="39">
        <f t="shared" si="1"/>
        <v>0</v>
      </c>
    </row>
    <row r="69" spans="1:10" ht="45">
      <c r="A69" s="349">
        <v>61</v>
      </c>
      <c r="B69" s="350" t="s">
        <v>104</v>
      </c>
      <c r="C69" s="351" t="s">
        <v>105</v>
      </c>
      <c r="D69" s="409">
        <v>993250</v>
      </c>
      <c r="E69" s="352"/>
      <c r="F69" s="388"/>
      <c r="G69" s="388">
        <v>1000000</v>
      </c>
      <c r="H69" s="388"/>
      <c r="I69" s="354">
        <f t="shared" si="0"/>
        <v>1000000</v>
      </c>
      <c r="J69" s="39">
        <f t="shared" si="1"/>
        <v>6750</v>
      </c>
    </row>
    <row r="70" spans="1:10" ht="30">
      <c r="A70" s="349">
        <v>62</v>
      </c>
      <c r="B70" s="350" t="s">
        <v>106</v>
      </c>
      <c r="C70" s="351" t="s">
        <v>107</v>
      </c>
      <c r="D70" s="409"/>
      <c r="E70" s="352"/>
      <c r="F70" s="353"/>
      <c r="G70" s="353"/>
      <c r="H70" s="353"/>
      <c r="I70" s="354">
        <f t="shared" si="0"/>
        <v>0</v>
      </c>
      <c r="J70" s="39">
        <f t="shared" si="1"/>
        <v>0</v>
      </c>
    </row>
    <row r="71" spans="1:10" ht="15.75">
      <c r="A71" s="349">
        <v>63</v>
      </c>
      <c r="B71" s="350" t="s">
        <v>108</v>
      </c>
      <c r="C71" s="351" t="s">
        <v>109</v>
      </c>
      <c r="D71" s="409"/>
      <c r="E71" s="352"/>
      <c r="F71" s="353"/>
      <c r="G71" s="353"/>
      <c r="H71" s="353"/>
      <c r="I71" s="354">
        <f t="shared" si="0"/>
        <v>0</v>
      </c>
      <c r="J71" s="39">
        <f t="shared" si="1"/>
        <v>0</v>
      </c>
    </row>
    <row r="72" spans="1:10" ht="30">
      <c r="A72" s="349">
        <v>64</v>
      </c>
      <c r="B72" s="350" t="s">
        <v>110</v>
      </c>
      <c r="C72" s="351" t="s">
        <v>111</v>
      </c>
      <c r="D72" s="409"/>
      <c r="E72" s="352"/>
      <c r="F72" s="353"/>
      <c r="G72" s="353"/>
      <c r="H72" s="353"/>
      <c r="I72" s="354">
        <f t="shared" si="0"/>
        <v>0</v>
      </c>
      <c r="J72" s="39">
        <f t="shared" si="1"/>
        <v>0</v>
      </c>
    </row>
    <row r="73" spans="1:10" ht="29.25">
      <c r="A73" s="379">
        <v>65</v>
      </c>
      <c r="B73" s="380" t="s">
        <v>112</v>
      </c>
      <c r="C73" s="381" t="s">
        <v>113</v>
      </c>
      <c r="D73" s="417">
        <f t="shared" ref="D73:H73" si="21">SUM(D74:D78)</f>
        <v>4834</v>
      </c>
      <c r="E73" s="382">
        <f t="shared" si="21"/>
        <v>0</v>
      </c>
      <c r="F73" s="383">
        <f t="shared" si="21"/>
        <v>0</v>
      </c>
      <c r="G73" s="383">
        <f t="shared" si="21"/>
        <v>0</v>
      </c>
      <c r="H73" s="383">
        <f t="shared" si="21"/>
        <v>0</v>
      </c>
      <c r="I73" s="354">
        <f t="shared" ref="I73:I105" si="22">SUM(E73,F73,G73,H73)</f>
        <v>0</v>
      </c>
      <c r="J73" s="39">
        <f t="shared" ref="J73:J115" si="23">I73-D73</f>
        <v>-4834</v>
      </c>
    </row>
    <row r="74" spans="1:10" ht="30">
      <c r="A74" s="349">
        <v>66</v>
      </c>
      <c r="B74" s="373" t="s">
        <v>114</v>
      </c>
      <c r="C74" s="351"/>
      <c r="D74" s="409"/>
      <c r="E74" s="352"/>
      <c r="F74" s="353"/>
      <c r="G74" s="353"/>
      <c r="H74" s="353"/>
      <c r="I74" s="354">
        <f t="shared" si="22"/>
        <v>0</v>
      </c>
      <c r="J74" s="39">
        <f t="shared" si="23"/>
        <v>0</v>
      </c>
    </row>
    <row r="75" spans="1:10" ht="15.75">
      <c r="A75" s="349">
        <v>67</v>
      </c>
      <c r="B75" s="373"/>
      <c r="C75" s="351"/>
      <c r="D75" s="409"/>
      <c r="E75" s="352"/>
      <c r="F75" s="353"/>
      <c r="G75" s="353"/>
      <c r="H75" s="353"/>
      <c r="I75" s="354">
        <f t="shared" si="22"/>
        <v>0</v>
      </c>
      <c r="J75" s="39">
        <f t="shared" si="23"/>
        <v>0</v>
      </c>
    </row>
    <row r="76" spans="1:10" ht="45">
      <c r="A76" s="349">
        <v>68</v>
      </c>
      <c r="B76" s="373" t="s">
        <v>115</v>
      </c>
      <c r="C76" s="351"/>
      <c r="D76" s="409"/>
      <c r="E76" s="352"/>
      <c r="F76" s="353"/>
      <c r="G76" s="353"/>
      <c r="H76" s="353"/>
      <c r="I76" s="354">
        <f t="shared" si="22"/>
        <v>0</v>
      </c>
      <c r="J76" s="39">
        <f t="shared" si="23"/>
        <v>0</v>
      </c>
    </row>
    <row r="77" spans="1:10" ht="15.75">
      <c r="A77" s="349">
        <v>69</v>
      </c>
      <c r="B77" s="373" t="s">
        <v>117</v>
      </c>
      <c r="C77" s="351"/>
      <c r="D77" s="409"/>
      <c r="E77" s="352"/>
      <c r="F77" s="353"/>
      <c r="G77" s="353"/>
      <c r="H77" s="353"/>
      <c r="I77" s="354">
        <f t="shared" si="22"/>
        <v>0</v>
      </c>
      <c r="J77" s="39">
        <f t="shared" si="23"/>
        <v>0</v>
      </c>
    </row>
    <row r="78" spans="1:10" ht="30">
      <c r="A78" s="349">
        <v>70</v>
      </c>
      <c r="B78" s="373" t="s">
        <v>118</v>
      </c>
      <c r="C78" s="351"/>
      <c r="D78" s="409">
        <v>4834</v>
      </c>
      <c r="E78" s="352"/>
      <c r="F78" s="353"/>
      <c r="G78" s="353"/>
      <c r="H78" s="353"/>
      <c r="I78" s="354">
        <f t="shared" si="22"/>
        <v>0</v>
      </c>
      <c r="J78" s="39">
        <f t="shared" si="23"/>
        <v>-4834</v>
      </c>
    </row>
    <row r="79" spans="1:10" ht="43.5">
      <c r="A79" s="379">
        <v>71</v>
      </c>
      <c r="B79" s="380" t="s">
        <v>119</v>
      </c>
      <c r="C79" s="381" t="s">
        <v>120</v>
      </c>
      <c r="D79" s="417">
        <f t="shared" ref="D79:H79" si="24">SUM(D73,D72,D71,D70,D69)</f>
        <v>998084</v>
      </c>
      <c r="E79" s="382">
        <f t="shared" si="24"/>
        <v>0</v>
      </c>
      <c r="F79" s="383">
        <f t="shared" si="24"/>
        <v>0</v>
      </c>
      <c r="G79" s="383">
        <f t="shared" si="24"/>
        <v>1000000</v>
      </c>
      <c r="H79" s="383">
        <f t="shared" si="24"/>
        <v>0</v>
      </c>
      <c r="I79" s="354">
        <f t="shared" si="22"/>
        <v>1000000</v>
      </c>
      <c r="J79" s="39">
        <f t="shared" si="23"/>
        <v>1916</v>
      </c>
    </row>
    <row r="80" spans="1:10" ht="18.75">
      <c r="A80" s="856" t="s">
        <v>121</v>
      </c>
      <c r="B80" s="857"/>
      <c r="C80" s="389" t="s">
        <v>122</v>
      </c>
      <c r="D80" s="420">
        <f>SUM(D39,D45,D65,D68,D79)</f>
        <v>5462000</v>
      </c>
      <c r="E80" s="420">
        <f t="shared" ref="E80:H80" si="25">SUM(E39,E45,E65,E68,E79)</f>
        <v>115000</v>
      </c>
      <c r="F80" s="420">
        <f t="shared" si="25"/>
        <v>5000</v>
      </c>
      <c r="G80" s="420">
        <f t="shared" si="25"/>
        <v>5342000</v>
      </c>
      <c r="H80" s="420">
        <f t="shared" si="25"/>
        <v>0</v>
      </c>
      <c r="I80" s="354">
        <f t="shared" si="22"/>
        <v>5462000</v>
      </c>
      <c r="J80" s="39">
        <f t="shared" si="23"/>
        <v>0</v>
      </c>
    </row>
    <row r="81" spans="1:10" ht="30">
      <c r="A81" s="349">
        <v>72</v>
      </c>
      <c r="B81" s="350" t="s">
        <v>123</v>
      </c>
      <c r="C81" s="351" t="s">
        <v>124</v>
      </c>
      <c r="D81" s="409"/>
      <c r="E81" s="352"/>
      <c r="F81" s="353"/>
      <c r="G81" s="353"/>
      <c r="H81" s="353"/>
      <c r="I81" s="354">
        <f t="shared" si="22"/>
        <v>0</v>
      </c>
      <c r="J81" s="39">
        <f t="shared" si="23"/>
        <v>0</v>
      </c>
    </row>
    <row r="82" spans="1:10" ht="30">
      <c r="A82" s="349">
        <v>73</v>
      </c>
      <c r="B82" s="350" t="s">
        <v>125</v>
      </c>
      <c r="C82" s="351" t="s">
        <v>126</v>
      </c>
      <c r="D82" s="409"/>
      <c r="E82" s="352"/>
      <c r="F82" s="353"/>
      <c r="G82" s="353"/>
      <c r="H82" s="353"/>
      <c r="I82" s="354">
        <f t="shared" si="22"/>
        <v>0</v>
      </c>
      <c r="J82" s="39">
        <f t="shared" si="23"/>
        <v>0</v>
      </c>
    </row>
    <row r="83" spans="1:10" ht="30">
      <c r="A83" s="349">
        <v>74</v>
      </c>
      <c r="B83" s="350" t="s">
        <v>127</v>
      </c>
      <c r="C83" s="351" t="s">
        <v>128</v>
      </c>
      <c r="D83" s="409"/>
      <c r="E83" s="352"/>
      <c r="F83" s="388"/>
      <c r="G83" s="388"/>
      <c r="H83" s="388"/>
      <c r="I83" s="354">
        <f t="shared" si="22"/>
        <v>0</v>
      </c>
      <c r="J83" s="39">
        <f t="shared" si="23"/>
        <v>0</v>
      </c>
    </row>
    <row r="84" spans="1:10" ht="30">
      <c r="A84" s="349">
        <v>75</v>
      </c>
      <c r="B84" s="384" t="s">
        <v>433</v>
      </c>
      <c r="C84" s="351"/>
      <c r="D84" s="409"/>
      <c r="E84" s="352"/>
      <c r="F84" s="353"/>
      <c r="G84" s="353"/>
      <c r="H84" s="353"/>
      <c r="I84" s="354">
        <f t="shared" si="22"/>
        <v>0</v>
      </c>
      <c r="J84" s="39">
        <f t="shared" si="23"/>
        <v>0</v>
      </c>
    </row>
    <row r="85" spans="1:10" ht="30">
      <c r="A85" s="349">
        <v>76</v>
      </c>
      <c r="B85" s="384" t="s">
        <v>129</v>
      </c>
      <c r="C85" s="351"/>
      <c r="D85" s="409"/>
      <c r="E85" s="352"/>
      <c r="F85" s="353"/>
      <c r="G85" s="353"/>
      <c r="H85" s="353"/>
      <c r="I85" s="354">
        <f t="shared" si="22"/>
        <v>0</v>
      </c>
      <c r="J85" s="39">
        <f t="shared" si="23"/>
        <v>0</v>
      </c>
    </row>
    <row r="86" spans="1:10" ht="43.5">
      <c r="A86" s="390">
        <v>77</v>
      </c>
      <c r="B86" s="391" t="s">
        <v>130</v>
      </c>
      <c r="C86" s="392" t="s">
        <v>131</v>
      </c>
      <c r="D86" s="421">
        <f t="shared" ref="D86:H86" si="26">SUM(D87:D96)</f>
        <v>0</v>
      </c>
      <c r="E86" s="393">
        <f t="shared" si="26"/>
        <v>0</v>
      </c>
      <c r="F86" s="394">
        <f t="shared" si="26"/>
        <v>0</v>
      </c>
      <c r="G86" s="394">
        <f t="shared" si="26"/>
        <v>0</v>
      </c>
      <c r="H86" s="394">
        <f t="shared" si="26"/>
        <v>0</v>
      </c>
      <c r="I86" s="354">
        <f t="shared" si="22"/>
        <v>0</v>
      </c>
      <c r="J86" s="39">
        <f t="shared" si="23"/>
        <v>0</v>
      </c>
    </row>
    <row r="87" spans="1:10" ht="15.75">
      <c r="A87" s="349">
        <v>78</v>
      </c>
      <c r="B87" s="350" t="s">
        <v>434</v>
      </c>
      <c r="C87" s="351"/>
      <c r="D87" s="409"/>
      <c r="E87" s="352"/>
      <c r="F87" s="353"/>
      <c r="G87" s="353"/>
      <c r="H87" s="353"/>
      <c r="I87" s="354">
        <f t="shared" si="22"/>
        <v>0</v>
      </c>
      <c r="J87" s="39">
        <f t="shared" si="23"/>
        <v>0</v>
      </c>
    </row>
    <row r="88" spans="1:10" ht="15.75">
      <c r="A88" s="349">
        <v>79</v>
      </c>
      <c r="B88" s="395" t="s">
        <v>435</v>
      </c>
      <c r="C88" s="351"/>
      <c r="D88" s="409"/>
      <c r="E88" s="352"/>
      <c r="F88" s="353"/>
      <c r="G88" s="353"/>
      <c r="H88" s="353"/>
      <c r="I88" s="354">
        <f t="shared" si="22"/>
        <v>0</v>
      </c>
      <c r="J88" s="39">
        <f t="shared" si="23"/>
        <v>0</v>
      </c>
    </row>
    <row r="89" spans="1:10" ht="15.75">
      <c r="A89" s="349">
        <v>80</v>
      </c>
      <c r="B89" s="351" t="s">
        <v>436</v>
      </c>
      <c r="C89" s="351"/>
      <c r="D89" s="409"/>
      <c r="E89" s="352"/>
      <c r="F89" s="353"/>
      <c r="G89" s="353"/>
      <c r="H89" s="353"/>
      <c r="I89" s="354">
        <f t="shared" si="22"/>
        <v>0</v>
      </c>
      <c r="J89" s="39">
        <f t="shared" si="23"/>
        <v>0</v>
      </c>
    </row>
    <row r="90" spans="1:10" ht="15.75">
      <c r="A90" s="349">
        <v>81</v>
      </c>
      <c r="B90" s="351" t="s">
        <v>437</v>
      </c>
      <c r="C90" s="351"/>
      <c r="D90" s="409"/>
      <c r="E90" s="352"/>
      <c r="F90" s="353"/>
      <c r="G90" s="353"/>
      <c r="H90" s="353"/>
      <c r="I90" s="354">
        <f t="shared" si="22"/>
        <v>0</v>
      </c>
      <c r="J90" s="39">
        <f t="shared" si="23"/>
        <v>0</v>
      </c>
    </row>
    <row r="91" spans="1:10" ht="45">
      <c r="A91" s="349">
        <v>82</v>
      </c>
      <c r="B91" s="350" t="s">
        <v>438</v>
      </c>
      <c r="C91" s="351"/>
      <c r="D91" s="409"/>
      <c r="E91" s="352"/>
      <c r="F91" s="353"/>
      <c r="G91" s="353"/>
      <c r="H91" s="353"/>
      <c r="I91" s="354">
        <f t="shared" si="22"/>
        <v>0</v>
      </c>
      <c r="J91" s="39">
        <f t="shared" si="23"/>
        <v>0</v>
      </c>
    </row>
    <row r="92" spans="1:10" ht="60">
      <c r="A92" s="349">
        <v>83</v>
      </c>
      <c r="B92" s="350" t="s">
        <v>439</v>
      </c>
      <c r="C92" s="351"/>
      <c r="D92" s="409"/>
      <c r="E92" s="352"/>
      <c r="F92" s="353"/>
      <c r="G92" s="353"/>
      <c r="H92" s="353"/>
      <c r="I92" s="354">
        <f t="shared" si="22"/>
        <v>0</v>
      </c>
      <c r="J92" s="39">
        <f t="shared" si="23"/>
        <v>0</v>
      </c>
    </row>
    <row r="93" spans="1:10" ht="15.75">
      <c r="A93" s="349">
        <v>84</v>
      </c>
      <c r="B93" s="351" t="s">
        <v>440</v>
      </c>
      <c r="C93" s="351"/>
      <c r="D93" s="409"/>
      <c r="E93" s="352"/>
      <c r="F93" s="353"/>
      <c r="G93" s="353"/>
      <c r="H93" s="353"/>
      <c r="I93" s="354">
        <f t="shared" si="22"/>
        <v>0</v>
      </c>
      <c r="J93" s="39">
        <f t="shared" si="23"/>
        <v>0</v>
      </c>
    </row>
    <row r="94" spans="1:10" ht="15.75">
      <c r="A94" s="349">
        <v>85</v>
      </c>
      <c r="B94" s="351" t="s">
        <v>441</v>
      </c>
      <c r="C94" s="351"/>
      <c r="D94" s="409"/>
      <c r="E94" s="352"/>
      <c r="F94" s="353"/>
      <c r="G94" s="353"/>
      <c r="H94" s="353"/>
      <c r="I94" s="354">
        <f t="shared" si="22"/>
        <v>0</v>
      </c>
      <c r="J94" s="39">
        <f t="shared" si="23"/>
        <v>0</v>
      </c>
    </row>
    <row r="95" spans="1:10" ht="15.75">
      <c r="A95" s="349">
        <v>86</v>
      </c>
      <c r="B95" s="360" t="s">
        <v>442</v>
      </c>
      <c r="C95" s="351"/>
      <c r="D95" s="409"/>
      <c r="E95" s="352"/>
      <c r="F95" s="353"/>
      <c r="G95" s="353"/>
      <c r="H95" s="353"/>
      <c r="I95" s="354">
        <f t="shared" si="22"/>
        <v>0</v>
      </c>
      <c r="J95" s="39">
        <f t="shared" si="23"/>
        <v>0</v>
      </c>
    </row>
    <row r="96" spans="1:10" ht="15.75">
      <c r="A96" s="349">
        <v>87</v>
      </c>
      <c r="B96" s="360" t="s">
        <v>443</v>
      </c>
      <c r="C96" s="351"/>
      <c r="D96" s="409"/>
      <c r="E96" s="352"/>
      <c r="F96" s="353"/>
      <c r="G96" s="353"/>
      <c r="H96" s="353"/>
      <c r="I96" s="354">
        <f t="shared" si="22"/>
        <v>0</v>
      </c>
      <c r="J96" s="39">
        <f t="shared" si="23"/>
        <v>0</v>
      </c>
    </row>
    <row r="97" spans="1:10" ht="30">
      <c r="A97" s="349">
        <v>88</v>
      </c>
      <c r="B97" s="350" t="s">
        <v>132</v>
      </c>
      <c r="C97" s="351" t="s">
        <v>133</v>
      </c>
      <c r="D97" s="409"/>
      <c r="E97" s="352"/>
      <c r="F97" s="353"/>
      <c r="G97" s="353"/>
      <c r="H97" s="353"/>
      <c r="I97" s="354">
        <f t="shared" si="22"/>
        <v>0</v>
      </c>
      <c r="J97" s="39">
        <f t="shared" si="23"/>
        <v>0</v>
      </c>
    </row>
    <row r="98" spans="1:10" ht="45">
      <c r="A98" s="349">
        <v>89</v>
      </c>
      <c r="B98" s="350" t="s">
        <v>134</v>
      </c>
      <c r="C98" s="351" t="s">
        <v>135</v>
      </c>
      <c r="D98" s="409"/>
      <c r="E98" s="352"/>
      <c r="F98" s="353"/>
      <c r="G98" s="353"/>
      <c r="H98" s="353"/>
      <c r="I98" s="354">
        <f t="shared" si="22"/>
        <v>0</v>
      </c>
      <c r="J98" s="39">
        <f t="shared" si="23"/>
        <v>0</v>
      </c>
    </row>
    <row r="99" spans="1:10" ht="102.75">
      <c r="A99" s="349">
        <v>90</v>
      </c>
      <c r="B99" s="350" t="s">
        <v>444</v>
      </c>
      <c r="C99" s="351" t="s">
        <v>137</v>
      </c>
      <c r="D99" s="409"/>
      <c r="E99" s="352">
        <f>SUM(E86,E83,E81,E82)*0.27</f>
        <v>0</v>
      </c>
      <c r="F99" s="388">
        <f>SUM(F86,F83,F81,F82)*0.27</f>
        <v>0</v>
      </c>
      <c r="G99" s="388">
        <f>SUM(G86,G83,G81,G82)*0.27</f>
        <v>0</v>
      </c>
      <c r="H99" s="388">
        <f>SUM(H86,H83,H81,H82)*0.27</f>
        <v>0</v>
      </c>
      <c r="I99" s="354">
        <f t="shared" si="22"/>
        <v>0</v>
      </c>
      <c r="J99" s="39">
        <f t="shared" si="23"/>
        <v>0</v>
      </c>
    </row>
    <row r="100" spans="1:10" ht="15.75">
      <c r="A100" s="858" t="s">
        <v>445</v>
      </c>
      <c r="B100" s="859"/>
      <c r="C100" s="859"/>
      <c r="D100" s="422">
        <f t="shared" ref="D100:H100" si="27">SUM(D81:D83,D86,D97:D99)</f>
        <v>0</v>
      </c>
      <c r="E100" s="396">
        <f t="shared" si="27"/>
        <v>0</v>
      </c>
      <c r="F100" s="397">
        <f t="shared" si="27"/>
        <v>0</v>
      </c>
      <c r="G100" s="397">
        <f t="shared" si="27"/>
        <v>0</v>
      </c>
      <c r="H100" s="397">
        <f t="shared" si="27"/>
        <v>0</v>
      </c>
      <c r="I100" s="354">
        <f t="shared" si="22"/>
        <v>0</v>
      </c>
      <c r="J100" s="39">
        <f t="shared" si="23"/>
        <v>0</v>
      </c>
    </row>
    <row r="101" spans="1:10" ht="15.75">
      <c r="A101" s="349">
        <v>91</v>
      </c>
      <c r="B101" s="350" t="s">
        <v>140</v>
      </c>
      <c r="C101" s="351" t="s">
        <v>141</v>
      </c>
      <c r="D101" s="409"/>
      <c r="E101" s="352"/>
      <c r="F101" s="353"/>
      <c r="G101" s="353"/>
      <c r="H101" s="353"/>
      <c r="I101" s="354">
        <f t="shared" si="22"/>
        <v>0</v>
      </c>
      <c r="J101" s="39">
        <f t="shared" si="23"/>
        <v>0</v>
      </c>
    </row>
    <row r="102" spans="1:10" ht="30">
      <c r="A102" s="349">
        <v>92</v>
      </c>
      <c r="B102" s="350" t="s">
        <v>142</v>
      </c>
      <c r="C102" s="351" t="s">
        <v>143</v>
      </c>
      <c r="D102" s="409"/>
      <c r="E102" s="352"/>
      <c r="F102" s="353"/>
      <c r="G102" s="353"/>
      <c r="H102" s="353"/>
      <c r="I102" s="354">
        <f t="shared" si="22"/>
        <v>0</v>
      </c>
      <c r="J102" s="39">
        <f t="shared" si="23"/>
        <v>0</v>
      </c>
    </row>
    <row r="103" spans="1:10" ht="30">
      <c r="A103" s="349">
        <v>93</v>
      </c>
      <c r="B103" s="350" t="s">
        <v>446</v>
      </c>
      <c r="C103" s="351" t="s">
        <v>145</v>
      </c>
      <c r="D103" s="409"/>
      <c r="E103" s="352"/>
      <c r="F103" s="353"/>
      <c r="G103" s="353"/>
      <c r="H103" s="353"/>
      <c r="I103" s="354">
        <f t="shared" si="22"/>
        <v>0</v>
      </c>
      <c r="J103" s="39">
        <f t="shared" si="23"/>
        <v>0</v>
      </c>
    </row>
    <row r="104" spans="1:10" ht="45">
      <c r="A104" s="349">
        <v>94</v>
      </c>
      <c r="B104" s="350" t="s">
        <v>447</v>
      </c>
      <c r="C104" s="351" t="s">
        <v>147</v>
      </c>
      <c r="D104" s="409"/>
      <c r="E104" s="352"/>
      <c r="F104" s="388"/>
      <c r="G104" s="388"/>
      <c r="H104" s="388"/>
      <c r="I104" s="354">
        <f t="shared" si="22"/>
        <v>0</v>
      </c>
      <c r="J104" s="39">
        <f t="shared" si="23"/>
        <v>0</v>
      </c>
    </row>
    <row r="105" spans="1:10" ht="15.75">
      <c r="A105" s="860" t="s">
        <v>448</v>
      </c>
      <c r="B105" s="861"/>
      <c r="C105" s="861"/>
      <c r="D105" s="422">
        <f t="shared" ref="D105:H105" si="28">SUM(D101:D104)</f>
        <v>0</v>
      </c>
      <c r="E105" s="396">
        <f t="shared" si="28"/>
        <v>0</v>
      </c>
      <c r="F105" s="397">
        <f t="shared" si="28"/>
        <v>0</v>
      </c>
      <c r="G105" s="397">
        <f t="shared" si="28"/>
        <v>0</v>
      </c>
      <c r="H105" s="397">
        <f t="shared" si="28"/>
        <v>0</v>
      </c>
      <c r="I105" s="354">
        <f t="shared" si="22"/>
        <v>0</v>
      </c>
      <c r="J105" s="39">
        <f t="shared" si="23"/>
        <v>0</v>
      </c>
    </row>
    <row r="106" spans="1:10" ht="21" thickBot="1">
      <c r="A106" s="847" t="s">
        <v>449</v>
      </c>
      <c r="B106" s="848"/>
      <c r="C106" s="848"/>
      <c r="D106" s="423">
        <f>SUM(D26,D80,D100,D105)</f>
        <v>51033908</v>
      </c>
      <c r="E106" s="398">
        <f>SUM(E26,E80,E100,E105)</f>
        <v>22760320</v>
      </c>
      <c r="F106" s="398">
        <f t="shared" ref="F106:I106" si="29">SUM(F26,F80,F100,F105)</f>
        <v>29131710</v>
      </c>
      <c r="G106" s="398">
        <f t="shared" si="29"/>
        <v>5342000</v>
      </c>
      <c r="H106" s="398">
        <f t="shared" si="29"/>
        <v>3964930</v>
      </c>
      <c r="I106" s="399">
        <f t="shared" si="29"/>
        <v>61198960</v>
      </c>
      <c r="J106" s="39">
        <f t="shared" si="23"/>
        <v>10165052</v>
      </c>
    </row>
    <row r="107" spans="1:10" ht="21">
      <c r="A107" s="849" t="s">
        <v>152</v>
      </c>
      <c r="B107" s="849"/>
      <c r="C107" s="849"/>
      <c r="D107" s="849"/>
      <c r="E107" s="849"/>
      <c r="F107" s="849"/>
      <c r="G107" s="849"/>
      <c r="H107" s="849"/>
      <c r="I107" s="849"/>
    </row>
    <row r="108" spans="1:10" ht="15.75">
      <c r="A108" s="1">
        <v>95</v>
      </c>
      <c r="B108" s="4" t="s">
        <v>450</v>
      </c>
      <c r="C108" s="37" t="s">
        <v>451</v>
      </c>
      <c r="D108" s="172"/>
      <c r="E108" s="400"/>
      <c r="F108" s="6"/>
      <c r="G108" s="6"/>
      <c r="H108" s="6"/>
      <c r="I108" s="354">
        <f t="shared" ref="I108:I114" si="30">SUM(E108,F108,G108,H108)</f>
        <v>0</v>
      </c>
      <c r="J108" s="39">
        <f t="shared" si="23"/>
        <v>0</v>
      </c>
    </row>
    <row r="109" spans="1:10" ht="30">
      <c r="A109" s="1">
        <v>96</v>
      </c>
      <c r="B109" s="8" t="s">
        <v>452</v>
      </c>
      <c r="C109" s="37" t="s">
        <v>453</v>
      </c>
      <c r="D109" s="172"/>
      <c r="E109" s="401"/>
      <c r="F109" s="1"/>
      <c r="G109" s="1"/>
      <c r="H109" s="6"/>
      <c r="I109" s="354">
        <f t="shared" si="30"/>
        <v>0</v>
      </c>
      <c r="J109" s="39">
        <f t="shared" si="23"/>
        <v>0</v>
      </c>
    </row>
    <row r="110" spans="1:10" ht="30">
      <c r="A110" s="1">
        <v>97</v>
      </c>
      <c r="B110" s="8" t="s">
        <v>155</v>
      </c>
      <c r="C110" s="37" t="s">
        <v>156</v>
      </c>
      <c r="D110" s="172"/>
      <c r="E110" s="401"/>
      <c r="F110" s="1"/>
      <c r="G110" s="1"/>
      <c r="H110" s="6"/>
      <c r="I110" s="354">
        <f t="shared" si="30"/>
        <v>0</v>
      </c>
      <c r="J110" s="39">
        <f t="shared" si="23"/>
        <v>0</v>
      </c>
    </row>
    <row r="111" spans="1:10" ht="30">
      <c r="A111" s="2">
        <v>98</v>
      </c>
      <c r="B111" s="54" t="s">
        <v>157</v>
      </c>
      <c r="C111" s="44" t="s">
        <v>158</v>
      </c>
      <c r="D111" s="424">
        <v>51033908</v>
      </c>
      <c r="E111" s="344">
        <f t="shared" ref="E111:H111" si="31">SUM(E112:E114)</f>
        <v>22760320</v>
      </c>
      <c r="F111" s="344">
        <f t="shared" si="31"/>
        <v>29131710</v>
      </c>
      <c r="G111" s="344">
        <f t="shared" si="31"/>
        <v>5342000</v>
      </c>
      <c r="H111" s="344">
        <f t="shared" si="31"/>
        <v>3964930</v>
      </c>
      <c r="I111" s="354">
        <f t="shared" si="30"/>
        <v>61198960</v>
      </c>
      <c r="J111" s="39">
        <f t="shared" si="23"/>
        <v>10165052</v>
      </c>
    </row>
    <row r="112" spans="1:10" ht="30">
      <c r="A112" s="1">
        <v>99</v>
      </c>
      <c r="B112" s="19" t="s">
        <v>454</v>
      </c>
      <c r="C112" s="37"/>
      <c r="D112" s="172"/>
      <c r="E112" s="401"/>
      <c r="F112" s="1"/>
      <c r="G112" s="401">
        <f>SUM('Normatíva 2018'!E32:E33)</f>
        <v>4874057</v>
      </c>
      <c r="H112" s="401"/>
      <c r="I112" s="354">
        <f t="shared" si="30"/>
        <v>4874057</v>
      </c>
      <c r="J112" s="39">
        <f t="shared" si="23"/>
        <v>4874057</v>
      </c>
    </row>
    <row r="113" spans="1:10" ht="45">
      <c r="A113" s="1">
        <v>100</v>
      </c>
      <c r="B113" s="19" t="s">
        <v>455</v>
      </c>
      <c r="C113" s="37"/>
      <c r="D113" s="172"/>
      <c r="E113" s="401">
        <f>17151470+1203000</f>
        <v>18354470</v>
      </c>
      <c r="F113" s="401">
        <v>17151470</v>
      </c>
      <c r="G113" s="1"/>
      <c r="H113" s="401">
        <f>1900000*2</f>
        <v>3800000</v>
      </c>
      <c r="I113" s="354">
        <f t="shared" si="30"/>
        <v>39305940</v>
      </c>
      <c r="J113" s="39">
        <f t="shared" si="23"/>
        <v>39305940</v>
      </c>
    </row>
    <row r="114" spans="1:10" ht="30">
      <c r="A114" s="1">
        <v>101</v>
      </c>
      <c r="B114" s="19" t="s">
        <v>456</v>
      </c>
      <c r="C114" s="37"/>
      <c r="D114" s="172"/>
      <c r="E114" s="401">
        <v>4405850</v>
      </c>
      <c r="F114" s="401">
        <v>11980240</v>
      </c>
      <c r="G114" s="401">
        <v>467943</v>
      </c>
      <c r="H114" s="401">
        <v>164930</v>
      </c>
      <c r="I114" s="354">
        <f t="shared" si="30"/>
        <v>17018963</v>
      </c>
      <c r="J114" s="39">
        <f t="shared" si="23"/>
        <v>17018963</v>
      </c>
    </row>
    <row r="115" spans="1:10" ht="23.25">
      <c r="A115" s="824" t="s">
        <v>159</v>
      </c>
      <c r="B115" s="824"/>
      <c r="C115" s="824"/>
      <c r="D115" s="182">
        <f t="shared" ref="D115:I115" si="32">SUM(D108:D111)</f>
        <v>51033908</v>
      </c>
      <c r="E115" s="53">
        <f t="shared" si="32"/>
        <v>22760320</v>
      </c>
      <c r="F115" s="53">
        <f t="shared" si="32"/>
        <v>29131710</v>
      </c>
      <c r="G115" s="53">
        <f t="shared" si="32"/>
        <v>5342000</v>
      </c>
      <c r="H115" s="53">
        <f t="shared" si="32"/>
        <v>3964930</v>
      </c>
      <c r="I115" s="53">
        <f t="shared" si="32"/>
        <v>61198960</v>
      </c>
      <c r="J115" s="39">
        <f t="shared" si="23"/>
        <v>10165052</v>
      </c>
    </row>
    <row r="116" spans="1:10" ht="23.25">
      <c r="A116" s="850" t="s">
        <v>457</v>
      </c>
      <c r="B116" s="850"/>
      <c r="C116" s="850"/>
      <c r="D116" s="425">
        <f>D106-D115</f>
        <v>0</v>
      </c>
      <c r="E116" s="402">
        <f>E106-E115</f>
        <v>0</v>
      </c>
      <c r="F116" s="402">
        <f t="shared" ref="F116:I116" si="33">F106-F115</f>
        <v>0</v>
      </c>
      <c r="G116" s="402">
        <f t="shared" si="33"/>
        <v>0</v>
      </c>
      <c r="H116" s="402">
        <f t="shared" si="33"/>
        <v>0</v>
      </c>
      <c r="I116" s="402">
        <f t="shared" si="33"/>
        <v>0</v>
      </c>
    </row>
  </sheetData>
  <mergeCells count="26">
    <mergeCell ref="A106:C106"/>
    <mergeCell ref="A107:I107"/>
    <mergeCell ref="A115:C115"/>
    <mergeCell ref="A116:C116"/>
    <mergeCell ref="D4:D6"/>
    <mergeCell ref="A26:C26"/>
    <mergeCell ref="A80:B80"/>
    <mergeCell ref="A100:C100"/>
    <mergeCell ref="A105:C105"/>
    <mergeCell ref="G5:G6"/>
    <mergeCell ref="H5:H6"/>
    <mergeCell ref="I5:I6"/>
    <mergeCell ref="J47:J49"/>
    <mergeCell ref="D47:D49"/>
    <mergeCell ref="D33:D38"/>
    <mergeCell ref="J33:J38"/>
    <mergeCell ref="D60:D64"/>
    <mergeCell ref="J60:J64"/>
    <mergeCell ref="A1:E1"/>
    <mergeCell ref="B2:I2"/>
    <mergeCell ref="E3:I3"/>
    <mergeCell ref="A4:A6"/>
    <mergeCell ref="B4:B6"/>
    <mergeCell ref="C4:C6"/>
    <mergeCell ref="E5:E6"/>
    <mergeCell ref="F5:F6"/>
  </mergeCells>
  <pageMargins left="0.7" right="0.7" top="0.75" bottom="0.75" header="0.3" footer="0.3"/>
  <pageSetup paperSize="9" scale="4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2"/>
  <sheetViews>
    <sheetView topLeftCell="A13" workbookViewId="0">
      <selection activeCell="A7" sqref="A7:N7"/>
    </sheetView>
  </sheetViews>
  <sheetFormatPr defaultRowHeight="15"/>
  <cols>
    <col min="1" max="1" width="29.28515625" customWidth="1"/>
    <col min="2" max="2" width="14.28515625" customWidth="1"/>
    <col min="3" max="3" width="15.28515625" customWidth="1"/>
    <col min="4" max="4" width="15" customWidth="1"/>
    <col min="5" max="5" width="14.5703125" customWidth="1"/>
    <col min="6" max="6" width="15.85546875" customWidth="1"/>
    <col min="7" max="7" width="20" customWidth="1"/>
    <col min="8" max="8" width="13.85546875" customWidth="1"/>
    <col min="9" max="9" width="14.140625" customWidth="1"/>
    <col min="10" max="11" width="13.5703125" customWidth="1"/>
    <col min="12" max="12" width="13.85546875" customWidth="1"/>
    <col min="13" max="13" width="13.7109375" customWidth="1"/>
    <col min="14" max="14" width="16.42578125" customWidth="1"/>
  </cols>
  <sheetData>
    <row r="1" spans="1:14">
      <c r="A1" s="724" t="s">
        <v>753</v>
      </c>
      <c r="B1" s="724"/>
      <c r="C1" s="724"/>
      <c r="D1" s="724"/>
      <c r="E1" s="724"/>
      <c r="F1" s="724"/>
      <c r="G1" s="724"/>
      <c r="H1" s="724"/>
    </row>
    <row r="3" spans="1:14">
      <c r="B3" s="715" t="s">
        <v>754</v>
      </c>
      <c r="C3" s="715"/>
      <c r="D3" s="715"/>
      <c r="E3" s="715"/>
      <c r="F3" s="715"/>
      <c r="G3" s="715"/>
      <c r="H3" s="715"/>
      <c r="I3" s="715"/>
      <c r="J3" s="715"/>
      <c r="K3" s="715"/>
    </row>
    <row r="4" spans="1:14" ht="15.75" thickBot="1">
      <c r="N4" t="s">
        <v>327</v>
      </c>
    </row>
    <row r="5" spans="1:14">
      <c r="A5" s="555" t="s">
        <v>401</v>
      </c>
      <c r="B5" s="556" t="s">
        <v>642</v>
      </c>
      <c r="C5" s="556" t="s">
        <v>643</v>
      </c>
      <c r="D5" s="556" t="s">
        <v>644</v>
      </c>
      <c r="E5" s="556" t="s">
        <v>645</v>
      </c>
      <c r="F5" s="556" t="s">
        <v>646</v>
      </c>
      <c r="G5" s="556" t="s">
        <v>647</v>
      </c>
      <c r="H5" s="556" t="s">
        <v>648</v>
      </c>
      <c r="I5" s="556" t="s">
        <v>649</v>
      </c>
      <c r="J5" s="556" t="s">
        <v>650</v>
      </c>
      <c r="K5" s="556" t="s">
        <v>651</v>
      </c>
      <c r="L5" s="556" t="s">
        <v>652</v>
      </c>
      <c r="M5" s="556" t="s">
        <v>653</v>
      </c>
      <c r="N5" s="557" t="s">
        <v>654</v>
      </c>
    </row>
    <row r="6" spans="1:14">
      <c r="A6" s="866" t="s">
        <v>655</v>
      </c>
      <c r="B6" s="867"/>
      <c r="C6" s="867"/>
      <c r="D6" s="867"/>
      <c r="E6" s="867"/>
      <c r="F6" s="867"/>
      <c r="G6" s="867"/>
      <c r="H6" s="867"/>
      <c r="I6" s="867"/>
      <c r="J6" s="867"/>
      <c r="K6" s="867"/>
      <c r="L6" s="867"/>
      <c r="M6" s="867"/>
      <c r="N6" s="868"/>
    </row>
    <row r="7" spans="1:14">
      <c r="A7" s="863" t="s">
        <v>656</v>
      </c>
      <c r="B7" s="864"/>
      <c r="C7" s="864"/>
      <c r="D7" s="864"/>
      <c r="E7" s="864"/>
      <c r="F7" s="864"/>
      <c r="G7" s="864"/>
      <c r="H7" s="864"/>
      <c r="I7" s="864"/>
      <c r="J7" s="864"/>
      <c r="K7" s="864"/>
      <c r="L7" s="864"/>
      <c r="M7" s="864"/>
      <c r="N7" s="865"/>
    </row>
    <row r="8" spans="1:14" ht="26.25">
      <c r="A8" s="558" t="s">
        <v>657</v>
      </c>
      <c r="B8" s="559">
        <f>'Normatíva 2018'!E51/12+'Normatíva 2018'!E52+12+'Normatíva 2018'!E56+12</f>
        <v>15784168.166666666</v>
      </c>
      <c r="C8" s="559">
        <f>B8</f>
        <v>15784168.166666666</v>
      </c>
      <c r="D8" s="559">
        <f t="shared" ref="D8:M10" si="0">C8</f>
        <v>15784168.166666666</v>
      </c>
      <c r="E8" s="559">
        <f t="shared" si="0"/>
        <v>15784168.166666666</v>
      </c>
      <c r="F8" s="559">
        <f t="shared" si="0"/>
        <v>15784168.166666666</v>
      </c>
      <c r="G8" s="559">
        <f t="shared" si="0"/>
        <v>15784168.166666666</v>
      </c>
      <c r="H8" s="559">
        <f t="shared" si="0"/>
        <v>15784168.166666666</v>
      </c>
      <c r="I8" s="559">
        <f t="shared" si="0"/>
        <v>15784168.166666666</v>
      </c>
      <c r="J8" s="559">
        <f t="shared" si="0"/>
        <v>15784168.166666666</v>
      </c>
      <c r="K8" s="559">
        <f t="shared" si="0"/>
        <v>15784168.166666666</v>
      </c>
      <c r="L8" s="559">
        <f t="shared" si="0"/>
        <v>15784168.166666666</v>
      </c>
      <c r="M8" s="559">
        <f t="shared" si="0"/>
        <v>15784168.166666666</v>
      </c>
      <c r="N8" s="560">
        <f>SUM(B8:M8)</f>
        <v>189410017.99999997</v>
      </c>
    </row>
    <row r="9" spans="1:14" ht="58.5" customHeight="1">
      <c r="A9" s="558" t="s">
        <v>658</v>
      </c>
      <c r="B9" s="561">
        <f>'Mérleg szintű ÖK'!C23/5</f>
        <v>143640081.80000001</v>
      </c>
      <c r="C9" s="561">
        <f>B9</f>
        <v>143640081.80000001</v>
      </c>
      <c r="D9" s="561">
        <f t="shared" si="0"/>
        <v>143640081.80000001</v>
      </c>
      <c r="E9" s="561">
        <f t="shared" si="0"/>
        <v>143640081.80000001</v>
      </c>
      <c r="F9" s="561">
        <f t="shared" si="0"/>
        <v>143640081.80000001</v>
      </c>
      <c r="G9" s="561"/>
      <c r="H9" s="561"/>
      <c r="I9" s="561"/>
      <c r="J9" s="561"/>
      <c r="K9" s="562"/>
      <c r="L9" s="562"/>
      <c r="M9" s="562"/>
      <c r="N9" s="560">
        <f t="shared" ref="N9" si="1">SUM(B9:M9)</f>
        <v>718200409</v>
      </c>
    </row>
    <row r="10" spans="1:14">
      <c r="A10" s="558" t="s">
        <v>659</v>
      </c>
      <c r="B10" s="559">
        <f>'Intézményi összesen'!E19/12</f>
        <v>7921706.416666667</v>
      </c>
      <c r="C10" s="559">
        <f>B10</f>
        <v>7921706.416666667</v>
      </c>
      <c r="D10" s="559">
        <f t="shared" si="0"/>
        <v>7921706.416666667</v>
      </c>
      <c r="E10" s="559">
        <f t="shared" si="0"/>
        <v>7921706.416666667</v>
      </c>
      <c r="F10" s="559">
        <f t="shared" si="0"/>
        <v>7921706.416666667</v>
      </c>
      <c r="G10" s="559">
        <f t="shared" si="0"/>
        <v>7921706.416666667</v>
      </c>
      <c r="H10" s="559">
        <f t="shared" si="0"/>
        <v>7921706.416666667</v>
      </c>
      <c r="I10" s="559">
        <f t="shared" si="0"/>
        <v>7921706.416666667</v>
      </c>
      <c r="J10" s="559">
        <f t="shared" si="0"/>
        <v>7921706.416666667</v>
      </c>
      <c r="K10" s="559">
        <f t="shared" si="0"/>
        <v>7921706.416666667</v>
      </c>
      <c r="L10" s="559">
        <f t="shared" si="0"/>
        <v>7921706.416666667</v>
      </c>
      <c r="M10" s="559">
        <f t="shared" si="0"/>
        <v>7921706.416666667</v>
      </c>
      <c r="N10" s="560">
        <f>SUM(B10:M10)</f>
        <v>95060477.000000015</v>
      </c>
    </row>
    <row r="11" spans="1:14">
      <c r="A11" s="563" t="s">
        <v>660</v>
      </c>
      <c r="B11" s="564">
        <f>SUM(B8:B10)</f>
        <v>167345956.38333333</v>
      </c>
      <c r="C11" s="564">
        <f t="shared" ref="C11:N11" si="2">SUM(C8:C10)</f>
        <v>167345956.38333333</v>
      </c>
      <c r="D11" s="564">
        <f t="shared" si="2"/>
        <v>167345956.38333333</v>
      </c>
      <c r="E11" s="564">
        <f t="shared" si="2"/>
        <v>167345956.38333333</v>
      </c>
      <c r="F11" s="564">
        <f t="shared" si="2"/>
        <v>167345956.38333333</v>
      </c>
      <c r="G11" s="564">
        <f t="shared" si="2"/>
        <v>23705874.583333332</v>
      </c>
      <c r="H11" s="564">
        <f t="shared" si="2"/>
        <v>23705874.583333332</v>
      </c>
      <c r="I11" s="564">
        <f t="shared" si="2"/>
        <v>23705874.583333332</v>
      </c>
      <c r="J11" s="564">
        <f t="shared" si="2"/>
        <v>23705874.583333332</v>
      </c>
      <c r="K11" s="564">
        <f t="shared" si="2"/>
        <v>23705874.583333332</v>
      </c>
      <c r="L11" s="564">
        <f t="shared" si="2"/>
        <v>23705874.583333332</v>
      </c>
      <c r="M11" s="564">
        <f t="shared" si="2"/>
        <v>23705874.583333332</v>
      </c>
      <c r="N11" s="564">
        <f t="shared" si="2"/>
        <v>1002670904</v>
      </c>
    </row>
    <row r="12" spans="1:14">
      <c r="A12" s="866" t="s">
        <v>661</v>
      </c>
      <c r="B12" s="867"/>
      <c r="C12" s="867"/>
      <c r="D12" s="867"/>
      <c r="E12" s="867"/>
      <c r="F12" s="867"/>
      <c r="G12" s="867"/>
      <c r="H12" s="867"/>
      <c r="I12" s="867"/>
      <c r="J12" s="867"/>
      <c r="K12" s="867"/>
      <c r="L12" s="867"/>
      <c r="M12" s="867"/>
      <c r="N12" s="868"/>
    </row>
    <row r="13" spans="1:14">
      <c r="A13" s="863" t="s">
        <v>662</v>
      </c>
      <c r="B13" s="864"/>
      <c r="C13" s="864"/>
      <c r="D13" s="864"/>
      <c r="E13" s="864"/>
      <c r="F13" s="864"/>
      <c r="G13" s="864"/>
      <c r="H13" s="864"/>
      <c r="I13" s="864"/>
      <c r="J13" s="864"/>
      <c r="K13" s="864"/>
      <c r="L13" s="864"/>
      <c r="M13" s="864"/>
      <c r="N13" s="865"/>
    </row>
    <row r="14" spans="1:14">
      <c r="A14" s="558" t="s">
        <v>663</v>
      </c>
      <c r="B14" s="559">
        <f>'Mérleg szintű ÖK'!F10/12</f>
        <v>4271040.833333333</v>
      </c>
      <c r="C14" s="559">
        <f>B14</f>
        <v>4271040.833333333</v>
      </c>
      <c r="D14" s="559">
        <f t="shared" ref="D14:M14" si="3">C14</f>
        <v>4271040.833333333</v>
      </c>
      <c r="E14" s="559">
        <f t="shared" si="3"/>
        <v>4271040.833333333</v>
      </c>
      <c r="F14" s="559">
        <f t="shared" si="3"/>
        <v>4271040.833333333</v>
      </c>
      <c r="G14" s="559">
        <f>F14</f>
        <v>4271040.833333333</v>
      </c>
      <c r="H14" s="559">
        <f t="shared" si="3"/>
        <v>4271040.833333333</v>
      </c>
      <c r="I14" s="559">
        <f t="shared" si="3"/>
        <v>4271040.833333333</v>
      </c>
      <c r="J14" s="559">
        <f t="shared" si="3"/>
        <v>4271040.833333333</v>
      </c>
      <c r="K14" s="559">
        <f t="shared" si="3"/>
        <v>4271040.833333333</v>
      </c>
      <c r="L14" s="559">
        <f t="shared" si="3"/>
        <v>4271040.833333333</v>
      </c>
      <c r="M14" s="559">
        <f t="shared" si="3"/>
        <v>4271040.833333333</v>
      </c>
      <c r="N14" s="560">
        <f>SUM(B14:M14)</f>
        <v>51252490.000000007</v>
      </c>
    </row>
    <row r="15" spans="1:14">
      <c r="A15" s="558" t="s">
        <v>664</v>
      </c>
      <c r="B15" s="561"/>
      <c r="C15" s="561"/>
      <c r="D15" s="561">
        <f>'Önkormányzat Beruházás'!C10</f>
        <v>500000</v>
      </c>
      <c r="E15" s="559"/>
      <c r="F15" s="559"/>
      <c r="G15" s="559">
        <f>'Önkormányzat Beruházás'!C13+'Önkormányzat Beruházás'!C11+'Önkormányzat Beruházás'!C15+'Önkormányzat Beruházás'!C17+'Önkormányzat Beruházás'!C18+'Önkormányzat Beruházás'!C19</f>
        <v>600773228</v>
      </c>
      <c r="H15" s="559"/>
      <c r="I15" s="561"/>
      <c r="J15" s="561"/>
      <c r="K15" s="562"/>
      <c r="L15" s="562"/>
      <c r="M15" s="562"/>
      <c r="N15" s="560">
        <f t="shared" ref="N15:N21" si="4">SUM(B15:M15)</f>
        <v>601273228</v>
      </c>
    </row>
    <row r="16" spans="1:14">
      <c r="A16" s="558" t="s">
        <v>665</v>
      </c>
      <c r="B16" s="561"/>
      <c r="C16" s="561"/>
      <c r="D16" s="561"/>
      <c r="E16" s="561"/>
      <c r="F16" s="561"/>
      <c r="G16" s="561"/>
      <c r="H16" s="561">
        <f>'Önkormányzat Beruházás'!C34</f>
        <v>92329000</v>
      </c>
      <c r="I16" s="561"/>
      <c r="J16" s="561"/>
      <c r="K16" s="562"/>
      <c r="L16" s="562"/>
      <c r="M16" s="562"/>
      <c r="N16" s="560">
        <f t="shared" si="4"/>
        <v>92329000</v>
      </c>
    </row>
    <row r="17" spans="1:14">
      <c r="A17" s="558" t="s">
        <v>157</v>
      </c>
      <c r="B17" s="561">
        <f>B10</f>
        <v>7921706.416666667</v>
      </c>
      <c r="C17" s="561">
        <f t="shared" ref="C17:M17" si="5">C10</f>
        <v>7921706.416666667</v>
      </c>
      <c r="D17" s="561">
        <f t="shared" si="5"/>
        <v>7921706.416666667</v>
      </c>
      <c r="E17" s="561">
        <f t="shared" si="5"/>
        <v>7921706.416666667</v>
      </c>
      <c r="F17" s="561">
        <f t="shared" si="5"/>
        <v>7921706.416666667</v>
      </c>
      <c r="G17" s="561">
        <f t="shared" si="5"/>
        <v>7921706.416666667</v>
      </c>
      <c r="H17" s="561">
        <f t="shared" si="5"/>
        <v>7921706.416666667</v>
      </c>
      <c r="I17" s="561">
        <f t="shared" si="5"/>
        <v>7921706.416666667</v>
      </c>
      <c r="J17" s="561">
        <f t="shared" si="5"/>
        <v>7921706.416666667</v>
      </c>
      <c r="K17" s="561">
        <f t="shared" si="5"/>
        <v>7921706.416666667</v>
      </c>
      <c r="L17" s="561">
        <f t="shared" si="5"/>
        <v>7921706.416666667</v>
      </c>
      <c r="M17" s="561">
        <f t="shared" si="5"/>
        <v>7921706.416666667</v>
      </c>
      <c r="N17" s="560">
        <f t="shared" si="4"/>
        <v>95060477.000000015</v>
      </c>
    </row>
    <row r="18" spans="1:14">
      <c r="A18" s="558" t="s">
        <v>666</v>
      </c>
      <c r="B18" s="561"/>
      <c r="C18" s="561"/>
      <c r="D18" s="561"/>
      <c r="E18" s="561"/>
      <c r="F18" s="561"/>
      <c r="G18" s="561"/>
      <c r="H18" s="561"/>
      <c r="I18" s="561"/>
      <c r="J18" s="561"/>
      <c r="K18" s="561"/>
      <c r="L18" s="561"/>
      <c r="M18" s="561"/>
      <c r="N18" s="560">
        <f t="shared" si="4"/>
        <v>0</v>
      </c>
    </row>
    <row r="19" spans="1:14">
      <c r="A19" s="563" t="s">
        <v>667</v>
      </c>
      <c r="B19" s="564">
        <f>SUM(B14:B18)</f>
        <v>12192747.25</v>
      </c>
      <c r="C19" s="564">
        <f t="shared" ref="C19:M19" si="6">SUM(C14:C18)</f>
        <v>12192747.25</v>
      </c>
      <c r="D19" s="564">
        <f t="shared" si="6"/>
        <v>12692747.25</v>
      </c>
      <c r="E19" s="564">
        <f t="shared" si="6"/>
        <v>12192747.25</v>
      </c>
      <c r="F19" s="564">
        <f t="shared" si="6"/>
        <v>12192747.25</v>
      </c>
      <c r="G19" s="564">
        <f t="shared" si="6"/>
        <v>612965975.25</v>
      </c>
      <c r="H19" s="564">
        <f t="shared" si="6"/>
        <v>104521747.25</v>
      </c>
      <c r="I19" s="564">
        <f t="shared" si="6"/>
        <v>12192747.25</v>
      </c>
      <c r="J19" s="564">
        <f t="shared" si="6"/>
        <v>12192747.25</v>
      </c>
      <c r="K19" s="564">
        <f t="shared" si="6"/>
        <v>12192747.25</v>
      </c>
      <c r="L19" s="564">
        <f t="shared" si="6"/>
        <v>12192747.25</v>
      </c>
      <c r="M19" s="564">
        <f t="shared" si="6"/>
        <v>12192747.25</v>
      </c>
      <c r="N19" s="564">
        <f>SUM(N14:N18)</f>
        <v>839915195</v>
      </c>
    </row>
    <row r="20" spans="1:14">
      <c r="A20" s="565" t="s">
        <v>668</v>
      </c>
      <c r="B20" s="566">
        <f>B19</f>
        <v>12192747.25</v>
      </c>
      <c r="C20" s="566">
        <f t="shared" ref="C20:M20" si="7">C19</f>
        <v>12192747.25</v>
      </c>
      <c r="D20" s="566">
        <f t="shared" si="7"/>
        <v>12692747.25</v>
      </c>
      <c r="E20" s="566">
        <f t="shared" si="7"/>
        <v>12192747.25</v>
      </c>
      <c r="F20" s="566">
        <f t="shared" si="7"/>
        <v>12192747.25</v>
      </c>
      <c r="G20" s="566">
        <f t="shared" si="7"/>
        <v>612965975.25</v>
      </c>
      <c r="H20" s="566">
        <f t="shared" si="7"/>
        <v>104521747.25</v>
      </c>
      <c r="I20" s="566">
        <f t="shared" si="7"/>
        <v>12192747.25</v>
      </c>
      <c r="J20" s="566">
        <f t="shared" si="7"/>
        <v>12192747.25</v>
      </c>
      <c r="K20" s="566">
        <f t="shared" si="7"/>
        <v>12192747.25</v>
      </c>
      <c r="L20" s="566">
        <f t="shared" si="7"/>
        <v>12192747.25</v>
      </c>
      <c r="M20" s="566">
        <f t="shared" si="7"/>
        <v>12192747.25</v>
      </c>
      <c r="N20" s="560">
        <f t="shared" si="4"/>
        <v>839915195</v>
      </c>
    </row>
    <row r="21" spans="1:14">
      <c r="A21" s="567" t="s">
        <v>669</v>
      </c>
      <c r="B21" s="566">
        <f>B11</f>
        <v>167345956.38333333</v>
      </c>
      <c r="C21" s="566">
        <f t="shared" ref="C21:M21" si="8">C11</f>
        <v>167345956.38333333</v>
      </c>
      <c r="D21" s="566">
        <f t="shared" si="8"/>
        <v>167345956.38333333</v>
      </c>
      <c r="E21" s="566">
        <f t="shared" si="8"/>
        <v>167345956.38333333</v>
      </c>
      <c r="F21" s="566">
        <f t="shared" si="8"/>
        <v>167345956.38333333</v>
      </c>
      <c r="G21" s="566">
        <f t="shared" si="8"/>
        <v>23705874.583333332</v>
      </c>
      <c r="H21" s="566">
        <f t="shared" si="8"/>
        <v>23705874.583333332</v>
      </c>
      <c r="I21" s="566">
        <f t="shared" si="8"/>
        <v>23705874.583333332</v>
      </c>
      <c r="J21" s="566">
        <f t="shared" si="8"/>
        <v>23705874.583333332</v>
      </c>
      <c r="K21" s="566">
        <f t="shared" si="8"/>
        <v>23705874.583333332</v>
      </c>
      <c r="L21" s="566">
        <f t="shared" si="8"/>
        <v>23705874.583333332</v>
      </c>
      <c r="M21" s="566">
        <f t="shared" si="8"/>
        <v>23705874.583333332</v>
      </c>
      <c r="N21" s="560">
        <f t="shared" si="4"/>
        <v>1002670904.0000002</v>
      </c>
    </row>
    <row r="22" spans="1:14" ht="15.75" thickBot="1">
      <c r="A22" s="568" t="s">
        <v>670</v>
      </c>
      <c r="B22" s="569">
        <f>B21-B20</f>
        <v>155153209.13333333</v>
      </c>
      <c r="C22" s="569">
        <f>B22+C21-C20</f>
        <v>310306418.26666665</v>
      </c>
      <c r="D22" s="569">
        <f>C22+D21-D20</f>
        <v>464959627.39999998</v>
      </c>
      <c r="E22" s="569">
        <f t="shared" ref="E22:M22" si="9">D22+E21-E20</f>
        <v>620112836.5333333</v>
      </c>
      <c r="F22" s="569">
        <f t="shared" si="9"/>
        <v>775266045.66666663</v>
      </c>
      <c r="G22" s="569">
        <f t="shared" si="9"/>
        <v>186005945</v>
      </c>
      <c r="H22" s="569">
        <f>G22+H21-H20</f>
        <v>105190072.33333334</v>
      </c>
      <c r="I22" s="569">
        <f t="shared" si="9"/>
        <v>116703199.66666667</v>
      </c>
      <c r="J22" s="569">
        <f t="shared" si="9"/>
        <v>128216327</v>
      </c>
      <c r="K22" s="569">
        <f t="shared" si="9"/>
        <v>139729454.33333334</v>
      </c>
      <c r="L22" s="569">
        <f t="shared" si="9"/>
        <v>151242581.66666669</v>
      </c>
      <c r="M22" s="569">
        <f t="shared" si="9"/>
        <v>162755709.00000003</v>
      </c>
      <c r="N22" s="560">
        <f>N21-N20</f>
        <v>162755709.00000024</v>
      </c>
    </row>
  </sheetData>
  <mergeCells count="6">
    <mergeCell ref="A13:N13"/>
    <mergeCell ref="A1:H1"/>
    <mergeCell ref="B3:K3"/>
    <mergeCell ref="A6:N6"/>
    <mergeCell ref="A7:N7"/>
    <mergeCell ref="A12:N12"/>
  </mergeCells>
  <pageMargins left="0.7" right="0.7" top="0.75" bottom="0.75" header="0.3" footer="0.3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C00000"/>
  </sheetPr>
  <dimension ref="A1:N28"/>
  <sheetViews>
    <sheetView workbookViewId="0">
      <selection activeCell="L6" sqref="L6"/>
    </sheetView>
  </sheetViews>
  <sheetFormatPr defaultRowHeight="15"/>
  <cols>
    <col min="1" max="1" width="21" customWidth="1"/>
    <col min="2" max="2" width="20.85546875" customWidth="1"/>
    <col min="3" max="3" width="11.140625" customWidth="1"/>
    <col min="5" max="5" width="13.140625" customWidth="1"/>
    <col min="6" max="6" width="14.5703125" customWidth="1"/>
    <col min="7" max="7" width="15" customWidth="1"/>
    <col min="8" max="8" width="10.5703125" bestFit="1" customWidth="1"/>
    <col min="9" max="9" width="15.7109375" customWidth="1"/>
  </cols>
  <sheetData>
    <row r="1" spans="1:14">
      <c r="A1" s="807" t="s">
        <v>755</v>
      </c>
      <c r="B1" s="807"/>
      <c r="C1" s="807"/>
      <c r="D1" s="807"/>
      <c r="E1" s="807"/>
    </row>
    <row r="2" spans="1:14">
      <c r="A2" s="552"/>
      <c r="B2" s="552"/>
      <c r="C2" s="552"/>
      <c r="D2" s="552"/>
      <c r="E2" s="552"/>
    </row>
    <row r="3" spans="1:14">
      <c r="A3" s="715" t="s">
        <v>757</v>
      </c>
      <c r="B3" s="715"/>
      <c r="C3" s="715"/>
      <c r="D3" s="715"/>
      <c r="E3" s="715"/>
      <c r="F3" s="715"/>
      <c r="G3" s="715"/>
      <c r="H3" s="715"/>
      <c r="I3" s="715"/>
      <c r="J3" s="692"/>
      <c r="K3" s="692"/>
      <c r="L3" s="692"/>
      <c r="M3" s="692"/>
      <c r="N3" s="692"/>
    </row>
    <row r="4" spans="1:14" ht="15.75" thickBot="1">
      <c r="A4" s="877" t="s">
        <v>756</v>
      </c>
      <c r="B4" s="877"/>
      <c r="C4" s="877"/>
      <c r="D4" s="877"/>
      <c r="E4" s="877"/>
      <c r="F4" s="877"/>
      <c r="G4" s="877"/>
      <c r="H4" s="877"/>
      <c r="I4" s="877"/>
    </row>
    <row r="5" spans="1:14" ht="15.75" thickTop="1">
      <c r="A5" s="869" t="s">
        <v>671</v>
      </c>
      <c r="B5" s="570"/>
      <c r="C5" s="871" t="s">
        <v>672</v>
      </c>
      <c r="D5" s="874" t="s">
        <v>673</v>
      </c>
      <c r="E5" s="874"/>
      <c r="F5" s="874"/>
      <c r="G5" s="874"/>
      <c r="H5" s="874"/>
      <c r="I5" s="571"/>
    </row>
    <row r="6" spans="1:14">
      <c r="A6" s="870"/>
      <c r="B6" s="572"/>
      <c r="C6" s="872"/>
      <c r="D6" s="875" t="s">
        <v>674</v>
      </c>
      <c r="E6" s="875"/>
      <c r="F6" s="875"/>
      <c r="G6" s="876" t="s">
        <v>675</v>
      </c>
      <c r="H6" s="876"/>
      <c r="I6" s="890" t="s">
        <v>676</v>
      </c>
    </row>
    <row r="7" spans="1:14">
      <c r="A7" s="870"/>
      <c r="B7" s="572"/>
      <c r="C7" s="872"/>
      <c r="D7" s="892" t="s">
        <v>677</v>
      </c>
      <c r="E7" s="894" t="s">
        <v>678</v>
      </c>
      <c r="F7" s="896" t="s">
        <v>679</v>
      </c>
      <c r="G7" s="896" t="s">
        <v>680</v>
      </c>
      <c r="H7" s="898" t="s">
        <v>681</v>
      </c>
      <c r="I7" s="890"/>
    </row>
    <row r="8" spans="1:14" ht="15.75" thickBot="1">
      <c r="A8" s="870"/>
      <c r="B8" s="572"/>
      <c r="C8" s="873"/>
      <c r="D8" s="893"/>
      <c r="E8" s="895"/>
      <c r="F8" s="897"/>
      <c r="G8" s="897"/>
      <c r="H8" s="899"/>
      <c r="I8" s="891"/>
    </row>
    <row r="9" spans="1:14" ht="15.75">
      <c r="A9" s="884" t="s">
        <v>683</v>
      </c>
      <c r="B9" s="573" t="s">
        <v>721</v>
      </c>
      <c r="C9" s="593"/>
      <c r="D9" s="593"/>
      <c r="E9" s="593"/>
      <c r="F9" s="594"/>
      <c r="G9" s="594"/>
      <c r="H9" s="595"/>
      <c r="I9" s="579"/>
    </row>
    <row r="10" spans="1:14" ht="15.75">
      <c r="A10" s="885"/>
      <c r="B10" s="596" t="s">
        <v>739</v>
      </c>
      <c r="C10" s="597">
        <v>1</v>
      </c>
      <c r="D10" s="597"/>
      <c r="E10" s="597">
        <v>1</v>
      </c>
      <c r="F10" s="598"/>
      <c r="G10" s="598"/>
      <c r="H10" s="599"/>
      <c r="I10" s="579"/>
    </row>
    <row r="11" spans="1:14" ht="15.75">
      <c r="A11" s="885"/>
      <c r="B11" s="596" t="s">
        <v>740</v>
      </c>
      <c r="C11" s="597">
        <v>1</v>
      </c>
      <c r="D11" s="597">
        <v>1</v>
      </c>
      <c r="E11" s="597"/>
      <c r="F11" s="598"/>
      <c r="G11" s="598"/>
      <c r="H11" s="599"/>
      <c r="I11" s="579"/>
    </row>
    <row r="12" spans="1:14" ht="15.75">
      <c r="A12" s="885"/>
      <c r="B12" s="596"/>
      <c r="C12" s="597"/>
      <c r="D12" s="597"/>
      <c r="E12" s="597"/>
      <c r="F12" s="598"/>
      <c r="G12" s="598"/>
      <c r="H12" s="599"/>
      <c r="I12" s="579"/>
    </row>
    <row r="13" spans="1:14" ht="16.5" thickBot="1">
      <c r="A13" s="886"/>
      <c r="B13" s="600"/>
      <c r="C13" s="601"/>
      <c r="D13" s="601"/>
      <c r="E13" s="601"/>
      <c r="F13" s="602"/>
      <c r="G13" s="602"/>
      <c r="H13" s="603"/>
      <c r="I13" s="579"/>
    </row>
    <row r="14" spans="1:14" ht="15.75">
      <c r="A14" s="881" t="s">
        <v>682</v>
      </c>
      <c r="B14" s="573" t="s">
        <v>721</v>
      </c>
      <c r="C14" s="574">
        <v>7</v>
      </c>
      <c r="D14" s="575">
        <v>7</v>
      </c>
      <c r="E14" s="576"/>
      <c r="F14" s="577"/>
      <c r="G14" s="577"/>
      <c r="H14" s="578"/>
      <c r="I14" s="579"/>
    </row>
    <row r="15" spans="1:14">
      <c r="A15" s="882"/>
      <c r="B15" s="580"/>
      <c r="C15" s="581"/>
      <c r="D15" s="582"/>
      <c r="E15" s="583"/>
      <c r="F15" s="584"/>
      <c r="G15" s="584"/>
      <c r="H15" s="585"/>
      <c r="I15" s="586"/>
    </row>
    <row r="16" spans="1:14">
      <c r="A16" s="882"/>
      <c r="B16" s="580"/>
      <c r="C16" s="581"/>
      <c r="D16" s="582"/>
      <c r="E16" s="583"/>
      <c r="F16" s="584"/>
      <c r="G16" s="584"/>
      <c r="H16" s="585"/>
      <c r="I16" s="586"/>
    </row>
    <row r="17" spans="1:9">
      <c r="A17" s="882"/>
      <c r="B17" s="580"/>
      <c r="C17" s="581"/>
      <c r="D17" s="582"/>
      <c r="E17" s="583"/>
      <c r="F17" s="584"/>
      <c r="G17" s="584"/>
      <c r="H17" s="585"/>
      <c r="I17" s="586"/>
    </row>
    <row r="18" spans="1:9" ht="15.75" thickBot="1">
      <c r="A18" s="883"/>
      <c r="B18" s="587"/>
      <c r="C18" s="588"/>
      <c r="D18" s="589"/>
      <c r="E18" s="590"/>
      <c r="F18" s="591"/>
      <c r="G18" s="591"/>
      <c r="H18" s="592"/>
      <c r="I18" s="586"/>
    </row>
    <row r="19" spans="1:9" ht="15.75">
      <c r="A19" s="887" t="s">
        <v>742</v>
      </c>
      <c r="B19" s="573" t="s">
        <v>721</v>
      </c>
      <c r="C19" s="607">
        <v>12</v>
      </c>
      <c r="D19" s="607">
        <v>6</v>
      </c>
      <c r="E19" s="607"/>
      <c r="F19" s="608"/>
      <c r="G19" s="608">
        <v>4</v>
      </c>
      <c r="H19" s="609">
        <v>4</v>
      </c>
      <c r="I19" s="579"/>
    </row>
    <row r="20" spans="1:9" ht="15.75">
      <c r="A20" s="888"/>
      <c r="B20" s="596"/>
      <c r="C20" s="597"/>
      <c r="D20" s="597"/>
      <c r="E20" s="597"/>
      <c r="F20" s="598"/>
      <c r="G20" s="598"/>
      <c r="H20" s="599"/>
      <c r="I20" s="579"/>
    </row>
    <row r="21" spans="1:9" ht="15.75">
      <c r="A21" s="888"/>
      <c r="B21" s="596"/>
      <c r="C21" s="597"/>
      <c r="D21" s="597"/>
      <c r="E21" s="597"/>
      <c r="F21" s="598"/>
      <c r="G21" s="598"/>
      <c r="H21" s="599"/>
      <c r="I21" s="579"/>
    </row>
    <row r="22" spans="1:9" ht="15.75">
      <c r="A22" s="888"/>
      <c r="B22" s="596"/>
      <c r="C22" s="597"/>
      <c r="D22" s="597"/>
      <c r="E22" s="597"/>
      <c r="F22" s="598"/>
      <c r="G22" s="598"/>
      <c r="H22" s="599"/>
      <c r="I22" s="579"/>
    </row>
    <row r="23" spans="1:9" ht="16.5" thickBot="1">
      <c r="A23" s="889"/>
      <c r="B23" s="600"/>
      <c r="C23" s="601"/>
      <c r="D23" s="601"/>
      <c r="E23" s="601"/>
      <c r="F23" s="602"/>
      <c r="G23" s="602"/>
      <c r="H23" s="603"/>
      <c r="I23" s="579"/>
    </row>
    <row r="24" spans="1:9" ht="15.75">
      <c r="A24" s="878" t="s">
        <v>684</v>
      </c>
      <c r="B24" s="573" t="s">
        <v>721</v>
      </c>
      <c r="C24" s="607">
        <v>7</v>
      </c>
      <c r="D24" s="607"/>
      <c r="E24" s="607"/>
      <c r="F24" s="608"/>
      <c r="G24" s="608"/>
      <c r="H24" s="609"/>
      <c r="I24" s="579">
        <v>7</v>
      </c>
    </row>
    <row r="25" spans="1:9" ht="15.75">
      <c r="A25" s="879"/>
      <c r="B25" s="596"/>
      <c r="C25" s="597"/>
      <c r="D25" s="597"/>
      <c r="E25" s="597"/>
      <c r="F25" s="598"/>
      <c r="G25" s="598"/>
      <c r="H25" s="599"/>
      <c r="I25" s="579"/>
    </row>
    <row r="26" spans="1:9" ht="15.75">
      <c r="A26" s="879"/>
      <c r="B26" s="596"/>
      <c r="C26" s="597"/>
      <c r="D26" s="604"/>
      <c r="E26" s="604"/>
      <c r="F26" s="605"/>
      <c r="G26" s="605"/>
      <c r="H26" s="606"/>
      <c r="I26" s="579"/>
    </row>
    <row r="27" spans="1:9" ht="15.75">
      <c r="A27" s="879"/>
      <c r="B27" s="596"/>
      <c r="C27" s="597"/>
      <c r="D27" s="604"/>
      <c r="E27" s="604"/>
      <c r="F27" s="605"/>
      <c r="G27" s="605"/>
      <c r="H27" s="606"/>
      <c r="I27" s="579"/>
    </row>
    <row r="28" spans="1:9" ht="16.5" thickBot="1">
      <c r="A28" s="880"/>
      <c r="B28" s="672" t="s">
        <v>741</v>
      </c>
      <c r="C28" s="601">
        <v>28</v>
      </c>
      <c r="D28" s="601">
        <v>14</v>
      </c>
      <c r="E28" s="601">
        <v>1</v>
      </c>
      <c r="F28" s="602"/>
      <c r="G28" s="602">
        <v>4</v>
      </c>
      <c r="H28" s="603">
        <v>2</v>
      </c>
      <c r="I28" s="579">
        <v>7</v>
      </c>
    </row>
  </sheetData>
  <mergeCells count="18">
    <mergeCell ref="A24:A28"/>
    <mergeCell ref="A14:A18"/>
    <mergeCell ref="A9:A13"/>
    <mergeCell ref="A19:A23"/>
    <mergeCell ref="I6:I8"/>
    <mergeCell ref="D7:D8"/>
    <mergeCell ref="E7:E8"/>
    <mergeCell ref="F7:F8"/>
    <mergeCell ref="G7:G8"/>
    <mergeCell ref="H7:H8"/>
    <mergeCell ref="A1:E1"/>
    <mergeCell ref="A5:A8"/>
    <mergeCell ref="C5:C8"/>
    <mergeCell ref="D5:H5"/>
    <mergeCell ref="D6:F6"/>
    <mergeCell ref="G6:H6"/>
    <mergeCell ref="A3:I3"/>
    <mergeCell ref="A4:I4"/>
  </mergeCells>
  <pageMargins left="0.7" right="0.7" top="0.75" bottom="0.75" header="0.3" footer="0.3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C00000"/>
  </sheetPr>
  <dimension ref="A1:E13"/>
  <sheetViews>
    <sheetView topLeftCell="A3" workbookViewId="0">
      <selection activeCell="A9" sqref="A9"/>
    </sheetView>
  </sheetViews>
  <sheetFormatPr defaultRowHeight="15"/>
  <cols>
    <col min="1" max="1" width="18.140625" customWidth="1"/>
    <col min="3" max="3" width="29.28515625" customWidth="1"/>
  </cols>
  <sheetData>
    <row r="1" spans="1:5">
      <c r="A1" s="807" t="s">
        <v>758</v>
      </c>
      <c r="B1" s="807"/>
      <c r="C1" s="807"/>
      <c r="D1" s="807"/>
      <c r="E1" s="807"/>
    </row>
    <row r="2" spans="1:5">
      <c r="A2" s="552"/>
      <c r="B2" s="552"/>
      <c r="C2" s="552"/>
      <c r="D2" s="552"/>
      <c r="E2" s="552"/>
    </row>
    <row r="3" spans="1:5" ht="15" customHeight="1">
      <c r="A3" s="906" t="s">
        <v>687</v>
      </c>
      <c r="B3" s="906"/>
      <c r="C3" s="906"/>
      <c r="D3" s="906"/>
      <c r="E3" s="906"/>
    </row>
    <row r="4" spans="1:5" ht="15.75" thickBot="1"/>
    <row r="5" spans="1:5" ht="15.75" thickTop="1">
      <c r="A5" s="900"/>
      <c r="B5" s="901"/>
      <c r="C5" s="902"/>
    </row>
    <row r="6" spans="1:5">
      <c r="A6" s="903"/>
      <c r="B6" s="904"/>
      <c r="C6" s="905"/>
    </row>
    <row r="7" spans="1:5">
      <c r="A7" s="610" t="s">
        <v>759</v>
      </c>
      <c r="B7" s="611" t="s">
        <v>218</v>
      </c>
      <c r="C7" s="612" t="s">
        <v>685</v>
      </c>
    </row>
    <row r="8" spans="1:5">
      <c r="A8" s="610" t="s">
        <v>610</v>
      </c>
      <c r="B8" s="611"/>
      <c r="C8" s="613"/>
    </row>
    <row r="9" spans="1:5">
      <c r="A9" s="610" t="s">
        <v>760</v>
      </c>
      <c r="B9" s="611"/>
      <c r="C9" s="613"/>
    </row>
    <row r="10" spans="1:5">
      <c r="A10" s="610"/>
      <c r="B10" s="611"/>
      <c r="C10" s="613"/>
    </row>
    <row r="11" spans="1:5" ht="15.75" thickBot="1">
      <c r="A11" s="614" t="s">
        <v>686</v>
      </c>
      <c r="B11" s="615">
        <f>SUM(B8:B10)</f>
        <v>0</v>
      </c>
      <c r="C11" s="616">
        <f>SUM(C8:C10)</f>
        <v>0</v>
      </c>
    </row>
    <row r="12" spans="1:5" ht="15.75" thickTop="1"/>
    <row r="13" spans="1:5">
      <c r="A13" t="s">
        <v>743</v>
      </c>
    </row>
  </sheetData>
  <mergeCells count="4">
    <mergeCell ref="A1:E1"/>
    <mergeCell ref="A5:C5"/>
    <mergeCell ref="A6:C6"/>
    <mergeCell ref="A3:E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C00000"/>
  </sheetPr>
  <dimension ref="A1:G35"/>
  <sheetViews>
    <sheetView workbookViewId="0">
      <selection activeCell="A2" sqref="A2:XFD2"/>
    </sheetView>
  </sheetViews>
  <sheetFormatPr defaultRowHeight="15"/>
  <cols>
    <col min="1" max="1" width="22.85546875" customWidth="1"/>
    <col min="2" max="2" width="7.42578125" customWidth="1"/>
    <col min="3" max="3" width="11.5703125" customWidth="1"/>
    <col min="4" max="5" width="11" customWidth="1"/>
    <col min="6" max="6" width="11.7109375" customWidth="1"/>
    <col min="7" max="7" width="11.42578125" customWidth="1"/>
  </cols>
  <sheetData>
    <row r="1" spans="1:7">
      <c r="A1" s="184" t="s">
        <v>761</v>
      </c>
      <c r="B1" s="184"/>
      <c r="C1" s="184"/>
      <c r="D1" s="184"/>
      <c r="E1" s="184"/>
      <c r="F1" s="184"/>
    </row>
    <row r="2" spans="1:7" ht="4.5" customHeight="1">
      <c r="A2" s="551"/>
      <c r="B2" s="551"/>
      <c r="C2" s="551"/>
      <c r="D2" s="551"/>
      <c r="E2" s="551"/>
      <c r="F2" s="551"/>
    </row>
    <row r="3" spans="1:7" ht="13.5" customHeight="1">
      <c r="A3" s="907" t="s">
        <v>722</v>
      </c>
      <c r="B3" s="907"/>
      <c r="C3" s="907"/>
      <c r="D3" s="907"/>
      <c r="E3" s="907"/>
      <c r="F3" s="907"/>
      <c r="G3" s="907"/>
    </row>
    <row r="4" spans="1:7" ht="12.75" customHeight="1" thickBot="1">
      <c r="A4" s="617"/>
      <c r="B4" s="617"/>
      <c r="C4" s="694" t="s">
        <v>762</v>
      </c>
      <c r="D4" s="693"/>
      <c r="E4" s="693"/>
      <c r="F4" s="617"/>
      <c r="G4" s="618" t="s">
        <v>688</v>
      </c>
    </row>
    <row r="5" spans="1:7" ht="14.25" customHeight="1">
      <c r="A5" s="908" t="s">
        <v>689</v>
      </c>
      <c r="B5" s="911" t="s">
        <v>2</v>
      </c>
      <c r="C5" s="914" t="s">
        <v>690</v>
      </c>
      <c r="D5" s="915"/>
      <c r="E5" s="915"/>
      <c r="F5" s="915"/>
      <c r="G5" s="918" t="s">
        <v>691</v>
      </c>
    </row>
    <row r="6" spans="1:7" ht="10.5" customHeight="1">
      <c r="A6" s="909"/>
      <c r="B6" s="912"/>
      <c r="C6" s="916"/>
      <c r="D6" s="917"/>
      <c r="E6" s="917"/>
      <c r="F6" s="917"/>
      <c r="G6" s="919"/>
    </row>
    <row r="7" spans="1:7" ht="11.25" customHeight="1" thickBot="1">
      <c r="A7" s="910"/>
      <c r="B7" s="913"/>
      <c r="C7" s="619">
        <v>2017</v>
      </c>
      <c r="D7" s="619">
        <v>2018</v>
      </c>
      <c r="E7" s="619">
        <v>2019</v>
      </c>
      <c r="F7" s="620">
        <v>2020</v>
      </c>
      <c r="G7" s="920"/>
    </row>
    <row r="8" spans="1:7" ht="12" customHeight="1">
      <c r="A8" s="621">
        <v>1</v>
      </c>
      <c r="B8" s="622">
        <v>2</v>
      </c>
      <c r="C8" s="622">
        <v>3</v>
      </c>
      <c r="D8" s="622">
        <v>4</v>
      </c>
      <c r="E8" s="622">
        <v>5</v>
      </c>
      <c r="F8" s="623">
        <v>6</v>
      </c>
      <c r="G8" s="624">
        <v>7</v>
      </c>
    </row>
    <row r="9" spans="1:7">
      <c r="A9" s="625" t="s">
        <v>692</v>
      </c>
      <c r="B9" s="626" t="s">
        <v>693</v>
      </c>
      <c r="C9" s="627">
        <f>'Közhatalmi bevétel'!D21</f>
        <v>61599700</v>
      </c>
      <c r="D9" s="627">
        <f>C9*1.039</f>
        <v>64002088.299999997</v>
      </c>
      <c r="E9" s="627">
        <f>D9*1.039</f>
        <v>66498169.74369999</v>
      </c>
      <c r="F9" s="627">
        <f>E9*1.039</f>
        <v>69091598.363704279</v>
      </c>
      <c r="G9" s="628">
        <f>+C9+D9+E9+F9</f>
        <v>261191556.40740424</v>
      </c>
    </row>
    <row r="10" spans="1:7">
      <c r="A10" s="625" t="s">
        <v>694</v>
      </c>
      <c r="B10" s="626" t="s">
        <v>695</v>
      </c>
      <c r="C10" s="627">
        <v>0</v>
      </c>
      <c r="D10" s="627">
        <f t="shared" ref="D10:F12" si="0">C10*1.039</f>
        <v>0</v>
      </c>
      <c r="E10" s="627">
        <f t="shared" si="0"/>
        <v>0</v>
      </c>
      <c r="F10" s="627">
        <f t="shared" si="0"/>
        <v>0</v>
      </c>
      <c r="G10" s="628">
        <f t="shared" ref="G10:G35" si="1">+C10+D10+E10+F10</f>
        <v>0</v>
      </c>
    </row>
    <row r="11" spans="1:7">
      <c r="A11" s="625" t="s">
        <v>696</v>
      </c>
      <c r="B11" s="626" t="s">
        <v>697</v>
      </c>
      <c r="C11" s="627">
        <v>0</v>
      </c>
      <c r="D11" s="627">
        <v>0</v>
      </c>
      <c r="E11" s="627">
        <f t="shared" si="0"/>
        <v>0</v>
      </c>
      <c r="F11" s="627">
        <f t="shared" si="0"/>
        <v>0</v>
      </c>
      <c r="G11" s="628">
        <f t="shared" si="1"/>
        <v>0</v>
      </c>
    </row>
    <row r="12" spans="1:7" ht="62.25" customHeight="1">
      <c r="A12" s="625" t="s">
        <v>698</v>
      </c>
      <c r="B12" s="626" t="s">
        <v>699</v>
      </c>
      <c r="C12" s="627">
        <v>0</v>
      </c>
      <c r="D12" s="627">
        <f t="shared" si="0"/>
        <v>0</v>
      </c>
      <c r="E12" s="627">
        <f t="shared" si="0"/>
        <v>0</v>
      </c>
      <c r="F12" s="627">
        <f t="shared" si="0"/>
        <v>0</v>
      </c>
      <c r="G12" s="628">
        <f t="shared" si="1"/>
        <v>0</v>
      </c>
    </row>
    <row r="13" spans="1:7" ht="23.25" customHeight="1">
      <c r="A13" s="625" t="s">
        <v>700</v>
      </c>
      <c r="B13" s="626" t="s">
        <v>701</v>
      </c>
      <c r="C13" s="627">
        <v>0</v>
      </c>
      <c r="D13" s="627">
        <v>0</v>
      </c>
      <c r="E13" s="627">
        <v>0</v>
      </c>
      <c r="F13" s="629">
        <v>0</v>
      </c>
      <c r="G13" s="628">
        <f t="shared" si="1"/>
        <v>0</v>
      </c>
    </row>
    <row r="14" spans="1:7" ht="35.25" customHeight="1">
      <c r="A14" s="625" t="s">
        <v>702</v>
      </c>
      <c r="B14" s="626" t="s">
        <v>703</v>
      </c>
      <c r="C14" s="627">
        <v>0</v>
      </c>
      <c r="D14" s="627">
        <v>0</v>
      </c>
      <c r="E14" s="627">
        <v>0</v>
      </c>
      <c r="F14" s="629">
        <v>0</v>
      </c>
      <c r="G14" s="628">
        <f t="shared" si="1"/>
        <v>0</v>
      </c>
    </row>
    <row r="15" spans="1:7" ht="30" customHeight="1" thickBot="1">
      <c r="A15" s="630" t="s">
        <v>704</v>
      </c>
      <c r="B15" s="631" t="s">
        <v>705</v>
      </c>
      <c r="C15" s="632">
        <v>0</v>
      </c>
      <c r="D15" s="632">
        <v>0</v>
      </c>
      <c r="E15" s="632">
        <v>0</v>
      </c>
      <c r="F15" s="633">
        <v>0</v>
      </c>
      <c r="G15" s="634">
        <f t="shared" si="1"/>
        <v>0</v>
      </c>
    </row>
    <row r="16" spans="1:7" ht="15.75" thickBot="1">
      <c r="A16" s="635" t="s">
        <v>706</v>
      </c>
      <c r="B16" s="636" t="s">
        <v>707</v>
      </c>
      <c r="C16" s="637">
        <f>SUM(C9:C15)</f>
        <v>61599700</v>
      </c>
      <c r="D16" s="637">
        <f>SUM(D9:D15)</f>
        <v>64002088.299999997</v>
      </c>
      <c r="E16" s="637">
        <f>SUM(E9:E15)</f>
        <v>66498169.74369999</v>
      </c>
      <c r="F16" s="638">
        <f>SUM(F9:F15)</f>
        <v>69091598.363704279</v>
      </c>
      <c r="G16" s="639">
        <f t="shared" si="1"/>
        <v>261191556.40740424</v>
      </c>
    </row>
    <row r="17" spans="1:7" ht="20.25" customHeight="1" thickBot="1">
      <c r="A17" s="640" t="s">
        <v>708</v>
      </c>
      <c r="B17" s="641" t="s">
        <v>709</v>
      </c>
      <c r="C17" s="642">
        <f>+C16*0.5</f>
        <v>30799850</v>
      </c>
      <c r="D17" s="642">
        <f>+D16*0.5</f>
        <v>32001044.149999999</v>
      </c>
      <c r="E17" s="642">
        <f>+E16*0.5</f>
        <v>33249084.871849995</v>
      </c>
      <c r="F17" s="643">
        <f>+F16*0.5</f>
        <v>34545799.18185214</v>
      </c>
      <c r="G17" s="639">
        <f t="shared" si="1"/>
        <v>130595778.20370212</v>
      </c>
    </row>
    <row r="18" spans="1:7" ht="40.5" customHeight="1" thickBot="1">
      <c r="A18" s="635" t="s">
        <v>710</v>
      </c>
      <c r="B18" s="644">
        <v>10</v>
      </c>
      <c r="C18" s="637">
        <f>SUM(C19:C25)</f>
        <v>0</v>
      </c>
      <c r="D18" s="637">
        <f>SUM(D19:D25)</f>
        <v>0</v>
      </c>
      <c r="E18" s="637">
        <f>SUM(E19:E25)</f>
        <v>0</v>
      </c>
      <c r="F18" s="638">
        <f>SUM(F19:F25)</f>
        <v>0</v>
      </c>
      <c r="G18" s="639">
        <f t="shared" si="1"/>
        <v>0</v>
      </c>
    </row>
    <row r="19" spans="1:7" ht="21" customHeight="1">
      <c r="A19" s="645" t="s">
        <v>711</v>
      </c>
      <c r="B19" s="646">
        <v>11</v>
      </c>
      <c r="C19" s="647">
        <v>0</v>
      </c>
      <c r="D19" s="647">
        <v>0</v>
      </c>
      <c r="E19" s="647">
        <v>0</v>
      </c>
      <c r="F19" s="648">
        <v>0</v>
      </c>
      <c r="G19" s="649">
        <f t="shared" si="1"/>
        <v>0</v>
      </c>
    </row>
    <row r="20" spans="1:7" ht="24.75" customHeight="1">
      <c r="A20" s="625" t="s">
        <v>712</v>
      </c>
      <c r="B20" s="650">
        <v>12</v>
      </c>
      <c r="C20" s="627">
        <v>0</v>
      </c>
      <c r="D20" s="627">
        <v>0</v>
      </c>
      <c r="E20" s="627">
        <v>0</v>
      </c>
      <c r="F20" s="629">
        <v>0</v>
      </c>
      <c r="G20" s="628">
        <f t="shared" si="1"/>
        <v>0</v>
      </c>
    </row>
    <row r="21" spans="1:7" ht="26.25" customHeight="1">
      <c r="A21" s="625" t="s">
        <v>713</v>
      </c>
      <c r="B21" s="650">
        <v>13</v>
      </c>
      <c r="C21" s="627">
        <v>0</v>
      </c>
      <c r="D21" s="627">
        <v>0</v>
      </c>
      <c r="E21" s="627">
        <v>0</v>
      </c>
      <c r="F21" s="629">
        <v>0</v>
      </c>
      <c r="G21" s="628">
        <f t="shared" si="1"/>
        <v>0</v>
      </c>
    </row>
    <row r="22" spans="1:7">
      <c r="A22" s="625" t="s">
        <v>714</v>
      </c>
      <c r="B22" s="650">
        <v>14</v>
      </c>
      <c r="C22" s="627">
        <v>0</v>
      </c>
      <c r="D22" s="627">
        <v>0</v>
      </c>
      <c r="E22" s="627">
        <v>0</v>
      </c>
      <c r="F22" s="629">
        <v>0</v>
      </c>
      <c r="G22" s="628">
        <f t="shared" si="1"/>
        <v>0</v>
      </c>
    </row>
    <row r="23" spans="1:7">
      <c r="A23" s="625" t="s">
        <v>715</v>
      </c>
      <c r="B23" s="650">
        <v>15</v>
      </c>
      <c r="C23" s="627">
        <v>0</v>
      </c>
      <c r="D23" s="627">
        <v>0</v>
      </c>
      <c r="E23" s="627">
        <v>0</v>
      </c>
      <c r="F23" s="629">
        <v>0</v>
      </c>
      <c r="G23" s="628">
        <f t="shared" si="1"/>
        <v>0</v>
      </c>
    </row>
    <row r="24" spans="1:7">
      <c r="A24" s="625" t="s">
        <v>716</v>
      </c>
      <c r="B24" s="650">
        <v>16</v>
      </c>
      <c r="C24" s="627">
        <v>0</v>
      </c>
      <c r="D24" s="627">
        <v>0</v>
      </c>
      <c r="E24" s="627">
        <v>0</v>
      </c>
      <c r="F24" s="629">
        <v>0</v>
      </c>
      <c r="G24" s="628">
        <f t="shared" si="1"/>
        <v>0</v>
      </c>
    </row>
    <row r="25" spans="1:7" ht="27.75" customHeight="1" thickBot="1">
      <c r="A25" s="630" t="s">
        <v>717</v>
      </c>
      <c r="B25" s="651">
        <v>17</v>
      </c>
      <c r="C25" s="632">
        <v>0</v>
      </c>
      <c r="D25" s="632">
        <v>0</v>
      </c>
      <c r="E25" s="632">
        <v>0</v>
      </c>
      <c r="F25" s="633">
        <v>0</v>
      </c>
      <c r="G25" s="634">
        <f t="shared" si="1"/>
        <v>0</v>
      </c>
    </row>
    <row r="26" spans="1:7" ht="45" customHeight="1" thickBot="1">
      <c r="A26" s="635" t="s">
        <v>718</v>
      </c>
      <c r="B26" s="644">
        <v>18</v>
      </c>
      <c r="C26" s="637">
        <f>SUM(C27:C33)</f>
        <v>0</v>
      </c>
      <c r="D26" s="637">
        <f>SUM(D27:D33)</f>
        <v>0</v>
      </c>
      <c r="E26" s="637">
        <f>SUM(E27:E33)</f>
        <v>0</v>
      </c>
      <c r="F26" s="638">
        <f>SUM(F27:F33)</f>
        <v>0</v>
      </c>
      <c r="G26" s="639">
        <f t="shared" si="1"/>
        <v>0</v>
      </c>
    </row>
    <row r="27" spans="1:7" ht="21.75" customHeight="1">
      <c r="A27" s="645" t="s">
        <v>711</v>
      </c>
      <c r="B27" s="646">
        <v>19</v>
      </c>
      <c r="C27" s="647">
        <v>0</v>
      </c>
      <c r="D27" s="647">
        <v>0</v>
      </c>
      <c r="E27" s="647">
        <v>0</v>
      </c>
      <c r="F27" s="648">
        <v>0</v>
      </c>
      <c r="G27" s="649">
        <f t="shared" si="1"/>
        <v>0</v>
      </c>
    </row>
    <row r="28" spans="1:7" ht="25.5" customHeight="1">
      <c r="A28" s="625" t="s">
        <v>712</v>
      </c>
      <c r="B28" s="650">
        <v>20</v>
      </c>
      <c r="C28" s="647">
        <v>0</v>
      </c>
      <c r="D28" s="647">
        <v>0</v>
      </c>
      <c r="E28" s="647">
        <v>0</v>
      </c>
      <c r="F28" s="648">
        <v>0</v>
      </c>
      <c r="G28" s="628">
        <f t="shared" si="1"/>
        <v>0</v>
      </c>
    </row>
    <row r="29" spans="1:7" ht="26.25" customHeight="1">
      <c r="A29" s="625" t="s">
        <v>713</v>
      </c>
      <c r="B29" s="650">
        <v>21</v>
      </c>
      <c r="C29" s="647">
        <v>0</v>
      </c>
      <c r="D29" s="647">
        <v>0</v>
      </c>
      <c r="E29" s="647">
        <v>0</v>
      </c>
      <c r="F29" s="648">
        <v>0</v>
      </c>
      <c r="G29" s="628">
        <f t="shared" si="1"/>
        <v>0</v>
      </c>
    </row>
    <row r="30" spans="1:7">
      <c r="A30" s="625" t="s">
        <v>714</v>
      </c>
      <c r="B30" s="650">
        <v>22</v>
      </c>
      <c r="C30" s="647">
        <v>0</v>
      </c>
      <c r="D30" s="647">
        <v>0</v>
      </c>
      <c r="E30" s="647">
        <v>0</v>
      </c>
      <c r="F30" s="648">
        <v>0</v>
      </c>
      <c r="G30" s="628">
        <f t="shared" si="1"/>
        <v>0</v>
      </c>
    </row>
    <row r="31" spans="1:7">
      <c r="A31" s="625" t="s">
        <v>715</v>
      </c>
      <c r="B31" s="650">
        <v>23</v>
      </c>
      <c r="C31" s="647">
        <v>0</v>
      </c>
      <c r="D31" s="647">
        <v>0</v>
      </c>
      <c r="E31" s="647">
        <v>0</v>
      </c>
      <c r="F31" s="648">
        <v>0</v>
      </c>
      <c r="G31" s="628">
        <f t="shared" si="1"/>
        <v>0</v>
      </c>
    </row>
    <row r="32" spans="1:7">
      <c r="A32" s="625" t="s">
        <v>716</v>
      </c>
      <c r="B32" s="650">
        <v>24</v>
      </c>
      <c r="C32" s="647">
        <v>0</v>
      </c>
      <c r="D32" s="647">
        <v>0</v>
      </c>
      <c r="E32" s="647">
        <v>0</v>
      </c>
      <c r="F32" s="648">
        <v>0</v>
      </c>
      <c r="G32" s="628">
        <f t="shared" si="1"/>
        <v>0</v>
      </c>
    </row>
    <row r="33" spans="1:7" ht="26.25" customHeight="1" thickBot="1">
      <c r="A33" s="630" t="s">
        <v>717</v>
      </c>
      <c r="B33" s="651">
        <v>25</v>
      </c>
      <c r="C33" s="647">
        <v>0</v>
      </c>
      <c r="D33" s="647">
        <v>0</v>
      </c>
      <c r="E33" s="647">
        <v>0</v>
      </c>
      <c r="F33" s="648">
        <v>0</v>
      </c>
      <c r="G33" s="634">
        <f t="shared" si="1"/>
        <v>0</v>
      </c>
    </row>
    <row r="34" spans="1:7" ht="21.75" thickBot="1">
      <c r="A34" s="635" t="s">
        <v>719</v>
      </c>
      <c r="B34" s="644">
        <v>26</v>
      </c>
      <c r="C34" s="637">
        <f>+C18+C26</f>
        <v>0</v>
      </c>
      <c r="D34" s="637">
        <f>+D18+D26</f>
        <v>0</v>
      </c>
      <c r="E34" s="637">
        <f>+E18+E26</f>
        <v>0</v>
      </c>
      <c r="F34" s="638">
        <f>+F18+F26</f>
        <v>0</v>
      </c>
      <c r="G34" s="639">
        <f t="shared" si="1"/>
        <v>0</v>
      </c>
    </row>
    <row r="35" spans="1:7" ht="33.75" customHeight="1" thickBot="1">
      <c r="A35" s="640" t="s">
        <v>720</v>
      </c>
      <c r="B35" s="652">
        <v>27</v>
      </c>
      <c r="C35" s="642">
        <f>+C17-C34</f>
        <v>30799850</v>
      </c>
      <c r="D35" s="642">
        <f>+D17-D34</f>
        <v>32001044.149999999</v>
      </c>
      <c r="E35" s="642">
        <f>+E17-E34</f>
        <v>33249084.871849995</v>
      </c>
      <c r="F35" s="642">
        <f>+F17-F34</f>
        <v>34545799.18185214</v>
      </c>
      <c r="G35" s="653">
        <f t="shared" si="1"/>
        <v>130595778.20370212</v>
      </c>
    </row>
  </sheetData>
  <mergeCells count="5">
    <mergeCell ref="A3:G3"/>
    <mergeCell ref="A5:A7"/>
    <mergeCell ref="B5:B7"/>
    <mergeCell ref="C5:F6"/>
    <mergeCell ref="G5:G7"/>
  </mergeCells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C00000"/>
  </sheetPr>
  <dimension ref="A1:L14"/>
  <sheetViews>
    <sheetView workbookViewId="0">
      <selection sqref="A1:F2"/>
    </sheetView>
  </sheetViews>
  <sheetFormatPr defaultRowHeight="15"/>
  <cols>
    <col min="1" max="1" width="14.5703125" customWidth="1"/>
    <col min="2" max="2" width="18.140625" customWidth="1"/>
    <col min="3" max="3" width="13.140625" customWidth="1"/>
  </cols>
  <sheetData>
    <row r="1" spans="1:12">
      <c r="A1" s="724" t="s">
        <v>763</v>
      </c>
      <c r="B1" s="724"/>
      <c r="C1" s="724"/>
      <c r="D1" s="724"/>
      <c r="E1" s="724"/>
      <c r="F1" s="724"/>
      <c r="G1" s="551"/>
      <c r="H1" s="551"/>
      <c r="I1" s="551"/>
      <c r="J1" s="551"/>
    </row>
    <row r="2" spans="1:12">
      <c r="A2" s="724"/>
      <c r="B2" s="724"/>
      <c r="C2" s="724"/>
      <c r="D2" s="724"/>
      <c r="E2" s="724"/>
      <c r="F2" s="724"/>
      <c r="G2" s="551"/>
      <c r="H2" s="551"/>
      <c r="I2" s="551"/>
      <c r="J2" s="551"/>
    </row>
    <row r="4" spans="1:12">
      <c r="A4" s="715" t="s">
        <v>729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</row>
    <row r="5" spans="1:12">
      <c r="A5" s="715"/>
      <c r="B5" s="715"/>
      <c r="C5" s="715"/>
      <c r="D5" s="715"/>
      <c r="E5" s="715"/>
      <c r="F5" s="715"/>
      <c r="G5" s="715"/>
      <c r="H5" s="715"/>
      <c r="I5" s="715"/>
      <c r="J5" s="715"/>
      <c r="K5" s="715"/>
      <c r="L5" s="715"/>
    </row>
    <row r="8" spans="1:12">
      <c r="A8" s="921" t="s">
        <v>2</v>
      </c>
      <c r="B8" s="922" t="s">
        <v>723</v>
      </c>
      <c r="C8" s="924" t="s">
        <v>724</v>
      </c>
      <c r="D8" s="926"/>
      <c r="E8" s="926"/>
      <c r="F8" s="927"/>
      <c r="G8" s="654"/>
      <c r="H8" s="654"/>
      <c r="I8" s="654"/>
      <c r="J8" s="654"/>
      <c r="K8" s="928" t="s">
        <v>725</v>
      </c>
      <c r="L8" s="922" t="s">
        <v>686</v>
      </c>
    </row>
    <row r="9" spans="1:12" ht="48" customHeight="1">
      <c r="A9" s="921"/>
      <c r="B9" s="923"/>
      <c r="C9" s="925"/>
      <c r="D9" s="655">
        <v>2017</v>
      </c>
      <c r="E9" s="656">
        <v>2018</v>
      </c>
      <c r="F9" s="656">
        <v>2019</v>
      </c>
      <c r="G9" s="656">
        <v>2020</v>
      </c>
      <c r="H9" s="656">
        <v>2021</v>
      </c>
      <c r="I9" s="656">
        <v>2022</v>
      </c>
      <c r="J9" s="656">
        <v>2023</v>
      </c>
      <c r="K9" s="928"/>
      <c r="L9" s="923"/>
    </row>
    <row r="10" spans="1:12" ht="33">
      <c r="A10" s="657"/>
      <c r="B10" s="658" t="s">
        <v>726</v>
      </c>
      <c r="C10" s="659">
        <f>SUM(C8:C8)</f>
        <v>0</v>
      </c>
      <c r="D10" s="660">
        <f>SUM(D8:D8)</f>
        <v>0</v>
      </c>
      <c r="E10" s="660">
        <f>SUM(E8:E8)</f>
        <v>0</v>
      </c>
      <c r="F10" s="660">
        <f>SUM(F8:F8)</f>
        <v>0</v>
      </c>
      <c r="G10" s="660">
        <v>0</v>
      </c>
      <c r="H10" s="660">
        <v>0</v>
      </c>
      <c r="I10" s="660">
        <v>0</v>
      </c>
      <c r="J10" s="660">
        <v>0</v>
      </c>
      <c r="K10" s="660">
        <v>0</v>
      </c>
      <c r="L10" s="660">
        <f>SUM(L8:L8)</f>
        <v>0</v>
      </c>
    </row>
    <row r="11" spans="1:12">
      <c r="A11" s="655">
        <v>1</v>
      </c>
      <c r="B11" s="661"/>
      <c r="C11" s="662">
        <v>0</v>
      </c>
      <c r="D11" s="662">
        <v>0</v>
      </c>
      <c r="E11" s="662">
        <v>0</v>
      </c>
      <c r="F11" s="662">
        <v>0</v>
      </c>
      <c r="G11" s="662">
        <v>0</v>
      </c>
      <c r="H11" s="662">
        <v>0</v>
      </c>
      <c r="I11" s="662">
        <v>0</v>
      </c>
      <c r="J11" s="662"/>
      <c r="K11" s="663">
        <v>0</v>
      </c>
      <c r="L11" s="660"/>
    </row>
    <row r="12" spans="1:12">
      <c r="A12" s="655"/>
      <c r="B12" s="661"/>
      <c r="C12" s="662"/>
      <c r="D12" s="662"/>
      <c r="E12" s="662"/>
      <c r="F12" s="662"/>
      <c r="G12" s="662"/>
      <c r="H12" s="662"/>
      <c r="I12" s="662"/>
      <c r="J12" s="662"/>
      <c r="K12" s="663"/>
      <c r="L12" s="660"/>
    </row>
    <row r="13" spans="1:12" ht="43.5">
      <c r="A13" s="657"/>
      <c r="B13" s="658" t="s">
        <v>727</v>
      </c>
      <c r="C13" s="659">
        <f>SUM(C11)</f>
        <v>0</v>
      </c>
      <c r="D13" s="659">
        <f>SUM(D12)</f>
        <v>0</v>
      </c>
      <c r="E13" s="659">
        <f t="shared" ref="E13:L14" si="0">SUM(E12)</f>
        <v>0</v>
      </c>
      <c r="F13" s="659">
        <f t="shared" si="0"/>
        <v>0</v>
      </c>
      <c r="G13" s="659">
        <f t="shared" si="0"/>
        <v>0</v>
      </c>
      <c r="H13" s="659">
        <f t="shared" si="0"/>
        <v>0</v>
      </c>
      <c r="I13" s="659">
        <f t="shared" si="0"/>
        <v>0</v>
      </c>
      <c r="J13" s="659">
        <f t="shared" si="0"/>
        <v>0</v>
      </c>
      <c r="K13" s="660">
        <v>0</v>
      </c>
      <c r="L13" s="659">
        <f t="shared" si="0"/>
        <v>0</v>
      </c>
    </row>
    <row r="14" spans="1:12">
      <c r="A14" s="662"/>
      <c r="B14" s="656" t="s">
        <v>728</v>
      </c>
      <c r="C14" s="659">
        <v>0</v>
      </c>
      <c r="D14" s="659">
        <f>SUM(D13)</f>
        <v>0</v>
      </c>
      <c r="E14" s="659">
        <f t="shared" si="0"/>
        <v>0</v>
      </c>
      <c r="F14" s="659">
        <f t="shared" si="0"/>
        <v>0</v>
      </c>
      <c r="G14" s="659">
        <f t="shared" si="0"/>
        <v>0</v>
      </c>
      <c r="H14" s="659">
        <f t="shared" si="0"/>
        <v>0</v>
      </c>
      <c r="I14" s="659">
        <f t="shared" si="0"/>
        <v>0</v>
      </c>
      <c r="J14" s="659">
        <f t="shared" si="0"/>
        <v>0</v>
      </c>
      <c r="K14" s="659">
        <f t="shared" si="0"/>
        <v>0</v>
      </c>
      <c r="L14" s="659">
        <f t="shared" si="0"/>
        <v>0</v>
      </c>
    </row>
  </sheetData>
  <mergeCells count="8">
    <mergeCell ref="A1:F2"/>
    <mergeCell ref="A4:L5"/>
    <mergeCell ref="A8:A9"/>
    <mergeCell ref="B8:B9"/>
    <mergeCell ref="C8:C9"/>
    <mergeCell ref="D8:F8"/>
    <mergeCell ref="K8:K9"/>
    <mergeCell ref="L8:L9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60"/>
  <sheetViews>
    <sheetView view="pageBreakPreview" topLeftCell="B1" zoomScale="90" zoomScaleNormal="100" zoomScaleSheetLayoutView="90" workbookViewId="0">
      <selection activeCell="K10" sqref="K10"/>
    </sheetView>
  </sheetViews>
  <sheetFormatPr defaultRowHeight="15"/>
  <cols>
    <col min="1" max="1" width="13.140625" customWidth="1"/>
    <col min="2" max="2" width="71.85546875" bestFit="1" customWidth="1"/>
    <col min="3" max="3" width="7.140625" bestFit="1" customWidth="1"/>
    <col min="4" max="4" width="16.7109375" bestFit="1" customWidth="1"/>
    <col min="5" max="5" width="23.7109375" bestFit="1" customWidth="1"/>
    <col min="6" max="6" width="14.42578125" bestFit="1" customWidth="1"/>
  </cols>
  <sheetData>
    <row r="1" spans="1:5">
      <c r="A1" t="s">
        <v>473</v>
      </c>
    </row>
    <row r="3" spans="1:5">
      <c r="B3" s="700" t="s">
        <v>744</v>
      </c>
      <c r="C3" s="700"/>
      <c r="D3" s="700"/>
      <c r="E3" s="700"/>
    </row>
    <row r="4" spans="1:5">
      <c r="A4" s="55"/>
      <c r="B4" s="700" t="s">
        <v>745</v>
      </c>
      <c r="C4" s="700"/>
      <c r="D4" s="700"/>
    </row>
    <row r="6" spans="1:5">
      <c r="A6" s="704" t="s">
        <v>243</v>
      </c>
      <c r="B6" s="705"/>
      <c r="C6" s="705"/>
      <c r="D6" s="705"/>
      <c r="E6" s="705"/>
    </row>
    <row r="7" spans="1:5" ht="15.75" thickBot="1">
      <c r="A7" s="706"/>
      <c r="B7" s="707"/>
      <c r="C7" s="707"/>
      <c r="D7" s="707"/>
      <c r="E7" s="707"/>
    </row>
    <row r="8" spans="1:5">
      <c r="A8" s="56"/>
      <c r="B8" s="56"/>
      <c r="C8" s="56"/>
      <c r="D8" s="56"/>
      <c r="E8" s="56"/>
    </row>
    <row r="9" spans="1:5">
      <c r="A9" s="708" t="s">
        <v>169</v>
      </c>
      <c r="B9" s="709" t="s">
        <v>170</v>
      </c>
      <c r="C9" s="709" t="s">
        <v>171</v>
      </c>
      <c r="D9" s="709"/>
      <c r="E9" s="709"/>
    </row>
    <row r="10" spans="1:5">
      <c r="A10" s="708"/>
      <c r="B10" s="709"/>
      <c r="C10" s="57" t="s">
        <v>172</v>
      </c>
      <c r="D10" s="57" t="s">
        <v>173</v>
      </c>
      <c r="E10" s="57" t="s">
        <v>174</v>
      </c>
    </row>
    <row r="11" spans="1:5">
      <c r="A11" s="708"/>
      <c r="B11" s="709"/>
      <c r="C11" s="710" t="s">
        <v>175</v>
      </c>
      <c r="D11" s="710"/>
      <c r="E11" s="710"/>
    </row>
    <row r="12" spans="1:5">
      <c r="A12" s="708"/>
      <c r="B12" s="709"/>
      <c r="C12" s="710">
        <v>2018</v>
      </c>
      <c r="D12" s="710"/>
      <c r="E12" s="710"/>
    </row>
    <row r="13" spans="1:5">
      <c r="A13" s="708"/>
      <c r="B13" s="709"/>
      <c r="C13" s="710"/>
      <c r="D13" s="710"/>
      <c r="E13" s="710"/>
    </row>
    <row r="14" spans="1:5">
      <c r="A14" s="58" t="s">
        <v>176</v>
      </c>
      <c r="B14" s="59" t="s">
        <v>177</v>
      </c>
      <c r="C14" s="60">
        <v>6.06</v>
      </c>
      <c r="D14" s="61" t="s">
        <v>178</v>
      </c>
      <c r="E14" s="62">
        <v>27754800</v>
      </c>
    </row>
    <row r="15" spans="1:5">
      <c r="A15" s="59" t="s">
        <v>179</v>
      </c>
      <c r="B15" s="59" t="s">
        <v>180</v>
      </c>
      <c r="C15" s="63"/>
      <c r="D15" s="63"/>
      <c r="E15" s="64">
        <f>SUM(E16:E19)</f>
        <v>9156604</v>
      </c>
    </row>
    <row r="16" spans="1:5">
      <c r="A16" s="65" t="s">
        <v>181</v>
      </c>
      <c r="B16" s="66" t="s">
        <v>182</v>
      </c>
      <c r="C16" s="63"/>
      <c r="D16" s="63"/>
      <c r="E16" s="67">
        <v>2847710</v>
      </c>
    </row>
    <row r="17" spans="1:5">
      <c r="A17" s="68" t="s">
        <v>183</v>
      </c>
      <c r="B17" s="66" t="s">
        <v>184</v>
      </c>
      <c r="C17" s="63"/>
      <c r="D17" s="63"/>
      <c r="E17" s="69">
        <v>4320000</v>
      </c>
    </row>
    <row r="18" spans="1:5">
      <c r="A18" s="68" t="s">
        <v>185</v>
      </c>
      <c r="B18" s="66" t="s">
        <v>186</v>
      </c>
      <c r="C18" s="63"/>
      <c r="D18" s="63"/>
      <c r="E18" s="70">
        <v>120684</v>
      </c>
    </row>
    <row r="19" spans="1:5">
      <c r="A19" s="68" t="s">
        <v>187</v>
      </c>
      <c r="B19" s="66" t="s">
        <v>188</v>
      </c>
      <c r="C19" s="63"/>
      <c r="D19" s="63"/>
      <c r="E19" s="69">
        <v>1868210</v>
      </c>
    </row>
    <row r="20" spans="1:5">
      <c r="A20" s="59" t="s">
        <v>189</v>
      </c>
      <c r="B20" s="71" t="s">
        <v>190</v>
      </c>
      <c r="C20" s="63"/>
      <c r="D20" s="63"/>
      <c r="E20" s="64">
        <v>3668471</v>
      </c>
    </row>
    <row r="21" spans="1:5">
      <c r="A21" s="59" t="s">
        <v>191</v>
      </c>
      <c r="B21" s="71" t="s">
        <v>192</v>
      </c>
      <c r="C21" s="63"/>
      <c r="D21" s="63"/>
      <c r="E21" s="64">
        <v>316200</v>
      </c>
    </row>
    <row r="22" spans="1:5">
      <c r="A22" s="59" t="s">
        <v>193</v>
      </c>
      <c r="B22" s="71" t="s">
        <v>194</v>
      </c>
      <c r="C22" s="63"/>
      <c r="D22" s="63"/>
      <c r="E22" s="64">
        <v>0</v>
      </c>
    </row>
    <row r="23" spans="1:5">
      <c r="A23" s="59"/>
      <c r="B23" s="71" t="s">
        <v>244</v>
      </c>
      <c r="C23" s="63"/>
      <c r="D23" s="63"/>
      <c r="E23" s="64">
        <v>1041000</v>
      </c>
    </row>
    <row r="24" spans="1:5">
      <c r="A24" s="59"/>
      <c r="B24" s="71" t="s">
        <v>245</v>
      </c>
      <c r="C24" s="63"/>
      <c r="D24" s="63"/>
      <c r="E24" s="64"/>
    </row>
    <row r="25" spans="1:5">
      <c r="A25" s="72" t="s">
        <v>195</v>
      </c>
      <c r="B25" s="73" t="s">
        <v>196</v>
      </c>
      <c r="C25" s="63"/>
      <c r="D25" s="63"/>
      <c r="E25" s="74">
        <f>SUM(E14,E15,E20,E21,E22,E23)</f>
        <v>41937075</v>
      </c>
    </row>
    <row r="26" spans="1:5">
      <c r="A26" s="697" t="s">
        <v>197</v>
      </c>
      <c r="B26" s="75" t="s">
        <v>198</v>
      </c>
      <c r="C26" s="76">
        <v>5.8</v>
      </c>
      <c r="D26" s="77">
        <v>4419000</v>
      </c>
      <c r="E26" s="78">
        <v>17086800</v>
      </c>
    </row>
    <row r="27" spans="1:5">
      <c r="A27" s="698"/>
      <c r="B27" s="79" t="s">
        <v>199</v>
      </c>
      <c r="C27" s="80">
        <v>5.7</v>
      </c>
      <c r="D27" s="81">
        <v>4419000</v>
      </c>
      <c r="E27" s="82">
        <v>8396100</v>
      </c>
    </row>
    <row r="28" spans="1:5">
      <c r="A28" s="698"/>
      <c r="B28" s="79"/>
      <c r="C28" s="83"/>
      <c r="D28" s="83"/>
      <c r="E28" s="82"/>
    </row>
    <row r="29" spans="1:5">
      <c r="A29" s="698"/>
      <c r="B29" s="79" t="s">
        <v>200</v>
      </c>
      <c r="C29" s="80">
        <v>4</v>
      </c>
      <c r="D29" s="81">
        <v>2205000</v>
      </c>
      <c r="E29" s="82">
        <v>5880000</v>
      </c>
    </row>
    <row r="30" spans="1:5">
      <c r="A30" s="698"/>
      <c r="B30" s="79" t="s">
        <v>201</v>
      </c>
      <c r="C30" s="80">
        <v>4</v>
      </c>
      <c r="D30" s="81">
        <v>2205000</v>
      </c>
      <c r="E30" s="82">
        <v>2940000</v>
      </c>
    </row>
    <row r="31" spans="1:5" ht="24">
      <c r="A31" s="698"/>
      <c r="B31" s="84" t="s">
        <v>202</v>
      </c>
      <c r="C31" s="85"/>
      <c r="D31" s="85"/>
      <c r="E31" s="86">
        <f>SUM(E26:E30)</f>
        <v>34302900</v>
      </c>
    </row>
    <row r="32" spans="1:5">
      <c r="A32" s="698" t="s">
        <v>203</v>
      </c>
      <c r="B32" s="79" t="s">
        <v>204</v>
      </c>
      <c r="C32" s="80">
        <v>60</v>
      </c>
      <c r="D32" s="81">
        <v>81700</v>
      </c>
      <c r="E32" s="82">
        <v>3268000</v>
      </c>
    </row>
    <row r="33" spans="1:6">
      <c r="A33" s="698"/>
      <c r="B33" s="79" t="s">
        <v>205</v>
      </c>
      <c r="C33" s="80">
        <v>59</v>
      </c>
      <c r="D33" s="81">
        <v>81700</v>
      </c>
      <c r="E33" s="82">
        <v>1606057</v>
      </c>
    </row>
    <row r="34" spans="1:6">
      <c r="A34" s="698"/>
      <c r="B34" s="87" t="s">
        <v>206</v>
      </c>
      <c r="C34" s="88"/>
      <c r="D34" s="88"/>
      <c r="E34" s="86">
        <f>SUM(E32:E33)</f>
        <v>4874057</v>
      </c>
    </row>
    <row r="35" spans="1:6" ht="24">
      <c r="A35" s="89" t="s">
        <v>207</v>
      </c>
      <c r="B35" s="84" t="s">
        <v>208</v>
      </c>
      <c r="C35" s="88"/>
      <c r="D35" s="88"/>
      <c r="E35" s="86">
        <f>SUM(E36:E37)</f>
        <v>1203000</v>
      </c>
    </row>
    <row r="36" spans="1:6">
      <c r="A36" s="89"/>
      <c r="B36" s="90" t="s">
        <v>209</v>
      </c>
      <c r="C36" s="91">
        <v>3</v>
      </c>
      <c r="D36" s="92">
        <v>401000</v>
      </c>
      <c r="E36" s="93">
        <v>1203000</v>
      </c>
    </row>
    <row r="37" spans="1:6">
      <c r="A37" s="89"/>
      <c r="B37" s="90" t="s">
        <v>210</v>
      </c>
      <c r="C37" s="91"/>
      <c r="D37" s="92"/>
      <c r="E37" s="93"/>
    </row>
    <row r="38" spans="1:6" ht="24.75" thickBot="1">
      <c r="A38" s="94" t="s">
        <v>211</v>
      </c>
      <c r="B38" s="95" t="s">
        <v>212</v>
      </c>
      <c r="C38" s="85"/>
      <c r="D38" s="85"/>
      <c r="E38" s="96">
        <f>SUM(E31,E34,E35)</f>
        <v>40379957</v>
      </c>
    </row>
    <row r="39" spans="1:6" ht="15.75" thickBot="1">
      <c r="A39" s="97" t="s">
        <v>213</v>
      </c>
      <c r="B39" s="98" t="s">
        <v>214</v>
      </c>
      <c r="C39" s="99"/>
      <c r="D39" s="100"/>
      <c r="E39" s="345">
        <v>12425000</v>
      </c>
    </row>
    <row r="40" spans="1:6">
      <c r="A40" s="102" t="s">
        <v>215</v>
      </c>
      <c r="B40" s="102" t="s">
        <v>216</v>
      </c>
      <c r="C40" s="103"/>
      <c r="D40" s="104"/>
      <c r="E40" s="105">
        <f>SUM(E41)</f>
        <v>0</v>
      </c>
    </row>
    <row r="41" spans="1:6" ht="15.75" thickBot="1">
      <c r="A41" s="106"/>
      <c r="B41" s="107" t="s">
        <v>217</v>
      </c>
      <c r="C41" s="108" t="s">
        <v>218</v>
      </c>
      <c r="D41" s="108">
        <v>9</v>
      </c>
      <c r="E41" s="109"/>
    </row>
    <row r="42" spans="1:6" ht="15.75" thickBot="1">
      <c r="A42" s="110" t="s">
        <v>219</v>
      </c>
      <c r="B42" s="110" t="s">
        <v>220</v>
      </c>
      <c r="C42" s="99"/>
      <c r="D42" s="100"/>
      <c r="E42" s="101">
        <f>SUM(E43:E44)</f>
        <v>18057386</v>
      </c>
    </row>
    <row r="43" spans="1:6" ht="15.75" thickBot="1">
      <c r="A43" s="111" t="s">
        <v>221</v>
      </c>
      <c r="B43" s="112" t="s">
        <v>222</v>
      </c>
      <c r="C43" s="112">
        <v>5.26</v>
      </c>
      <c r="D43" s="113" t="s">
        <v>421</v>
      </c>
      <c r="E43" s="114">
        <v>9994000</v>
      </c>
      <c r="F43" s="204"/>
    </row>
    <row r="44" spans="1:6" ht="15.75" thickBot="1">
      <c r="A44" s="111" t="s">
        <v>223</v>
      </c>
      <c r="B44" s="112" t="s">
        <v>224</v>
      </c>
      <c r="C44" s="115"/>
      <c r="D44" s="116"/>
      <c r="E44" s="114">
        <v>8063386</v>
      </c>
    </row>
    <row r="45" spans="1:6" ht="15.75" thickBot="1">
      <c r="A45" s="110" t="s">
        <v>225</v>
      </c>
      <c r="B45" s="110" t="s">
        <v>226</v>
      </c>
      <c r="C45" s="103"/>
      <c r="D45" s="104"/>
      <c r="E45" s="105">
        <v>165300</v>
      </c>
    </row>
    <row r="46" spans="1:6" ht="26.25" thickBot="1">
      <c r="A46" s="117" t="s">
        <v>227</v>
      </c>
      <c r="B46" s="118" t="s">
        <v>228</v>
      </c>
      <c r="C46" s="99"/>
      <c r="D46" s="100"/>
      <c r="E46" s="119">
        <f>SUM(E39,E40,E42,E45)</f>
        <v>30647686</v>
      </c>
    </row>
    <row r="47" spans="1:6" ht="15.75" thickBot="1">
      <c r="A47" s="115"/>
      <c r="B47" s="120" t="s">
        <v>229</v>
      </c>
      <c r="C47" s="121" t="s">
        <v>634</v>
      </c>
      <c r="D47" s="122" t="s">
        <v>230</v>
      </c>
      <c r="E47" s="123">
        <v>2456300</v>
      </c>
    </row>
    <row r="48" spans="1:6">
      <c r="A48" s="124" t="s">
        <v>231</v>
      </c>
      <c r="B48" s="125" t="s">
        <v>232</v>
      </c>
      <c r="C48" s="126"/>
      <c r="D48" s="127"/>
      <c r="E48" s="128">
        <f>E47</f>
        <v>2456300</v>
      </c>
    </row>
    <row r="49" spans="1:6">
      <c r="A49" s="129" t="s">
        <v>233</v>
      </c>
      <c r="B49" s="130"/>
      <c r="C49" s="63"/>
      <c r="D49" s="63"/>
      <c r="E49" s="131"/>
    </row>
    <row r="50" spans="1:6">
      <c r="A50" s="129"/>
      <c r="B50" s="130"/>
      <c r="C50" s="63"/>
      <c r="D50" s="63"/>
      <c r="E50" s="131"/>
    </row>
    <row r="51" spans="1:6" ht="45.75" customHeight="1">
      <c r="A51" s="699" t="s">
        <v>234</v>
      </c>
      <c r="B51" s="699"/>
      <c r="C51" s="63"/>
      <c r="D51" s="63"/>
      <c r="E51" s="132">
        <f t="shared" ref="E51" si="0">SUM(E48,E46,E38,E25)</f>
        <v>115421018</v>
      </c>
    </row>
    <row r="52" spans="1:6">
      <c r="A52" s="701" t="s">
        <v>235</v>
      </c>
      <c r="B52" s="133" t="s">
        <v>236</v>
      </c>
      <c r="C52" s="134"/>
      <c r="D52" s="134"/>
      <c r="E52" s="135">
        <f>SUM(E53:E55)</f>
        <v>5061600</v>
      </c>
    </row>
    <row r="53" spans="1:6">
      <c r="A53" s="702"/>
      <c r="B53" s="136" t="s">
        <v>237</v>
      </c>
      <c r="C53" s="137"/>
      <c r="D53" s="137"/>
      <c r="E53" s="138">
        <v>4910400</v>
      </c>
    </row>
    <row r="54" spans="1:6">
      <c r="A54" s="702"/>
      <c r="B54" s="136" t="s">
        <v>238</v>
      </c>
      <c r="C54" s="137"/>
      <c r="D54" s="137"/>
      <c r="E54" s="139"/>
    </row>
    <row r="55" spans="1:6">
      <c r="A55" s="702"/>
      <c r="B55" s="136" t="s">
        <v>239</v>
      </c>
      <c r="C55" s="137"/>
      <c r="D55" s="137"/>
      <c r="E55" s="138">
        <v>151200</v>
      </c>
    </row>
    <row r="56" spans="1:6">
      <c r="A56" s="702"/>
      <c r="B56" s="133" t="s">
        <v>240</v>
      </c>
      <c r="C56" s="133"/>
      <c r="D56" s="133"/>
      <c r="E56" s="140">
        <f>E57</f>
        <v>1104126</v>
      </c>
    </row>
    <row r="57" spans="1:6" ht="15.75" thickBot="1">
      <c r="A57" s="702"/>
      <c r="B57" s="141" t="s">
        <v>241</v>
      </c>
      <c r="C57" s="142"/>
      <c r="D57" s="142"/>
      <c r="E57" s="503">
        <v>1104126</v>
      </c>
      <c r="F57" s="671"/>
    </row>
    <row r="58" spans="1:6">
      <c r="A58" s="702"/>
      <c r="B58" s="143"/>
      <c r="C58" s="144"/>
      <c r="D58" s="144"/>
      <c r="E58" s="145"/>
    </row>
    <row r="59" spans="1:6" ht="15.75" thickBot="1">
      <c r="A59" s="702"/>
      <c r="B59" s="146" t="s">
        <v>242</v>
      </c>
      <c r="C59" s="147"/>
      <c r="D59" s="147"/>
      <c r="E59" s="148"/>
    </row>
    <row r="60" spans="1:6">
      <c r="A60" s="702"/>
      <c r="B60" s="703" t="s">
        <v>168</v>
      </c>
      <c r="C60" s="703"/>
      <c r="D60" s="703"/>
      <c r="E60" s="39">
        <f>SUM(E52,E56,E59)</f>
        <v>6165726</v>
      </c>
    </row>
  </sheetData>
  <mergeCells count="13">
    <mergeCell ref="A26:A31"/>
    <mergeCell ref="A32:A34"/>
    <mergeCell ref="A51:B51"/>
    <mergeCell ref="B3:E3"/>
    <mergeCell ref="A52:A60"/>
    <mergeCell ref="B60:D60"/>
    <mergeCell ref="B4:D4"/>
    <mergeCell ref="A6:E7"/>
    <mergeCell ref="A9:A13"/>
    <mergeCell ref="B9:B13"/>
    <mergeCell ref="C9:E9"/>
    <mergeCell ref="C11:E11"/>
    <mergeCell ref="C12:E13"/>
  </mergeCell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21"/>
  <sheetViews>
    <sheetView view="pageBreakPreview" zoomScale="140" zoomScaleNormal="100" zoomScaleSheetLayoutView="140" workbookViewId="0">
      <selection activeCell="G22" sqref="G22"/>
    </sheetView>
  </sheetViews>
  <sheetFormatPr defaultRowHeight="15"/>
  <cols>
    <col min="1" max="1" width="26.7109375" customWidth="1"/>
    <col min="2" max="2" width="19.28515625" customWidth="1"/>
    <col min="3" max="3" width="21" customWidth="1"/>
    <col min="4" max="4" width="24.28515625" customWidth="1"/>
  </cols>
  <sheetData>
    <row r="1" spans="1:4">
      <c r="A1" t="s">
        <v>474</v>
      </c>
    </row>
    <row r="3" spans="1:4" ht="15.75" customHeight="1">
      <c r="A3" s="700" t="s">
        <v>475</v>
      </c>
      <c r="B3" s="700"/>
      <c r="C3" s="700"/>
      <c r="D3" s="700"/>
    </row>
    <row r="4" spans="1:4" ht="15.75" customHeight="1">
      <c r="A4" s="338"/>
      <c r="B4" s="426" t="s">
        <v>476</v>
      </c>
      <c r="C4" s="426"/>
      <c r="D4" s="338"/>
    </row>
    <row r="5" spans="1:4">
      <c r="A5" s="55"/>
      <c r="B5" s="55"/>
    </row>
    <row r="6" spans="1:4" ht="36">
      <c r="A6" s="324" t="s">
        <v>354</v>
      </c>
      <c r="B6" s="324" t="s">
        <v>4</v>
      </c>
      <c r="C6" s="325" t="s">
        <v>462</v>
      </c>
      <c r="D6" s="326" t="s">
        <v>419</v>
      </c>
    </row>
    <row r="7" spans="1:4" ht="15.75" customHeight="1">
      <c r="A7" s="327" t="s">
        <v>402</v>
      </c>
      <c r="B7" s="328" t="s">
        <v>403</v>
      </c>
      <c r="C7" s="329">
        <v>7380000</v>
      </c>
      <c r="D7" s="330">
        <f>SUM(D8:D10)</f>
        <v>7380000</v>
      </c>
    </row>
    <row r="8" spans="1:4">
      <c r="A8" s="711" t="s">
        <v>404</v>
      </c>
      <c r="B8" s="711"/>
      <c r="C8" s="711"/>
      <c r="D8" s="331">
        <v>2940000</v>
      </c>
    </row>
    <row r="9" spans="1:4">
      <c r="A9" s="711" t="s">
        <v>405</v>
      </c>
      <c r="B9" s="711"/>
      <c r="C9" s="711"/>
      <c r="D9" s="331">
        <v>3240000</v>
      </c>
    </row>
    <row r="10" spans="1:4">
      <c r="A10" s="711" t="s">
        <v>406</v>
      </c>
      <c r="B10" s="711"/>
      <c r="C10" s="711"/>
      <c r="D10" s="331">
        <v>1200000</v>
      </c>
    </row>
    <row r="11" spans="1:4">
      <c r="A11" s="327" t="s">
        <v>407</v>
      </c>
      <c r="B11" s="328" t="s">
        <v>408</v>
      </c>
      <c r="C11" s="329">
        <v>46000000</v>
      </c>
      <c r="D11" s="330">
        <f>SUM(D12)</f>
        <v>46000000</v>
      </c>
    </row>
    <row r="12" spans="1:4" ht="52.5" customHeight="1">
      <c r="A12" s="711" t="s">
        <v>409</v>
      </c>
      <c r="B12" s="711"/>
      <c r="C12" s="711"/>
      <c r="D12" s="330">
        <v>46000000</v>
      </c>
    </row>
    <row r="13" spans="1:4" ht="45.75" customHeight="1">
      <c r="A13" s="327" t="s">
        <v>410</v>
      </c>
      <c r="B13" s="328" t="s">
        <v>411</v>
      </c>
      <c r="C13" s="329">
        <v>8000000</v>
      </c>
      <c r="D13" s="330">
        <v>8000000</v>
      </c>
    </row>
    <row r="14" spans="1:4" ht="25.5">
      <c r="A14" s="313" t="s">
        <v>412</v>
      </c>
      <c r="B14" s="231" t="s">
        <v>467</v>
      </c>
      <c r="C14" s="332"/>
      <c r="D14" s="330">
        <f>D15</f>
        <v>119700</v>
      </c>
    </row>
    <row r="15" spans="1:4">
      <c r="A15" s="711" t="s">
        <v>730</v>
      </c>
      <c r="B15" s="711"/>
      <c r="C15" s="711"/>
      <c r="D15" s="330">
        <v>119700</v>
      </c>
    </row>
    <row r="16" spans="1:4" ht="25.5">
      <c r="A16" s="333" t="s">
        <v>413</v>
      </c>
      <c r="B16" s="334" t="s">
        <v>414</v>
      </c>
      <c r="C16" s="335">
        <f>SUM(C11,C13,C14)</f>
        <v>54000000</v>
      </c>
      <c r="D16" s="335">
        <f>SUM(D11,D13,D14)</f>
        <v>54119700</v>
      </c>
    </row>
    <row r="17" spans="1:4">
      <c r="A17" s="333" t="s">
        <v>415</v>
      </c>
      <c r="B17" s="334" t="s">
        <v>416</v>
      </c>
      <c r="C17" s="336">
        <v>400000</v>
      </c>
      <c r="D17" s="337">
        <f>SUM(D18:D20)</f>
        <v>100000</v>
      </c>
    </row>
    <row r="18" spans="1:4">
      <c r="A18" s="711" t="s">
        <v>417</v>
      </c>
      <c r="B18" s="711"/>
      <c r="C18" s="711"/>
      <c r="D18" s="330">
        <v>0</v>
      </c>
    </row>
    <row r="19" spans="1:4">
      <c r="A19" s="711" t="s">
        <v>420</v>
      </c>
      <c r="B19" s="711"/>
      <c r="C19" s="711"/>
      <c r="D19" s="330">
        <v>100000</v>
      </c>
    </row>
    <row r="20" spans="1:4">
      <c r="A20" s="711" t="s">
        <v>418</v>
      </c>
      <c r="B20" s="711"/>
      <c r="C20" s="711"/>
      <c r="D20" s="330"/>
    </row>
    <row r="21" spans="1:4" ht="25.5">
      <c r="A21" s="333" t="s">
        <v>369</v>
      </c>
      <c r="B21" s="334" t="s">
        <v>370</v>
      </c>
      <c r="C21" s="335">
        <f>SUM(C17,C16,C7)</f>
        <v>61780000</v>
      </c>
      <c r="D21" s="330">
        <f>SUM(D7,D16,D17)</f>
        <v>61599700</v>
      </c>
    </row>
  </sheetData>
  <mergeCells count="9">
    <mergeCell ref="A18:C18"/>
    <mergeCell ref="A19:C19"/>
    <mergeCell ref="A20:C20"/>
    <mergeCell ref="A3:D3"/>
    <mergeCell ref="A8:C8"/>
    <mergeCell ref="A9:C9"/>
    <mergeCell ref="A10:C10"/>
    <mergeCell ref="A12:C12"/>
    <mergeCell ref="A15:C15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2"/>
  <sheetViews>
    <sheetView view="pageBreakPreview" zoomScale="150" zoomScaleNormal="100" zoomScaleSheetLayoutView="150" workbookViewId="0">
      <selection activeCell="B2" sqref="B2:E2"/>
    </sheetView>
  </sheetViews>
  <sheetFormatPr defaultRowHeight="15"/>
  <cols>
    <col min="3" max="3" width="29.7109375" customWidth="1"/>
    <col min="4" max="4" width="18.7109375" customWidth="1"/>
    <col min="5" max="5" width="18.140625" customWidth="1"/>
  </cols>
  <sheetData>
    <row r="1" spans="1:5">
      <c r="A1" t="s">
        <v>477</v>
      </c>
    </row>
    <row r="2" spans="1:5">
      <c r="B2" s="715" t="s">
        <v>746</v>
      </c>
      <c r="C2" s="715"/>
      <c r="D2" s="715"/>
      <c r="E2" s="715"/>
    </row>
    <row r="4" spans="1:5">
      <c r="A4" s="718" t="s">
        <v>401</v>
      </c>
      <c r="B4" s="718"/>
      <c r="C4" s="718"/>
      <c r="D4" s="1" t="s">
        <v>498</v>
      </c>
      <c r="E4" s="1" t="s">
        <v>499</v>
      </c>
    </row>
    <row r="5" spans="1:5">
      <c r="A5" s="713" t="s">
        <v>483</v>
      </c>
      <c r="B5" s="714"/>
      <c r="C5" s="714"/>
      <c r="D5" s="435" t="s">
        <v>500</v>
      </c>
      <c r="E5" s="428">
        <v>0</v>
      </c>
    </row>
    <row r="6" spans="1:5">
      <c r="A6" s="713" t="s">
        <v>484</v>
      </c>
      <c r="B6" s="714"/>
      <c r="C6" s="714"/>
      <c r="D6" s="722" t="s">
        <v>154</v>
      </c>
      <c r="E6" s="428">
        <f>SUM(E7:E13)</f>
        <v>5744434</v>
      </c>
    </row>
    <row r="7" spans="1:5" ht="25.5" customHeight="1">
      <c r="A7" s="719" t="s">
        <v>574</v>
      </c>
      <c r="B7" s="714" t="s">
        <v>487</v>
      </c>
      <c r="C7" s="714"/>
      <c r="D7" s="722"/>
      <c r="E7" s="428">
        <v>3488610</v>
      </c>
    </row>
    <row r="8" spans="1:5">
      <c r="A8" s="720"/>
      <c r="B8" s="714" t="s">
        <v>488</v>
      </c>
      <c r="C8" s="714"/>
      <c r="D8" s="722"/>
      <c r="E8" s="428">
        <v>397824</v>
      </c>
    </row>
    <row r="9" spans="1:5" ht="25.5" customHeight="1">
      <c r="A9" s="720"/>
      <c r="B9" s="714" t="s">
        <v>489</v>
      </c>
      <c r="C9" s="714"/>
      <c r="D9" s="722"/>
      <c r="E9" s="428">
        <v>768000</v>
      </c>
    </row>
    <row r="10" spans="1:5" ht="20.25" customHeight="1">
      <c r="A10" s="720"/>
      <c r="B10" s="714" t="s">
        <v>573</v>
      </c>
      <c r="C10" s="714"/>
      <c r="D10" s="722"/>
      <c r="E10" s="428">
        <v>242000</v>
      </c>
    </row>
    <row r="11" spans="1:5" ht="15.75" customHeight="1">
      <c r="A11" s="720"/>
      <c r="B11" s="714" t="s">
        <v>490</v>
      </c>
      <c r="C11" s="714"/>
      <c r="D11" s="722"/>
      <c r="E11" s="428">
        <v>828000</v>
      </c>
    </row>
    <row r="12" spans="1:5" ht="25.5" customHeight="1">
      <c r="A12" s="720"/>
      <c r="B12" s="712" t="s">
        <v>491</v>
      </c>
      <c r="C12" s="712"/>
      <c r="D12" s="722"/>
      <c r="E12" s="428">
        <v>0</v>
      </c>
    </row>
    <row r="13" spans="1:5" ht="16.5" customHeight="1">
      <c r="A13" s="721"/>
      <c r="B13" s="712" t="s">
        <v>506</v>
      </c>
      <c r="C13" s="712"/>
      <c r="D13" s="438"/>
      <c r="E13" s="428">
        <v>20000</v>
      </c>
    </row>
    <row r="14" spans="1:5">
      <c r="A14" s="713" t="s">
        <v>485</v>
      </c>
      <c r="B14" s="714"/>
      <c r="C14" s="714"/>
      <c r="D14" s="435" t="s">
        <v>501</v>
      </c>
      <c r="E14" s="428">
        <v>20000</v>
      </c>
    </row>
    <row r="15" spans="1:5">
      <c r="A15" s="713" t="s">
        <v>486</v>
      </c>
      <c r="B15" s="714"/>
      <c r="C15" s="714"/>
      <c r="D15" s="435" t="s">
        <v>502</v>
      </c>
      <c r="E15" s="428">
        <v>0</v>
      </c>
    </row>
    <row r="16" spans="1:5">
      <c r="A16" s="713" t="s">
        <v>492</v>
      </c>
      <c r="B16" s="714"/>
      <c r="C16" s="714"/>
      <c r="D16" s="435" t="s">
        <v>451</v>
      </c>
      <c r="E16" s="428">
        <f>E17</f>
        <v>5800000</v>
      </c>
    </row>
    <row r="17" spans="1:5" ht="43.5" customHeight="1">
      <c r="A17" s="429"/>
      <c r="B17" s="430"/>
      <c r="C17" s="431" t="s">
        <v>572</v>
      </c>
      <c r="D17" s="436"/>
      <c r="E17" s="432">
        <v>5800000</v>
      </c>
    </row>
    <row r="18" spans="1:5">
      <c r="A18" s="713" t="s">
        <v>493</v>
      </c>
      <c r="B18" s="714"/>
      <c r="C18" s="714"/>
      <c r="D18" s="435" t="s">
        <v>453</v>
      </c>
      <c r="E18" s="428">
        <v>1700000</v>
      </c>
    </row>
    <row r="19" spans="1:5">
      <c r="A19" s="713" t="s">
        <v>494</v>
      </c>
      <c r="B19" s="714"/>
      <c r="C19" s="714"/>
      <c r="D19" s="435" t="s">
        <v>503</v>
      </c>
      <c r="E19" s="433">
        <v>0</v>
      </c>
    </row>
    <row r="20" spans="1:5">
      <c r="A20" s="713" t="s">
        <v>495</v>
      </c>
      <c r="B20" s="714"/>
      <c r="C20" s="714"/>
      <c r="D20" s="435" t="s">
        <v>504</v>
      </c>
      <c r="E20" s="433">
        <v>0</v>
      </c>
    </row>
    <row r="21" spans="1:5">
      <c r="A21" s="713" t="s">
        <v>496</v>
      </c>
      <c r="B21" s="714"/>
      <c r="C21" s="714"/>
      <c r="D21" s="435" t="s">
        <v>505</v>
      </c>
      <c r="E21" s="433">
        <v>0</v>
      </c>
    </row>
    <row r="22" spans="1:5">
      <c r="A22" s="716" t="s">
        <v>497</v>
      </c>
      <c r="B22" s="717"/>
      <c r="C22" s="717"/>
      <c r="D22" s="437"/>
      <c r="E22" s="434">
        <f>SUM(E5,E6,E14,E15,E16,E18,E19,E20,E21)</f>
        <v>13264434</v>
      </c>
    </row>
  </sheetData>
  <mergeCells count="21">
    <mergeCell ref="B2:E2"/>
    <mergeCell ref="A21:C21"/>
    <mergeCell ref="A22:C22"/>
    <mergeCell ref="A4:C4"/>
    <mergeCell ref="B7:C7"/>
    <mergeCell ref="B8:C8"/>
    <mergeCell ref="B9:C9"/>
    <mergeCell ref="B10:C10"/>
    <mergeCell ref="B11:C11"/>
    <mergeCell ref="A18:C18"/>
    <mergeCell ref="A19:C19"/>
    <mergeCell ref="A20:C20"/>
    <mergeCell ref="A16:C16"/>
    <mergeCell ref="B12:C12"/>
    <mergeCell ref="A7:A13"/>
    <mergeCell ref="D6:D12"/>
    <mergeCell ref="B13:C13"/>
    <mergeCell ref="A15:C15"/>
    <mergeCell ref="A5:C5"/>
    <mergeCell ref="A6:C6"/>
    <mergeCell ref="A14:C1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9"/>
  <sheetViews>
    <sheetView view="pageBreakPreview" zoomScale="110" zoomScaleNormal="100" zoomScaleSheetLayoutView="110" workbookViewId="0">
      <selection activeCell="A2" sqref="A2"/>
    </sheetView>
  </sheetViews>
  <sheetFormatPr defaultRowHeight="15"/>
  <cols>
    <col min="2" max="2" width="21.28515625" customWidth="1"/>
    <col min="3" max="3" width="17.42578125" style="150" customWidth="1"/>
  </cols>
  <sheetData>
    <row r="1" spans="1:3">
      <c r="A1" t="s">
        <v>478</v>
      </c>
    </row>
    <row r="2" spans="1:3">
      <c r="A2" t="s">
        <v>732</v>
      </c>
    </row>
    <row r="4" spans="1:3">
      <c r="A4" s="1" t="s">
        <v>612</v>
      </c>
      <c r="B4" s="1" t="s">
        <v>401</v>
      </c>
      <c r="C4" s="153" t="s">
        <v>613</v>
      </c>
    </row>
    <row r="5" spans="1:3" ht="33" customHeight="1">
      <c r="A5" s="540">
        <v>1</v>
      </c>
      <c r="B5" s="541" t="s">
        <v>604</v>
      </c>
      <c r="C5" s="153">
        <v>30433477</v>
      </c>
    </row>
    <row r="6" spans="1:3" ht="36" customHeight="1">
      <c r="A6" s="540">
        <v>2</v>
      </c>
      <c r="B6" s="541" t="s">
        <v>605</v>
      </c>
      <c r="C6" s="153">
        <v>3389221</v>
      </c>
    </row>
    <row r="7" spans="1:3" ht="28.5" customHeight="1">
      <c r="A7" s="542">
        <v>3</v>
      </c>
      <c r="B7" s="543" t="s">
        <v>621</v>
      </c>
      <c r="C7" s="153">
        <v>89029801</v>
      </c>
    </row>
    <row r="8" spans="1:3" ht="51.75" customHeight="1">
      <c r="A8" s="547">
        <v>4</v>
      </c>
      <c r="B8" s="548" t="s">
        <v>619</v>
      </c>
      <c r="C8" s="169">
        <v>49643792</v>
      </c>
    </row>
    <row r="9" spans="1:3" ht="51.75" customHeight="1">
      <c r="A9" s="547">
        <v>5</v>
      </c>
      <c r="B9" s="548" t="s">
        <v>620</v>
      </c>
      <c r="C9" s="169">
        <v>460929436</v>
      </c>
    </row>
    <row r="10" spans="1:3" ht="37.5" customHeight="1">
      <c r="A10" s="540">
        <v>6</v>
      </c>
      <c r="B10" s="541" t="s">
        <v>606</v>
      </c>
      <c r="C10" s="153">
        <v>50000</v>
      </c>
    </row>
    <row r="11" spans="1:3" ht="34.5" customHeight="1">
      <c r="A11" s="540">
        <v>7</v>
      </c>
      <c r="B11" s="541" t="s">
        <v>607</v>
      </c>
      <c r="C11" s="153">
        <v>18000</v>
      </c>
    </row>
    <row r="12" spans="1:3" ht="54.75" customHeight="1">
      <c r="A12" s="542">
        <v>8</v>
      </c>
      <c r="B12" s="543" t="s">
        <v>608</v>
      </c>
      <c r="C12" s="153">
        <v>2500</v>
      </c>
    </row>
    <row r="13" spans="1:3" ht="48" customHeight="1">
      <c r="A13" s="542">
        <v>9</v>
      </c>
      <c r="B13" s="543" t="s">
        <v>609</v>
      </c>
      <c r="C13" s="153">
        <v>25400</v>
      </c>
    </row>
    <row r="14" spans="1:3" ht="29.25" customHeight="1">
      <c r="A14" s="542">
        <v>10</v>
      </c>
      <c r="B14" s="543" t="s">
        <v>610</v>
      </c>
      <c r="C14" s="153">
        <v>36700</v>
      </c>
    </row>
    <row r="15" spans="1:3" ht="29.25" customHeight="1">
      <c r="A15" s="547">
        <v>11</v>
      </c>
      <c r="B15" s="548" t="s">
        <v>611</v>
      </c>
      <c r="C15" s="169">
        <f>54848812+27858934+1934336</f>
        <v>84642082</v>
      </c>
    </row>
    <row r="16" spans="1:3" ht="29.25" customHeight="1">
      <c r="A16" s="723" t="s">
        <v>5</v>
      </c>
      <c r="B16" s="723"/>
      <c r="C16" s="153">
        <f>SUM(C5:C15)</f>
        <v>718200409</v>
      </c>
    </row>
    <row r="17" spans="1:3">
      <c r="A17" s="718"/>
      <c r="B17" s="718"/>
      <c r="C17" s="153"/>
    </row>
    <row r="18" spans="1:3">
      <c r="A18" s="544">
        <v>1</v>
      </c>
      <c r="B18" s="545" t="s">
        <v>614</v>
      </c>
      <c r="C18" s="153">
        <v>686258</v>
      </c>
    </row>
    <row r="19" spans="1:3">
      <c r="A19" s="544">
        <v>2</v>
      </c>
      <c r="B19" s="545" t="s">
        <v>351</v>
      </c>
      <c r="C19" s="153">
        <v>448356</v>
      </c>
    </row>
  </sheetData>
  <mergeCells count="2">
    <mergeCell ref="A16:B16"/>
    <mergeCell ref="A17:B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6"/>
  <sheetViews>
    <sheetView view="pageBreakPreview" topLeftCell="A47" zoomScale="110" zoomScaleNormal="100" zoomScaleSheetLayoutView="110" workbookViewId="0">
      <selection activeCell="H65" sqref="H64:H65"/>
    </sheetView>
  </sheetViews>
  <sheetFormatPr defaultRowHeight="15"/>
  <cols>
    <col min="1" max="1" width="28.5703125" customWidth="1"/>
    <col min="3" max="3" width="36" customWidth="1"/>
  </cols>
  <sheetData>
    <row r="1" spans="1:5">
      <c r="A1" s="724" t="s">
        <v>479</v>
      </c>
      <c r="B1" s="724"/>
      <c r="C1" s="724"/>
    </row>
    <row r="2" spans="1:5">
      <c r="A2" s="726" t="s">
        <v>747</v>
      </c>
      <c r="B2" s="726"/>
      <c r="C2" s="726"/>
      <c r="D2" s="726"/>
      <c r="E2" s="726"/>
    </row>
    <row r="3" spans="1:5" ht="15.75" thickBot="1">
      <c r="A3" s="451"/>
      <c r="B3" s="451"/>
      <c r="C3" s="451"/>
    </row>
    <row r="4" spans="1:5">
      <c r="A4" s="187" t="s">
        <v>3</v>
      </c>
      <c r="B4" s="188" t="s">
        <v>4</v>
      </c>
      <c r="C4" s="189" t="s">
        <v>248</v>
      </c>
    </row>
    <row r="5" spans="1:5" ht="30" hidden="1">
      <c r="A5" s="191" t="s">
        <v>6</v>
      </c>
      <c r="B5" s="1" t="s">
        <v>7</v>
      </c>
      <c r="C5" s="192"/>
    </row>
    <row r="6" spans="1:5" ht="45" hidden="1">
      <c r="A6" s="191" t="s">
        <v>253</v>
      </c>
      <c r="B6" s="1" t="s">
        <v>13</v>
      </c>
      <c r="C6" s="192"/>
    </row>
    <row r="7" spans="1:5" hidden="1">
      <c r="A7" s="191" t="s">
        <v>14</v>
      </c>
      <c r="B7" s="1" t="s">
        <v>15</v>
      </c>
      <c r="C7" s="192"/>
    </row>
    <row r="8" spans="1:5" hidden="1">
      <c r="A8" s="191" t="s">
        <v>16</v>
      </c>
      <c r="B8" s="1" t="s">
        <v>17</v>
      </c>
      <c r="C8" s="192"/>
    </row>
    <row r="9" spans="1:5">
      <c r="A9" s="191" t="s">
        <v>254</v>
      </c>
      <c r="B9" s="1" t="s">
        <v>19</v>
      </c>
      <c r="C9" s="192">
        <f>'Önkormányzat személyi'!C12</f>
        <v>200000</v>
      </c>
    </row>
    <row r="10" spans="1:5" hidden="1">
      <c r="A10" s="191" t="s">
        <v>255</v>
      </c>
      <c r="B10" s="1" t="s">
        <v>23</v>
      </c>
      <c r="C10" s="192"/>
    </row>
    <row r="11" spans="1:5">
      <c r="A11" s="191" t="s">
        <v>256</v>
      </c>
      <c r="B11" s="1" t="s">
        <v>25</v>
      </c>
      <c r="C11" s="192">
        <f>'Önkormányzat személyi'!C14</f>
        <v>12000</v>
      </c>
    </row>
    <row r="12" spans="1:5" ht="30" hidden="1">
      <c r="A12" s="191" t="s">
        <v>257</v>
      </c>
      <c r="B12" s="1" t="s">
        <v>31</v>
      </c>
      <c r="C12" s="192"/>
    </row>
    <row r="13" spans="1:5" ht="30">
      <c r="A13" s="194" t="s">
        <v>258</v>
      </c>
      <c r="B13" s="195" t="s">
        <v>33</v>
      </c>
      <c r="C13" s="196">
        <f>SUM(C5:C12)</f>
        <v>212000</v>
      </c>
    </row>
    <row r="14" spans="1:5" ht="30">
      <c r="A14" s="191" t="s">
        <v>259</v>
      </c>
      <c r="B14" s="1" t="s">
        <v>34</v>
      </c>
      <c r="C14" s="192">
        <f>'Önkormányzat személyi'!C17</f>
        <v>7568508</v>
      </c>
    </row>
    <row r="15" spans="1:5" ht="63.75" hidden="1" customHeight="1">
      <c r="A15" s="191" t="s">
        <v>260</v>
      </c>
      <c r="B15" s="1" t="s">
        <v>35</v>
      </c>
      <c r="C15" s="192"/>
    </row>
    <row r="16" spans="1:5" ht="30" hidden="1">
      <c r="A16" s="191" t="s">
        <v>261</v>
      </c>
      <c r="B16" s="1" t="s">
        <v>37</v>
      </c>
      <c r="C16" s="192"/>
    </row>
    <row r="17" spans="1:3">
      <c r="A17" s="194" t="s">
        <v>262</v>
      </c>
      <c r="B17" s="195" t="s">
        <v>39</v>
      </c>
      <c r="C17" s="196">
        <f>SUM(C14:C16)</f>
        <v>7568508</v>
      </c>
    </row>
    <row r="18" spans="1:3">
      <c r="A18" s="198" t="s">
        <v>263</v>
      </c>
      <c r="B18" s="199" t="s">
        <v>41</v>
      </c>
      <c r="C18" s="200">
        <f>C17+C13</f>
        <v>7780508</v>
      </c>
    </row>
    <row r="19" spans="1:3" ht="45.75" thickBot="1">
      <c r="A19" s="201" t="s">
        <v>264</v>
      </c>
      <c r="B19" s="147" t="s">
        <v>43</v>
      </c>
      <c r="C19" s="202">
        <f>'Önkormányzat személyi'!C22</f>
        <v>1461760</v>
      </c>
    </row>
    <row r="20" spans="1:3">
      <c r="A20" s="216" t="s">
        <v>279</v>
      </c>
      <c r="B20" s="217" t="s">
        <v>46</v>
      </c>
      <c r="C20" s="219">
        <f>SUM(C21:C21)</f>
        <v>50000</v>
      </c>
    </row>
    <row r="21" spans="1:3">
      <c r="A21" s="230" t="s">
        <v>283</v>
      </c>
      <c r="B21" s="231"/>
      <c r="C21" s="232">
        <v>50000</v>
      </c>
    </row>
    <row r="22" spans="1:3">
      <c r="A22" s="216" t="s">
        <v>284</v>
      </c>
      <c r="B22" s="217" t="s">
        <v>52</v>
      </c>
      <c r="C22" s="219">
        <f>SUM(C23:C24)</f>
        <v>175000</v>
      </c>
    </row>
    <row r="23" spans="1:3">
      <c r="A23" s="230" t="s">
        <v>285</v>
      </c>
      <c r="B23" s="231"/>
      <c r="C23" s="239">
        <v>50000</v>
      </c>
    </row>
    <row r="24" spans="1:3">
      <c r="A24" s="230" t="s">
        <v>575</v>
      </c>
      <c r="B24" s="231"/>
      <c r="C24" s="239">
        <v>125000</v>
      </c>
    </row>
    <row r="25" spans="1:3">
      <c r="A25" s="216" t="s">
        <v>290</v>
      </c>
      <c r="B25" s="217" t="s">
        <v>291</v>
      </c>
      <c r="C25" s="240">
        <v>0</v>
      </c>
    </row>
    <row r="26" spans="1:3">
      <c r="A26" s="242" t="s">
        <v>292</v>
      </c>
      <c r="B26" s="243" t="s">
        <v>60</v>
      </c>
      <c r="C26" s="245">
        <f>SUM(C22,C20,C25)</f>
        <v>225000</v>
      </c>
    </row>
    <row r="27" spans="1:3" ht="25.5">
      <c r="A27" s="216" t="s">
        <v>293</v>
      </c>
      <c r="B27" s="217" t="s">
        <v>62</v>
      </c>
      <c r="C27" s="240">
        <f>SUM(C28:C28)</f>
        <v>240000</v>
      </c>
    </row>
    <row r="28" spans="1:3" ht="38.25">
      <c r="A28" s="230" t="s">
        <v>576</v>
      </c>
      <c r="B28" s="231"/>
      <c r="C28" s="232">
        <v>240000</v>
      </c>
    </row>
    <row r="29" spans="1:3" ht="25.5">
      <c r="A29" s="216" t="s">
        <v>298</v>
      </c>
      <c r="B29" s="217" t="s">
        <v>66</v>
      </c>
      <c r="C29" s="219">
        <f>SUM(C30:C30)</f>
        <v>22000</v>
      </c>
    </row>
    <row r="30" spans="1:3" ht="25.5">
      <c r="A30" s="230" t="s">
        <v>577</v>
      </c>
      <c r="B30" s="231"/>
      <c r="C30" s="239">
        <v>22000</v>
      </c>
    </row>
    <row r="31" spans="1:3">
      <c r="A31" s="242" t="s">
        <v>70</v>
      </c>
      <c r="B31" s="243" t="s">
        <v>71</v>
      </c>
      <c r="C31" s="245">
        <f>SUM(C27,C29)</f>
        <v>262000</v>
      </c>
    </row>
    <row r="32" spans="1:3">
      <c r="A32" s="216" t="s">
        <v>301</v>
      </c>
      <c r="B32" s="217" t="s">
        <v>73</v>
      </c>
      <c r="C32" s="219">
        <f t="shared" ref="C32" si="0">SUM(C33:C35)</f>
        <v>0</v>
      </c>
    </row>
    <row r="33" spans="1:3">
      <c r="A33" s="230" t="s">
        <v>302</v>
      </c>
      <c r="B33" s="231"/>
      <c r="C33" s="232">
        <v>0</v>
      </c>
    </row>
    <row r="34" spans="1:3">
      <c r="A34" s="230" t="s">
        <v>303</v>
      </c>
      <c r="B34" s="231"/>
      <c r="C34" s="232">
        <v>0</v>
      </c>
    </row>
    <row r="35" spans="1:3">
      <c r="A35" s="230" t="s">
        <v>304</v>
      </c>
      <c r="B35" s="231"/>
      <c r="C35" s="232">
        <v>0</v>
      </c>
    </row>
    <row r="36" spans="1:3" hidden="1">
      <c r="A36" s="216" t="s">
        <v>305</v>
      </c>
      <c r="B36" s="217" t="s">
        <v>78</v>
      </c>
      <c r="C36" s="240"/>
    </row>
    <row r="37" spans="1:3" hidden="1">
      <c r="A37" s="216" t="s">
        <v>306</v>
      </c>
      <c r="B37" s="217" t="s">
        <v>81</v>
      </c>
      <c r="C37" s="240"/>
    </row>
    <row r="38" spans="1:3" ht="38.25">
      <c r="A38" s="216" t="s">
        <v>578</v>
      </c>
      <c r="B38" s="217" t="s">
        <v>82</v>
      </c>
      <c r="C38" s="240">
        <v>120000</v>
      </c>
    </row>
    <row r="39" spans="1:3" hidden="1">
      <c r="A39" s="216" t="s">
        <v>83</v>
      </c>
      <c r="B39" s="217" t="s">
        <v>84</v>
      </c>
      <c r="C39" s="439"/>
    </row>
    <row r="40" spans="1:3" ht="25.5">
      <c r="A40" s="216" t="s">
        <v>307</v>
      </c>
      <c r="B40" s="217" t="s">
        <v>86</v>
      </c>
      <c r="C40" s="236">
        <f>SUM(C41:C42)</f>
        <v>1750000</v>
      </c>
    </row>
    <row r="41" spans="1:3" ht="25.5">
      <c r="A41" s="230" t="s">
        <v>579</v>
      </c>
      <c r="B41" s="231"/>
      <c r="C41" s="232">
        <v>1100000</v>
      </c>
    </row>
    <row r="42" spans="1:3">
      <c r="A42" s="230" t="s">
        <v>631</v>
      </c>
      <c r="B42" s="231"/>
      <c r="C42" s="232">
        <v>650000</v>
      </c>
    </row>
    <row r="43" spans="1:3">
      <c r="A43" s="216" t="s">
        <v>309</v>
      </c>
      <c r="B43" s="217" t="s">
        <v>90</v>
      </c>
      <c r="C43" s="219">
        <f>SUM(C44:C46)</f>
        <v>1640000</v>
      </c>
    </row>
    <row r="44" spans="1:3" ht="25.5">
      <c r="A44" s="230" t="s">
        <v>580</v>
      </c>
      <c r="B44" s="248"/>
      <c r="C44" s="232">
        <v>1200000</v>
      </c>
    </row>
    <row r="45" spans="1:3" ht="25.5">
      <c r="A45" s="230" t="s">
        <v>581</v>
      </c>
      <c r="B45" s="248"/>
      <c r="C45" s="232">
        <v>40000</v>
      </c>
    </row>
    <row r="46" spans="1:3">
      <c r="A46" s="230" t="s">
        <v>582</v>
      </c>
      <c r="B46" s="248"/>
      <c r="C46" s="232">
        <v>400000</v>
      </c>
    </row>
    <row r="47" spans="1:3">
      <c r="A47" s="242" t="s">
        <v>96</v>
      </c>
      <c r="B47" s="243" t="s">
        <v>97</v>
      </c>
      <c r="C47" s="245">
        <f>SUM(C32,C36:C40,C43)</f>
        <v>3510000</v>
      </c>
    </row>
    <row r="48" spans="1:3">
      <c r="A48" s="249" t="s">
        <v>316</v>
      </c>
      <c r="B48" s="231" t="s">
        <v>99</v>
      </c>
      <c r="C48" s="232">
        <v>50000</v>
      </c>
    </row>
    <row r="49" spans="1:3">
      <c r="A49" s="249" t="s">
        <v>317</v>
      </c>
      <c r="B49" s="231" t="s">
        <v>101</v>
      </c>
      <c r="C49" s="232">
        <v>20000</v>
      </c>
    </row>
    <row r="50" spans="1:3" ht="25.5">
      <c r="A50" s="242" t="s">
        <v>102</v>
      </c>
      <c r="B50" s="243" t="s">
        <v>103</v>
      </c>
      <c r="C50" s="245">
        <f t="shared" ref="C50" si="1">SUM(C48:C49)</f>
        <v>70000</v>
      </c>
    </row>
    <row r="51" spans="1:3" ht="25.5">
      <c r="A51" s="216" t="s">
        <v>318</v>
      </c>
      <c r="B51" s="217" t="s">
        <v>105</v>
      </c>
      <c r="C51" s="219">
        <f>SUM(C52:C53)</f>
        <v>963090</v>
      </c>
    </row>
    <row r="52" spans="1:3" hidden="1">
      <c r="A52" s="230" t="s">
        <v>319</v>
      </c>
      <c r="B52" s="231"/>
      <c r="C52" s="250"/>
    </row>
    <row r="53" spans="1:3">
      <c r="A53" s="230" t="s">
        <v>320</v>
      </c>
      <c r="B53" s="231"/>
      <c r="C53" s="232">
        <v>963090</v>
      </c>
    </row>
    <row r="54" spans="1:3">
      <c r="A54" s="216" t="s">
        <v>321</v>
      </c>
      <c r="B54" s="217" t="s">
        <v>107</v>
      </c>
      <c r="C54" s="240">
        <v>0</v>
      </c>
    </row>
    <row r="55" spans="1:3">
      <c r="A55" s="216" t="s">
        <v>108</v>
      </c>
      <c r="B55" s="217" t="s">
        <v>109</v>
      </c>
      <c r="C55" s="240">
        <v>0</v>
      </c>
    </row>
    <row r="56" spans="1:3">
      <c r="A56" s="216" t="s">
        <v>322</v>
      </c>
      <c r="B56" s="217" t="s">
        <v>113</v>
      </c>
      <c r="C56" s="219">
        <f>SUM(C57:C61)</f>
        <v>413945</v>
      </c>
    </row>
    <row r="57" spans="1:3">
      <c r="A57" s="230" t="s">
        <v>583</v>
      </c>
      <c r="B57" s="231"/>
      <c r="C57" s="232">
        <v>41140</v>
      </c>
    </row>
    <row r="58" spans="1:3">
      <c r="A58" s="230" t="s">
        <v>584</v>
      </c>
      <c r="B58" s="231"/>
      <c r="C58" s="232">
        <v>29310</v>
      </c>
    </row>
    <row r="59" spans="1:3">
      <c r="A59" s="230" t="s">
        <v>585</v>
      </c>
      <c r="B59" s="231"/>
      <c r="C59" s="232">
        <v>123420</v>
      </c>
    </row>
    <row r="60" spans="1:3">
      <c r="A60" s="230" t="s">
        <v>586</v>
      </c>
      <c r="B60" s="231"/>
      <c r="C60" s="232">
        <v>205700</v>
      </c>
    </row>
    <row r="61" spans="1:3">
      <c r="A61" s="230" t="s">
        <v>587</v>
      </c>
      <c r="B61" s="231"/>
      <c r="C61" s="232">
        <v>14375</v>
      </c>
    </row>
    <row r="62" spans="1:3" ht="25.5">
      <c r="A62" s="242" t="s">
        <v>325</v>
      </c>
      <c r="B62" s="243" t="s">
        <v>120</v>
      </c>
      <c r="C62" s="245">
        <f t="shared" ref="C62" si="2">SUM(C56,C51,C54,C55)</f>
        <v>1377035</v>
      </c>
    </row>
    <row r="63" spans="1:3">
      <c r="A63" s="504" t="s">
        <v>326</v>
      </c>
      <c r="B63" s="505" t="s">
        <v>122</v>
      </c>
      <c r="C63" s="506">
        <f>SUM(C62,C50,C47,C31,C26)</f>
        <v>5444035</v>
      </c>
    </row>
    <row r="64" spans="1:3" ht="28.5">
      <c r="A64" s="725" t="s">
        <v>168</v>
      </c>
      <c r="B64" s="725"/>
      <c r="C64" s="508">
        <f>SUM(C63,C19,C18)</f>
        <v>14686303</v>
      </c>
    </row>
    <row r="66" spans="1:1">
      <c r="A66" t="s">
        <v>748</v>
      </c>
    </row>
  </sheetData>
  <mergeCells count="3">
    <mergeCell ref="A1:C1"/>
    <mergeCell ref="A64:B64"/>
    <mergeCell ref="A2:E2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56"/>
  <sheetViews>
    <sheetView view="pageBreakPreview" topLeftCell="C1" zoomScale="110" zoomScaleNormal="100" zoomScaleSheetLayoutView="110" workbookViewId="0">
      <selection activeCell="A3" sqref="A3:E3"/>
    </sheetView>
  </sheetViews>
  <sheetFormatPr defaultRowHeight="15"/>
  <cols>
    <col min="1" max="1" width="27" customWidth="1"/>
    <col min="2" max="2" width="18" customWidth="1"/>
    <col min="3" max="3" width="23.5703125" customWidth="1"/>
    <col min="4" max="4" width="24" customWidth="1"/>
    <col min="5" max="5" width="30.7109375" customWidth="1"/>
    <col min="6" max="6" width="27.5703125" customWidth="1"/>
    <col min="7" max="7" width="26.140625" customWidth="1"/>
    <col min="8" max="8" width="27" customWidth="1"/>
  </cols>
  <sheetData>
    <row r="1" spans="1:8">
      <c r="A1" t="s">
        <v>595</v>
      </c>
      <c r="H1" t="s">
        <v>751</v>
      </c>
    </row>
    <row r="3" spans="1:8">
      <c r="A3" s="726" t="s">
        <v>749</v>
      </c>
      <c r="B3" s="726"/>
      <c r="C3" s="726"/>
      <c r="D3" s="726"/>
      <c r="E3" s="726"/>
    </row>
    <row r="4" spans="1:8" ht="15.75" thickBot="1"/>
    <row r="5" spans="1:8">
      <c r="A5" s="735" t="s">
        <v>3</v>
      </c>
      <c r="B5" s="737" t="s">
        <v>4</v>
      </c>
      <c r="C5" s="727" t="s">
        <v>750</v>
      </c>
      <c r="D5" s="728"/>
      <c r="E5" s="728"/>
      <c r="F5" s="728"/>
      <c r="G5" s="728"/>
      <c r="H5" s="729" t="s">
        <v>566</v>
      </c>
    </row>
    <row r="6" spans="1:8" ht="45">
      <c r="A6" s="736"/>
      <c r="B6" s="738"/>
      <c r="C6" s="206" t="s">
        <v>249</v>
      </c>
      <c r="D6" s="207" t="s">
        <v>271</v>
      </c>
      <c r="E6" s="207" t="s">
        <v>272</v>
      </c>
      <c r="F6" s="207" t="s">
        <v>273</v>
      </c>
      <c r="G6" s="207" t="s">
        <v>274</v>
      </c>
      <c r="H6" s="730"/>
    </row>
    <row r="7" spans="1:8">
      <c r="A7" s="736"/>
      <c r="B7" s="738"/>
      <c r="C7" s="732" t="s">
        <v>508</v>
      </c>
      <c r="D7" s="733"/>
      <c r="E7" s="733"/>
      <c r="F7" s="733"/>
      <c r="G7" s="733"/>
      <c r="H7" s="731"/>
    </row>
    <row r="8" spans="1:8" hidden="1">
      <c r="A8" s="216" t="s">
        <v>279</v>
      </c>
      <c r="B8" s="217" t="s">
        <v>46</v>
      </c>
      <c r="C8" s="219">
        <f>SUM(C9:C9)</f>
        <v>0</v>
      </c>
      <c r="D8" s="219">
        <f>SUM(D9:D9)</f>
        <v>0</v>
      </c>
      <c r="E8" s="219">
        <f>SUM(E9:E9)</f>
        <v>0</v>
      </c>
      <c r="F8" s="219">
        <f>SUM(F9:F9)</f>
        <v>0</v>
      </c>
      <c r="G8" s="219">
        <f>SUM(G9:G9)</f>
        <v>0</v>
      </c>
      <c r="H8" s="220">
        <f t="shared" ref="H8:H26" si="0">SUM(C8:G8)</f>
        <v>0</v>
      </c>
    </row>
    <row r="9" spans="1:8" hidden="1">
      <c r="A9" s="230" t="s">
        <v>283</v>
      </c>
      <c r="B9" s="231"/>
      <c r="C9" s="233"/>
      <c r="D9" s="234"/>
      <c r="E9" s="234"/>
      <c r="F9" s="234"/>
      <c r="G9" s="234"/>
      <c r="H9" s="220">
        <f t="shared" si="0"/>
        <v>0</v>
      </c>
    </row>
    <row r="10" spans="1:8" ht="25.5">
      <c r="A10" s="216" t="s">
        <v>284</v>
      </c>
      <c r="B10" s="217" t="s">
        <v>52</v>
      </c>
      <c r="C10" s="236">
        <f>SUM(C11:C12)</f>
        <v>500000</v>
      </c>
      <c r="D10" s="236">
        <f>SUM(D11:D12)</f>
        <v>0</v>
      </c>
      <c r="E10" s="236">
        <f>SUM(E11:E12)</f>
        <v>0</v>
      </c>
      <c r="F10" s="236">
        <f>SUM(F11:F12)</f>
        <v>0</v>
      </c>
      <c r="G10" s="236">
        <f>SUM(G11:G12)</f>
        <v>150000</v>
      </c>
      <c r="H10" s="220">
        <f t="shared" si="0"/>
        <v>650000</v>
      </c>
    </row>
    <row r="11" spans="1:8" ht="25.5">
      <c r="A11" s="230" t="s">
        <v>588</v>
      </c>
      <c r="B11" s="231"/>
      <c r="C11" s="233"/>
      <c r="D11" s="234"/>
      <c r="E11" s="234"/>
      <c r="F11" s="234"/>
      <c r="G11" s="234">
        <v>150000</v>
      </c>
      <c r="H11" s="220">
        <f t="shared" si="0"/>
        <v>150000</v>
      </c>
    </row>
    <row r="12" spans="1:8">
      <c r="A12" s="230" t="s">
        <v>289</v>
      </c>
      <c r="B12" s="231"/>
      <c r="C12" s="509">
        <v>500000</v>
      </c>
      <c r="D12" s="234"/>
      <c r="E12" s="234"/>
      <c r="F12" s="234"/>
      <c r="G12" s="234"/>
      <c r="H12" s="220">
        <f t="shared" si="0"/>
        <v>500000</v>
      </c>
    </row>
    <row r="13" spans="1:8">
      <c r="A13" s="216" t="s">
        <v>290</v>
      </c>
      <c r="B13" s="217" t="s">
        <v>291</v>
      </c>
      <c r="C13" s="241"/>
      <c r="D13" s="237"/>
      <c r="E13" s="237"/>
      <c r="F13" s="237"/>
      <c r="G13" s="237"/>
      <c r="H13" s="220">
        <f t="shared" si="0"/>
        <v>0</v>
      </c>
    </row>
    <row r="14" spans="1:8">
      <c r="A14" s="242" t="s">
        <v>292</v>
      </c>
      <c r="B14" s="243" t="s">
        <v>60</v>
      </c>
      <c r="C14" s="245">
        <f>SUM(C10,C8,C13)</f>
        <v>500000</v>
      </c>
      <c r="D14" s="245">
        <f>SUM(D10,D8,D13)</f>
        <v>0</v>
      </c>
      <c r="E14" s="245">
        <f>SUM(E10,E8,E13)</f>
        <v>0</v>
      </c>
      <c r="F14" s="245">
        <f>SUM(F10,F8,F13)</f>
        <v>0</v>
      </c>
      <c r="G14" s="245">
        <f>SUM(G10,G8,G13)</f>
        <v>150000</v>
      </c>
      <c r="H14" s="220">
        <f t="shared" si="0"/>
        <v>650000</v>
      </c>
    </row>
    <row r="15" spans="1:8" ht="25.5" hidden="1">
      <c r="A15" s="216" t="s">
        <v>293</v>
      </c>
      <c r="B15" s="217" t="s">
        <v>62</v>
      </c>
      <c r="C15" s="241"/>
      <c r="D15" s="237"/>
      <c r="E15" s="237"/>
      <c r="F15" s="237"/>
      <c r="G15" s="237"/>
      <c r="H15" s="220">
        <f t="shared" si="0"/>
        <v>0</v>
      </c>
    </row>
    <row r="16" spans="1:8" ht="25.5" hidden="1">
      <c r="A16" s="216" t="s">
        <v>298</v>
      </c>
      <c r="B16" s="217" t="s">
        <v>66</v>
      </c>
      <c r="C16" s="241"/>
      <c r="D16" s="237"/>
      <c r="E16" s="237"/>
      <c r="F16" s="237"/>
      <c r="G16" s="237"/>
      <c r="H16" s="220">
        <f t="shared" si="0"/>
        <v>0</v>
      </c>
    </row>
    <row r="17" spans="1:8" ht="25.5" hidden="1">
      <c r="A17" s="230" t="s">
        <v>299</v>
      </c>
      <c r="B17" s="231"/>
      <c r="C17" s="233"/>
      <c r="D17" s="234"/>
      <c r="E17" s="234"/>
      <c r="F17" s="234"/>
      <c r="G17" s="234"/>
      <c r="H17" s="220">
        <f t="shared" si="0"/>
        <v>0</v>
      </c>
    </row>
    <row r="18" spans="1:8" ht="25.5" hidden="1">
      <c r="A18" s="230" t="s">
        <v>300</v>
      </c>
      <c r="B18" s="231"/>
      <c r="C18" s="233"/>
      <c r="D18" s="234"/>
      <c r="E18" s="234"/>
      <c r="F18" s="234"/>
      <c r="G18" s="234"/>
      <c r="H18" s="220">
        <f t="shared" si="0"/>
        <v>0</v>
      </c>
    </row>
    <row r="19" spans="1:8" hidden="1">
      <c r="A19" s="242" t="s">
        <v>70</v>
      </c>
      <c r="B19" s="243" t="s">
        <v>71</v>
      </c>
      <c r="C19" s="246">
        <f>SUM(C15,C16)</f>
        <v>0</v>
      </c>
      <c r="D19" s="247">
        <f>SUM(D15,D16)</f>
        <v>0</v>
      </c>
      <c r="E19" s="247"/>
      <c r="F19" s="247">
        <f>SUM(F15,F16)</f>
        <v>0</v>
      </c>
      <c r="G19" s="247">
        <f>SUM(G15,G16)</f>
        <v>0</v>
      </c>
      <c r="H19" s="220">
        <f t="shared" si="0"/>
        <v>0</v>
      </c>
    </row>
    <row r="20" spans="1:8">
      <c r="A20" s="216" t="s">
        <v>301</v>
      </c>
      <c r="B20" s="217" t="s">
        <v>73</v>
      </c>
      <c r="C20" s="236">
        <f>SUM(C21:C23)</f>
        <v>1550000</v>
      </c>
      <c r="D20" s="236">
        <f t="shared" ref="D20:G20" si="1">SUM(D21:D23)</f>
        <v>0</v>
      </c>
      <c r="E20" s="236">
        <f t="shared" si="1"/>
        <v>2200000</v>
      </c>
      <c r="F20" s="236">
        <f t="shared" si="1"/>
        <v>62000</v>
      </c>
      <c r="G20" s="236">
        <f t="shared" si="1"/>
        <v>0</v>
      </c>
      <c r="H20" s="220">
        <f t="shared" si="0"/>
        <v>3812000</v>
      </c>
    </row>
    <row r="21" spans="1:8">
      <c r="A21" s="230" t="s">
        <v>302</v>
      </c>
      <c r="B21" s="231"/>
      <c r="C21" s="233">
        <v>910000</v>
      </c>
      <c r="D21" s="234"/>
      <c r="E21" s="510">
        <v>2200000</v>
      </c>
      <c r="F21" s="234"/>
      <c r="G21" s="234"/>
      <c r="H21" s="220">
        <f t="shared" si="0"/>
        <v>3110000</v>
      </c>
    </row>
    <row r="22" spans="1:8">
      <c r="A22" s="230" t="s">
        <v>303</v>
      </c>
      <c r="B22" s="231"/>
      <c r="C22" s="233">
        <v>565000</v>
      </c>
      <c r="D22" s="234"/>
      <c r="E22" s="234"/>
      <c r="F22" s="234"/>
      <c r="G22" s="234"/>
      <c r="H22" s="220">
        <f t="shared" si="0"/>
        <v>565000</v>
      </c>
    </row>
    <row r="23" spans="1:8">
      <c r="A23" s="230" t="s">
        <v>304</v>
      </c>
      <c r="B23" s="231"/>
      <c r="C23" s="233">
        <v>75000</v>
      </c>
      <c r="D23" s="234"/>
      <c r="E23" s="234"/>
      <c r="F23" s="234">
        <v>62000</v>
      </c>
      <c r="G23" s="234"/>
      <c r="H23" s="220">
        <f t="shared" si="0"/>
        <v>137000</v>
      </c>
    </row>
    <row r="24" spans="1:8" hidden="1">
      <c r="A24" s="216" t="s">
        <v>305</v>
      </c>
      <c r="B24" s="217" t="s">
        <v>78</v>
      </c>
      <c r="C24" s="241"/>
      <c r="D24" s="237"/>
      <c r="E24" s="237"/>
      <c r="F24" s="237"/>
      <c r="G24" s="237"/>
      <c r="H24" s="220">
        <f t="shared" si="0"/>
        <v>0</v>
      </c>
    </row>
    <row r="25" spans="1:8" hidden="1">
      <c r="A25" s="216" t="s">
        <v>306</v>
      </c>
      <c r="B25" s="217" t="s">
        <v>81</v>
      </c>
      <c r="C25" s="241"/>
      <c r="D25" s="237"/>
      <c r="E25" s="237"/>
      <c r="F25" s="237"/>
      <c r="G25" s="237"/>
      <c r="H25" s="220">
        <f t="shared" si="0"/>
        <v>0</v>
      </c>
    </row>
    <row r="26" spans="1:8" ht="76.5">
      <c r="A26" s="216" t="s">
        <v>589</v>
      </c>
      <c r="B26" s="217" t="s">
        <v>82</v>
      </c>
      <c r="C26" s="241">
        <v>700000</v>
      </c>
      <c r="D26" s="237"/>
      <c r="E26" s="237"/>
      <c r="F26" s="237"/>
      <c r="G26" s="237">
        <v>22000</v>
      </c>
      <c r="H26" s="220">
        <f t="shared" si="0"/>
        <v>722000</v>
      </c>
    </row>
    <row r="27" spans="1:8" hidden="1">
      <c r="A27" s="216" t="s">
        <v>83</v>
      </c>
      <c r="B27" s="217" t="s">
        <v>84</v>
      </c>
      <c r="C27" s="241"/>
      <c r="D27" s="450"/>
      <c r="E27" s="450"/>
      <c r="F27" s="450"/>
      <c r="G27" s="450"/>
      <c r="H27" s="220"/>
    </row>
    <row r="28" spans="1:8" ht="25.5" hidden="1">
      <c r="A28" s="216" t="s">
        <v>307</v>
      </c>
      <c r="B28" s="217" t="s">
        <v>86</v>
      </c>
      <c r="C28" s="236">
        <f t="shared" ref="C28:G28" si="2">SUM(C29:C31)</f>
        <v>0</v>
      </c>
      <c r="D28" s="236">
        <f t="shared" si="2"/>
        <v>0</v>
      </c>
      <c r="E28" s="236">
        <f t="shared" si="2"/>
        <v>0</v>
      </c>
      <c r="F28" s="236">
        <f t="shared" si="2"/>
        <v>0</v>
      </c>
      <c r="G28" s="236">
        <f t="shared" si="2"/>
        <v>0</v>
      </c>
      <c r="H28" s="220">
        <f t="shared" ref="H28:H38" si="3">SUM(C28:G28)</f>
        <v>0</v>
      </c>
    </row>
    <row r="29" spans="1:8" hidden="1">
      <c r="A29" s="230" t="s">
        <v>87</v>
      </c>
      <c r="B29" s="231"/>
      <c r="C29" s="233"/>
      <c r="D29" s="234"/>
      <c r="E29" s="234"/>
      <c r="F29" s="234"/>
      <c r="G29" s="234"/>
      <c r="H29" s="220">
        <f t="shared" si="3"/>
        <v>0</v>
      </c>
    </row>
    <row r="30" spans="1:8" hidden="1">
      <c r="A30" s="230" t="s">
        <v>88</v>
      </c>
      <c r="B30" s="231"/>
      <c r="C30" s="233"/>
      <c r="D30" s="234"/>
      <c r="E30" s="234"/>
      <c r="F30" s="234"/>
      <c r="G30" s="234"/>
      <c r="H30" s="220">
        <f t="shared" si="3"/>
        <v>0</v>
      </c>
    </row>
    <row r="31" spans="1:8" hidden="1">
      <c r="A31" s="230" t="s">
        <v>308</v>
      </c>
      <c r="B31" s="231"/>
      <c r="C31" s="233"/>
      <c r="D31" s="234"/>
      <c r="E31" s="234"/>
      <c r="F31" s="234"/>
      <c r="G31" s="234"/>
      <c r="H31" s="220">
        <f t="shared" si="3"/>
        <v>0</v>
      </c>
    </row>
    <row r="32" spans="1:8">
      <c r="A32" s="216" t="s">
        <v>309</v>
      </c>
      <c r="B32" s="217" t="s">
        <v>90</v>
      </c>
      <c r="C32" s="236">
        <f>SUM(C33:C42)</f>
        <v>2550000</v>
      </c>
      <c r="D32" s="236">
        <f t="shared" ref="D32:G32" si="4">SUM(D33:D42)</f>
        <v>300000</v>
      </c>
      <c r="E32" s="236">
        <f t="shared" si="4"/>
        <v>0</v>
      </c>
      <c r="F32" s="236">
        <f t="shared" si="4"/>
        <v>20000</v>
      </c>
      <c r="G32" s="236">
        <f t="shared" si="4"/>
        <v>50000</v>
      </c>
      <c r="H32" s="220">
        <f t="shared" si="3"/>
        <v>2920000</v>
      </c>
    </row>
    <row r="33" spans="1:8" hidden="1">
      <c r="A33" s="230" t="s">
        <v>310</v>
      </c>
      <c r="B33" s="248"/>
      <c r="C33" s="233"/>
      <c r="D33" s="234"/>
      <c r="E33" s="234"/>
      <c r="F33" s="234"/>
      <c r="G33" s="234"/>
      <c r="H33" s="220">
        <f t="shared" si="3"/>
        <v>0</v>
      </c>
    </row>
    <row r="34" spans="1:8" hidden="1">
      <c r="A34" s="230" t="s">
        <v>311</v>
      </c>
      <c r="B34" s="248"/>
      <c r="C34" s="233"/>
      <c r="D34" s="234"/>
      <c r="E34" s="234"/>
      <c r="F34" s="234"/>
      <c r="G34" s="234"/>
      <c r="H34" s="220">
        <f t="shared" si="3"/>
        <v>0</v>
      </c>
    </row>
    <row r="35" spans="1:8" hidden="1">
      <c r="A35" s="230" t="s">
        <v>312</v>
      </c>
      <c r="B35" s="248"/>
      <c r="C35" s="233"/>
      <c r="D35" s="234"/>
      <c r="E35" s="234"/>
      <c r="F35" s="234"/>
      <c r="G35" s="234"/>
      <c r="H35" s="220">
        <f t="shared" si="3"/>
        <v>0</v>
      </c>
    </row>
    <row r="36" spans="1:8" hidden="1">
      <c r="A36" s="230" t="s">
        <v>313</v>
      </c>
      <c r="B36" s="248"/>
      <c r="C36" s="233"/>
      <c r="D36" s="234"/>
      <c r="E36" s="234"/>
      <c r="F36" s="234"/>
      <c r="G36" s="234"/>
      <c r="H36" s="220">
        <f t="shared" si="3"/>
        <v>0</v>
      </c>
    </row>
    <row r="37" spans="1:8" hidden="1">
      <c r="A37" s="230" t="s">
        <v>314</v>
      </c>
      <c r="B37" s="248"/>
      <c r="C37" s="233"/>
      <c r="D37" s="234"/>
      <c r="E37" s="234"/>
      <c r="F37" s="234"/>
      <c r="G37" s="234"/>
      <c r="H37" s="220">
        <f t="shared" si="3"/>
        <v>0</v>
      </c>
    </row>
    <row r="38" spans="1:8" ht="25.5">
      <c r="A38" s="230" t="s">
        <v>315</v>
      </c>
      <c r="B38" s="248"/>
      <c r="C38" s="227">
        <v>1800000</v>
      </c>
      <c r="D38" s="234"/>
      <c r="E38" s="234"/>
      <c r="F38" s="234">
        <v>20000</v>
      </c>
      <c r="G38" s="234">
        <v>50000</v>
      </c>
      <c r="H38" s="220">
        <f t="shared" si="3"/>
        <v>1870000</v>
      </c>
    </row>
    <row r="39" spans="1:8" ht="25.5">
      <c r="A39" s="549" t="s">
        <v>633</v>
      </c>
      <c r="B39" s="248"/>
      <c r="C39" s="227">
        <v>200000</v>
      </c>
      <c r="D39" s="234"/>
      <c r="E39" s="234"/>
      <c r="F39" s="234"/>
      <c r="G39" s="234"/>
      <c r="H39" s="220"/>
    </row>
    <row r="40" spans="1:8">
      <c r="A40" s="455" t="s">
        <v>590</v>
      </c>
      <c r="B40" s="248"/>
      <c r="C40" s="233">
        <v>250000</v>
      </c>
      <c r="D40" s="234"/>
      <c r="E40" s="234"/>
      <c r="F40" s="234"/>
      <c r="G40" s="234"/>
      <c r="H40" s="220"/>
    </row>
    <row r="41" spans="1:8">
      <c r="A41" s="456" t="s">
        <v>591</v>
      </c>
      <c r="B41" s="248"/>
      <c r="C41" s="233">
        <v>300000</v>
      </c>
      <c r="D41" s="234"/>
      <c r="E41" s="234"/>
      <c r="F41" s="234"/>
      <c r="G41" s="234"/>
      <c r="H41" s="220"/>
    </row>
    <row r="42" spans="1:8">
      <c r="A42" s="455" t="s">
        <v>592</v>
      </c>
      <c r="B42" s="248"/>
      <c r="C42" s="233"/>
      <c r="D42" s="234">
        <v>300000</v>
      </c>
      <c r="E42" s="234"/>
      <c r="F42" s="234"/>
      <c r="G42" s="234"/>
      <c r="H42" s="220"/>
    </row>
    <row r="43" spans="1:8">
      <c r="A43" s="242" t="s">
        <v>96</v>
      </c>
      <c r="B43" s="243" t="s">
        <v>97</v>
      </c>
      <c r="C43" s="246">
        <f>SUM(C20,C24:C28,C32)</f>
        <v>4800000</v>
      </c>
      <c r="D43" s="247">
        <f>SUM(D20,D24:D28,D32)</f>
        <v>300000</v>
      </c>
      <c r="E43" s="247">
        <f>SUM(E20,E24:E28,E32)</f>
        <v>2200000</v>
      </c>
      <c r="F43" s="247">
        <f>SUM(F20,F24:F28,F32)</f>
        <v>82000</v>
      </c>
      <c r="G43" s="247">
        <f>SUM(G20,G24:G28,G32)</f>
        <v>72000</v>
      </c>
      <c r="H43" s="220">
        <f t="shared" ref="H43:H55" si="5">SUM(C43:G43)</f>
        <v>7454000</v>
      </c>
    </row>
    <row r="44" spans="1:8">
      <c r="A44" s="249" t="s">
        <v>316</v>
      </c>
      <c r="B44" s="231" t="s">
        <v>99</v>
      </c>
      <c r="C44" s="233"/>
      <c r="D44" s="234"/>
      <c r="E44" s="234"/>
      <c r="F44" s="234"/>
      <c r="G44" s="234"/>
      <c r="H44" s="220">
        <f t="shared" si="5"/>
        <v>0</v>
      </c>
    </row>
    <row r="45" spans="1:8">
      <c r="A45" s="249" t="s">
        <v>317</v>
      </c>
      <c r="B45" s="231" t="s">
        <v>101</v>
      </c>
      <c r="C45" s="233"/>
      <c r="D45" s="234"/>
      <c r="E45" s="234"/>
      <c r="F45" s="234"/>
      <c r="G45" s="234"/>
      <c r="H45" s="220">
        <f t="shared" si="5"/>
        <v>0</v>
      </c>
    </row>
    <row r="46" spans="1:8" ht="25.5">
      <c r="A46" s="242" t="s">
        <v>102</v>
      </c>
      <c r="B46" s="243" t="s">
        <v>103</v>
      </c>
      <c r="C46" s="246">
        <f>SUM(C44:C45)</f>
        <v>0</v>
      </c>
      <c r="D46" s="247">
        <f>SUM(D44:D45)</f>
        <v>0</v>
      </c>
      <c r="E46" s="247"/>
      <c r="F46" s="247">
        <f>SUM(F44:F45)</f>
        <v>0</v>
      </c>
      <c r="G46" s="247">
        <f>SUM(G44:G45)</f>
        <v>0</v>
      </c>
      <c r="H46" s="220">
        <f t="shared" si="5"/>
        <v>0</v>
      </c>
    </row>
    <row r="47" spans="1:8" ht="38.25">
      <c r="A47" s="216" t="s">
        <v>318</v>
      </c>
      <c r="B47" s="217" t="s">
        <v>105</v>
      </c>
      <c r="C47" s="219">
        <f t="shared" ref="C47:G47" si="6">SUM(C48:C49)</f>
        <v>831600</v>
      </c>
      <c r="D47" s="219">
        <f t="shared" si="6"/>
        <v>0</v>
      </c>
      <c r="E47" s="219">
        <f t="shared" si="6"/>
        <v>522000</v>
      </c>
      <c r="F47" s="219">
        <f t="shared" si="6"/>
        <v>25000</v>
      </c>
      <c r="G47" s="219">
        <f t="shared" si="6"/>
        <v>50000</v>
      </c>
      <c r="H47" s="220">
        <f t="shared" si="5"/>
        <v>1428600</v>
      </c>
    </row>
    <row r="48" spans="1:8">
      <c r="A48" s="230" t="s">
        <v>319</v>
      </c>
      <c r="B48" s="231"/>
      <c r="C48" s="233"/>
      <c r="D48" s="234"/>
      <c r="E48" s="234"/>
      <c r="F48" s="234"/>
      <c r="G48" s="234"/>
      <c r="H48" s="220">
        <f t="shared" si="5"/>
        <v>0</v>
      </c>
    </row>
    <row r="49" spans="1:8">
      <c r="A49" s="230" t="s">
        <v>320</v>
      </c>
      <c r="B49" s="231"/>
      <c r="C49" s="233">
        <v>831600</v>
      </c>
      <c r="D49" s="234"/>
      <c r="E49" s="234">
        <v>522000</v>
      </c>
      <c r="F49" s="234">
        <v>25000</v>
      </c>
      <c r="G49" s="234">
        <v>50000</v>
      </c>
      <c r="H49" s="220">
        <f t="shared" si="5"/>
        <v>1428600</v>
      </c>
    </row>
    <row r="50" spans="1:8">
      <c r="A50" s="216" t="s">
        <v>321</v>
      </c>
      <c r="B50" s="217" t="s">
        <v>107</v>
      </c>
      <c r="C50" s="241">
        <v>0</v>
      </c>
      <c r="D50" s="237"/>
      <c r="E50" s="237"/>
      <c r="F50" s="237"/>
      <c r="G50" s="237"/>
      <c r="H50" s="220">
        <f t="shared" si="5"/>
        <v>0</v>
      </c>
    </row>
    <row r="51" spans="1:8">
      <c r="A51" s="216" t="s">
        <v>108</v>
      </c>
      <c r="B51" s="217" t="s">
        <v>109</v>
      </c>
      <c r="C51" s="241">
        <v>0</v>
      </c>
      <c r="D51" s="237"/>
      <c r="E51" s="237"/>
      <c r="F51" s="237"/>
      <c r="G51" s="237"/>
      <c r="H51" s="220">
        <f t="shared" si="5"/>
        <v>0</v>
      </c>
    </row>
    <row r="52" spans="1:8">
      <c r="A52" s="216" t="s">
        <v>322</v>
      </c>
      <c r="B52" s="217" t="s">
        <v>113</v>
      </c>
      <c r="C52" s="236">
        <f>SUM(C53:C53)</f>
        <v>0</v>
      </c>
      <c r="D52" s="238">
        <f>SUM(D53:D53)</f>
        <v>300000</v>
      </c>
      <c r="E52" s="238">
        <f>SUM(E53:E53)</f>
        <v>0</v>
      </c>
      <c r="F52" s="238">
        <f>SUM(F53:F53)</f>
        <v>0</v>
      </c>
      <c r="G52" s="238">
        <f>SUM(G53:G53)</f>
        <v>0</v>
      </c>
      <c r="H52" s="220">
        <f t="shared" si="5"/>
        <v>300000</v>
      </c>
    </row>
    <row r="53" spans="1:8">
      <c r="A53" s="230" t="s">
        <v>593</v>
      </c>
      <c r="B53" s="231"/>
      <c r="C53" s="233"/>
      <c r="D53" s="234">
        <v>300000</v>
      </c>
      <c r="E53" s="234"/>
      <c r="F53" s="234"/>
      <c r="G53" s="234"/>
      <c r="H53" s="220">
        <f t="shared" si="5"/>
        <v>300000</v>
      </c>
    </row>
    <row r="54" spans="1:8" ht="25.5">
      <c r="A54" s="242" t="s">
        <v>325</v>
      </c>
      <c r="B54" s="243" t="s">
        <v>120</v>
      </c>
      <c r="C54" s="246">
        <f>SUM(C52,C47,C50,C51)</f>
        <v>831600</v>
      </c>
      <c r="D54" s="247">
        <f>SUM(D52,D47,D50,D51)</f>
        <v>300000</v>
      </c>
      <c r="E54" s="247">
        <f>SUM(E52,E47,E50,E51)</f>
        <v>522000</v>
      </c>
      <c r="F54" s="247">
        <f>SUM(F52,F47,F50,F51)</f>
        <v>25000</v>
      </c>
      <c r="G54" s="247">
        <f>SUM(G52,G47,G50,G51)</f>
        <v>50000</v>
      </c>
      <c r="H54" s="220">
        <f t="shared" si="5"/>
        <v>1728600</v>
      </c>
    </row>
    <row r="55" spans="1:8">
      <c r="A55" s="504" t="s">
        <v>326</v>
      </c>
      <c r="B55" s="505" t="s">
        <v>122</v>
      </c>
      <c r="C55" s="535">
        <f>SUM(C54,C46,C43,C19,C14)</f>
        <v>6131600</v>
      </c>
      <c r="D55" s="536">
        <f>SUM(D54,D46,D43,D19,D14)</f>
        <v>600000</v>
      </c>
      <c r="E55" s="536">
        <f>SUM(E54,E46,E43,E19,E14)</f>
        <v>2722000</v>
      </c>
      <c r="F55" s="536">
        <f>SUM(F54,F46,F43,F19,F14)</f>
        <v>107000</v>
      </c>
      <c r="G55" s="536">
        <f>SUM(G54,G46,G43,G19,G14)</f>
        <v>272000</v>
      </c>
      <c r="H55" s="537">
        <f t="shared" si="5"/>
        <v>9832600</v>
      </c>
    </row>
    <row r="56" spans="1:8" ht="23.25">
      <c r="A56" s="734" t="s">
        <v>594</v>
      </c>
      <c r="B56" s="734"/>
      <c r="C56" s="538">
        <f>C55</f>
        <v>6131600</v>
      </c>
      <c r="D56" s="538">
        <f t="shared" ref="D56:H56" si="7">D55</f>
        <v>600000</v>
      </c>
      <c r="E56" s="538">
        <f t="shared" si="7"/>
        <v>2722000</v>
      </c>
      <c r="F56" s="538">
        <f t="shared" si="7"/>
        <v>107000</v>
      </c>
      <c r="G56" s="538">
        <f t="shared" si="7"/>
        <v>272000</v>
      </c>
      <c r="H56" s="538">
        <f t="shared" si="7"/>
        <v>9832600</v>
      </c>
    </row>
  </sheetData>
  <mergeCells count="7">
    <mergeCell ref="A3:E3"/>
    <mergeCell ref="C5:G5"/>
    <mergeCell ref="H5:H7"/>
    <mergeCell ref="C7:G7"/>
    <mergeCell ref="A56:B56"/>
    <mergeCell ref="A5:A7"/>
    <mergeCell ref="B5:B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E70"/>
  <sheetViews>
    <sheetView view="pageBreakPreview" zoomScale="120" zoomScaleNormal="100" zoomScaleSheetLayoutView="120" workbookViewId="0">
      <selection activeCell="I55" sqref="I55"/>
    </sheetView>
  </sheetViews>
  <sheetFormatPr defaultRowHeight="15"/>
  <cols>
    <col min="1" max="1" width="26.28515625" customWidth="1"/>
    <col min="2" max="2" width="19" customWidth="1"/>
    <col min="3" max="3" width="22.140625" customWidth="1"/>
    <col min="4" max="4" width="21.140625" customWidth="1"/>
    <col min="5" max="5" width="17.28515625" customWidth="1"/>
  </cols>
  <sheetData>
    <row r="1" spans="1:5">
      <c r="A1" t="s">
        <v>597</v>
      </c>
    </row>
    <row r="3" spans="1:5">
      <c r="A3" s="726" t="s">
        <v>596</v>
      </c>
      <c r="B3" s="726"/>
      <c r="C3" s="726"/>
      <c r="D3" s="726"/>
      <c r="E3" s="726"/>
    </row>
    <row r="4" spans="1:5" ht="15.75" thickBot="1"/>
    <row r="5" spans="1:5">
      <c r="A5" s="739" t="s">
        <v>3</v>
      </c>
      <c r="B5" s="741" t="s">
        <v>4</v>
      </c>
      <c r="C5" s="743" t="s">
        <v>568</v>
      </c>
      <c r="D5" s="744"/>
      <c r="E5" s="747" t="s">
        <v>168</v>
      </c>
    </row>
    <row r="6" spans="1:5" ht="45">
      <c r="A6" s="740"/>
      <c r="B6" s="742"/>
      <c r="C6" s="533" t="s">
        <v>569</v>
      </c>
      <c r="D6" s="534" t="s">
        <v>275</v>
      </c>
      <c r="E6" s="747"/>
    </row>
    <row r="7" spans="1:5">
      <c r="A7" s="740"/>
      <c r="B7" s="742"/>
      <c r="C7" s="745" t="s">
        <v>508</v>
      </c>
      <c r="D7" s="746"/>
      <c r="E7" s="747"/>
    </row>
    <row r="8" spans="1:5" ht="16.5" hidden="1" customHeight="1">
      <c r="A8" s="216" t="s">
        <v>279</v>
      </c>
      <c r="B8" s="217" t="s">
        <v>46</v>
      </c>
      <c r="C8" s="219">
        <f t="shared" ref="C8:D8" si="0">SUM(C9:C13)</f>
        <v>0</v>
      </c>
      <c r="D8" s="516">
        <f t="shared" si="0"/>
        <v>0</v>
      </c>
      <c r="E8" s="2"/>
    </row>
    <row r="9" spans="1:5" hidden="1">
      <c r="A9" s="223" t="s">
        <v>280</v>
      </c>
      <c r="B9" s="224"/>
      <c r="C9" s="229"/>
      <c r="D9" s="517"/>
      <c r="E9" s="2"/>
    </row>
    <row r="10" spans="1:5" hidden="1">
      <c r="A10" s="230" t="s">
        <v>47</v>
      </c>
      <c r="B10" s="231"/>
      <c r="C10" s="233"/>
      <c r="D10" s="518"/>
      <c r="E10" s="2"/>
    </row>
    <row r="11" spans="1:5" hidden="1">
      <c r="A11" s="230" t="s">
        <v>281</v>
      </c>
      <c r="B11" s="231"/>
      <c r="C11" s="233"/>
      <c r="D11" s="518"/>
      <c r="E11" s="2"/>
    </row>
    <row r="12" spans="1:5" hidden="1">
      <c r="A12" s="230" t="s">
        <v>282</v>
      </c>
      <c r="B12" s="231"/>
      <c r="C12" s="233"/>
      <c r="D12" s="518"/>
      <c r="E12" s="2"/>
    </row>
    <row r="13" spans="1:5" hidden="1">
      <c r="A13" s="230" t="s">
        <v>283</v>
      </c>
      <c r="B13" s="231"/>
      <c r="C13" s="233"/>
      <c r="D13" s="518"/>
      <c r="E13" s="2"/>
    </row>
    <row r="14" spans="1:5" ht="25.5" hidden="1">
      <c r="A14" s="216" t="s">
        <v>284</v>
      </c>
      <c r="B14" s="217" t="s">
        <v>52</v>
      </c>
      <c r="C14" s="236">
        <f>SUM(C15:C20)</f>
        <v>0</v>
      </c>
      <c r="D14" s="519"/>
      <c r="E14" s="2"/>
    </row>
    <row r="15" spans="1:5" hidden="1">
      <c r="A15" s="230" t="s">
        <v>285</v>
      </c>
      <c r="B15" s="231"/>
      <c r="C15" s="233"/>
      <c r="D15" s="518"/>
      <c r="E15" s="2"/>
    </row>
    <row r="16" spans="1:5" hidden="1">
      <c r="A16" s="230" t="s">
        <v>286</v>
      </c>
      <c r="B16" s="231"/>
      <c r="C16" s="233"/>
      <c r="D16" s="518"/>
      <c r="E16" s="2"/>
    </row>
    <row r="17" spans="1:5" hidden="1">
      <c r="A17" s="230" t="s">
        <v>287</v>
      </c>
      <c r="B17" s="231"/>
      <c r="C17" s="233"/>
      <c r="D17" s="518"/>
      <c r="E17" s="2"/>
    </row>
    <row r="18" spans="1:5" hidden="1">
      <c r="A18" s="230" t="s">
        <v>288</v>
      </c>
      <c r="B18" s="231"/>
      <c r="C18" s="233"/>
      <c r="D18" s="518"/>
      <c r="E18" s="2"/>
    </row>
    <row r="19" spans="1:5" hidden="1">
      <c r="A19" s="230" t="s">
        <v>58</v>
      </c>
      <c r="B19" s="231"/>
      <c r="C19" s="233"/>
      <c r="D19" s="518"/>
      <c r="E19" s="2"/>
    </row>
    <row r="20" spans="1:5" hidden="1">
      <c r="A20" s="230" t="s">
        <v>289</v>
      </c>
      <c r="B20" s="231"/>
      <c r="C20" s="233"/>
      <c r="D20" s="518"/>
      <c r="E20" s="2"/>
    </row>
    <row r="21" spans="1:5" hidden="1">
      <c r="A21" s="216" t="s">
        <v>290</v>
      </c>
      <c r="B21" s="217" t="s">
        <v>291</v>
      </c>
      <c r="C21" s="241">
        <v>0</v>
      </c>
      <c r="D21" s="519"/>
      <c r="E21" s="2"/>
    </row>
    <row r="22" spans="1:5" hidden="1">
      <c r="A22" s="242" t="s">
        <v>292</v>
      </c>
      <c r="B22" s="243" t="s">
        <v>60</v>
      </c>
      <c r="C22" s="245">
        <f t="shared" ref="C22:D22" si="1">SUM(C14,C8,C21)</f>
        <v>0</v>
      </c>
      <c r="D22" s="520">
        <f t="shared" si="1"/>
        <v>0</v>
      </c>
      <c r="E22" s="2"/>
    </row>
    <row r="23" spans="1:5" ht="25.5" hidden="1">
      <c r="A23" s="216" t="s">
        <v>293</v>
      </c>
      <c r="B23" s="217" t="s">
        <v>62</v>
      </c>
      <c r="C23" s="241">
        <f t="shared" ref="C23" si="2">SUM(C24:C27)</f>
        <v>0</v>
      </c>
      <c r="D23" s="519"/>
      <c r="E23" s="2"/>
    </row>
    <row r="24" spans="1:5" ht="25.5" hidden="1">
      <c r="A24" s="230" t="s">
        <v>294</v>
      </c>
      <c r="B24" s="231"/>
      <c r="C24" s="233"/>
      <c r="D24" s="518"/>
      <c r="E24" s="2"/>
    </row>
    <row r="25" spans="1:5" ht="25.5" hidden="1">
      <c r="A25" s="230" t="s">
        <v>295</v>
      </c>
      <c r="B25" s="231"/>
      <c r="C25" s="233"/>
      <c r="D25" s="518"/>
      <c r="E25" s="2"/>
    </row>
    <row r="26" spans="1:5" hidden="1">
      <c r="A26" s="230" t="s">
        <v>296</v>
      </c>
      <c r="B26" s="231"/>
      <c r="C26" s="233"/>
      <c r="D26" s="518"/>
      <c r="E26" s="2"/>
    </row>
    <row r="27" spans="1:5" ht="25.5" hidden="1">
      <c r="A27" s="230" t="s">
        <v>297</v>
      </c>
      <c r="B27" s="231"/>
      <c r="C27" s="233"/>
      <c r="D27" s="518"/>
      <c r="E27" s="2"/>
    </row>
    <row r="28" spans="1:5" ht="25.5" hidden="1">
      <c r="A28" s="216" t="s">
        <v>298</v>
      </c>
      <c r="B28" s="217" t="s">
        <v>66</v>
      </c>
      <c r="C28" s="236">
        <f>SUM(C29:C30)</f>
        <v>0</v>
      </c>
      <c r="D28" s="519"/>
      <c r="E28" s="2"/>
    </row>
    <row r="29" spans="1:5" ht="25.5" hidden="1">
      <c r="A29" s="230" t="s">
        <v>299</v>
      </c>
      <c r="B29" s="231"/>
      <c r="C29" s="233"/>
      <c r="D29" s="518"/>
      <c r="E29" s="2"/>
    </row>
    <row r="30" spans="1:5" ht="25.5" hidden="1">
      <c r="A30" s="230" t="s">
        <v>300</v>
      </c>
      <c r="B30" s="231"/>
      <c r="C30" s="233"/>
      <c r="D30" s="518"/>
      <c r="E30" s="2"/>
    </row>
    <row r="31" spans="1:5" hidden="1">
      <c r="A31" s="242" t="s">
        <v>70</v>
      </c>
      <c r="B31" s="243" t="s">
        <v>71</v>
      </c>
      <c r="C31" s="246">
        <f>SUM(C23,C28)</f>
        <v>0</v>
      </c>
      <c r="D31" s="521">
        <f>SUM(D23,D28)</f>
        <v>0</v>
      </c>
      <c r="E31" s="2"/>
    </row>
    <row r="32" spans="1:5" hidden="1">
      <c r="A32" s="216" t="s">
        <v>301</v>
      </c>
      <c r="B32" s="217" t="s">
        <v>73</v>
      </c>
      <c r="C32" s="241"/>
      <c r="D32" s="519"/>
      <c r="E32" s="2"/>
    </row>
    <row r="33" spans="1:5" hidden="1">
      <c r="A33" s="230" t="s">
        <v>302</v>
      </c>
      <c r="B33" s="231"/>
      <c r="C33" s="233"/>
      <c r="D33" s="518"/>
      <c r="E33" s="2"/>
    </row>
    <row r="34" spans="1:5" hidden="1">
      <c r="A34" s="230" t="s">
        <v>303</v>
      </c>
      <c r="B34" s="231"/>
      <c r="C34" s="233"/>
      <c r="D34" s="518"/>
      <c r="E34" s="2"/>
    </row>
    <row r="35" spans="1:5" hidden="1">
      <c r="A35" s="230" t="s">
        <v>304</v>
      </c>
      <c r="B35" s="231"/>
      <c r="C35" s="233"/>
      <c r="D35" s="518"/>
      <c r="E35" s="2"/>
    </row>
    <row r="36" spans="1:5">
      <c r="A36" s="498" t="s">
        <v>305</v>
      </c>
      <c r="B36" s="267" t="s">
        <v>78</v>
      </c>
      <c r="C36" s="511">
        <f>17000000+3600000</f>
        <v>20600000</v>
      </c>
      <c r="D36" s="522">
        <v>130150</v>
      </c>
      <c r="E36" s="507">
        <f>SUM(C36:D36)</f>
        <v>20730150</v>
      </c>
    </row>
    <row r="37" spans="1:5" hidden="1">
      <c r="A37" s="498" t="s">
        <v>306</v>
      </c>
      <c r="B37" s="267" t="s">
        <v>81</v>
      </c>
      <c r="C37" s="512"/>
      <c r="D37" s="522"/>
      <c r="E37" s="507">
        <f t="shared" ref="E37:E69" si="3">SUM(C37:D37)</f>
        <v>0</v>
      </c>
    </row>
    <row r="38" spans="1:5" ht="25.5" hidden="1">
      <c r="A38" s="498" t="s">
        <v>165</v>
      </c>
      <c r="B38" s="267" t="s">
        <v>82</v>
      </c>
      <c r="C38" s="512"/>
      <c r="D38" s="522"/>
      <c r="E38" s="507">
        <f t="shared" si="3"/>
        <v>0</v>
      </c>
    </row>
    <row r="39" spans="1:5" hidden="1">
      <c r="A39" s="498" t="s">
        <v>83</v>
      </c>
      <c r="B39" s="267" t="s">
        <v>84</v>
      </c>
      <c r="C39" s="512"/>
      <c r="D39" s="523"/>
      <c r="E39" s="507">
        <f t="shared" si="3"/>
        <v>0</v>
      </c>
    </row>
    <row r="40" spans="1:5" ht="25.5" hidden="1">
      <c r="A40" s="498" t="s">
        <v>307</v>
      </c>
      <c r="B40" s="267" t="s">
        <v>86</v>
      </c>
      <c r="C40" s="513">
        <f t="shared" ref="C40:D40" si="4">SUM(C41:C43)</f>
        <v>0</v>
      </c>
      <c r="D40" s="524">
        <f t="shared" si="4"/>
        <v>0</v>
      </c>
      <c r="E40" s="507">
        <f t="shared" si="3"/>
        <v>0</v>
      </c>
    </row>
    <row r="41" spans="1:5" hidden="1">
      <c r="A41" s="223" t="s">
        <v>87</v>
      </c>
      <c r="B41" s="224"/>
      <c r="C41" s="514"/>
      <c r="D41" s="525"/>
      <c r="E41" s="507">
        <f t="shared" si="3"/>
        <v>0</v>
      </c>
    </row>
    <row r="42" spans="1:5" hidden="1">
      <c r="A42" s="223" t="s">
        <v>88</v>
      </c>
      <c r="B42" s="224"/>
      <c r="C42" s="514"/>
      <c r="D42" s="525"/>
      <c r="E42" s="507">
        <f t="shared" si="3"/>
        <v>0</v>
      </c>
    </row>
    <row r="43" spans="1:5" hidden="1">
      <c r="A43" s="223" t="s">
        <v>308</v>
      </c>
      <c r="B43" s="224"/>
      <c r="C43" s="514"/>
      <c r="D43" s="525"/>
      <c r="E43" s="507">
        <f t="shared" si="3"/>
        <v>0</v>
      </c>
    </row>
    <row r="44" spans="1:5" hidden="1">
      <c r="A44" s="498" t="s">
        <v>309</v>
      </c>
      <c r="B44" s="267" t="s">
        <v>90</v>
      </c>
      <c r="C44" s="513">
        <f>SUM(C45:C50)</f>
        <v>0</v>
      </c>
      <c r="D44" s="522"/>
      <c r="E44" s="507">
        <f t="shared" si="3"/>
        <v>0</v>
      </c>
    </row>
    <row r="45" spans="1:5" hidden="1">
      <c r="A45" s="223" t="s">
        <v>310</v>
      </c>
      <c r="B45" s="302"/>
      <c r="C45" s="514"/>
      <c r="D45" s="525"/>
      <c r="E45" s="507">
        <f t="shared" si="3"/>
        <v>0</v>
      </c>
    </row>
    <row r="46" spans="1:5" hidden="1">
      <c r="A46" s="223" t="s">
        <v>311</v>
      </c>
      <c r="B46" s="302"/>
      <c r="C46" s="514"/>
      <c r="D46" s="525"/>
      <c r="E46" s="507">
        <f t="shared" si="3"/>
        <v>0</v>
      </c>
    </row>
    <row r="47" spans="1:5" hidden="1">
      <c r="A47" s="223" t="s">
        <v>312</v>
      </c>
      <c r="B47" s="302"/>
      <c r="C47" s="514"/>
      <c r="D47" s="525"/>
      <c r="E47" s="507">
        <f t="shared" si="3"/>
        <v>0</v>
      </c>
    </row>
    <row r="48" spans="1:5" hidden="1">
      <c r="A48" s="223" t="s">
        <v>313</v>
      </c>
      <c r="B48" s="302"/>
      <c r="C48" s="514"/>
      <c r="D48" s="525"/>
      <c r="E48" s="507">
        <f t="shared" si="3"/>
        <v>0</v>
      </c>
    </row>
    <row r="49" spans="1:5" hidden="1">
      <c r="A49" s="223" t="s">
        <v>314</v>
      </c>
      <c r="B49" s="302"/>
      <c r="C49" s="514"/>
      <c r="D49" s="525"/>
      <c r="E49" s="507">
        <f t="shared" si="3"/>
        <v>0</v>
      </c>
    </row>
    <row r="50" spans="1:5" ht="25.5" hidden="1">
      <c r="A50" s="223" t="s">
        <v>315</v>
      </c>
      <c r="B50" s="302"/>
      <c r="C50" s="514"/>
      <c r="D50" s="525"/>
      <c r="E50" s="507">
        <f t="shared" si="3"/>
        <v>0</v>
      </c>
    </row>
    <row r="51" spans="1:5" hidden="1">
      <c r="A51" s="528" t="s">
        <v>515</v>
      </c>
      <c r="B51" s="302"/>
      <c r="C51" s="514"/>
      <c r="D51" s="525"/>
      <c r="E51" s="507">
        <f t="shared" si="3"/>
        <v>0</v>
      </c>
    </row>
    <row r="52" spans="1:5" ht="24.75" hidden="1">
      <c r="A52" s="529" t="s">
        <v>516</v>
      </c>
      <c r="B52" s="302"/>
      <c r="C52" s="514"/>
      <c r="D52" s="525"/>
      <c r="E52" s="507">
        <f t="shared" si="3"/>
        <v>0</v>
      </c>
    </row>
    <row r="53" spans="1:5" hidden="1">
      <c r="A53" s="528" t="s">
        <v>517</v>
      </c>
      <c r="B53" s="302"/>
      <c r="C53" s="514"/>
      <c r="D53" s="525"/>
      <c r="E53" s="507">
        <f t="shared" si="3"/>
        <v>0</v>
      </c>
    </row>
    <row r="54" spans="1:5" hidden="1">
      <c r="A54" s="528" t="s">
        <v>518</v>
      </c>
      <c r="B54" s="302"/>
      <c r="C54" s="514"/>
      <c r="D54" s="525"/>
      <c r="E54" s="507">
        <f t="shared" si="3"/>
        <v>0</v>
      </c>
    </row>
    <row r="55" spans="1:5">
      <c r="A55" s="498" t="s">
        <v>96</v>
      </c>
      <c r="B55" s="267" t="s">
        <v>97</v>
      </c>
      <c r="C55" s="513">
        <f>SUM(C32,C36:C40,C44)</f>
        <v>20600000</v>
      </c>
      <c r="D55" s="526">
        <f>SUM(D32,D36:D40,D44)</f>
        <v>130150</v>
      </c>
      <c r="E55" s="507">
        <f t="shared" si="3"/>
        <v>20730150</v>
      </c>
    </row>
    <row r="56" spans="1:5" hidden="1">
      <c r="A56" s="530" t="s">
        <v>316</v>
      </c>
      <c r="B56" s="224" t="s">
        <v>99</v>
      </c>
      <c r="C56" s="514"/>
      <c r="D56" s="525"/>
      <c r="E56" s="507">
        <f t="shared" si="3"/>
        <v>0</v>
      </c>
    </row>
    <row r="57" spans="1:5" hidden="1">
      <c r="A57" s="530" t="s">
        <v>317</v>
      </c>
      <c r="B57" s="224" t="s">
        <v>101</v>
      </c>
      <c r="C57" s="514"/>
      <c r="D57" s="525"/>
      <c r="E57" s="507">
        <f t="shared" si="3"/>
        <v>0</v>
      </c>
    </row>
    <row r="58" spans="1:5" ht="25.5" hidden="1">
      <c r="A58" s="498" t="s">
        <v>102</v>
      </c>
      <c r="B58" s="267" t="s">
        <v>103</v>
      </c>
      <c r="C58" s="513">
        <f>SUM(C56:C57)</f>
        <v>0</v>
      </c>
      <c r="D58" s="526">
        <f>SUM(D56:D57)</f>
        <v>0</v>
      </c>
      <c r="E58" s="507">
        <f t="shared" si="3"/>
        <v>0</v>
      </c>
    </row>
    <row r="59" spans="1:5" ht="38.25">
      <c r="A59" s="498" t="s">
        <v>318</v>
      </c>
      <c r="B59" s="267" t="s">
        <v>105</v>
      </c>
      <c r="C59" s="513">
        <f>SUM(C60:C61)</f>
        <v>4590000</v>
      </c>
      <c r="D59" s="524">
        <f>SUM(D60:D61)</f>
        <v>35145</v>
      </c>
      <c r="E59" s="507">
        <f t="shared" si="3"/>
        <v>4625145</v>
      </c>
    </row>
    <row r="60" spans="1:5">
      <c r="A60" s="223" t="s">
        <v>319</v>
      </c>
      <c r="B60" s="224"/>
      <c r="C60" s="514">
        <v>4590000</v>
      </c>
      <c r="D60" s="525"/>
      <c r="E60" s="507">
        <f t="shared" si="3"/>
        <v>4590000</v>
      </c>
    </row>
    <row r="61" spans="1:5">
      <c r="A61" s="223" t="s">
        <v>320</v>
      </c>
      <c r="B61" s="224"/>
      <c r="C61" s="514"/>
      <c r="D61" s="525">
        <v>35145</v>
      </c>
      <c r="E61" s="507">
        <f t="shared" si="3"/>
        <v>35145</v>
      </c>
    </row>
    <row r="62" spans="1:5" ht="25.5" hidden="1">
      <c r="A62" s="498" t="s">
        <v>321</v>
      </c>
      <c r="B62" s="267" t="s">
        <v>107</v>
      </c>
      <c r="C62" s="512"/>
      <c r="D62" s="522"/>
      <c r="E62" s="507">
        <f t="shared" si="3"/>
        <v>0</v>
      </c>
    </row>
    <row r="63" spans="1:5" hidden="1">
      <c r="A63" s="498" t="s">
        <v>108</v>
      </c>
      <c r="B63" s="267" t="s">
        <v>109</v>
      </c>
      <c r="C63" s="512">
        <v>0</v>
      </c>
      <c r="D63" s="522"/>
      <c r="E63" s="507">
        <f t="shared" si="3"/>
        <v>0</v>
      </c>
    </row>
    <row r="64" spans="1:5" hidden="1">
      <c r="A64" s="498" t="s">
        <v>322</v>
      </c>
      <c r="B64" s="267" t="s">
        <v>113</v>
      </c>
      <c r="C64" s="513">
        <f>SUM(C65:C67)</f>
        <v>0</v>
      </c>
      <c r="D64" s="526">
        <f>SUM(D65:D67)</f>
        <v>0</v>
      </c>
      <c r="E64" s="507">
        <f t="shared" si="3"/>
        <v>0</v>
      </c>
    </row>
    <row r="65" spans="1:5" hidden="1">
      <c r="A65" s="223" t="s">
        <v>323</v>
      </c>
      <c r="B65" s="224"/>
      <c r="C65" s="514"/>
      <c r="D65" s="525"/>
      <c r="E65" s="507">
        <f t="shared" si="3"/>
        <v>0</v>
      </c>
    </row>
    <row r="66" spans="1:5" hidden="1">
      <c r="A66" s="223" t="s">
        <v>324</v>
      </c>
      <c r="B66" s="224"/>
      <c r="C66" s="514"/>
      <c r="D66" s="525"/>
      <c r="E66" s="507">
        <f t="shared" si="3"/>
        <v>0</v>
      </c>
    </row>
    <row r="67" spans="1:5" hidden="1">
      <c r="A67" s="223" t="s">
        <v>322</v>
      </c>
      <c r="B67" s="224"/>
      <c r="C67" s="514"/>
      <c r="D67" s="525"/>
      <c r="E67" s="507">
        <f t="shared" si="3"/>
        <v>0</v>
      </c>
    </row>
    <row r="68" spans="1:5" ht="25.5">
      <c r="A68" s="498" t="s">
        <v>325</v>
      </c>
      <c r="B68" s="267" t="s">
        <v>120</v>
      </c>
      <c r="C68" s="513">
        <f>SUM(C64,C59,C62,C63)</f>
        <v>4590000</v>
      </c>
      <c r="D68" s="526">
        <f>SUM(D64,D59,D62,D63)</f>
        <v>35145</v>
      </c>
      <c r="E68" s="507">
        <f t="shared" si="3"/>
        <v>4625145</v>
      </c>
    </row>
    <row r="69" spans="1:5" ht="15.75" thickBot="1">
      <c r="A69" s="531" t="s">
        <v>326</v>
      </c>
      <c r="B69" s="532" t="s">
        <v>122</v>
      </c>
      <c r="C69" s="515">
        <f>SUM(C68,C58,C55,C31,C22)</f>
        <v>25190000</v>
      </c>
      <c r="D69" s="527">
        <f>SUM(D68,D58,D55,D31,D22)</f>
        <v>165295</v>
      </c>
      <c r="E69" s="507">
        <f t="shared" si="3"/>
        <v>25355295</v>
      </c>
    </row>
    <row r="70" spans="1:5">
      <c r="E70" s="55"/>
    </row>
  </sheetData>
  <mergeCells count="6">
    <mergeCell ref="A3:E3"/>
    <mergeCell ref="A5:A7"/>
    <mergeCell ref="B5:B7"/>
    <mergeCell ref="C5:D5"/>
    <mergeCell ref="C7:D7"/>
    <mergeCell ref="E5:E7"/>
  </mergeCells>
  <pageMargins left="0.7" right="0.7" top="0.75" bottom="0.75" header="0.3" footer="0.3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25</vt:i4>
      </vt:variant>
      <vt:variant>
        <vt:lpstr>Névvel ellátott tartományok</vt:lpstr>
      </vt:variant>
      <vt:variant>
        <vt:i4>3</vt:i4>
      </vt:variant>
    </vt:vector>
  </HeadingPairs>
  <TitlesOfParts>
    <vt:vector size="28" baseType="lpstr">
      <vt:lpstr>Mérleg szintű össz</vt:lpstr>
      <vt:lpstr>Mérleg szintű ÖK</vt:lpstr>
      <vt:lpstr>Normatíva 2018</vt:lpstr>
      <vt:lpstr>Közhatalmi bevétel</vt:lpstr>
      <vt:lpstr>Saját bevételek</vt:lpstr>
      <vt:lpstr>2017.12.havi záró pénzkészlet</vt:lpstr>
      <vt:lpstr>Általános kiadások</vt:lpstr>
      <vt:lpstr>Település üzemeltetés</vt:lpstr>
      <vt:lpstr>Gyermekétkeztetés ÖK</vt:lpstr>
      <vt:lpstr>Egészségügyi feladatok</vt:lpstr>
      <vt:lpstr>Kulturális szolgáltatás</vt:lpstr>
      <vt:lpstr>Közfoglalkoztatás</vt:lpstr>
      <vt:lpstr>Önkormányzat személyi</vt:lpstr>
      <vt:lpstr>Önkormányzat DOLOGI</vt:lpstr>
      <vt:lpstr>Önkormányzat Települési támogat</vt:lpstr>
      <vt:lpstr>Önkormányzat Átadott pénzeszköz</vt:lpstr>
      <vt:lpstr>Önkormányzat Beruházás</vt:lpstr>
      <vt:lpstr>Intézményi összesen</vt:lpstr>
      <vt:lpstr>Hivatal 2018 évi elemi költésgv</vt:lpstr>
      <vt:lpstr>Óvoda</vt:lpstr>
      <vt:lpstr>Likviditás</vt:lpstr>
      <vt:lpstr>Létszám</vt:lpstr>
      <vt:lpstr>Közvetett támogatás</vt:lpstr>
      <vt:lpstr>Adósságot keletkeztető ügyletek</vt:lpstr>
      <vt:lpstr>Áthúzódó kötváll</vt:lpstr>
      <vt:lpstr>Közfoglalkoztatás!Nyomtatási_terület</vt:lpstr>
      <vt:lpstr>'Mérleg szintű össz'!Nyomtatási_terület</vt:lpstr>
      <vt:lpstr>'Önkormányzat Beruházás'!Nyomtatási_terület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Bujtor Katalin</dc:creator>
  <cp:lastModifiedBy>Julika</cp:lastModifiedBy>
  <cp:lastPrinted>2018-03-06T14:27:40Z</cp:lastPrinted>
  <dcterms:created xsi:type="dcterms:W3CDTF">2018-01-04T12:31:00Z</dcterms:created>
  <dcterms:modified xsi:type="dcterms:W3CDTF">2018-03-06T14:36:12Z</dcterms:modified>
</cp:coreProperties>
</file>