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firstSheet="10" activeTab="11"/>
  </bookViews>
  <sheets>
    <sheet name="1. melléklet" sheetId="1" r:id="rId1"/>
    <sheet name="1.1 Önkormányzat" sheetId="2" r:id="rId2"/>
    <sheet name="1.2 Polgárm." sheetId="3" r:id="rId3"/>
    <sheet name="1.3 Óvoda" sheetId="4" r:id="rId4"/>
    <sheet name="1.4 Gondozási" sheetId="5" r:id="rId5"/>
    <sheet name="1.5 Műv. ház" sheetId="6" r:id="rId6"/>
    <sheet name="1.1-1.5 Bevétel összesen" sheetId="7" r:id="rId7"/>
    <sheet name="2. melléklet" sheetId="8" r:id="rId8"/>
    <sheet name="2.1-2.5. melléklet" sheetId="9" r:id="rId9"/>
    <sheet name="3. melléklet" sheetId="10" r:id="rId10"/>
    <sheet name="4. melléklet" sheetId="11" r:id="rId11"/>
    <sheet name="5. melléklet" sheetId="12" r:id="rId12"/>
    <sheet name="6.1. melléklet" sheetId="13" r:id="rId13"/>
    <sheet name="6.2. melléklet" sheetId="14" r:id="rId14"/>
    <sheet name="7. melléklet" sheetId="15" r:id="rId15"/>
    <sheet name="8. melléklet" sheetId="16" r:id="rId16"/>
    <sheet name="9. melléklet" sheetId="17" r:id="rId17"/>
  </sheets>
  <definedNames>
    <definedName name="_xlnm.Print_Titles" localSheetId="7">'2. melléklet'!$4:$5</definedName>
    <definedName name="_xlnm.Print_Area" localSheetId="15">'8. melléklet'!$A$1:$C$68</definedName>
  </definedNames>
  <calcPr fullCalcOnLoad="1"/>
</workbook>
</file>

<file path=xl/comments16.xml><?xml version="1.0" encoding="utf-8"?>
<comments xmlns="http://schemas.openxmlformats.org/spreadsheetml/2006/main">
  <authors>
    <author>x</author>
  </authors>
  <commentList>
    <comment ref="C4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<sst xmlns="http://schemas.openxmlformats.org/spreadsheetml/2006/main" count="975" uniqueCount="411">
  <si>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</si>
  <si>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</si>
  <si>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</si>
  <si>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</si>
  <si>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</si>
  <si>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</si>
  <si>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</si>
  <si>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</si>
  <si>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</si>
  <si>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</si>
  <si>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</si>
  <si>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</si>
  <si>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</si>
  <si>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</si>
  <si>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Adatok ezer Ft-ban</t>
  </si>
  <si>
    <t>Önkormányzat összesen</t>
  </si>
  <si>
    <t>– Pótlékok, bírságok</t>
  </si>
  <si>
    <t>– Egyéb adó (behajtás)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</si>
  <si>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</si>
  <si>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</si>
  <si>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</si>
  <si>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</si>
  <si>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</si>
  <si>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</si>
  <si>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</si>
  <si>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</si>
  <si>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</si>
  <si>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</si>
  <si>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</si>
  <si>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</si>
  <si>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</si>
  <si>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</si>
  <si>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</si>
  <si>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</si>
  <si>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</si>
  <si>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</si>
  <si>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</si>
  <si>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</si>
  <si>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</si>
  <si>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</si>
  <si>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</si>
  <si>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</si>
  <si>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</si>
  <si>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</si>
  <si>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</si>
  <si>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</si>
  <si>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</si>
  <si>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</si>
  <si>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</si>
  <si>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</si>
  <si>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</si>
  <si>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1. Felújítási kiadások ÁFÁ-valok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</si>
  <si>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</si>
  <si>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</si>
  <si>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</si>
  <si>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</si>
  <si>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</si>
  <si>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</si>
  <si>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</si>
  <si>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</si>
  <si>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</si>
  <si>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</si>
  <si>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</si>
  <si>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</si>
  <si>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</si>
  <si>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</si>
  <si>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</si>
  <si>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</si>
  <si>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</si>
  <si>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</si>
  <si>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Rendszeres személyi juttatások</t>
  </si>
  <si>
    <t>Nem rendszeres személyi juttatások</t>
  </si>
  <si>
    <t>Külső személyi juttatások</t>
  </si>
  <si>
    <t>Társadalombiztosítási járulék</t>
  </si>
  <si>
    <t>Egészségbiztosítási járulék természetbeni</t>
  </si>
  <si>
    <t>Egészségbiztosítási járulékpénzbeni</t>
  </si>
  <si>
    <t>Munkerőpiaci fogl. Járulék</t>
  </si>
  <si>
    <t xml:space="preserve">Táppénz hozzájárulás </t>
  </si>
  <si>
    <t>Munkaadókat terhelő járulékok áht-n kívülre</t>
  </si>
  <si>
    <t xml:space="preserve">Munkaadókat terhelő egyéb járulékok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</si>
  <si>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</si>
  <si>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</si>
  <si>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</si>
  <si>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</si>
  <si>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</si>
  <si>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</si>
  <si>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</si>
  <si>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</si>
  <si>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</si>
  <si>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</si>
  <si>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</si>
  <si>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</si>
  <si>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</si>
  <si>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</si>
  <si>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</si>
  <si>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</si>
  <si>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</si>
  <si>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</si>
  <si>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</si>
  <si>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</si>
  <si>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</si>
  <si>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</si>
  <si>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</si>
  <si>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</si>
  <si>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</si>
  <si>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</si>
  <si>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</si>
  <si>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</si>
  <si>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</si>
  <si>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</si>
  <si>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</si>
  <si>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</si>
  <si>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</si>
  <si>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</si>
  <si>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</si>
  <si>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</si>
  <si>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</si>
  <si>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</si>
  <si>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</si>
  <si>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</si>
  <si>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</si>
  <si>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</si>
  <si>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</si>
  <si>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</si>
  <si>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</si>
  <si>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</si>
  <si>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</si>
  <si>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</si>
  <si>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</si>
  <si>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</si>
  <si>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</si>
  <si>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</si>
  <si>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</si>
  <si>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3. Fejlesztési tartalék</t>
  </si>
  <si>
    <t>– Fejlesztési hitel kamata</t>
  </si>
  <si>
    <t>5. Tartalékok</t>
  </si>
  <si>
    <t>– Céltartalék</t>
  </si>
  <si>
    <t>– Általános tartalék</t>
  </si>
  <si>
    <t xml:space="preserve">III.Finanszírozási kiadások </t>
  </si>
  <si>
    <t>– Nyújtott kölcsön</t>
  </si>
  <si>
    <t>Cím</t>
  </si>
  <si>
    <t>Cél</t>
  </si>
  <si>
    <t>Sor-szám</t>
  </si>
  <si>
    <t>Alcím</t>
  </si>
  <si>
    <t>Igazgatás</t>
  </si>
  <si>
    <t>Szennyvízberuházás</t>
  </si>
  <si>
    <t>Összesen:</t>
  </si>
  <si>
    <t>Ingatlanokhoz kapcsolódó vagyonértékű jog</t>
  </si>
  <si>
    <t>Ezer forintban</t>
  </si>
  <si>
    <t>Civil szervezetek:</t>
  </si>
  <si>
    <t>Gádoros SE</t>
  </si>
  <si>
    <t>Kézilabda Klub</t>
  </si>
  <si>
    <t>SILVER Tánccsoport Egyesület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</si>
  <si>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</si>
  <si>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</si>
  <si>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</si>
  <si>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</si>
  <si>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</si>
  <si>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</si>
  <si>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</si>
  <si>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száma</t>
  </si>
  <si>
    <t>Szakfeladat megnevezése</t>
  </si>
  <si>
    <t>Redszeres gyermekvédelmi támogatás</t>
  </si>
  <si>
    <t>Rendszeres szociális segély</t>
  </si>
  <si>
    <t>Időskorúak járadéka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</si>
  <si>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</si>
  <si>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</si>
  <si>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</si>
  <si>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</si>
  <si>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</si>
  <si>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</si>
  <si>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ÖSSZESEN:</t>
  </si>
  <si>
    <t>Egyes szociális feladatok kiegészítő támogatása</t>
  </si>
  <si>
    <t>- Gyermekvédelmi támogatás</t>
  </si>
  <si>
    <t>- Időskorúak járadéka</t>
  </si>
  <si>
    <t>- Normatív lakásfdenntartási támogatás</t>
  </si>
  <si>
    <t>- Ápolási díj alanyi jogon</t>
  </si>
  <si>
    <t>- Rendszeres szociális segély</t>
  </si>
  <si>
    <t>Polgármesteri Hivatal</t>
  </si>
  <si>
    <t>Pénzmaradvány</t>
  </si>
  <si>
    <t>Bevétel megnevezése</t>
  </si>
  <si>
    <t>873011-1 Szállásbiztosítás Idősek Otthona</t>
  </si>
  <si>
    <t>881011-1 Idősek nappali ellátása</t>
  </si>
  <si>
    <t xml:space="preserve">889921-1 Szociális étkeztetés </t>
  </si>
  <si>
    <t>889922-1 Házi segítségnyújtás</t>
  </si>
  <si>
    <t>889041-1 Védőnői szolgálat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</si>
  <si>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</si>
  <si>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</si>
  <si>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</si>
  <si>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</si>
  <si>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</si>
  <si>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</si>
  <si>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</si>
  <si>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</si>
  <si>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</si>
  <si>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562912-1 Óvodai intézményi étkeztetés</t>
  </si>
  <si>
    <t>910502-1 Művelődési Ház</t>
  </si>
  <si>
    <t>910123-1      Könyvtár</t>
  </si>
  <si>
    <t>889943-1 Önkorm. által nyújt. lakás tám.</t>
  </si>
  <si>
    <t>889943-1 Munk. által nyújt. lakástám.</t>
  </si>
  <si>
    <t>869042-1    Ifjuság eü.-i gondozás</t>
  </si>
  <si>
    <t>841901-1 Önkormányzatok elszámolásai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</si>
  <si>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</si>
  <si>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</si>
  <si>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</si>
  <si>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</si>
  <si>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</si>
  <si>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</si>
  <si>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</si>
  <si>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</si>
  <si>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</si>
  <si>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</si>
  <si>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</si>
  <si>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</si>
  <si>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</si>
  <si>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</si>
  <si>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</si>
  <si>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Háziorvosi szolg.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</si>
  <si>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</si>
  <si>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</si>
  <si>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</si>
  <si>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</si>
  <si>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</si>
  <si>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</si>
  <si>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</si>
  <si>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</si>
  <si>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</si>
  <si>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</si>
  <si>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</si>
  <si>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</si>
  <si>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</si>
  <si>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</si>
  <si>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</si>
  <si>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</si>
  <si>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Egészségügyi hozzájárulás</t>
  </si>
  <si>
    <t xml:space="preserve">Testvértelepülés </t>
  </si>
  <si>
    <t>851011-1 Óvoda</t>
  </si>
  <si>
    <t>910502-1 01 Közösségi ház</t>
  </si>
  <si>
    <t>862101-1 Háziorvosi alapellátás</t>
  </si>
  <si>
    <t>882203-1 Köztemetés</t>
  </si>
  <si>
    <t>Gondozási K. Összesen</t>
  </si>
  <si>
    <t>.Kiegyenlítő,függő,átfutó bevételek</t>
  </si>
  <si>
    <t>Létszám (fő):</t>
  </si>
  <si>
    <t>Belföldi fin.kiadásai, felhalmozási kamat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</si>
  <si>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</si>
  <si>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</si>
  <si>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</si>
  <si>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</si>
  <si>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</si>
  <si>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680001-1 Lakóingatlan bérbeadás</t>
  </si>
  <si>
    <t>680001-1 Nem Lakóingatlan bérbeadás</t>
  </si>
  <si>
    <t>841402-1 Város és községgazdálkodás</t>
  </si>
  <si>
    <t>890442-1   Hosszabb időtartamú közfog</t>
  </si>
  <si>
    <t>841126-1 Igazgatási tevékenység</t>
  </si>
  <si>
    <t>Rendszeres gyvs</t>
  </si>
  <si>
    <t xml:space="preserve">Időskor. járadéka </t>
  </si>
  <si>
    <t>Lakásfenntart. Tám.</t>
  </si>
  <si>
    <t>Ápolási díj al. j.</t>
  </si>
  <si>
    <t>Ált. tart</t>
  </si>
  <si>
    <t>Város- és Községg</t>
  </si>
  <si>
    <t>Iskola eü</t>
  </si>
  <si>
    <t>Tel. Hulladék</t>
  </si>
  <si>
    <t>Civil szerv tám</t>
  </si>
  <si>
    <t>Hosszabb idő közfogl.</t>
  </si>
  <si>
    <t xml:space="preserve">Adatok ezer Ft-ban </t>
  </si>
  <si>
    <t>Mozgáskorlátozott tám</t>
  </si>
  <si>
    <t>Közgyógy ellátás</t>
  </si>
  <si>
    <t>Belf-i fin. kiad.(felh. kamat)</t>
  </si>
  <si>
    <t xml:space="preserve">9. </t>
  </si>
  <si>
    <t>Jogalkotás</t>
  </si>
  <si>
    <t>Fogorvosi alapellátás 862301</t>
  </si>
  <si>
    <t>Város- és községgazdálkodás</t>
  </si>
  <si>
    <t>Dr. Hajdú Ilona fogorvosnő támogatása</t>
  </si>
  <si>
    <t>Foglalkoztatást helyettesítő támogatás</t>
  </si>
  <si>
    <t>Egészségkárosultak rendszeres szociális segélye</t>
  </si>
  <si>
    <t>Ápolási díj alanyi jogon</t>
  </si>
  <si>
    <t>- Foglalkoztatást helyettesítő tám</t>
  </si>
  <si>
    <t xml:space="preserve">1. Belső finanszírozás </t>
  </si>
  <si>
    <t>EU önerő alap</t>
  </si>
  <si>
    <t>EU támogatás</t>
  </si>
  <si>
    <t>Viziközműtől átvett</t>
  </si>
  <si>
    <t>ÁFA</t>
  </si>
  <si>
    <t>2013. év</t>
  </si>
  <si>
    <t>ÖSSZESEN</t>
  </si>
  <si>
    <t xml:space="preserve">ÁFA </t>
  </si>
  <si>
    <t>Belföldi finanszírozási kiadás (felhalmozott kamat)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</si>
  <si>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</si>
  <si>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</si>
  <si>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</si>
  <si>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</si>
  <si>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</si>
  <si>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890443 Egyéb Közfoglalk.</t>
  </si>
  <si>
    <t>680002 Nem lakóingatlan bérbeadása</t>
  </si>
  <si>
    <t>Működési célú kamat kiadások</t>
  </si>
  <si>
    <t>Óvodáztatási támog.</t>
  </si>
  <si>
    <t>Munkáltatói kölcsön</t>
  </si>
  <si>
    <t xml:space="preserve">    </t>
  </si>
  <si>
    <t xml:space="preserve"> </t>
  </si>
  <si>
    <t>-Működési hitel (folyószámla)</t>
  </si>
  <si>
    <t>B E V É T E L E K</t>
  </si>
  <si>
    <t>K I A D Á S O K</t>
  </si>
  <si>
    <t>7.Külső finanszírozás</t>
  </si>
  <si>
    <t xml:space="preserve"> -Bérleti díj bevételek </t>
  </si>
  <si>
    <t xml:space="preserve"> -Alkalmazottak térítése</t>
  </si>
  <si>
    <t xml:space="preserve"> -Továbbszámlázott belföldi szolgáltatás</t>
  </si>
  <si>
    <t xml:space="preserve"> -Működési célú kamat bevételek</t>
  </si>
  <si>
    <t>2.2 Önkormányzatok működési támogatása</t>
  </si>
  <si>
    <t xml:space="preserve"> - Igazgatási szolgáltatási díj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</si>
  <si>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</si>
  <si>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</si>
  <si>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</si>
  <si>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</si>
  <si>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</si>
  <si>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</si>
  <si>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</si>
  <si>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III. Belső finanszírozás bevételei</t>
  </si>
  <si>
    <t>– Pénzmaradvány működési célú igénybev.</t>
  </si>
  <si>
    <t xml:space="preserve"> Pénzmaradvány felhalmozási célú igénybev.</t>
  </si>
  <si>
    <t>– Hitel és kölcsön felvétel államháztartáson kívülről</t>
  </si>
  <si>
    <t>IV. Külső finanszírozás bevételei</t>
  </si>
  <si>
    <t>V.Kiegyenlítő, függő, átfutó bevételek</t>
  </si>
  <si>
    <t>2013. ÉVI BEVÉTELEK ÖSSZESEN: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</si>
  <si>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</si>
  <si>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</si>
  <si>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</si>
  <si>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</si>
  <si>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</si>
  <si>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</si>
  <si>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</si>
  <si>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</si>
  <si>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</si>
  <si>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</si>
  <si>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</si>
  <si>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>960302-1 Köztemető fennt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</si>
  <si>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</si>
  <si>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</si>
  <si>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</si>
  <si>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</si>
  <si>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</si>
  <si>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</si>
  <si>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</si>
  <si>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</si>
  <si>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</si>
  <si>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</si>
  <si>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</si>
  <si>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</si>
  <si>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</si>
  <si>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Aktív korúak ellátás</t>
  </si>
  <si>
    <t>Közutak üzemelt</t>
  </si>
  <si>
    <t>Iskolai int.étkezés</t>
  </si>
  <si>
    <t>Zöldterület kez.</t>
  </si>
  <si>
    <t>Módosít</t>
  </si>
  <si>
    <t>Egyéb közfogl.STA</t>
  </si>
  <si>
    <t>Köztemető fent</t>
  </si>
  <si>
    <t>Megbízási díjak, ÁFA önrész pályázatokhoz</t>
  </si>
  <si>
    <t>Rendszámfelismerő kamera rendszer</t>
  </si>
  <si>
    <t>START munkaprogram keretében vásárolt gépek,berendezések, járművek</t>
  </si>
  <si>
    <t>Egyéb közfoglalkoztatás</t>
  </si>
  <si>
    <t>76/2013.(VII.3.) KT.számú hat.Ravatalozó felújítása 2013. évre eső ÁFA rész</t>
  </si>
  <si>
    <t>Tehetséges Gádorosi Tanulókért Alapítv.</t>
  </si>
  <si>
    <t>Iskola kirándulás támogatása</t>
  </si>
  <si>
    <t>Árvízkárosultak támogatása</t>
  </si>
  <si>
    <t>Kóródi István részvételi díj támog.</t>
  </si>
  <si>
    <t>Szállást biztosító idősek otthona</t>
  </si>
  <si>
    <t xml:space="preserve">Gondozási központ 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</si>
  <si>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</si>
  <si>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</si>
  <si>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</si>
  <si>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</si>
  <si>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</si>
  <si>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</si>
  <si>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</si>
  <si>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2013. évi költségvetési bevételei</t>
  </si>
  <si>
    <t xml:space="preserve"> 2013. évi költségvetési bevételei</t>
  </si>
  <si>
    <t>Módosí</t>
  </si>
  <si>
    <t xml:space="preserve"> 2013. évi költségvetési kiadásai</t>
  </si>
  <si>
    <t>2013. évi költségvetési kiadásai</t>
  </si>
  <si>
    <t>2013. évi felhalmozási kiadások</t>
  </si>
  <si>
    <t>2013. évi felújítási kiadások</t>
  </si>
  <si>
    <t>Önkormányzat által nyújtott 2013. évi támogatási kiadások</t>
  </si>
  <si>
    <t>Társadalom és szociálpolitikai juttatások 2013. évi kiadásai</t>
  </si>
  <si>
    <t>Felhasználási kötöttséggel járó állami hozzájárulások 2013. évi</t>
  </si>
  <si>
    <t>4. Felhalm.célú.támog.kölcsönök visszatér.</t>
  </si>
  <si>
    <t xml:space="preserve">Dél - Békés Mentőcsoport </t>
  </si>
  <si>
    <t>Téli közfogl.</t>
  </si>
  <si>
    <t>890444 Téli közfogl.</t>
  </si>
  <si>
    <t>Város -  és község gazdálk.</t>
  </si>
  <si>
    <t>Kisgép felújítás</t>
  </si>
  <si>
    <t>Daewoo felújítása</t>
  </si>
  <si>
    <t>MTZ felújítása</t>
  </si>
  <si>
    <t>Ravatalozó felújítás / terv /</t>
  </si>
  <si>
    <t>Piactér felújítása anyagok</t>
  </si>
  <si>
    <t>Garázssor felújítása anyagok</t>
  </si>
  <si>
    <t>Hivatali épület festék</t>
  </si>
  <si>
    <t>Számítógépek</t>
  </si>
  <si>
    <t>Talajmaró, eke START Önerő</t>
  </si>
  <si>
    <t>NISSAN gépjármű</t>
  </si>
  <si>
    <t>Szennyvíz szippantó autó Önrész</t>
  </si>
  <si>
    <t>Iskola étkeztetés támogatása</t>
  </si>
  <si>
    <t>-Működési célú átvett pénzeszköz</t>
  </si>
  <si>
    <t>2013. évi költségvetés kiadásai</t>
  </si>
  <si>
    <t>Szennyvíz beruházás bevételei és kiadásai 2013. évi</t>
  </si>
  <si>
    <t>GÁDOROS 2013. évi költségvetési kiadásai</t>
  </si>
  <si>
    <t>2/2. melléklet a 3/2014. (IV. 2.)  önkormányzati rendelethez</t>
  </si>
  <si>
    <t>2/2. melléklet a 3/2014. (IV. 2.) önkormányzati rendelethez</t>
  </si>
  <si>
    <t>2/1. melléklet a 3/2014. (IV. 2.) önkormányzati rendelethez</t>
  </si>
  <si>
    <t>2/3. melléklet a 3/2014. (IV. 2.) önkormányzati rendelethez</t>
  </si>
  <si>
    <t>2/4. melléklet 3/2014. (IV. 2.) önkormányzati rendelethez</t>
  </si>
  <si>
    <t>2/5. melléklet a 3/2014. (IV. 2.) önkormányzati rendelethez</t>
  </si>
  <si>
    <t>2/6. melléklet a 3/2014. (IV. 2.) önkormányzati rendelethez</t>
  </si>
  <si>
    <t>2013. évi működési és felhalm. célú bevételek és kiadások mérlegszerű bem.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</si>
</sst>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>
        <color indexed="63"/>
      </right>
      <top/>
      <bottom style="thin"/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Continuous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3" fontId="0" fillId="0" borderId="22" xfId="0" applyNumberForma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3" fontId="0" fillId="0" borderId="21" xfId="0" applyNumberFormat="1" applyBorder="1" applyAlignment="1">
      <alignment/>
    </xf>
    <xf numFmtId="9" fontId="0" fillId="0" borderId="0" xfId="6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/>
    </xf>
    <xf numFmtId="0" fontId="1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" fillId="0" borderId="1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164" fontId="0" fillId="0" borderId="10" xfId="46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0" fontId="0" fillId="0" borderId="21" xfId="0" applyBorder="1" applyAlignment="1">
      <alignment wrapText="1"/>
    </xf>
    <xf numFmtId="0" fontId="2" fillId="0" borderId="23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27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64" fontId="0" fillId="0" borderId="10" xfId="46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8" xfId="0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7" xfId="46" applyNumberFormat="1" applyFont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4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3" fontId="2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17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3"/>
  <sheetViews>
    <sheetView view="pageLayout" workbookViewId="0" topLeftCell="A1">
      <selection activeCell="I4" sqref="I4"/>
    </sheetView>
  </sheetViews>
  <sheetFormatPr defaultColWidth="9.140625" defaultRowHeight="12.75"/>
  <cols>
    <col min="1" max="1" width="43.7109375" style="0" customWidth="1"/>
    <col min="2" max="3" width="10.7109375" style="0" customWidth="1"/>
  </cols>
  <sheetData>
    <row r="2" spans="1:3" ht="15">
      <c r="A2" s="5" t="s">
        <v>244</v>
      </c>
      <c r="B2" s="5"/>
      <c r="C2" s="5"/>
    </row>
    <row r="3" spans="1:3" ht="15">
      <c r="A3" s="5" t="s">
        <v>372</v>
      </c>
      <c r="B3" s="5"/>
      <c r="C3" s="5"/>
    </row>
    <row r="4" spans="1:3" ht="15">
      <c r="A4" s="5"/>
      <c r="B4" s="5"/>
      <c r="C4" s="5"/>
    </row>
    <row r="6" spans="1:3" ht="12.75">
      <c r="A6" s="154" t="s">
        <v>2</v>
      </c>
      <c r="B6" s="156" t="s">
        <v>1</v>
      </c>
      <c r="C6" s="156"/>
    </row>
    <row r="7" spans="1:3" ht="12.75">
      <c r="A7" s="155"/>
      <c r="B7" s="27" t="s">
        <v>0</v>
      </c>
      <c r="C7" s="27" t="s">
        <v>5</v>
      </c>
    </row>
    <row r="8" spans="1:4" ht="18" customHeight="1">
      <c r="A8" s="130" t="s">
        <v>3</v>
      </c>
      <c r="B8" s="7">
        <f>SUM(B9+B17+B22)</f>
        <v>343812</v>
      </c>
      <c r="C8" s="7">
        <f>SUM(C9+C17+C22+C21)</f>
        <v>487621</v>
      </c>
      <c r="D8" s="3"/>
    </row>
    <row r="9" spans="1:4" ht="18" customHeight="1">
      <c r="A9" s="6" t="s">
        <v>4</v>
      </c>
      <c r="B9" s="8">
        <f>SUM(B10:B13)</f>
        <v>46033</v>
      </c>
      <c r="C9" s="8">
        <f>SUM(C10:C16)</f>
        <v>46701</v>
      </c>
      <c r="D9" s="3"/>
    </row>
    <row r="10" spans="1:3" ht="18" customHeight="1">
      <c r="A10" s="9" t="s">
        <v>6</v>
      </c>
      <c r="B10" s="8">
        <v>2154</v>
      </c>
      <c r="C10" s="8">
        <v>2719</v>
      </c>
    </row>
    <row r="11" spans="1:3" ht="18" customHeight="1">
      <c r="A11" s="2" t="s">
        <v>7</v>
      </c>
      <c r="B11" s="8">
        <v>34784</v>
      </c>
      <c r="C11" s="8">
        <v>34784</v>
      </c>
    </row>
    <row r="12" spans="1:3" ht="18" customHeight="1">
      <c r="A12" s="2" t="s">
        <v>8</v>
      </c>
      <c r="B12" s="8">
        <v>3795</v>
      </c>
      <c r="C12" s="8">
        <v>3816</v>
      </c>
    </row>
    <row r="13" spans="1:3" ht="18" customHeight="1">
      <c r="A13" s="2" t="s">
        <v>302</v>
      </c>
      <c r="B13" s="107">
        <v>5300</v>
      </c>
      <c r="C13" s="107">
        <v>5382</v>
      </c>
    </row>
    <row r="14" spans="1:3" ht="18" customHeight="1">
      <c r="A14" s="2" t="s">
        <v>303</v>
      </c>
      <c r="B14" s="10"/>
      <c r="C14" s="10"/>
    </row>
    <row r="15" spans="1:3" ht="18" customHeight="1">
      <c r="A15" s="2" t="s">
        <v>304</v>
      </c>
      <c r="B15" s="10"/>
      <c r="C15" s="10"/>
    </row>
    <row r="16" spans="1:3" ht="18" customHeight="1">
      <c r="A16" s="2" t="s">
        <v>305</v>
      </c>
      <c r="B16" s="10"/>
      <c r="C16" s="10"/>
    </row>
    <row r="17" spans="1:3" ht="18" customHeight="1">
      <c r="A17" s="6" t="s">
        <v>308</v>
      </c>
      <c r="B17" s="8">
        <f>SUM(B20+B18)</f>
        <v>251830</v>
      </c>
      <c r="C17" s="8">
        <f>SUM(C18+C20)</f>
        <v>394871</v>
      </c>
    </row>
    <row r="18" spans="1:3" ht="18" customHeight="1">
      <c r="A18" s="2" t="s">
        <v>9</v>
      </c>
      <c r="B18" s="8">
        <v>8335</v>
      </c>
      <c r="C18" s="8">
        <v>120824</v>
      </c>
    </row>
    <row r="19" spans="1:3" ht="18" customHeight="1">
      <c r="A19" s="2" t="s">
        <v>10</v>
      </c>
      <c r="B19" s="8">
        <v>6781</v>
      </c>
      <c r="C19" s="8">
        <v>7028</v>
      </c>
    </row>
    <row r="20" spans="1:4" ht="18" customHeight="1">
      <c r="A20" s="2" t="s">
        <v>306</v>
      </c>
      <c r="B20" s="8">
        <v>243495</v>
      </c>
      <c r="C20" s="8">
        <v>274047</v>
      </c>
      <c r="D20" s="3"/>
    </row>
    <row r="21" spans="1:4" ht="18" customHeight="1">
      <c r="A21" s="6" t="s">
        <v>309</v>
      </c>
      <c r="B21" s="8"/>
      <c r="C21" s="8">
        <v>100</v>
      </c>
      <c r="D21" s="3"/>
    </row>
    <row r="22" spans="1:4" ht="18" customHeight="1">
      <c r="A22" s="6" t="s">
        <v>310</v>
      </c>
      <c r="B22" s="8">
        <f>SUM(B23:B28)</f>
        <v>45949</v>
      </c>
      <c r="C22" s="8">
        <f>SUM(C23:C28)</f>
        <v>45949</v>
      </c>
      <c r="D22" s="3"/>
    </row>
    <row r="23" spans="1:3" ht="18" customHeight="1">
      <c r="A23" s="2" t="s">
        <v>11</v>
      </c>
      <c r="B23" s="8">
        <v>9000</v>
      </c>
      <c r="C23" s="8">
        <v>9000</v>
      </c>
    </row>
    <row r="24" spans="1:3" ht="18" customHeight="1">
      <c r="A24" s="2" t="s">
        <v>12</v>
      </c>
      <c r="B24" s="8">
        <v>29749</v>
      </c>
      <c r="C24" s="8">
        <v>29749</v>
      </c>
    </row>
    <row r="25" spans="1:4" ht="18" customHeight="1">
      <c r="A25" s="2" t="s">
        <v>13</v>
      </c>
      <c r="B25" s="8">
        <v>5200</v>
      </c>
      <c r="C25" s="8">
        <v>5200</v>
      </c>
      <c r="D25" s="3"/>
    </row>
    <row r="26" spans="1:3" ht="18" customHeight="1">
      <c r="A26" s="2" t="s">
        <v>16</v>
      </c>
      <c r="B26" s="8">
        <v>1000</v>
      </c>
      <c r="C26" s="8">
        <v>1000</v>
      </c>
    </row>
    <row r="27" spans="1:3" ht="18" customHeight="1">
      <c r="A27" s="2" t="s">
        <v>17</v>
      </c>
      <c r="B27" s="8">
        <v>1000</v>
      </c>
      <c r="C27" s="8">
        <v>1000</v>
      </c>
    </row>
    <row r="28" spans="1:3" ht="18" customHeight="1">
      <c r="A28" s="2" t="s">
        <v>307</v>
      </c>
      <c r="B28" s="10"/>
      <c r="C28" s="10"/>
    </row>
    <row r="29" spans="1:3" ht="18" customHeight="1">
      <c r="A29" s="130" t="s">
        <v>311</v>
      </c>
      <c r="B29" s="7">
        <f>SUM(B30+B31+B32+B35)</f>
        <v>798144</v>
      </c>
      <c r="C29" s="7">
        <f>SUM(C30+C31+C32+C35)</f>
        <v>798144</v>
      </c>
    </row>
    <row r="30" spans="1:3" ht="18" customHeight="1">
      <c r="A30" s="11" t="s">
        <v>312</v>
      </c>
      <c r="B30" s="8"/>
      <c r="C30" s="8"/>
    </row>
    <row r="31" spans="1:3" ht="18" customHeight="1">
      <c r="A31" s="11" t="s">
        <v>313</v>
      </c>
      <c r="B31" s="8">
        <v>16875</v>
      </c>
      <c r="C31" s="8">
        <v>16875</v>
      </c>
    </row>
    <row r="32" spans="1:3" ht="18" customHeight="1">
      <c r="A32" s="2" t="s">
        <v>314</v>
      </c>
      <c r="B32" s="8">
        <v>780042</v>
      </c>
      <c r="C32" s="8">
        <v>780042</v>
      </c>
    </row>
    <row r="33" spans="1:3" ht="18" customHeight="1">
      <c r="A33" s="2" t="s">
        <v>287</v>
      </c>
      <c r="B33" s="8">
        <v>614206</v>
      </c>
      <c r="C33" s="8">
        <v>614206</v>
      </c>
    </row>
    <row r="34" spans="1:3" ht="18" customHeight="1">
      <c r="A34" s="2" t="s">
        <v>288</v>
      </c>
      <c r="B34" s="8">
        <v>165836</v>
      </c>
      <c r="C34" s="8">
        <v>165836</v>
      </c>
    </row>
    <row r="35" spans="1:3" ht="18" customHeight="1">
      <c r="A35" s="23" t="s">
        <v>382</v>
      </c>
      <c r="B35" s="114">
        <v>1227</v>
      </c>
      <c r="C35" s="114">
        <v>1227</v>
      </c>
    </row>
    <row r="36" spans="1:3" ht="18" customHeight="1">
      <c r="A36" s="130" t="s">
        <v>315</v>
      </c>
      <c r="B36" s="7">
        <v>0</v>
      </c>
      <c r="C36" s="7">
        <f>SUM(C37:C38)</f>
        <v>34771</v>
      </c>
    </row>
    <row r="37" spans="1:3" ht="18" customHeight="1">
      <c r="A37" s="2" t="s">
        <v>316</v>
      </c>
      <c r="B37" s="114"/>
      <c r="C37" s="114">
        <v>30041</v>
      </c>
    </row>
    <row r="38" spans="1:3" ht="18" customHeight="1">
      <c r="A38" s="2" t="s">
        <v>317</v>
      </c>
      <c r="B38" s="114"/>
      <c r="C38" s="114">
        <v>4730</v>
      </c>
    </row>
    <row r="39" spans="1:3" ht="18" customHeight="1">
      <c r="A39" s="130" t="s">
        <v>319</v>
      </c>
      <c r="B39" s="7">
        <f>SUM(B40)</f>
        <v>0</v>
      </c>
      <c r="C39" s="7">
        <f>SUM(C40)</f>
        <v>0</v>
      </c>
    </row>
    <row r="40" spans="1:3" ht="18" customHeight="1">
      <c r="A40" s="2" t="s">
        <v>318</v>
      </c>
      <c r="B40" s="8"/>
      <c r="C40" s="8"/>
    </row>
    <row r="41" spans="1:3" ht="18" customHeight="1">
      <c r="A41" s="130" t="s">
        <v>320</v>
      </c>
      <c r="B41" s="8"/>
      <c r="C41" s="8"/>
    </row>
    <row r="42" spans="1:4" ht="18" customHeight="1">
      <c r="A42" s="132" t="s">
        <v>321</v>
      </c>
      <c r="B42" s="7">
        <f>SUM(B8+B29+B36+B39+B41)</f>
        <v>1141956</v>
      </c>
      <c r="C42" s="7">
        <f>SUM(C8+C29+C36+C39+C41)</f>
        <v>1320536</v>
      </c>
      <c r="D42" s="3"/>
    </row>
    <row r="43" ht="12.75">
      <c r="B43" s="3"/>
    </row>
    <row r="44" ht="12.75">
      <c r="B44" s="3"/>
    </row>
    <row r="45" spans="1:2" ht="15">
      <c r="A45" s="131"/>
      <c r="B45" s="3"/>
    </row>
    <row r="46" ht="12.75">
      <c r="B46" s="3"/>
    </row>
    <row r="47" ht="12.75">
      <c r="B47" s="3"/>
    </row>
    <row r="48" spans="1:2" ht="15">
      <c r="A48" s="131"/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</sheetData>
  <sheetProtection/>
  <mergeCells count="2">
    <mergeCell ref="A6:A7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&amp;C1. melléklet a 3/2014. (IV. 2.) önkormányzati rendelethez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28125" style="0" customWidth="1"/>
    <col min="2" max="2" width="25.7109375" style="0" customWidth="1"/>
    <col min="4" max="4" width="13.7109375" style="0" customWidth="1"/>
    <col min="6" max="6" width="32.140625" style="0" customWidth="1"/>
  </cols>
  <sheetData>
    <row r="1" spans="1:6" ht="15">
      <c r="A1" s="34"/>
      <c r="B1" s="34" t="s">
        <v>297</v>
      </c>
      <c r="C1" s="34" t="s">
        <v>296</v>
      </c>
      <c r="D1" s="25" t="s">
        <v>377</v>
      </c>
      <c r="E1" s="34"/>
      <c r="F1" s="34"/>
    </row>
    <row r="2" spans="1:6" ht="12.75">
      <c r="A2" s="34"/>
      <c r="B2" s="34"/>
      <c r="C2" s="34"/>
      <c r="D2" s="34"/>
      <c r="E2" s="34"/>
      <c r="F2" s="34"/>
    </row>
    <row r="3" spans="1:6" ht="12.75">
      <c r="A3" s="34"/>
      <c r="B3" s="34"/>
      <c r="C3" s="34"/>
      <c r="D3" s="34"/>
      <c r="E3" s="34"/>
      <c r="F3" s="34"/>
    </row>
    <row r="4" spans="1:6" ht="12.75">
      <c r="A4" s="34"/>
      <c r="B4" s="34"/>
      <c r="C4" s="34"/>
      <c r="D4" s="34"/>
      <c r="E4" s="34"/>
      <c r="F4" s="34"/>
    </row>
    <row r="5" ht="12.75">
      <c r="F5" s="4" t="s">
        <v>148</v>
      </c>
    </row>
    <row r="6" spans="1:6" ht="12.75">
      <c r="A6" s="190" t="s">
        <v>142</v>
      </c>
      <c r="B6" s="228" t="s">
        <v>143</v>
      </c>
      <c r="C6" s="228" t="s">
        <v>140</v>
      </c>
      <c r="D6" s="167" t="s">
        <v>1</v>
      </c>
      <c r="E6" s="167"/>
      <c r="F6" s="228" t="s">
        <v>141</v>
      </c>
    </row>
    <row r="7" spans="1:6" ht="12.75">
      <c r="A7" s="190"/>
      <c r="B7" s="228"/>
      <c r="C7" s="228"/>
      <c r="D7" s="6" t="s">
        <v>0</v>
      </c>
      <c r="E7" s="6" t="s">
        <v>351</v>
      </c>
      <c r="F7" s="228"/>
    </row>
    <row r="8" spans="1:6" ht="25.5" customHeight="1">
      <c r="A8" s="1" t="s">
        <v>58</v>
      </c>
      <c r="B8" s="11" t="s">
        <v>271</v>
      </c>
      <c r="C8" s="2"/>
      <c r="D8" s="8">
        <v>780042</v>
      </c>
      <c r="E8" s="8">
        <v>798235</v>
      </c>
      <c r="F8" s="2" t="s">
        <v>145</v>
      </c>
    </row>
    <row r="9" spans="1:6" ht="37.5" customHeight="1">
      <c r="A9" s="1" t="s">
        <v>59</v>
      </c>
      <c r="B9" s="11" t="s">
        <v>271</v>
      </c>
      <c r="C9" s="2"/>
      <c r="D9" s="8">
        <v>3000</v>
      </c>
      <c r="E9" s="8">
        <v>3000</v>
      </c>
      <c r="F9" s="11" t="s">
        <v>147</v>
      </c>
    </row>
    <row r="10" spans="1:6" ht="37.5" customHeight="1">
      <c r="A10" s="1" t="s">
        <v>60</v>
      </c>
      <c r="B10" s="11" t="s">
        <v>271</v>
      </c>
      <c r="C10" s="2"/>
      <c r="D10" s="8">
        <v>11500</v>
      </c>
      <c r="E10" s="8">
        <v>11500</v>
      </c>
      <c r="F10" s="11" t="s">
        <v>354</v>
      </c>
    </row>
    <row r="11" spans="1:6" ht="37.5" customHeight="1">
      <c r="A11" s="1">
        <v>4</v>
      </c>
      <c r="B11" s="11" t="s">
        <v>271</v>
      </c>
      <c r="C11" s="2"/>
      <c r="D11" s="8"/>
      <c r="E11" s="8">
        <v>4730</v>
      </c>
      <c r="F11" s="11" t="s">
        <v>355</v>
      </c>
    </row>
    <row r="12" spans="1:6" ht="37.5" customHeight="1">
      <c r="A12" s="1">
        <v>5</v>
      </c>
      <c r="B12" s="11" t="s">
        <v>357</v>
      </c>
      <c r="C12" s="2"/>
      <c r="D12" s="8"/>
      <c r="E12" s="8">
        <v>5908</v>
      </c>
      <c r="F12" s="11" t="s">
        <v>356</v>
      </c>
    </row>
    <row r="13" spans="1:6" ht="37.5" customHeight="1">
      <c r="A13" s="1">
        <v>6</v>
      </c>
      <c r="B13" s="11" t="s">
        <v>271</v>
      </c>
      <c r="C13" s="2"/>
      <c r="D13" s="8"/>
      <c r="E13" s="8">
        <v>789</v>
      </c>
      <c r="F13" s="11" t="s">
        <v>358</v>
      </c>
    </row>
    <row r="14" spans="1:6" ht="37.5" customHeight="1">
      <c r="A14" s="1">
        <v>7</v>
      </c>
      <c r="B14" s="11" t="s">
        <v>271</v>
      </c>
      <c r="C14" s="2"/>
      <c r="D14" s="8"/>
      <c r="E14" s="8">
        <v>1631</v>
      </c>
      <c r="F14" s="11" t="s">
        <v>394</v>
      </c>
    </row>
    <row r="15" spans="1:6" ht="37.5" customHeight="1">
      <c r="A15" s="1">
        <v>8</v>
      </c>
      <c r="B15" s="11" t="s">
        <v>271</v>
      </c>
      <c r="C15" s="2"/>
      <c r="D15" s="8"/>
      <c r="E15" s="8">
        <v>295</v>
      </c>
      <c r="F15" s="11" t="s">
        <v>395</v>
      </c>
    </row>
    <row r="16" spans="1:6" ht="37.5" customHeight="1">
      <c r="A16" s="1">
        <v>9</v>
      </c>
      <c r="B16" s="11" t="s">
        <v>271</v>
      </c>
      <c r="C16" s="2"/>
      <c r="D16" s="8"/>
      <c r="E16" s="8">
        <v>2794</v>
      </c>
      <c r="F16" s="11" t="s">
        <v>396</v>
      </c>
    </row>
    <row r="17" spans="1:6" ht="37.5" customHeight="1">
      <c r="A17" s="1">
        <v>10</v>
      </c>
      <c r="B17" s="11" t="s">
        <v>271</v>
      </c>
      <c r="C17" s="2"/>
      <c r="D17" s="8"/>
      <c r="E17" s="8">
        <v>1267</v>
      </c>
      <c r="F17" s="11" t="s">
        <v>397</v>
      </c>
    </row>
    <row r="18" spans="1:6" ht="25.5" customHeight="1">
      <c r="A18" s="1"/>
      <c r="B18" s="139" t="s">
        <v>158</v>
      </c>
      <c r="C18" s="2"/>
      <c r="D18" s="7">
        <f>SUM(D8:D12)</f>
        <v>794542</v>
      </c>
      <c r="E18" s="7">
        <f>SUM(E8:E17)</f>
        <v>830149</v>
      </c>
      <c r="F18" s="2"/>
    </row>
    <row r="19" spans="1:5" ht="12.75">
      <c r="A19" s="32"/>
      <c r="B19" s="33"/>
      <c r="D19" s="3"/>
      <c r="E19" s="3"/>
    </row>
    <row r="20" spans="1:5" ht="12.75">
      <c r="A20" s="32"/>
      <c r="B20" s="33"/>
      <c r="D20" s="3"/>
      <c r="E20" s="3"/>
    </row>
    <row r="21" spans="1:5" ht="12.75">
      <c r="A21" s="32"/>
      <c r="B21" s="33"/>
      <c r="D21" s="3"/>
      <c r="E21" s="3"/>
    </row>
    <row r="22" spans="1:5" ht="12.75">
      <c r="A22" s="32"/>
      <c r="B22" s="33"/>
      <c r="D22" s="3"/>
      <c r="E22" s="3"/>
    </row>
    <row r="23" spans="1:5" ht="12.75">
      <c r="A23" s="32"/>
      <c r="B23" s="33"/>
      <c r="D23" s="3"/>
      <c r="E23" s="3"/>
    </row>
    <row r="24" spans="1:5" ht="12.75">
      <c r="A24" s="32"/>
      <c r="D24" s="3"/>
      <c r="E24" s="3"/>
    </row>
    <row r="25" spans="1:5" ht="12.75">
      <c r="A25" s="32"/>
      <c r="D25" s="3"/>
      <c r="E25" s="3"/>
    </row>
    <row r="26" spans="1:5" ht="12.75">
      <c r="A26" s="32"/>
      <c r="D26" s="3"/>
      <c r="E26" s="3"/>
    </row>
    <row r="27" spans="4:5" ht="12.75">
      <c r="D27" s="3"/>
      <c r="E27" s="3"/>
    </row>
    <row r="28" spans="4:5" ht="12.75">
      <c r="D28" s="3"/>
      <c r="E28" s="3"/>
    </row>
    <row r="29" spans="4:5" ht="12.75">
      <c r="D29" s="3"/>
      <c r="E29" s="3"/>
    </row>
  </sheetData>
  <sheetProtection/>
  <mergeCells count="5">
    <mergeCell ref="A6:A7"/>
    <mergeCell ref="B6:B7"/>
    <mergeCell ref="C6:C7"/>
    <mergeCell ref="F6:F7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&amp;C3. melléklet az 3/2014. (IV. 2.)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 topLeftCell="A22">
      <selection activeCell="F4" sqref="F4"/>
    </sheetView>
  </sheetViews>
  <sheetFormatPr defaultColWidth="9.140625" defaultRowHeight="12.75"/>
  <cols>
    <col min="1" max="1" width="5.28125" style="0" customWidth="1"/>
    <col min="2" max="2" width="14.28125" style="0" customWidth="1"/>
    <col min="5" max="5" width="9.8515625" style="0" customWidth="1"/>
    <col min="6" max="6" width="27.140625" style="0" customWidth="1"/>
  </cols>
  <sheetData>
    <row r="1" spans="1:6" ht="15">
      <c r="A1" s="25" t="s">
        <v>378</v>
      </c>
      <c r="B1" s="34"/>
      <c r="C1" s="34"/>
      <c r="D1" s="34"/>
      <c r="E1" s="34"/>
      <c r="F1" s="34"/>
    </row>
    <row r="2" spans="1:6" ht="12.75">
      <c r="A2" s="34"/>
      <c r="B2" s="34"/>
      <c r="C2" s="34"/>
      <c r="E2" s="34"/>
      <c r="F2" s="34"/>
    </row>
    <row r="5" ht="12.75">
      <c r="F5" s="4" t="s">
        <v>148</v>
      </c>
    </row>
    <row r="6" spans="1:6" ht="12.75">
      <c r="A6" s="190" t="s">
        <v>142</v>
      </c>
      <c r="B6" s="228" t="s">
        <v>143</v>
      </c>
      <c r="C6" s="228" t="s">
        <v>140</v>
      </c>
      <c r="D6" s="167" t="s">
        <v>1</v>
      </c>
      <c r="E6" s="167"/>
      <c r="F6" s="228" t="s">
        <v>141</v>
      </c>
    </row>
    <row r="7" spans="1:6" ht="12.75">
      <c r="A7" s="190"/>
      <c r="B7" s="228"/>
      <c r="C7" s="228"/>
      <c r="D7" s="6" t="s">
        <v>0</v>
      </c>
      <c r="E7" s="6" t="s">
        <v>22</v>
      </c>
      <c r="F7" s="228"/>
    </row>
    <row r="8" spans="1:6" ht="39.75" customHeight="1">
      <c r="A8" s="1" t="s">
        <v>58</v>
      </c>
      <c r="B8" s="17" t="s">
        <v>386</v>
      </c>
      <c r="C8" s="11"/>
      <c r="D8" s="8"/>
      <c r="E8" s="8">
        <v>140</v>
      </c>
      <c r="F8" s="2" t="s">
        <v>387</v>
      </c>
    </row>
    <row r="9" spans="1:6" ht="39.75" customHeight="1">
      <c r="A9" s="1" t="s">
        <v>59</v>
      </c>
      <c r="B9" s="11" t="s">
        <v>386</v>
      </c>
      <c r="C9" s="11"/>
      <c r="D9" s="8"/>
      <c r="E9" s="8">
        <v>486</v>
      </c>
      <c r="F9" s="2" t="s">
        <v>388</v>
      </c>
    </row>
    <row r="10" spans="1:6" ht="39.75" customHeight="1">
      <c r="A10" s="1" t="s">
        <v>60</v>
      </c>
      <c r="B10" s="11" t="s">
        <v>386</v>
      </c>
      <c r="C10" s="11"/>
      <c r="D10" s="8"/>
      <c r="E10" s="8">
        <v>360</v>
      </c>
      <c r="F10" s="2" t="s">
        <v>389</v>
      </c>
    </row>
    <row r="11" spans="1:6" ht="39.75" customHeight="1">
      <c r="A11" s="1" t="s">
        <v>62</v>
      </c>
      <c r="B11" s="11" t="s">
        <v>386</v>
      </c>
      <c r="C11" s="11"/>
      <c r="D11" s="8"/>
      <c r="E11" s="8">
        <v>529</v>
      </c>
      <c r="F11" s="2" t="s">
        <v>390</v>
      </c>
    </row>
    <row r="12" spans="1:6" ht="39.75" customHeight="1">
      <c r="A12" s="1">
        <v>5</v>
      </c>
      <c r="B12" s="11" t="s">
        <v>386</v>
      </c>
      <c r="C12" s="11"/>
      <c r="D12" s="8"/>
      <c r="E12" s="8">
        <v>1810</v>
      </c>
      <c r="F12" s="2" t="s">
        <v>391</v>
      </c>
    </row>
    <row r="13" spans="1:6" ht="39.75" customHeight="1">
      <c r="A13" s="1">
        <v>6</v>
      </c>
      <c r="B13" s="11" t="s">
        <v>386</v>
      </c>
      <c r="C13" s="11"/>
      <c r="D13" s="8"/>
      <c r="E13" s="8">
        <v>2884</v>
      </c>
      <c r="F13" s="2" t="s">
        <v>392</v>
      </c>
    </row>
    <row r="14" spans="1:6" ht="39.75" customHeight="1">
      <c r="A14" s="1">
        <v>7</v>
      </c>
      <c r="B14" s="11" t="s">
        <v>386</v>
      </c>
      <c r="C14" s="11"/>
      <c r="D14" s="8"/>
      <c r="E14" s="8">
        <v>520</v>
      </c>
      <c r="F14" s="2" t="s">
        <v>393</v>
      </c>
    </row>
    <row r="15" spans="1:6" ht="25.5" customHeight="1">
      <c r="A15" s="2"/>
      <c r="B15" s="140" t="s">
        <v>146</v>
      </c>
      <c r="C15" s="2"/>
      <c r="D15" s="7">
        <f>SUM(D8)</f>
        <v>0</v>
      </c>
      <c r="E15" s="7">
        <f>SUM(E8:E14)</f>
        <v>6729</v>
      </c>
      <c r="F15" s="2"/>
    </row>
    <row r="16" spans="4:5" ht="12.75">
      <c r="D16" s="3"/>
      <c r="E16" s="3"/>
    </row>
    <row r="17" spans="4:5" ht="12.75">
      <c r="D17" s="3"/>
      <c r="E17" s="3"/>
    </row>
    <row r="18" spans="4:5" ht="12.75">
      <c r="D18" s="3"/>
      <c r="E18" s="3"/>
    </row>
    <row r="19" spans="4:5" ht="12.75">
      <c r="D19" s="3"/>
      <c r="E19" s="3"/>
    </row>
    <row r="20" spans="4:5" ht="12.75">
      <c r="D20" s="3"/>
      <c r="E20" s="3"/>
    </row>
    <row r="21" spans="4:5" ht="12.75">
      <c r="D21" s="3"/>
      <c r="E21" s="3"/>
    </row>
  </sheetData>
  <sheetProtection/>
  <mergeCells count="5">
    <mergeCell ref="F6:F7"/>
    <mergeCell ref="A6:A7"/>
    <mergeCell ref="B6:B7"/>
    <mergeCell ref="C6:C7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 3/2014. (IV. 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Layout" workbookViewId="0" topLeftCell="A1">
      <selection activeCell="D4" sqref="D4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3" width="9.00390625" style="0" customWidth="1"/>
  </cols>
  <sheetData>
    <row r="1" spans="1:4" ht="15">
      <c r="A1" s="34"/>
      <c r="B1" s="25" t="s">
        <v>379</v>
      </c>
      <c r="C1" s="34"/>
      <c r="D1" s="34"/>
    </row>
    <row r="2" spans="1:4" ht="12.75">
      <c r="A2" s="34"/>
      <c r="B2" s="34"/>
      <c r="C2" s="34"/>
      <c r="D2" s="34"/>
    </row>
    <row r="3" spans="1:4" ht="12.75">
      <c r="A3" s="34"/>
      <c r="B3" s="34"/>
      <c r="C3" s="34"/>
      <c r="D3" s="34"/>
    </row>
    <row r="4" spans="1:4" ht="12.75">
      <c r="A4" s="34"/>
      <c r="B4" s="34"/>
      <c r="C4" s="34"/>
      <c r="D4" s="34"/>
    </row>
    <row r="6" spans="1:4" ht="12.75">
      <c r="A6" s="228" t="s">
        <v>2</v>
      </c>
      <c r="B6" s="228"/>
      <c r="C6" s="167" t="s">
        <v>1</v>
      </c>
      <c r="D6" s="167"/>
    </row>
    <row r="7" spans="1:4" ht="12.75">
      <c r="A7" s="228"/>
      <c r="B7" s="228"/>
      <c r="C7" s="117" t="s">
        <v>57</v>
      </c>
      <c r="D7" s="117" t="s">
        <v>351</v>
      </c>
    </row>
    <row r="8" spans="1:4" ht="18" customHeight="1">
      <c r="A8" s="215" t="s">
        <v>149</v>
      </c>
      <c r="B8" s="216"/>
      <c r="C8" s="7">
        <f>SUM(C9:C13)</f>
        <v>2400</v>
      </c>
      <c r="D8" s="7">
        <f>SUM(D9:D13)</f>
        <v>2650</v>
      </c>
    </row>
    <row r="9" spans="1:4" ht="18" customHeight="1">
      <c r="A9" s="59"/>
      <c r="B9" s="2" t="s">
        <v>150</v>
      </c>
      <c r="C9" s="8">
        <v>1500</v>
      </c>
      <c r="D9" s="8">
        <v>1600</v>
      </c>
    </row>
    <row r="10" spans="1:4" ht="18" customHeight="1">
      <c r="A10" s="59"/>
      <c r="B10" s="2" t="s">
        <v>151</v>
      </c>
      <c r="C10" s="8">
        <v>250</v>
      </c>
      <c r="D10" s="8">
        <v>250</v>
      </c>
    </row>
    <row r="11" spans="1:4" ht="18" customHeight="1">
      <c r="A11" s="59"/>
      <c r="B11" s="2" t="s">
        <v>152</v>
      </c>
      <c r="C11" s="8">
        <v>100</v>
      </c>
      <c r="D11" s="8">
        <v>250</v>
      </c>
    </row>
    <row r="12" spans="1:4" ht="18" customHeight="1">
      <c r="A12" s="59"/>
      <c r="B12" s="2" t="s">
        <v>359</v>
      </c>
      <c r="C12" s="8">
        <v>50</v>
      </c>
      <c r="D12" s="8">
        <v>50</v>
      </c>
    </row>
    <row r="13" spans="1:4" ht="18" customHeight="1">
      <c r="A13" s="59"/>
      <c r="B13" s="2" t="s">
        <v>153</v>
      </c>
      <c r="C13" s="8">
        <v>500</v>
      </c>
      <c r="D13" s="8">
        <v>500</v>
      </c>
    </row>
    <row r="14" spans="1:4" ht="18" customHeight="1">
      <c r="A14" s="215" t="s">
        <v>154</v>
      </c>
      <c r="B14" s="216"/>
      <c r="C14" s="7">
        <f>SUM(C15:C20)</f>
        <v>5883</v>
      </c>
      <c r="D14" s="7">
        <f>SUM(D15:D24)</f>
        <v>15608</v>
      </c>
    </row>
    <row r="15" spans="1:4" ht="18" customHeight="1">
      <c r="A15" s="58"/>
      <c r="B15" s="2" t="s">
        <v>155</v>
      </c>
      <c r="C15" s="8">
        <v>2000</v>
      </c>
      <c r="D15" s="8">
        <v>2515</v>
      </c>
    </row>
    <row r="16" spans="1:4" ht="18" customHeight="1">
      <c r="A16" s="59"/>
      <c r="B16" s="2" t="s">
        <v>156</v>
      </c>
      <c r="C16" s="8">
        <v>2000</v>
      </c>
      <c r="D16" s="8">
        <v>2000</v>
      </c>
    </row>
    <row r="17" spans="1:4" ht="18" customHeight="1">
      <c r="A17" s="59"/>
      <c r="B17" s="2" t="s">
        <v>157</v>
      </c>
      <c r="C17" s="8">
        <v>120</v>
      </c>
      <c r="D17" s="8">
        <v>120</v>
      </c>
    </row>
    <row r="18" spans="1:4" ht="18" customHeight="1">
      <c r="A18" s="59"/>
      <c r="B18" s="2" t="s">
        <v>235</v>
      </c>
      <c r="C18" s="8">
        <v>600</v>
      </c>
      <c r="D18" s="8">
        <v>600</v>
      </c>
    </row>
    <row r="19" spans="1:4" ht="18" customHeight="1">
      <c r="A19" s="59"/>
      <c r="B19" s="59" t="s">
        <v>360</v>
      </c>
      <c r="C19" s="8">
        <v>100</v>
      </c>
      <c r="D19" s="8">
        <v>100</v>
      </c>
    </row>
    <row r="20" spans="1:4" ht="18" customHeight="1">
      <c r="A20" s="60"/>
      <c r="B20" s="67" t="s">
        <v>272</v>
      </c>
      <c r="C20" s="8">
        <v>1063</v>
      </c>
      <c r="D20" s="8">
        <v>1063</v>
      </c>
    </row>
    <row r="21" spans="1:4" ht="18" customHeight="1">
      <c r="A21" s="60"/>
      <c r="B21" s="67" t="s">
        <v>361</v>
      </c>
      <c r="C21" s="8"/>
      <c r="D21" s="8">
        <v>100</v>
      </c>
    </row>
    <row r="22" spans="1:4" ht="18" customHeight="1">
      <c r="A22" s="60"/>
      <c r="B22" s="67" t="s">
        <v>383</v>
      </c>
      <c r="C22" s="8"/>
      <c r="D22" s="8">
        <v>50</v>
      </c>
    </row>
    <row r="23" spans="1:4" ht="18" customHeight="1">
      <c r="A23" s="60"/>
      <c r="B23" s="67" t="s">
        <v>362</v>
      </c>
      <c r="C23" s="8"/>
      <c r="D23" s="8">
        <v>60</v>
      </c>
    </row>
    <row r="24" spans="1:4" ht="18" customHeight="1">
      <c r="A24" s="60"/>
      <c r="B24" s="67" t="s">
        <v>398</v>
      </c>
      <c r="C24" s="8"/>
      <c r="D24" s="8">
        <v>9000</v>
      </c>
    </row>
    <row r="25" spans="1:4" ht="18" customHeight="1">
      <c r="A25" s="229" t="s">
        <v>146</v>
      </c>
      <c r="B25" s="229"/>
      <c r="C25" s="7">
        <f>C8+C14</f>
        <v>8283</v>
      </c>
      <c r="D25" s="7">
        <f>D8+D14</f>
        <v>18258</v>
      </c>
    </row>
  </sheetData>
  <sheetProtection/>
  <mergeCells count="5">
    <mergeCell ref="A25:B25"/>
    <mergeCell ref="C6:D6"/>
    <mergeCell ref="A6:B7"/>
    <mergeCell ref="A8:B8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 3/2014. (IV. 2.)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10.421875" style="0" customWidth="1"/>
    <col min="2" max="2" width="33.421875" style="0" customWidth="1"/>
  </cols>
  <sheetData>
    <row r="1" spans="1:4" ht="15">
      <c r="A1" s="185" t="s">
        <v>248</v>
      </c>
      <c r="B1" s="185"/>
      <c r="C1" s="185"/>
      <c r="D1" s="185"/>
    </row>
    <row r="2" spans="1:4" ht="13.5">
      <c r="A2" s="230" t="s">
        <v>380</v>
      </c>
      <c r="B2" s="231"/>
      <c r="C2" s="231"/>
      <c r="D2" s="231"/>
    </row>
    <row r="6" spans="1:4" ht="12.75">
      <c r="A6" s="226" t="s">
        <v>160</v>
      </c>
      <c r="B6" s="155" t="s">
        <v>161</v>
      </c>
      <c r="C6" s="167" t="s">
        <v>1</v>
      </c>
      <c r="D6" s="167"/>
    </row>
    <row r="7" spans="1:4" ht="12.75">
      <c r="A7" s="197"/>
      <c r="B7" s="155"/>
      <c r="C7" s="117" t="s">
        <v>57</v>
      </c>
      <c r="D7" s="117" t="s">
        <v>351</v>
      </c>
    </row>
    <row r="8" spans="1:4" ht="15" customHeight="1">
      <c r="A8" s="1">
        <v>882122</v>
      </c>
      <c r="B8" s="38" t="s">
        <v>166</v>
      </c>
      <c r="C8" s="8">
        <v>2000</v>
      </c>
      <c r="D8" s="8">
        <v>2000</v>
      </c>
    </row>
    <row r="9" spans="1:4" ht="15" customHeight="1">
      <c r="A9" s="1">
        <v>882123</v>
      </c>
      <c r="B9" s="38" t="s">
        <v>167</v>
      </c>
      <c r="C9" s="8">
        <v>240</v>
      </c>
      <c r="D9" s="8">
        <v>240</v>
      </c>
    </row>
    <row r="10" spans="1:4" ht="15" customHeight="1">
      <c r="A10" s="1">
        <v>882203</v>
      </c>
      <c r="B10" s="38" t="s">
        <v>168</v>
      </c>
      <c r="C10" s="8">
        <v>600</v>
      </c>
      <c r="D10" s="8">
        <v>899</v>
      </c>
    </row>
    <row r="11" spans="1:4" ht="15" customHeight="1">
      <c r="A11" s="1">
        <v>882129</v>
      </c>
      <c r="B11" s="38" t="s">
        <v>170</v>
      </c>
      <c r="C11" s="8">
        <v>1000</v>
      </c>
      <c r="D11" s="8">
        <v>1610</v>
      </c>
    </row>
    <row r="12" spans="1:4" ht="15" customHeight="1">
      <c r="A12" s="21"/>
      <c r="B12" s="141" t="s">
        <v>171</v>
      </c>
      <c r="C12" s="7">
        <f>SUM(C8:C11)</f>
        <v>3840</v>
      </c>
      <c r="D12" s="7">
        <f>SUM(D8:D11)</f>
        <v>4749</v>
      </c>
    </row>
    <row r="13" spans="1:4" ht="12.75">
      <c r="A13" s="32"/>
      <c r="B13" s="36"/>
      <c r="C13" s="3"/>
      <c r="D13" s="3"/>
    </row>
    <row r="14" spans="1:4" ht="12.75">
      <c r="A14" s="32"/>
      <c r="B14" s="36"/>
      <c r="C14" s="3"/>
      <c r="D14" s="3"/>
    </row>
    <row r="15" spans="1:4" ht="12.75">
      <c r="A15" s="32"/>
      <c r="B15" s="36"/>
      <c r="C15" s="3"/>
      <c r="D15" s="3"/>
    </row>
    <row r="16" spans="1:4" ht="12.75">
      <c r="A16" s="32"/>
      <c r="B16" s="36"/>
      <c r="C16" s="3"/>
      <c r="D16" s="3"/>
    </row>
    <row r="17" spans="1:4" ht="12.75">
      <c r="A17" s="32"/>
      <c r="B17" s="36"/>
      <c r="C17" s="3"/>
      <c r="D17" s="3"/>
    </row>
    <row r="18" spans="1:4" ht="12.75">
      <c r="A18" s="32"/>
      <c r="B18" s="36"/>
      <c r="C18" s="3"/>
      <c r="D18" s="3"/>
    </row>
    <row r="19" spans="1:4" ht="12.75">
      <c r="A19" s="32"/>
      <c r="B19" s="36"/>
      <c r="C19" s="3"/>
      <c r="D19" s="3"/>
    </row>
    <row r="20" spans="1:4" ht="12.75">
      <c r="A20" s="32"/>
      <c r="B20" s="36"/>
      <c r="C20" s="3"/>
      <c r="D20" s="3"/>
    </row>
    <row r="21" spans="2:4" ht="12.75">
      <c r="B21" s="36"/>
      <c r="C21" s="3"/>
      <c r="D21" s="3"/>
    </row>
    <row r="22" spans="2:4" ht="12.75">
      <c r="B22" s="36"/>
      <c r="C22" s="3"/>
      <c r="D22" s="3"/>
    </row>
    <row r="23" spans="2:4" ht="12.75">
      <c r="B23" s="36"/>
      <c r="C23" s="3"/>
      <c r="D23" s="3"/>
    </row>
    <row r="24" spans="2:4" ht="12.75">
      <c r="B24" s="36"/>
      <c r="C24" s="3"/>
      <c r="D24" s="3"/>
    </row>
    <row r="25" spans="2:4" ht="12.75">
      <c r="B25" s="36"/>
      <c r="C25" s="3"/>
      <c r="D25" s="3"/>
    </row>
    <row r="26" spans="2:4" ht="12.75">
      <c r="B26" s="36"/>
      <c r="C26" s="3"/>
      <c r="D26" s="3"/>
    </row>
    <row r="27" spans="2:4" ht="12.75">
      <c r="B27" s="36"/>
      <c r="C27" s="3"/>
      <c r="D27" s="3"/>
    </row>
    <row r="28" spans="2:4" ht="12.75">
      <c r="B28" s="36"/>
      <c r="C28" s="3"/>
      <c r="D28" s="3"/>
    </row>
    <row r="29" spans="2:4" ht="12.75">
      <c r="B29" s="36"/>
      <c r="C29" s="3"/>
      <c r="D29" s="3"/>
    </row>
    <row r="30" spans="3:4" ht="12.75">
      <c r="C30" s="3"/>
      <c r="D30" s="3"/>
    </row>
    <row r="31" spans="3:4" ht="12.75">
      <c r="C31" s="3"/>
      <c r="D31" s="3"/>
    </row>
    <row r="32" spans="3:4" ht="12.75">
      <c r="C32" s="3"/>
      <c r="D32" s="3"/>
    </row>
    <row r="33" spans="3:4" ht="12.75">
      <c r="C33" s="3"/>
      <c r="D33" s="3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</sheetData>
  <sheetProtection/>
  <mergeCells count="5">
    <mergeCell ref="A2:D2"/>
    <mergeCell ref="A1:D1"/>
    <mergeCell ref="C6:D6"/>
    <mergeCell ref="A6:A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&amp;C6/1. melléklet az 3/2014. (IV. 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B1">
      <selection activeCell="G12" sqref="G12"/>
    </sheetView>
  </sheetViews>
  <sheetFormatPr defaultColWidth="9.140625" defaultRowHeight="12.75"/>
  <cols>
    <col min="1" max="1" width="12.28125" style="0" customWidth="1"/>
    <col min="2" max="2" width="33.57421875" style="0" customWidth="1"/>
    <col min="3" max="3" width="12.140625" style="0" customWidth="1"/>
  </cols>
  <sheetData>
    <row r="1" spans="1:4" ht="15">
      <c r="A1" s="185" t="s">
        <v>178</v>
      </c>
      <c r="B1" s="185"/>
      <c r="C1" s="185"/>
      <c r="D1" s="185"/>
    </row>
    <row r="2" spans="1:4" ht="15">
      <c r="A2" s="239" t="s">
        <v>380</v>
      </c>
      <c r="B2" s="240"/>
      <c r="C2" s="240"/>
      <c r="D2" s="240"/>
    </row>
    <row r="6" spans="1:4" ht="12.75">
      <c r="A6" s="226" t="s">
        <v>160</v>
      </c>
      <c r="B6" s="155" t="s">
        <v>161</v>
      </c>
      <c r="C6" s="167" t="s">
        <v>1</v>
      </c>
      <c r="D6" s="167"/>
    </row>
    <row r="7" spans="1:4" ht="12.75">
      <c r="A7" s="197"/>
      <c r="B7" s="155"/>
      <c r="C7" s="117" t="s">
        <v>57</v>
      </c>
      <c r="D7" s="117" t="s">
        <v>351</v>
      </c>
    </row>
    <row r="8" spans="1:4" ht="12.75">
      <c r="A8" s="188">
        <v>882111</v>
      </c>
      <c r="B8" s="105" t="s">
        <v>163</v>
      </c>
      <c r="C8" s="106">
        <v>2400</v>
      </c>
      <c r="D8" s="143">
        <v>1932</v>
      </c>
    </row>
    <row r="9" spans="1:4" ht="12.75">
      <c r="A9" s="234"/>
      <c r="B9" s="27" t="s">
        <v>273</v>
      </c>
      <c r="C9" s="142">
        <v>30171</v>
      </c>
      <c r="D9" s="143">
        <v>23421</v>
      </c>
    </row>
    <row r="10" spans="1:4" ht="12.75">
      <c r="A10" s="234"/>
      <c r="B10" s="235" t="s">
        <v>274</v>
      </c>
      <c r="C10" s="237">
        <v>350</v>
      </c>
      <c r="D10" s="232">
        <v>181</v>
      </c>
    </row>
    <row r="11" spans="1:4" ht="12.75">
      <c r="A11" s="189"/>
      <c r="B11" s="236"/>
      <c r="C11" s="238"/>
      <c r="D11" s="233"/>
    </row>
    <row r="12" spans="1:4" ht="12.75">
      <c r="A12" s="1">
        <v>882117</v>
      </c>
      <c r="B12" s="38" t="s">
        <v>162</v>
      </c>
      <c r="C12" s="144">
        <v>5000</v>
      </c>
      <c r="D12" s="8">
        <v>4153</v>
      </c>
    </row>
    <row r="13" spans="1:4" ht="12.75">
      <c r="A13" s="1">
        <v>882112</v>
      </c>
      <c r="B13" s="38" t="s">
        <v>164</v>
      </c>
      <c r="C13" s="144">
        <v>109</v>
      </c>
      <c r="D13" s="8">
        <v>109</v>
      </c>
    </row>
    <row r="14" spans="1:4" ht="12.75">
      <c r="A14" s="1">
        <v>882113</v>
      </c>
      <c r="B14" s="38" t="s">
        <v>165</v>
      </c>
      <c r="C14" s="144">
        <v>25512</v>
      </c>
      <c r="D14" s="8">
        <v>20984</v>
      </c>
    </row>
    <row r="15" spans="1:4" ht="12.75">
      <c r="A15" s="1">
        <v>882115</v>
      </c>
      <c r="B15" s="38" t="s">
        <v>275</v>
      </c>
      <c r="C15" s="144">
        <v>443</v>
      </c>
      <c r="D15" s="8">
        <v>443</v>
      </c>
    </row>
    <row r="16" spans="1:4" ht="12.75">
      <c r="A16" s="1">
        <v>882202</v>
      </c>
      <c r="B16" s="38" t="s">
        <v>169</v>
      </c>
      <c r="C16" s="144">
        <v>200</v>
      </c>
      <c r="D16" s="8">
        <v>200</v>
      </c>
    </row>
    <row r="17" spans="1:4" ht="12.75">
      <c r="A17" s="1"/>
      <c r="B17" s="38"/>
      <c r="C17" s="144"/>
      <c r="D17" s="8"/>
    </row>
    <row r="18" spans="1:4" ht="12.75">
      <c r="A18" s="1"/>
      <c r="B18" s="38"/>
      <c r="C18" s="144"/>
      <c r="D18" s="8"/>
    </row>
    <row r="19" spans="1:4" ht="15">
      <c r="A19" s="1"/>
      <c r="B19" s="141" t="s">
        <v>364</v>
      </c>
      <c r="C19" s="144"/>
      <c r="D19" s="8"/>
    </row>
    <row r="20" spans="1:4" ht="12.75">
      <c r="A20" s="1"/>
      <c r="B20" s="38"/>
      <c r="C20" s="144"/>
      <c r="D20" s="8"/>
    </row>
    <row r="21" spans="1:4" ht="12.75">
      <c r="A21" s="1">
        <v>873011</v>
      </c>
      <c r="B21" s="38" t="s">
        <v>363</v>
      </c>
      <c r="C21" s="144">
        <v>0</v>
      </c>
      <c r="D21" s="8">
        <v>69</v>
      </c>
    </row>
    <row r="22" spans="1:4" ht="12.75">
      <c r="A22" s="1"/>
      <c r="B22" s="38"/>
      <c r="C22" s="144"/>
      <c r="D22" s="8"/>
    </row>
    <row r="23" spans="1:4" ht="15">
      <c r="A23" s="21"/>
      <c r="B23" s="141" t="s">
        <v>171</v>
      </c>
      <c r="C23" s="145">
        <f>SUM(C8:C16)</f>
        <v>64185</v>
      </c>
      <c r="D23" s="7">
        <f>SUM(D8:D21)</f>
        <v>51492</v>
      </c>
    </row>
    <row r="27" spans="2:4" ht="15">
      <c r="B27" s="185"/>
      <c r="C27" s="185"/>
      <c r="D27" s="185"/>
    </row>
    <row r="28" spans="2:4" ht="15">
      <c r="B28" s="185"/>
      <c r="C28" s="185"/>
      <c r="D28" s="185"/>
    </row>
    <row r="31" ht="12.75">
      <c r="A31" s="32"/>
    </row>
  </sheetData>
  <sheetProtection/>
  <mergeCells count="11">
    <mergeCell ref="B27:D27"/>
    <mergeCell ref="B28:D28"/>
    <mergeCell ref="D10:D11"/>
    <mergeCell ref="A8:A11"/>
    <mergeCell ref="B10:B11"/>
    <mergeCell ref="C10:C11"/>
    <mergeCell ref="A1:D1"/>
    <mergeCell ref="A2:D2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&amp;C6/2. melléklet az 3/2014. (IV. 2.)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C2" sqref="C2"/>
    </sheetView>
  </sheetViews>
  <sheetFormatPr defaultColWidth="9.140625" defaultRowHeight="12.75"/>
  <cols>
    <col min="2" max="2" width="34.57421875" style="0" customWidth="1"/>
    <col min="3" max="4" width="9.7109375" style="0" customWidth="1"/>
  </cols>
  <sheetData>
    <row r="1" spans="1:4" ht="12.75">
      <c r="A1" s="34" t="s">
        <v>381</v>
      </c>
      <c r="B1" s="147"/>
      <c r="C1" s="34"/>
      <c r="D1" s="34"/>
    </row>
    <row r="2" spans="3:4" ht="12.75">
      <c r="C2" s="34"/>
      <c r="D2" s="34"/>
    </row>
    <row r="6" spans="1:4" ht="12.75">
      <c r="A6" s="155" t="s">
        <v>2</v>
      </c>
      <c r="B6" s="155"/>
      <c r="C6" s="167" t="s">
        <v>1</v>
      </c>
      <c r="D6" s="167"/>
    </row>
    <row r="7" spans="1:4" ht="12.75">
      <c r="A7" s="155"/>
      <c r="B7" s="155"/>
      <c r="C7" s="117" t="s">
        <v>57</v>
      </c>
      <c r="D7" s="117" t="s">
        <v>22</v>
      </c>
    </row>
    <row r="8" spans="1:4" ht="18" customHeight="1">
      <c r="A8" s="13" t="s">
        <v>172</v>
      </c>
      <c r="B8" s="2"/>
      <c r="C8" s="2"/>
      <c r="D8" s="8"/>
    </row>
    <row r="9" spans="1:4" ht="18" customHeight="1">
      <c r="A9" s="2"/>
      <c r="B9" s="38" t="s">
        <v>173</v>
      </c>
      <c r="C9" s="8">
        <v>5000</v>
      </c>
      <c r="D9" s="8">
        <v>4153</v>
      </c>
    </row>
    <row r="10" spans="1:4" ht="18" customHeight="1">
      <c r="A10" s="2"/>
      <c r="B10" s="38" t="s">
        <v>276</v>
      </c>
      <c r="C10" s="8">
        <v>24109</v>
      </c>
      <c r="D10" s="8">
        <v>16835</v>
      </c>
    </row>
    <row r="11" spans="1:4" ht="18" customHeight="1">
      <c r="A11" s="2"/>
      <c r="B11" s="38" t="s">
        <v>174</v>
      </c>
      <c r="C11" s="8">
        <v>98</v>
      </c>
      <c r="D11" s="8">
        <v>98</v>
      </c>
    </row>
    <row r="12" spans="1:4" ht="18" customHeight="1">
      <c r="A12" s="2"/>
      <c r="B12" s="38" t="s">
        <v>175</v>
      </c>
      <c r="C12" s="8">
        <v>22955</v>
      </c>
      <c r="D12" s="8">
        <v>16992</v>
      </c>
    </row>
    <row r="13" spans="1:4" ht="18" customHeight="1">
      <c r="A13" s="2"/>
      <c r="B13" s="38" t="s">
        <v>176</v>
      </c>
      <c r="C13" s="8">
        <v>332</v>
      </c>
      <c r="D13" s="8">
        <v>194</v>
      </c>
    </row>
    <row r="14" spans="1:4" ht="18" customHeight="1">
      <c r="A14" s="2"/>
      <c r="B14" s="38" t="s">
        <v>177</v>
      </c>
      <c r="C14" s="8">
        <v>2506</v>
      </c>
      <c r="D14" s="8">
        <v>1751</v>
      </c>
    </row>
    <row r="15" spans="1:4" ht="18" customHeight="1">
      <c r="A15" s="6" t="s">
        <v>171</v>
      </c>
      <c r="B15" s="38"/>
      <c r="C15" s="7">
        <f>SUM(C9:C14)</f>
        <v>55000</v>
      </c>
      <c r="D15" s="7">
        <f>SUM(D9:D14)</f>
        <v>40023</v>
      </c>
    </row>
    <row r="16" spans="2:4" ht="12.75">
      <c r="B16" s="36"/>
      <c r="C16" s="3"/>
      <c r="D16" s="3"/>
    </row>
    <row r="17" spans="2:4" ht="12.75">
      <c r="B17" s="36"/>
      <c r="C17" s="3"/>
      <c r="D17" s="3"/>
    </row>
    <row r="18" spans="2:4" ht="12.75">
      <c r="B18" s="36"/>
      <c r="C18" s="3"/>
      <c r="D18" s="3"/>
    </row>
    <row r="19" spans="2:4" ht="12.75">
      <c r="B19" s="36"/>
      <c r="C19" s="3"/>
      <c r="D19" s="3"/>
    </row>
    <row r="20" spans="2:4" ht="12.75">
      <c r="B20" s="36"/>
      <c r="C20" s="3"/>
      <c r="D20" s="3"/>
    </row>
    <row r="21" spans="2:4" ht="12.75">
      <c r="B21" s="36"/>
      <c r="C21" s="3"/>
      <c r="D21" s="3"/>
    </row>
    <row r="22" spans="2:4" ht="12.75">
      <c r="B22" s="36"/>
      <c r="C22" s="3"/>
      <c r="D22" s="3"/>
    </row>
    <row r="23" spans="2:4" ht="12.75">
      <c r="B23" s="36"/>
      <c r="C23" s="3"/>
      <c r="D23" s="3"/>
    </row>
    <row r="24" spans="2:4" ht="12.75">
      <c r="B24" s="36"/>
      <c r="C24" s="3"/>
      <c r="D24" s="3"/>
    </row>
    <row r="25" spans="2:4" ht="12.75">
      <c r="B25" s="36"/>
      <c r="C25" s="3"/>
      <c r="D25" s="3"/>
    </row>
    <row r="26" spans="2:4" ht="12.75">
      <c r="B26" s="36"/>
      <c r="C26" s="3"/>
      <c r="D26" s="3"/>
    </row>
    <row r="27" spans="2:4" ht="12.75">
      <c r="B27" s="36"/>
      <c r="C27" s="3"/>
      <c r="D27" s="3"/>
    </row>
    <row r="28" spans="3:4" ht="12.75">
      <c r="C28" s="3"/>
      <c r="D28" s="3"/>
    </row>
    <row r="29" spans="3:4" ht="12.75">
      <c r="C29" s="3"/>
      <c r="D29" s="3"/>
    </row>
    <row r="30" spans="3:4" ht="12.75">
      <c r="C30" s="3"/>
      <c r="D30" s="3"/>
    </row>
  </sheetData>
  <sheetProtection/>
  <mergeCells count="2">
    <mergeCell ref="A6:B7"/>
    <mergeCell ref="C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 3/2014. (IV. 2.)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68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35.7109375" style="0" customWidth="1"/>
    <col min="2" max="4" width="12.7109375" style="0" customWidth="1"/>
  </cols>
  <sheetData>
    <row r="1" spans="1:4" ht="12.75">
      <c r="A1" s="157"/>
      <c r="B1" s="157"/>
      <c r="C1" s="157"/>
      <c r="D1" s="157"/>
    </row>
    <row r="2" spans="1:4" ht="12.75">
      <c r="A2" s="241" t="s">
        <v>410</v>
      </c>
      <c r="B2" s="242"/>
      <c r="C2" s="242"/>
      <c r="D2" s="12"/>
    </row>
    <row r="3" spans="1:4" ht="12.75">
      <c r="A3" s="12"/>
      <c r="B3" s="12"/>
      <c r="C3" s="12"/>
      <c r="D3" s="12"/>
    </row>
    <row r="4" ht="12.75">
      <c r="C4" s="146"/>
    </row>
    <row r="5" spans="1:4" ht="12.75" customHeight="1">
      <c r="A5" s="228" t="s">
        <v>23</v>
      </c>
      <c r="B5" s="167" t="s">
        <v>1</v>
      </c>
      <c r="C5" s="167"/>
      <c r="D5" s="146"/>
    </row>
    <row r="6" spans="1:3" ht="12.75">
      <c r="A6" s="228"/>
      <c r="B6" s="21" t="s">
        <v>0</v>
      </c>
      <c r="C6" s="21" t="s">
        <v>22</v>
      </c>
    </row>
    <row r="7" spans="1:3" ht="12.75">
      <c r="A7" s="228"/>
      <c r="B7" s="1"/>
      <c r="C7" s="1"/>
    </row>
    <row r="8" spans="1:3" ht="12.75">
      <c r="A8" s="2" t="s">
        <v>3</v>
      </c>
      <c r="B8" s="2"/>
      <c r="C8" s="2"/>
    </row>
    <row r="9" spans="1:3" ht="12.75">
      <c r="A9" s="2" t="s">
        <v>4</v>
      </c>
      <c r="B9" s="8">
        <v>46033</v>
      </c>
      <c r="C9" s="8">
        <v>46701</v>
      </c>
    </row>
    <row r="10" spans="1:3" ht="12.75">
      <c r="A10" s="13" t="s">
        <v>27</v>
      </c>
      <c r="B10" s="14"/>
      <c r="C10" s="14"/>
    </row>
    <row r="11" spans="1:3" ht="12.75">
      <c r="A11" s="2" t="s">
        <v>29</v>
      </c>
      <c r="B11" s="3">
        <v>251830</v>
      </c>
      <c r="C11" s="8">
        <v>394871</v>
      </c>
    </row>
    <row r="12" spans="1:3" ht="12.75">
      <c r="A12" s="13" t="s">
        <v>31</v>
      </c>
      <c r="B12" s="14">
        <v>6781</v>
      </c>
      <c r="C12" s="14">
        <v>7028</v>
      </c>
    </row>
    <row r="13" spans="1:3" ht="25.5">
      <c r="A13" s="15" t="s">
        <v>368</v>
      </c>
      <c r="B13" s="114">
        <v>243495</v>
      </c>
      <c r="C13" s="8">
        <v>274047</v>
      </c>
    </row>
    <row r="14" spans="1:3" ht="12.75">
      <c r="A14" s="13" t="s">
        <v>369</v>
      </c>
      <c r="B14" s="114">
        <v>45949</v>
      </c>
      <c r="C14" s="14">
        <v>45949</v>
      </c>
    </row>
    <row r="15" spans="1:3" ht="12.75">
      <c r="A15" s="26" t="s">
        <v>370</v>
      </c>
      <c r="B15" s="7"/>
      <c r="C15" s="7"/>
    </row>
    <row r="16" spans="1:3" ht="12.75">
      <c r="A16" s="62" t="s">
        <v>371</v>
      </c>
      <c r="B16" s="14"/>
      <c r="C16" s="14">
        <v>10466</v>
      </c>
    </row>
    <row r="17" spans="1:3" ht="12.75">
      <c r="A17" s="62" t="s">
        <v>301</v>
      </c>
      <c r="B17" s="14"/>
      <c r="C17" s="14"/>
    </row>
    <row r="18" spans="1:3" ht="12.75">
      <c r="A18" s="62" t="s">
        <v>399</v>
      </c>
      <c r="B18" s="14"/>
      <c r="C18" s="14">
        <v>100</v>
      </c>
    </row>
    <row r="19" spans="1:3" ht="12.75">
      <c r="A19" s="62" t="s">
        <v>298</v>
      </c>
      <c r="B19" s="14"/>
      <c r="C19" s="14"/>
    </row>
    <row r="20" spans="1:5" ht="12.75">
      <c r="A20" s="6" t="s">
        <v>35</v>
      </c>
      <c r="B20" s="7">
        <f>SUM(B9+B11+B14)</f>
        <v>343812</v>
      </c>
      <c r="C20" s="7">
        <f>SUM(C9+C11+C14+C16+C18)</f>
        <v>498087</v>
      </c>
      <c r="E20" s="3"/>
    </row>
    <row r="21" spans="1:3" ht="25.5">
      <c r="A21" s="11" t="s">
        <v>37</v>
      </c>
      <c r="B21" s="8"/>
      <c r="C21" s="8"/>
    </row>
    <row r="22" spans="1:3" ht="12.75">
      <c r="A22" s="2" t="s">
        <v>54</v>
      </c>
      <c r="B22" s="8"/>
      <c r="C22" s="8"/>
    </row>
    <row r="23" spans="1:3" ht="12.75">
      <c r="A23" s="2" t="s">
        <v>39</v>
      </c>
      <c r="B23" s="3">
        <v>1227</v>
      </c>
      <c r="C23" s="8">
        <v>1227</v>
      </c>
    </row>
    <row r="24" spans="1:3" ht="12.75">
      <c r="A24" s="2" t="s">
        <v>289</v>
      </c>
      <c r="B24" s="8">
        <v>780042</v>
      </c>
      <c r="C24" s="8">
        <v>780042</v>
      </c>
    </row>
    <row r="25" spans="1:3" ht="12.75">
      <c r="A25" s="2" t="s">
        <v>290</v>
      </c>
      <c r="B25" s="8">
        <v>16875</v>
      </c>
      <c r="C25" s="8">
        <v>16875</v>
      </c>
    </row>
    <row r="26" spans="1:3" ht="25.5">
      <c r="A26" s="18" t="s">
        <v>40</v>
      </c>
      <c r="B26" s="7">
        <f>SUM(B22:B25)</f>
        <v>798144</v>
      </c>
      <c r="C26" s="7">
        <f>SUM(C23:C25)</f>
        <v>798144</v>
      </c>
    </row>
    <row r="27" spans="1:3" ht="12.75">
      <c r="A27" s="2" t="s">
        <v>42</v>
      </c>
      <c r="B27" s="8"/>
      <c r="C27" s="8"/>
    </row>
    <row r="28" spans="1:3" ht="12.75">
      <c r="A28" s="2" t="s">
        <v>277</v>
      </c>
      <c r="B28" s="8"/>
      <c r="C28" s="8"/>
    </row>
    <row r="29" spans="1:3" ht="12.75">
      <c r="A29" s="2" t="s">
        <v>179</v>
      </c>
      <c r="B29" s="3"/>
      <c r="C29" s="14">
        <v>24305</v>
      </c>
    </row>
    <row r="30" spans="1:3" ht="12.75">
      <c r="A30" s="2" t="s">
        <v>43</v>
      </c>
      <c r="B30" s="8">
        <f>B31</f>
        <v>0</v>
      </c>
      <c r="C30" s="8">
        <f>C31</f>
        <v>0</v>
      </c>
    </row>
    <row r="31" spans="1:3" ht="12.75">
      <c r="A31" s="13" t="s">
        <v>21</v>
      </c>
      <c r="B31" s="14"/>
      <c r="C31" s="14"/>
    </row>
    <row r="32" spans="1:3" ht="25.5">
      <c r="A32" s="18" t="s">
        <v>44</v>
      </c>
      <c r="B32" s="7">
        <f>B29+B30</f>
        <v>0</v>
      </c>
      <c r="C32" s="7">
        <f>SUM(C27:C31)</f>
        <v>24305</v>
      </c>
    </row>
    <row r="33" spans="1:3" ht="12.75">
      <c r="A33" s="18" t="s">
        <v>46</v>
      </c>
      <c r="B33" s="7">
        <f>B26+B32</f>
        <v>798144</v>
      </c>
      <c r="C33" s="7">
        <f>C26+C32</f>
        <v>822449</v>
      </c>
    </row>
    <row r="34" spans="1:3" ht="12.75">
      <c r="A34" s="2" t="s">
        <v>241</v>
      </c>
      <c r="B34" s="8"/>
      <c r="C34" s="8"/>
    </row>
    <row r="35" spans="1:3" ht="12.75">
      <c r="A35" s="6" t="s">
        <v>48</v>
      </c>
      <c r="B35" s="7">
        <f>B20+B26+B32</f>
        <v>1141956</v>
      </c>
      <c r="C35" s="7">
        <f>C20+C26+C32</f>
        <v>1320536</v>
      </c>
    </row>
    <row r="36" spans="2:4" ht="12.75">
      <c r="B36" s="3"/>
      <c r="C36" s="3"/>
      <c r="D36" s="3"/>
    </row>
    <row r="37" ht="12.75">
      <c r="D37" s="3"/>
    </row>
    <row r="38" spans="1:4" ht="12.75" customHeight="1">
      <c r="A38" s="183" t="s">
        <v>24</v>
      </c>
      <c r="B38" s="194" t="s">
        <v>1</v>
      </c>
      <c r="C38" s="156"/>
      <c r="D38" s="3"/>
    </row>
    <row r="39" spans="1:4" ht="12.75">
      <c r="A39" s="234"/>
      <c r="B39" s="41" t="s">
        <v>0</v>
      </c>
      <c r="C39" s="2" t="s">
        <v>22</v>
      </c>
      <c r="D39" s="3"/>
    </row>
    <row r="40" spans="1:4" ht="12.75">
      <c r="A40" s="189"/>
      <c r="B40" s="1"/>
      <c r="C40" s="1"/>
      <c r="D40" s="3"/>
    </row>
    <row r="41" spans="1:4" ht="12.75">
      <c r="A41" s="2" t="s">
        <v>25</v>
      </c>
      <c r="B41" s="2"/>
      <c r="C41" s="2"/>
      <c r="D41" s="3"/>
    </row>
    <row r="42" spans="1:4" ht="12.75">
      <c r="A42" s="2" t="s">
        <v>26</v>
      </c>
      <c r="B42" s="8">
        <v>128354</v>
      </c>
      <c r="C42" s="8">
        <v>225134</v>
      </c>
      <c r="D42" s="3"/>
    </row>
    <row r="43" spans="1:4" ht="12.75">
      <c r="A43" s="2" t="s">
        <v>28</v>
      </c>
      <c r="B43" s="8">
        <v>34294</v>
      </c>
      <c r="C43" s="8">
        <v>47153</v>
      </c>
      <c r="D43" s="3"/>
    </row>
    <row r="44" spans="1:4" ht="12.75">
      <c r="A44" s="2" t="s">
        <v>30</v>
      </c>
      <c r="B44" s="8">
        <v>102458</v>
      </c>
      <c r="C44" s="8">
        <v>127906</v>
      </c>
      <c r="D44" s="3"/>
    </row>
    <row r="45" spans="1:4" ht="25.5">
      <c r="A45" s="11" t="s">
        <v>32</v>
      </c>
      <c r="B45" s="8">
        <v>76308</v>
      </c>
      <c r="C45" s="8">
        <v>74499</v>
      </c>
      <c r="D45" s="3"/>
    </row>
    <row r="46" spans="1:4" ht="25.5">
      <c r="A46" s="16" t="s">
        <v>33</v>
      </c>
      <c r="B46" s="8">
        <v>8283</v>
      </c>
      <c r="C46" s="8">
        <v>18258</v>
      </c>
      <c r="D46" s="3"/>
    </row>
    <row r="47" spans="1:4" ht="12.75">
      <c r="A47" s="13" t="s">
        <v>34</v>
      </c>
      <c r="B47" s="8">
        <v>68025</v>
      </c>
      <c r="C47" s="8">
        <v>56241</v>
      </c>
      <c r="D47" s="3"/>
    </row>
    <row r="48" spans="1:4" ht="12.75">
      <c r="A48" s="2"/>
      <c r="B48" s="8"/>
      <c r="C48" s="8"/>
      <c r="D48" s="3"/>
    </row>
    <row r="49" spans="1:4" ht="12.75">
      <c r="A49" s="2"/>
      <c r="B49" s="8"/>
      <c r="C49" s="8"/>
      <c r="D49" s="3"/>
    </row>
    <row r="50" spans="1:4" ht="12.75">
      <c r="A50" s="2" t="s">
        <v>135</v>
      </c>
      <c r="B50" s="8"/>
      <c r="C50" s="8"/>
      <c r="D50" s="3"/>
    </row>
    <row r="51" spans="1:4" ht="12.75">
      <c r="A51" s="2" t="s">
        <v>136</v>
      </c>
      <c r="B51" s="2"/>
      <c r="C51" s="8"/>
      <c r="D51" s="3"/>
    </row>
    <row r="52" spans="1:4" ht="12.75">
      <c r="A52" s="2" t="s">
        <v>137</v>
      </c>
      <c r="B52" s="8">
        <v>4000</v>
      </c>
      <c r="C52" s="8">
        <v>2508</v>
      </c>
      <c r="D52" s="3"/>
    </row>
    <row r="53" spans="1:4" ht="12.75">
      <c r="A53" s="6" t="s">
        <v>50</v>
      </c>
      <c r="B53" s="7">
        <f>SUM(B51:B52)</f>
        <v>4000</v>
      </c>
      <c r="C53" s="7">
        <f>SUM(C51:C52)</f>
        <v>2508</v>
      </c>
      <c r="D53" s="3"/>
    </row>
    <row r="54" spans="1:4" ht="12.75">
      <c r="A54" s="2"/>
      <c r="B54" s="8"/>
      <c r="C54" s="8"/>
      <c r="D54" s="3"/>
    </row>
    <row r="55" spans="1:4" ht="12.75">
      <c r="A55" s="6" t="s">
        <v>36</v>
      </c>
      <c r="B55" s="7">
        <f>B42+B43+B44+B45+B53</f>
        <v>345414</v>
      </c>
      <c r="C55" s="7">
        <f>C42+C43+C44+C45+C53</f>
        <v>477200</v>
      </c>
      <c r="D55" s="3"/>
    </row>
    <row r="56" spans="1:4" ht="12.75">
      <c r="A56" s="11" t="s">
        <v>38</v>
      </c>
      <c r="B56" s="8"/>
      <c r="C56" s="8"/>
      <c r="D56" s="3"/>
    </row>
    <row r="57" spans="1:4" ht="12.75">
      <c r="A57" s="2" t="s">
        <v>51</v>
      </c>
      <c r="B57" s="8"/>
      <c r="C57" s="8">
        <v>6729</v>
      </c>
      <c r="D57" s="3"/>
    </row>
    <row r="58" spans="1:4" ht="12.75">
      <c r="A58" s="2" t="s">
        <v>52</v>
      </c>
      <c r="B58" s="8">
        <v>794542</v>
      </c>
      <c r="C58" s="8">
        <v>830149</v>
      </c>
      <c r="D58" s="3"/>
    </row>
    <row r="59" spans="1:4" ht="12.75">
      <c r="A59" s="2" t="s">
        <v>133</v>
      </c>
      <c r="B59" s="8">
        <v>1000</v>
      </c>
      <c r="C59" s="2">
        <v>210</v>
      </c>
      <c r="D59" s="3"/>
    </row>
    <row r="60" spans="1:4" ht="26.25">
      <c r="A60" s="18" t="s">
        <v>41</v>
      </c>
      <c r="B60" s="7">
        <f>SUM(B57:B59)</f>
        <v>795542</v>
      </c>
      <c r="C60" s="7">
        <f>SUM(C57:C59)</f>
        <v>837088</v>
      </c>
      <c r="D60" s="3"/>
    </row>
    <row r="61" spans="1:4" ht="12.75">
      <c r="A61" s="2" t="s">
        <v>138</v>
      </c>
      <c r="B61" s="8"/>
      <c r="C61" s="8"/>
      <c r="D61" s="3"/>
    </row>
    <row r="62" spans="1:4" ht="12.75">
      <c r="A62" s="2" t="s">
        <v>53</v>
      </c>
      <c r="B62" s="8"/>
      <c r="C62" s="8"/>
      <c r="D62" s="3"/>
    </row>
    <row r="63" spans="1:3" ht="12.75">
      <c r="A63" s="2" t="s">
        <v>134</v>
      </c>
      <c r="B63" s="8"/>
      <c r="C63" s="8">
        <v>4648</v>
      </c>
    </row>
    <row r="64" spans="1:3" ht="12.75">
      <c r="A64" s="2" t="s">
        <v>139</v>
      </c>
      <c r="B64" s="8">
        <v>1000</v>
      </c>
      <c r="C64" s="8">
        <v>1600</v>
      </c>
    </row>
    <row r="65" spans="1:3" ht="12.75">
      <c r="A65" s="18" t="s">
        <v>45</v>
      </c>
      <c r="B65" s="7">
        <f>SUM(B62:B64)</f>
        <v>1000</v>
      </c>
      <c r="C65" s="7">
        <f>SUM(C62:C64)</f>
        <v>6248</v>
      </c>
    </row>
    <row r="66" spans="1:3" ht="12.75">
      <c r="A66" s="18" t="s">
        <v>47</v>
      </c>
      <c r="B66" s="7">
        <f>B60+B65</f>
        <v>796542</v>
      </c>
      <c r="C66" s="7">
        <f>C60+C65</f>
        <v>843336</v>
      </c>
    </row>
    <row r="67" spans="1:3" ht="12.75">
      <c r="A67" s="23" t="s">
        <v>129</v>
      </c>
      <c r="B67" s="8"/>
      <c r="C67" s="8"/>
    </row>
    <row r="68" spans="1:3" ht="12.75">
      <c r="A68" s="6" t="s">
        <v>49</v>
      </c>
      <c r="B68" s="7">
        <f>B55+B60+B65</f>
        <v>1141956</v>
      </c>
      <c r="C68" s="7">
        <f>C55+C60+C65</f>
        <v>1320536</v>
      </c>
    </row>
  </sheetData>
  <sheetProtection/>
  <mergeCells count="6">
    <mergeCell ref="A1:D1"/>
    <mergeCell ref="B5:C5"/>
    <mergeCell ref="B38:C38"/>
    <mergeCell ref="A2:C2"/>
    <mergeCell ref="A38:A40"/>
    <mergeCell ref="A5:A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&amp;C8. melléklet a 3/2014. (IV. 2.) önkormányzati rendelethez
</oddHeader>
    <oddFooter>&amp;C&amp;P</oddFooter>
  </headerFooter>
  <rowBreaks count="1" manualBreakCount="1">
    <brk id="35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3:I14"/>
  <sheetViews>
    <sheetView view="pageLayout" workbookViewId="0" topLeftCell="A1">
      <selection activeCell="E5" sqref="E5"/>
    </sheetView>
  </sheetViews>
  <sheetFormatPr defaultColWidth="9.140625" defaultRowHeight="12.75"/>
  <cols>
    <col min="2" max="2" width="17.28125" style="0" customWidth="1"/>
    <col min="3" max="3" width="11.7109375" style="0" customWidth="1"/>
    <col min="4" max="4" width="10.421875" style="0" customWidth="1"/>
    <col min="5" max="7" width="14.28125" style="0" customWidth="1"/>
  </cols>
  <sheetData>
    <row r="3" spans="2:8" ht="15">
      <c r="B3" s="185" t="s">
        <v>401</v>
      </c>
      <c r="C3" s="185"/>
      <c r="D3" s="185"/>
      <c r="E3" s="185"/>
      <c r="F3" s="185"/>
      <c r="G3" s="185"/>
      <c r="H3" s="240"/>
    </row>
    <row r="4" spans="2:7" ht="12.75">
      <c r="B4" s="12"/>
      <c r="C4" s="12"/>
      <c r="D4" s="12"/>
      <c r="E4" s="12"/>
      <c r="F4" s="12"/>
      <c r="G4" s="12"/>
    </row>
    <row r="5" spans="2:7" ht="12.75">
      <c r="B5" s="12"/>
      <c r="C5" s="12"/>
      <c r="D5" s="12"/>
      <c r="E5" s="12"/>
      <c r="F5" s="12"/>
      <c r="G5" s="12"/>
    </row>
    <row r="6" ht="13.5" thickBot="1"/>
    <row r="7" spans="2:9" ht="13.5" thickBot="1">
      <c r="B7" s="124" t="s">
        <v>2</v>
      </c>
      <c r="C7" s="248" t="s">
        <v>299</v>
      </c>
      <c r="D7" s="249"/>
      <c r="E7" s="126" t="s">
        <v>2</v>
      </c>
      <c r="F7" s="243" t="s">
        <v>300</v>
      </c>
      <c r="G7" s="244"/>
      <c r="H7" s="129"/>
      <c r="I7" s="127"/>
    </row>
    <row r="8" spans="2:9" ht="12.75">
      <c r="B8" s="123" t="s">
        <v>282</v>
      </c>
      <c r="C8" s="122" t="s">
        <v>0</v>
      </c>
      <c r="D8" s="122" t="s">
        <v>5</v>
      </c>
      <c r="E8" s="122" t="s">
        <v>282</v>
      </c>
      <c r="F8" s="122" t="s">
        <v>0</v>
      </c>
      <c r="G8" s="122" t="s">
        <v>22</v>
      </c>
      <c r="H8" s="250"/>
      <c r="I8" s="158"/>
    </row>
    <row r="9" spans="2:7" ht="12.75">
      <c r="B9" s="125"/>
      <c r="C9" s="10"/>
      <c r="D9" s="10"/>
      <c r="E9" s="21"/>
      <c r="F9" s="1"/>
      <c r="G9" s="1"/>
    </row>
    <row r="10" spans="2:7" ht="12.75">
      <c r="B10" s="108" t="s">
        <v>278</v>
      </c>
      <c r="C10" s="8">
        <v>10895</v>
      </c>
      <c r="D10" s="118">
        <v>10895</v>
      </c>
      <c r="E10" s="245" t="s">
        <v>24</v>
      </c>
      <c r="F10" s="251">
        <v>614206</v>
      </c>
      <c r="G10" s="251">
        <v>632399</v>
      </c>
    </row>
    <row r="11" spans="2:7" ht="12.75">
      <c r="B11" s="86" t="s">
        <v>279</v>
      </c>
      <c r="C11" s="8">
        <v>496230</v>
      </c>
      <c r="D11" s="119">
        <v>496230</v>
      </c>
      <c r="E11" s="246"/>
      <c r="F11" s="252"/>
      <c r="G11" s="252"/>
    </row>
    <row r="12" spans="2:7" ht="12.75">
      <c r="B12" s="86" t="s">
        <v>280</v>
      </c>
      <c r="C12" s="8">
        <v>107081</v>
      </c>
      <c r="D12" s="120">
        <v>107081</v>
      </c>
      <c r="E12" s="247"/>
      <c r="F12" s="253"/>
      <c r="G12" s="253"/>
    </row>
    <row r="13" spans="2:7" ht="12.75">
      <c r="B13" s="108" t="s">
        <v>281</v>
      </c>
      <c r="C13" s="8">
        <v>165836</v>
      </c>
      <c r="D13" s="8">
        <v>165836</v>
      </c>
      <c r="E13" s="2" t="s">
        <v>284</v>
      </c>
      <c r="F13" s="2">
        <v>165836</v>
      </c>
      <c r="G13" s="2">
        <v>165836</v>
      </c>
    </row>
    <row r="14" spans="2:7" ht="13.5" thickBot="1">
      <c r="B14" s="109" t="s">
        <v>283</v>
      </c>
      <c r="C14" s="110">
        <f>SUM(C10:C13)</f>
        <v>780042</v>
      </c>
      <c r="D14" s="121">
        <v>780042</v>
      </c>
      <c r="E14" s="109" t="s">
        <v>283</v>
      </c>
      <c r="F14" s="128">
        <f>SUM(F10:F13)</f>
        <v>780042</v>
      </c>
      <c r="G14" s="128">
        <f>SUM(G10:G13)</f>
        <v>798235</v>
      </c>
    </row>
  </sheetData>
  <sheetProtection/>
  <mergeCells count="7">
    <mergeCell ref="F7:G7"/>
    <mergeCell ref="B3:H3"/>
    <mergeCell ref="E10:E12"/>
    <mergeCell ref="C7:D7"/>
    <mergeCell ref="H8:I8"/>
    <mergeCell ref="F10:F12"/>
    <mergeCell ref="G10:G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&amp;C9. melléklet a 3/2014. (IV. 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"/>
  <sheetViews>
    <sheetView view="pageLayout" zoomScaleNormal="90" workbookViewId="0" topLeftCell="Q1">
      <selection activeCell="Y6" sqref="Y6"/>
    </sheetView>
  </sheetViews>
  <sheetFormatPr defaultColWidth="9.140625" defaultRowHeight="12.75"/>
  <cols>
    <col min="1" max="1" width="20.421875" style="0" customWidth="1"/>
    <col min="2" max="5" width="7.7109375" style="0" customWidth="1"/>
    <col min="6" max="6" width="9.7109375" style="0" customWidth="1"/>
    <col min="7" max="10" width="7.7109375" style="0" customWidth="1"/>
    <col min="11" max="11" width="9.28125" style="0" customWidth="1"/>
    <col min="12" max="12" width="9.8515625" style="0" customWidth="1"/>
    <col min="13" max="13" width="20.421875" style="0" hidden="1" customWidth="1"/>
    <col min="14" max="14" width="9.28125" style="0" hidden="1" customWidth="1"/>
    <col min="15" max="15" width="9.28125" style="0" customWidth="1"/>
    <col min="16" max="16" width="5.421875" style="0" customWidth="1"/>
    <col min="17" max="17" width="18.00390625" style="0" customWidth="1"/>
    <col min="18" max="18" width="7.8515625" style="0" customWidth="1"/>
    <col min="19" max="19" width="8.28125" style="0" customWidth="1"/>
    <col min="20" max="20" width="6.28125" style="0" customWidth="1"/>
    <col min="21" max="21" width="7.7109375" style="0" customWidth="1"/>
    <col min="22" max="22" width="5.7109375" style="0" customWidth="1"/>
    <col min="23" max="24" width="7.140625" style="0" customWidth="1"/>
    <col min="25" max="25" width="5.7109375" style="0" customWidth="1"/>
    <col min="26" max="26" width="5.57421875" style="0" customWidth="1"/>
    <col min="27" max="27" width="6.8515625" style="0" customWidth="1"/>
    <col min="28" max="28" width="6.28125" style="0" customWidth="1"/>
    <col min="29" max="29" width="7.421875" style="0" customWidth="1"/>
    <col min="30" max="30" width="6.7109375" style="0" customWidth="1"/>
    <col min="31" max="31" width="6.140625" style="0" customWidth="1"/>
    <col min="32" max="32" width="10.57421875" style="0" customWidth="1"/>
    <col min="33" max="33" width="9.140625" style="0" customWidth="1"/>
    <col min="34" max="34" width="36.8515625" style="0" customWidth="1"/>
    <col min="35" max="36" width="16.7109375" style="0" customWidth="1"/>
  </cols>
  <sheetData>
    <row r="1" spans="1:33" ht="12.75">
      <c r="A1" s="157" t="s">
        <v>373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  <c r="L1" s="159"/>
      <c r="Q1" s="157" t="s">
        <v>372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6" ht="12.75">
      <c r="A2" s="34" t="s">
        <v>248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2"/>
      <c r="N2" s="32"/>
      <c r="O2" s="32"/>
      <c r="P2" s="32"/>
      <c r="Q2" s="157" t="s">
        <v>248</v>
      </c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03"/>
      <c r="AI2" s="104"/>
      <c r="AJ2" s="104"/>
    </row>
    <row r="3" spans="1:36" ht="8.25" customHeight="1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AH3" s="46"/>
      <c r="AI3" s="46"/>
      <c r="AJ3" s="46"/>
    </row>
    <row r="4" spans="1:36" ht="12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" t="s">
        <v>159</v>
      </c>
      <c r="AG4" s="4" t="s">
        <v>159</v>
      </c>
      <c r="AH4" s="46"/>
      <c r="AI4" s="46"/>
      <c r="AJ4" s="95"/>
    </row>
    <row r="5" spans="1:36" ht="41.25" customHeight="1">
      <c r="A5" s="171" t="s">
        <v>180</v>
      </c>
      <c r="B5" s="166" t="s">
        <v>249</v>
      </c>
      <c r="C5" s="167"/>
      <c r="D5" s="166" t="s">
        <v>250</v>
      </c>
      <c r="E5" s="167"/>
      <c r="F5" s="168" t="s">
        <v>251</v>
      </c>
      <c r="G5" s="168"/>
      <c r="H5" s="168" t="s">
        <v>198</v>
      </c>
      <c r="I5" s="168"/>
      <c r="J5" s="169" t="s">
        <v>199</v>
      </c>
      <c r="K5" s="170"/>
      <c r="L5" s="162" t="s">
        <v>200</v>
      </c>
      <c r="M5" s="163"/>
      <c r="N5" s="164"/>
      <c r="O5" s="165"/>
      <c r="Q5" s="171" t="s">
        <v>180</v>
      </c>
      <c r="R5" s="166" t="s">
        <v>201</v>
      </c>
      <c r="S5" s="167"/>
      <c r="T5" s="169" t="s">
        <v>238</v>
      </c>
      <c r="U5" s="170"/>
      <c r="V5" s="169" t="s">
        <v>239</v>
      </c>
      <c r="W5" s="173"/>
      <c r="X5" s="169" t="s">
        <v>333</v>
      </c>
      <c r="Y5" s="170"/>
      <c r="Z5" s="169" t="s">
        <v>291</v>
      </c>
      <c r="AA5" s="170"/>
      <c r="AB5" s="169" t="s">
        <v>385</v>
      </c>
      <c r="AC5" s="170"/>
      <c r="AD5" s="174" t="s">
        <v>252</v>
      </c>
      <c r="AE5" s="175"/>
      <c r="AF5" s="160" t="s">
        <v>246</v>
      </c>
      <c r="AG5" s="161"/>
      <c r="AH5" s="102"/>
      <c r="AI5" s="65"/>
      <c r="AJ5" s="65"/>
    </row>
    <row r="6" spans="1:36" ht="25.5" customHeight="1">
      <c r="A6" s="172"/>
      <c r="B6" s="2" t="s">
        <v>0</v>
      </c>
      <c r="C6" s="2" t="s">
        <v>351</v>
      </c>
      <c r="D6" s="2" t="s">
        <v>0</v>
      </c>
      <c r="E6" s="2" t="s">
        <v>351</v>
      </c>
      <c r="F6" s="2" t="s">
        <v>0</v>
      </c>
      <c r="G6" s="2" t="s">
        <v>351</v>
      </c>
      <c r="H6" s="2" t="s">
        <v>0</v>
      </c>
      <c r="I6" s="2" t="s">
        <v>351</v>
      </c>
      <c r="J6" s="2" t="s">
        <v>0</v>
      </c>
      <c r="K6" s="11" t="s">
        <v>351</v>
      </c>
      <c r="L6" s="67" t="s">
        <v>0</v>
      </c>
      <c r="M6" s="64"/>
      <c r="N6" s="2" t="s">
        <v>0</v>
      </c>
      <c r="O6" s="2" t="s">
        <v>351</v>
      </c>
      <c r="Q6" s="172"/>
      <c r="R6" s="2" t="s">
        <v>0</v>
      </c>
      <c r="S6" s="2" t="s">
        <v>351</v>
      </c>
      <c r="T6" s="151" t="s">
        <v>0</v>
      </c>
      <c r="U6" s="11" t="s">
        <v>351</v>
      </c>
      <c r="V6" s="2" t="s">
        <v>0</v>
      </c>
      <c r="W6" s="2" t="s">
        <v>351</v>
      </c>
      <c r="X6" s="2" t="s">
        <v>0</v>
      </c>
      <c r="Y6" s="11" t="s">
        <v>351</v>
      </c>
      <c r="Z6" s="2" t="s">
        <v>0</v>
      </c>
      <c r="AA6" s="2" t="s">
        <v>351</v>
      </c>
      <c r="AB6" s="2" t="s">
        <v>0</v>
      </c>
      <c r="AC6" s="2" t="s">
        <v>351</v>
      </c>
      <c r="AD6" s="2" t="s">
        <v>0</v>
      </c>
      <c r="AE6" s="40" t="s">
        <v>351</v>
      </c>
      <c r="AF6" s="77" t="s">
        <v>0</v>
      </c>
      <c r="AG6" s="78" t="s">
        <v>351</v>
      </c>
      <c r="AH6" s="102"/>
      <c r="AI6" s="96"/>
      <c r="AJ6" s="96"/>
    </row>
    <row r="7" spans="1:36" ht="24.75" customHeight="1">
      <c r="A7" s="43" t="s">
        <v>186</v>
      </c>
      <c r="B7" s="8"/>
      <c r="C7" s="8"/>
      <c r="D7" s="8"/>
      <c r="E7" s="8"/>
      <c r="F7" s="8">
        <v>1710</v>
      </c>
      <c r="G7" s="8">
        <v>1976</v>
      </c>
      <c r="H7" s="8"/>
      <c r="I7" s="8"/>
      <c r="J7" s="8"/>
      <c r="K7" s="8"/>
      <c r="L7" s="8"/>
      <c r="M7" s="43" t="s">
        <v>186</v>
      </c>
      <c r="N7" s="8"/>
      <c r="O7" s="8"/>
      <c r="Q7" s="43" t="s">
        <v>186</v>
      </c>
      <c r="R7" s="8"/>
      <c r="S7" s="8"/>
      <c r="T7" s="8"/>
      <c r="U7" s="8"/>
      <c r="V7" s="8"/>
      <c r="W7" s="8">
        <v>299</v>
      </c>
      <c r="X7" s="8"/>
      <c r="Y7" s="8"/>
      <c r="Z7" s="8"/>
      <c r="AA7" s="8"/>
      <c r="AB7" s="8"/>
      <c r="AC7" s="8"/>
      <c r="AD7" s="8"/>
      <c r="AE7" s="68"/>
      <c r="AF7" s="79">
        <f>SUM(B7+D7+F7+H7+J7+L7+R7+T7+V7+X7+Z7+AB7+AD7)</f>
        <v>1710</v>
      </c>
      <c r="AG7" s="80">
        <f aca="true" t="shared" si="0" ref="AG7:AG12">SUM(C7+E7+G7+I7+K7+O7+S7+U7+W7+Y7+AA7+AC7+AE7)</f>
        <v>2275</v>
      </c>
      <c r="AH7" s="97"/>
      <c r="AI7" s="98"/>
      <c r="AJ7" s="98"/>
    </row>
    <row r="8" spans="1:36" ht="22.5" customHeight="1">
      <c r="A8" s="43" t="s">
        <v>187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3" t="s">
        <v>187</v>
      </c>
      <c r="N8" s="8"/>
      <c r="O8" s="8"/>
      <c r="Q8" s="43" t="s">
        <v>187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68"/>
      <c r="AF8" s="79">
        <f>SUM(B8+D8+F8+H8+J8+L8+R8+T8+V8+X8+Z8+AB8+AD8)</f>
        <v>0</v>
      </c>
      <c r="AG8" s="80">
        <f t="shared" si="0"/>
        <v>0</v>
      </c>
      <c r="AH8" s="97"/>
      <c r="AI8" s="98"/>
      <c r="AJ8" s="98"/>
    </row>
    <row r="9" spans="1:36" ht="22.5" customHeight="1">
      <c r="A9" s="43" t="s">
        <v>188</v>
      </c>
      <c r="B9" s="8">
        <v>149</v>
      </c>
      <c r="C9" s="8">
        <v>149</v>
      </c>
      <c r="D9" s="8">
        <v>1200</v>
      </c>
      <c r="E9" s="8">
        <v>1200</v>
      </c>
      <c r="F9" s="8">
        <v>424</v>
      </c>
      <c r="G9" s="8">
        <v>424</v>
      </c>
      <c r="H9" s="8"/>
      <c r="I9" s="8"/>
      <c r="J9" s="8"/>
      <c r="K9" s="8"/>
      <c r="L9" s="8"/>
      <c r="M9" s="43" t="s">
        <v>188</v>
      </c>
      <c r="N9" s="8"/>
      <c r="O9" s="8"/>
      <c r="Q9" s="43" t="s">
        <v>188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8"/>
      <c r="AF9" s="79">
        <f>SUM(B9+D9+F9+H9+J9+L9+R9+T9+V9+X9+Z9+AB9+AD9)</f>
        <v>1773</v>
      </c>
      <c r="AG9" s="80">
        <f t="shared" si="0"/>
        <v>1773</v>
      </c>
      <c r="AH9" s="97"/>
      <c r="AI9" s="98"/>
      <c r="AJ9" s="98"/>
    </row>
    <row r="10" spans="1:36" ht="21.75" customHeight="1">
      <c r="A10" s="43" t="s">
        <v>322</v>
      </c>
      <c r="B10" s="8">
        <v>550</v>
      </c>
      <c r="C10" s="8">
        <v>550</v>
      </c>
      <c r="D10" s="8">
        <v>4450</v>
      </c>
      <c r="E10" s="8">
        <v>4450</v>
      </c>
      <c r="F10" s="8"/>
      <c r="G10" s="8"/>
      <c r="H10" s="8"/>
      <c r="I10" s="8"/>
      <c r="J10" s="8"/>
      <c r="K10" s="8"/>
      <c r="L10" s="8"/>
      <c r="M10" s="43" t="s">
        <v>189</v>
      </c>
      <c r="N10" s="8"/>
      <c r="O10" s="8"/>
      <c r="Q10" s="43" t="s">
        <v>328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68"/>
      <c r="AF10" s="79">
        <f>SUM(B10+D10+F10+H10+J10+L10+R10+T10+V10+X10+Z10+AB10+AD10)</f>
        <v>5000</v>
      </c>
      <c r="AG10" s="80">
        <f t="shared" si="0"/>
        <v>5000</v>
      </c>
      <c r="AH10" s="97"/>
      <c r="AI10" s="98"/>
      <c r="AJ10" s="98"/>
    </row>
    <row r="11" spans="1:36" ht="22.5" customHeight="1">
      <c r="A11" s="43" t="s">
        <v>323</v>
      </c>
      <c r="B11" s="8"/>
      <c r="C11" s="8"/>
      <c r="D11" s="8"/>
      <c r="E11" s="8"/>
      <c r="F11" s="8">
        <v>1554</v>
      </c>
      <c r="G11" s="8">
        <v>1554</v>
      </c>
      <c r="H11" s="8"/>
      <c r="I11" s="8"/>
      <c r="J11" s="8"/>
      <c r="K11" s="8"/>
      <c r="L11" s="8">
        <v>214</v>
      </c>
      <c r="M11" s="43" t="s">
        <v>190</v>
      </c>
      <c r="N11" s="8"/>
      <c r="O11" s="8">
        <v>235</v>
      </c>
      <c r="Q11" s="43" t="s">
        <v>329</v>
      </c>
      <c r="R11" s="8">
        <v>243495</v>
      </c>
      <c r="S11" s="8">
        <v>274047</v>
      </c>
      <c r="T11" s="8">
        <v>869</v>
      </c>
      <c r="U11" s="8">
        <v>869</v>
      </c>
      <c r="V11" s="8"/>
      <c r="W11" s="8"/>
      <c r="X11" s="8"/>
      <c r="Y11" s="8"/>
      <c r="Z11" s="8"/>
      <c r="AA11" s="8">
        <v>89653</v>
      </c>
      <c r="AB11" s="8"/>
      <c r="AC11" s="8">
        <v>4093</v>
      </c>
      <c r="AD11" s="8"/>
      <c r="AE11" s="68">
        <v>18496</v>
      </c>
      <c r="AF11" s="79">
        <f>SUM(B11+D11+F11+H11+J11+L11+R11+T11+V11+X11+Z11+AB11+AD11)</f>
        <v>246132</v>
      </c>
      <c r="AG11" s="80">
        <f t="shared" si="0"/>
        <v>388947</v>
      </c>
      <c r="AH11" s="97"/>
      <c r="AI11" s="98"/>
      <c r="AJ11" s="98"/>
    </row>
    <row r="12" spans="1:36" ht="22.5" customHeight="1">
      <c r="A12" s="43" t="s">
        <v>324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3" t="s">
        <v>191</v>
      </c>
      <c r="N12" s="8"/>
      <c r="O12" s="8"/>
      <c r="Q12" s="43" t="s">
        <v>330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68"/>
      <c r="AF12" s="79">
        <f>SUM(B12+D12+F12+H12+J12+L12+T12+V12+X12+Z12+AB12+AD12)</f>
        <v>0</v>
      </c>
      <c r="AG12" s="80">
        <f t="shared" si="0"/>
        <v>0</v>
      </c>
      <c r="AH12" s="97"/>
      <c r="AI12" s="98"/>
      <c r="AJ12" s="98"/>
    </row>
    <row r="13" spans="1:36" ht="24.75" customHeight="1">
      <c r="A13" s="43" t="s">
        <v>325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3" t="s">
        <v>192</v>
      </c>
      <c r="N13" s="8"/>
      <c r="O13" s="8"/>
      <c r="Q13" s="43" t="s">
        <v>325</v>
      </c>
      <c r="R13" s="8">
        <v>45949</v>
      </c>
      <c r="S13" s="8">
        <v>45949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68"/>
      <c r="AF13" s="79">
        <f>SUM(B13+D13+F13+H13+J13+L13+R13+T13+V13+X13+Z13+AB13+AD13)</f>
        <v>45949</v>
      </c>
      <c r="AG13" s="80">
        <f>SUM(C13+E13+G13+I13+K13+S13+U13+W13+Y13+AA13+AC13+AE13)</f>
        <v>45949</v>
      </c>
      <c r="AH13" s="97"/>
      <c r="AI13" s="98"/>
      <c r="AJ13" s="98"/>
    </row>
    <row r="14" spans="1:36" ht="24.75" customHeight="1">
      <c r="A14" s="44" t="s">
        <v>193</v>
      </c>
      <c r="B14" s="7">
        <f aca="true" t="shared" si="1" ref="B14:L14">SUM(B7:B13)</f>
        <v>699</v>
      </c>
      <c r="C14" s="7">
        <f t="shared" si="1"/>
        <v>699</v>
      </c>
      <c r="D14" s="7">
        <f t="shared" si="1"/>
        <v>5650</v>
      </c>
      <c r="E14" s="7">
        <f t="shared" si="1"/>
        <v>5650</v>
      </c>
      <c r="F14" s="7">
        <f t="shared" si="1"/>
        <v>3688</v>
      </c>
      <c r="G14" s="7">
        <f t="shared" si="1"/>
        <v>3954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214</v>
      </c>
      <c r="M14" s="44" t="s">
        <v>193</v>
      </c>
      <c r="N14" s="7">
        <f>SUM(N7:N13)</f>
        <v>0</v>
      </c>
      <c r="O14" s="7">
        <f>SUM(O7:O13)</f>
        <v>235</v>
      </c>
      <c r="Q14" s="44" t="s">
        <v>193</v>
      </c>
      <c r="R14" s="7">
        <f>SUM(R7:R13)</f>
        <v>289444</v>
      </c>
      <c r="S14" s="7">
        <f>SUM(S7:S13)</f>
        <v>319996</v>
      </c>
      <c r="T14" s="7">
        <f>SUM(T7:T13)</f>
        <v>869</v>
      </c>
      <c r="U14" s="7">
        <f>SUM(U7:U13)</f>
        <v>869</v>
      </c>
      <c r="V14" s="7"/>
      <c r="W14" s="7">
        <f>SUM(W7:W13)</f>
        <v>299</v>
      </c>
      <c r="X14" s="7"/>
      <c r="Y14" s="7">
        <f>SUM(Y7:Y13)</f>
        <v>0</v>
      </c>
      <c r="Z14" s="7">
        <f>SUM(Z7:Z13)</f>
        <v>0</v>
      </c>
      <c r="AA14" s="7">
        <f>SUM(AA7:AA13)</f>
        <v>89653</v>
      </c>
      <c r="AB14" s="7">
        <v>0</v>
      </c>
      <c r="AC14" s="7">
        <f>SUM(AC7:AC13)</f>
        <v>4093</v>
      </c>
      <c r="AD14" s="7">
        <f>SUM(AD7:AD13)</f>
        <v>0</v>
      </c>
      <c r="AE14" s="69">
        <f>SUM(AE7:AE13)</f>
        <v>18496</v>
      </c>
      <c r="AF14" s="79">
        <f>SUM(AF7:AF13)</f>
        <v>300564</v>
      </c>
      <c r="AG14" s="80">
        <f>SUM(AG7:AG13)</f>
        <v>443944</v>
      </c>
      <c r="AH14" s="99"/>
      <c r="AI14" s="98"/>
      <c r="AJ14" s="98"/>
    </row>
    <row r="15" spans="1:36" ht="24.75" customHeight="1">
      <c r="A15" s="43" t="s">
        <v>37</v>
      </c>
      <c r="B15" s="8"/>
      <c r="C15" s="8"/>
      <c r="D15" s="8"/>
      <c r="E15" s="8"/>
      <c r="F15" s="8">
        <v>796917</v>
      </c>
      <c r="G15" s="8">
        <v>796917</v>
      </c>
      <c r="H15" s="8"/>
      <c r="I15" s="8"/>
      <c r="J15" s="8"/>
      <c r="K15" s="8"/>
      <c r="L15" s="8"/>
      <c r="M15" s="43" t="s">
        <v>194</v>
      </c>
      <c r="N15" s="8"/>
      <c r="O15" s="8"/>
      <c r="Q15" s="43" t="s">
        <v>37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68"/>
      <c r="AF15" s="79">
        <f>SUM(B15+D15+F15+H15+J15+L15+R15+T15+V15+X15+Z15+AB15+AD15)</f>
        <v>796917</v>
      </c>
      <c r="AG15" s="80">
        <f>SUM(C15+E15+G15+I15+K15+O15+S15+U15+W15+Y15+AA15+AC15+AE15)</f>
        <v>796917</v>
      </c>
      <c r="AH15" s="97"/>
      <c r="AI15" s="98"/>
      <c r="AJ15" s="98"/>
    </row>
    <row r="16" spans="1:36" ht="24.75" customHeight="1">
      <c r="A16" s="43" t="s">
        <v>326</v>
      </c>
      <c r="B16" s="8"/>
      <c r="C16" s="8"/>
      <c r="D16" s="8"/>
      <c r="E16" s="8"/>
      <c r="F16" s="8">
        <v>440</v>
      </c>
      <c r="G16" s="8">
        <v>440</v>
      </c>
      <c r="H16" s="8">
        <v>587</v>
      </c>
      <c r="I16" s="8">
        <v>587</v>
      </c>
      <c r="J16" s="8">
        <v>200</v>
      </c>
      <c r="K16" s="8">
        <v>200</v>
      </c>
      <c r="L16" s="8"/>
      <c r="M16" s="43" t="s">
        <v>18</v>
      </c>
      <c r="N16" s="8"/>
      <c r="O16" s="8"/>
      <c r="Q16" s="43" t="s">
        <v>326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68"/>
      <c r="AF16" s="79">
        <f>SUM(B16+D16+F16+H16+J16+L16+R16+T16+V16+X16+Z16+AB16+AD16)</f>
        <v>1227</v>
      </c>
      <c r="AG16" s="80">
        <f>SUM(C16+E16+G16+I16+K16+O16+S16+U16+W16+Y16+AA16+AC16+AE16)</f>
        <v>1227</v>
      </c>
      <c r="AH16" s="97"/>
      <c r="AI16" s="98"/>
      <c r="AJ16" s="98"/>
    </row>
    <row r="17" spans="1:36" ht="24.75" customHeight="1">
      <c r="A17" s="45" t="s">
        <v>327</v>
      </c>
      <c r="B17" s="8"/>
      <c r="C17" s="8"/>
      <c r="D17" s="8"/>
      <c r="E17" s="8"/>
      <c r="F17" s="8"/>
      <c r="G17" s="8">
        <v>34771</v>
      </c>
      <c r="H17" s="8"/>
      <c r="I17" s="8"/>
      <c r="J17" s="8"/>
      <c r="K17" s="8"/>
      <c r="L17" s="8"/>
      <c r="M17" s="43" t="s">
        <v>19</v>
      </c>
      <c r="N17" s="8"/>
      <c r="O17" s="8"/>
      <c r="Q17" s="43" t="s">
        <v>331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8"/>
      <c r="AF17" s="79">
        <f>SUM(B17+F17+D17+H17+J17+L17+R17+T17+V17+X17+Z17+AB17+AD17)</f>
        <v>0</v>
      </c>
      <c r="AG17" s="80">
        <f>SUM(C17+E17+G17+I17+K17+O17+S17+U17+W17+Y17+AA17+AC17+AE17)</f>
        <v>34771</v>
      </c>
      <c r="AH17" s="97"/>
      <c r="AI17" s="98"/>
      <c r="AJ17" s="98"/>
    </row>
    <row r="18" spans="1:36" ht="24.75" customHeight="1">
      <c r="A18" s="43" t="s">
        <v>345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3" t="s">
        <v>20</v>
      </c>
      <c r="N18" s="8"/>
      <c r="O18" s="8"/>
      <c r="Q18" s="43" t="s">
        <v>332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68"/>
      <c r="AF18" s="79">
        <f>SUM(B18+D18+F18+H18+J18+L18+R18+T18+V18+X18+Z18+AB18+AD18)</f>
        <v>0</v>
      </c>
      <c r="AG18" s="80">
        <f>SUM(C18+E18+G18+I18+K18+O18+S18+U18+W18+Y18+AA18+AC18+AE18)</f>
        <v>0</v>
      </c>
      <c r="AH18" s="100"/>
      <c r="AI18" s="98"/>
      <c r="AJ18" s="98"/>
    </row>
    <row r="19" spans="1:36" ht="27" thickBot="1">
      <c r="A19" s="133" t="s">
        <v>48</v>
      </c>
      <c r="B19" s="7">
        <f aca="true" t="shared" si="2" ref="B19:O19">SUM(B14:B18)</f>
        <v>699</v>
      </c>
      <c r="C19" s="7">
        <f t="shared" si="2"/>
        <v>699</v>
      </c>
      <c r="D19" s="7">
        <f t="shared" si="2"/>
        <v>5650</v>
      </c>
      <c r="E19" s="7">
        <f t="shared" si="2"/>
        <v>5650</v>
      </c>
      <c r="F19" s="7">
        <f t="shared" si="2"/>
        <v>801045</v>
      </c>
      <c r="G19" s="7">
        <f t="shared" si="2"/>
        <v>836082</v>
      </c>
      <c r="H19" s="7">
        <f t="shared" si="2"/>
        <v>587</v>
      </c>
      <c r="I19" s="7">
        <f t="shared" si="2"/>
        <v>587</v>
      </c>
      <c r="J19" s="7">
        <f t="shared" si="2"/>
        <v>200</v>
      </c>
      <c r="K19" s="7">
        <f t="shared" si="2"/>
        <v>200</v>
      </c>
      <c r="L19" s="7">
        <f t="shared" si="2"/>
        <v>214</v>
      </c>
      <c r="M19" s="7">
        <f t="shared" si="2"/>
        <v>0</v>
      </c>
      <c r="N19" s="7">
        <f t="shared" si="2"/>
        <v>0</v>
      </c>
      <c r="O19" s="7">
        <f t="shared" si="2"/>
        <v>235</v>
      </c>
      <c r="Q19" s="18" t="s">
        <v>48</v>
      </c>
      <c r="R19" s="7">
        <f>SUM(R14:R18)</f>
        <v>289444</v>
      </c>
      <c r="S19" s="7">
        <f>SUM(S14:S18)</f>
        <v>319996</v>
      </c>
      <c r="T19" s="7">
        <f>SUM(T14:T18)</f>
        <v>869</v>
      </c>
      <c r="U19" s="7">
        <f>SUM(U14:U18)</f>
        <v>869</v>
      </c>
      <c r="V19" s="7"/>
      <c r="W19" s="7">
        <f>SUM(W14:W18)</f>
        <v>299</v>
      </c>
      <c r="X19" s="7"/>
      <c r="Y19" s="7">
        <f>SUM(Y14:Y18)</f>
        <v>0</v>
      </c>
      <c r="Z19" s="7">
        <f>SUM(Z14:Z18)</f>
        <v>0</v>
      </c>
      <c r="AA19" s="7">
        <f>SUM(AA14:AA18)</f>
        <v>89653</v>
      </c>
      <c r="AB19" s="7">
        <v>0</v>
      </c>
      <c r="AC19" s="7">
        <f>SUM(AC14:AC18)</f>
        <v>4093</v>
      </c>
      <c r="AD19" s="7">
        <f>SUM(AD14:AD18)</f>
        <v>0</v>
      </c>
      <c r="AE19" s="69">
        <f>SUM(AE14:AE18)</f>
        <v>18496</v>
      </c>
      <c r="AF19" s="81">
        <f>SUM(AF14:AF18)</f>
        <v>1098708</v>
      </c>
      <c r="AG19" s="82">
        <f>SUM(AG14:AG18)</f>
        <v>1276859</v>
      </c>
      <c r="AH19" s="99"/>
      <c r="AI19" s="98"/>
      <c r="AJ19" s="98"/>
    </row>
    <row r="20" spans="34:36" ht="12.75">
      <c r="AH20" s="46"/>
      <c r="AI20" s="46"/>
      <c r="AJ20" s="46"/>
    </row>
    <row r="21" spans="34:36" ht="12.75">
      <c r="AH21" s="46"/>
      <c r="AI21" s="46"/>
      <c r="AJ21" s="46"/>
    </row>
    <row r="22" spans="34:36" ht="12.75">
      <c r="AH22" s="46"/>
      <c r="AI22" s="46"/>
      <c r="AJ22" s="46"/>
    </row>
  </sheetData>
  <sheetProtection/>
  <mergeCells count="19">
    <mergeCell ref="Q2:AG2"/>
    <mergeCell ref="A5:A6"/>
    <mergeCell ref="V5:W5"/>
    <mergeCell ref="T5:U5"/>
    <mergeCell ref="Q5:Q6"/>
    <mergeCell ref="R5:S5"/>
    <mergeCell ref="X5:Y5"/>
    <mergeCell ref="AD5:AE5"/>
    <mergeCell ref="J5:K5"/>
    <mergeCell ref="A1:L1"/>
    <mergeCell ref="AF5:AG5"/>
    <mergeCell ref="L5:O5"/>
    <mergeCell ref="B5:C5"/>
    <mergeCell ref="D5:E5"/>
    <mergeCell ref="F5:G5"/>
    <mergeCell ref="H5:I5"/>
    <mergeCell ref="AB5:AC5"/>
    <mergeCell ref="Z5:AA5"/>
    <mergeCell ref="Q1:A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&amp;C1/1. melléklet az 3/2014. (IV. 2.) önkormányzati rendelethez
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B5" sqref="B5:C5"/>
    </sheetView>
  </sheetViews>
  <sheetFormatPr defaultColWidth="9.140625" defaultRowHeight="12.75"/>
  <cols>
    <col min="1" max="1" width="20.421875" style="0" customWidth="1"/>
    <col min="2" max="3" width="7.7109375" style="0" customWidth="1"/>
    <col min="4" max="4" width="10.140625" style="0" customWidth="1"/>
  </cols>
  <sheetData>
    <row r="1" spans="1:5" ht="12.75">
      <c r="A1" s="157" t="s">
        <v>372</v>
      </c>
      <c r="B1" s="159"/>
      <c r="C1" s="159"/>
      <c r="D1" s="159"/>
      <c r="E1" s="159"/>
    </row>
    <row r="2" spans="1:5" ht="12.75">
      <c r="A2" s="157" t="s">
        <v>178</v>
      </c>
      <c r="B2" s="159"/>
      <c r="C2" s="159"/>
      <c r="D2" s="159"/>
      <c r="E2" s="159"/>
    </row>
    <row r="3" spans="1:3" ht="12.75">
      <c r="A3" s="34"/>
      <c r="B3" s="31"/>
      <c r="C3" s="31"/>
    </row>
    <row r="4" spans="1:5" ht="12.75">
      <c r="A4" s="31"/>
      <c r="B4" s="31"/>
      <c r="C4" s="31"/>
      <c r="E4" s="4" t="s">
        <v>159</v>
      </c>
    </row>
    <row r="5" spans="1:5" ht="41.25" customHeight="1">
      <c r="A5" s="63" t="s">
        <v>180</v>
      </c>
      <c r="B5" s="169" t="s">
        <v>253</v>
      </c>
      <c r="C5" s="170"/>
      <c r="D5" s="169" t="s">
        <v>202</v>
      </c>
      <c r="E5" s="170"/>
    </row>
    <row r="6" spans="1:5" ht="12.75">
      <c r="A6" s="64"/>
      <c r="B6" s="2" t="s">
        <v>0</v>
      </c>
      <c r="C6" s="2" t="s">
        <v>351</v>
      </c>
      <c r="D6" s="6" t="s">
        <v>0</v>
      </c>
      <c r="E6" s="6" t="s">
        <v>351</v>
      </c>
    </row>
    <row r="7" spans="1:5" ht="24.75" customHeight="1">
      <c r="A7" s="43" t="s">
        <v>186</v>
      </c>
      <c r="B7" s="8"/>
      <c r="C7" s="8"/>
      <c r="D7" s="7">
        <f>SUM(B7)</f>
        <v>0</v>
      </c>
      <c r="E7" s="7">
        <f>SUM(C7)</f>
        <v>0</v>
      </c>
    </row>
    <row r="8" spans="1:5" ht="22.5" customHeight="1">
      <c r="A8" s="43" t="s">
        <v>187</v>
      </c>
      <c r="B8" s="8"/>
      <c r="C8" s="8"/>
      <c r="D8" s="7">
        <f aca="true" t="shared" si="0" ref="D8:D13">SUM(D8)</f>
        <v>0</v>
      </c>
      <c r="E8" s="7">
        <f aca="true" t="shared" si="1" ref="E8:E13">SUM(C8)</f>
        <v>0</v>
      </c>
    </row>
    <row r="9" spans="1:5" ht="22.5" customHeight="1">
      <c r="A9" s="43" t="s">
        <v>188</v>
      </c>
      <c r="B9" s="8"/>
      <c r="C9" s="8"/>
      <c r="D9" s="7">
        <f t="shared" si="0"/>
        <v>0</v>
      </c>
      <c r="E9" s="7">
        <f t="shared" si="1"/>
        <v>0</v>
      </c>
    </row>
    <row r="10" spans="1:5" ht="21.75" customHeight="1">
      <c r="A10" s="43" t="s">
        <v>322</v>
      </c>
      <c r="B10" s="8"/>
      <c r="C10" s="8"/>
      <c r="D10" s="7">
        <f t="shared" si="0"/>
        <v>0</v>
      </c>
      <c r="E10" s="7">
        <f t="shared" si="1"/>
        <v>0</v>
      </c>
    </row>
    <row r="11" spans="1:5" ht="22.5" customHeight="1">
      <c r="A11" s="43" t="s">
        <v>334</v>
      </c>
      <c r="B11" s="8"/>
      <c r="C11" s="8"/>
      <c r="D11" s="7">
        <f t="shared" si="0"/>
        <v>0</v>
      </c>
      <c r="E11" s="7">
        <f t="shared" si="1"/>
        <v>0</v>
      </c>
    </row>
    <row r="12" spans="1:5" ht="22.5" customHeight="1">
      <c r="A12" s="43" t="s">
        <v>335</v>
      </c>
      <c r="B12" s="8"/>
      <c r="C12" s="8"/>
      <c r="D12" s="7">
        <f t="shared" si="0"/>
        <v>0</v>
      </c>
      <c r="E12" s="7">
        <f t="shared" si="1"/>
        <v>0</v>
      </c>
    </row>
    <row r="13" spans="1:5" ht="24.75" customHeight="1">
      <c r="A13" s="43" t="s">
        <v>336</v>
      </c>
      <c r="B13" s="8"/>
      <c r="C13" s="8"/>
      <c r="D13" s="7">
        <f t="shared" si="0"/>
        <v>0</v>
      </c>
      <c r="E13" s="7">
        <f t="shared" si="1"/>
        <v>0</v>
      </c>
    </row>
    <row r="14" spans="1:5" ht="24.75" customHeight="1">
      <c r="A14" s="44" t="s">
        <v>193</v>
      </c>
      <c r="B14" s="7">
        <f>SUM(B7:B13)</f>
        <v>0</v>
      </c>
      <c r="C14" s="7">
        <f>SUM(C7:C13)</f>
        <v>0</v>
      </c>
      <c r="D14" s="7">
        <f>SUM(D7:D13)</f>
        <v>0</v>
      </c>
      <c r="E14" s="7">
        <f>SUM(E7:E13)</f>
        <v>0</v>
      </c>
    </row>
    <row r="15" spans="1:5" ht="24.75" customHeight="1">
      <c r="A15" s="43" t="s">
        <v>37</v>
      </c>
      <c r="B15" s="8"/>
      <c r="C15" s="8"/>
      <c r="D15" s="7">
        <f aca="true" t="shared" si="2" ref="D15:E18">SUM(B15)</f>
        <v>0</v>
      </c>
      <c r="E15" s="7">
        <f t="shared" si="2"/>
        <v>0</v>
      </c>
    </row>
    <row r="16" spans="1:5" ht="24.75" customHeight="1">
      <c r="A16" s="43" t="s">
        <v>337</v>
      </c>
      <c r="B16" s="8"/>
      <c r="C16" s="8"/>
      <c r="D16" s="7">
        <f t="shared" si="2"/>
        <v>0</v>
      </c>
      <c r="E16" s="7">
        <f t="shared" si="2"/>
        <v>0</v>
      </c>
    </row>
    <row r="17" spans="1:5" ht="24.75" customHeight="1">
      <c r="A17" s="45" t="s">
        <v>331</v>
      </c>
      <c r="B17" s="8"/>
      <c r="C17" s="8"/>
      <c r="D17" s="7">
        <f t="shared" si="2"/>
        <v>0</v>
      </c>
      <c r="E17" s="7">
        <f t="shared" si="2"/>
        <v>0</v>
      </c>
    </row>
    <row r="18" spans="1:5" ht="21">
      <c r="A18" s="43" t="s">
        <v>332</v>
      </c>
      <c r="B18" s="8"/>
      <c r="C18" s="8"/>
      <c r="D18" s="7">
        <f t="shared" si="2"/>
        <v>0</v>
      </c>
      <c r="E18" s="7">
        <f t="shared" si="2"/>
        <v>0</v>
      </c>
    </row>
    <row r="19" spans="1:5" ht="12.75">
      <c r="A19" s="18" t="s">
        <v>48</v>
      </c>
      <c r="B19" s="7">
        <f>SUM(B14:B18)</f>
        <v>0</v>
      </c>
      <c r="C19" s="7">
        <f>SUM(C14:C17)</f>
        <v>0</v>
      </c>
      <c r="D19" s="7">
        <f>SUM(D14:D18)</f>
        <v>0</v>
      </c>
      <c r="E19" s="7">
        <f>SUM(E14:E18)</f>
        <v>0</v>
      </c>
    </row>
  </sheetData>
  <sheetProtection/>
  <mergeCells count="4">
    <mergeCell ref="D5:E5"/>
    <mergeCell ref="B5:C5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&amp;C1/2. melléklet a 3/2014. (IV. 2.) önkormányzati rendelethez</oddHeader>
    <oddFooter>&amp;C3. oldal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1" ht="12.75">
      <c r="A1" s="34" t="s">
        <v>373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4" t="s">
        <v>222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4" t="s">
        <v>159</v>
      </c>
    </row>
    <row r="5" spans="1:11" ht="41.25" customHeight="1">
      <c r="A5" s="177" t="s">
        <v>180</v>
      </c>
      <c r="B5" s="166" t="s">
        <v>195</v>
      </c>
      <c r="C5" s="167"/>
      <c r="D5" s="176" t="s">
        <v>236</v>
      </c>
      <c r="E5" s="176"/>
      <c r="F5" s="169"/>
      <c r="G5" s="170"/>
      <c r="H5" s="53"/>
      <c r="I5" s="54"/>
      <c r="J5" s="176" t="s">
        <v>146</v>
      </c>
      <c r="K5" s="176"/>
    </row>
    <row r="6" spans="1:11" ht="12.75">
      <c r="A6" s="178"/>
      <c r="B6" s="2" t="s">
        <v>0</v>
      </c>
      <c r="C6" s="2" t="s">
        <v>351</v>
      </c>
      <c r="D6" s="2" t="s">
        <v>0</v>
      </c>
      <c r="E6" s="2" t="s">
        <v>351</v>
      </c>
      <c r="F6" s="2"/>
      <c r="G6" s="2"/>
      <c r="H6" s="2"/>
      <c r="I6" s="2"/>
      <c r="J6" s="6" t="s">
        <v>0</v>
      </c>
      <c r="K6" s="6" t="s">
        <v>351</v>
      </c>
    </row>
    <row r="7" spans="1:11" ht="21">
      <c r="A7" s="43" t="s">
        <v>186</v>
      </c>
      <c r="B7" s="8"/>
      <c r="C7" s="8"/>
      <c r="D7" s="8"/>
      <c r="E7" s="8"/>
      <c r="F7" s="8"/>
      <c r="G7" s="8"/>
      <c r="H7" s="8"/>
      <c r="I7" s="8"/>
      <c r="J7" s="7">
        <f aca="true" t="shared" si="0" ref="J7:K18">B7+D7+F7+H7</f>
        <v>0</v>
      </c>
      <c r="K7" s="7">
        <f t="shared" si="0"/>
        <v>0</v>
      </c>
    </row>
    <row r="8" spans="1:11" ht="22.5" customHeight="1">
      <c r="A8" s="43" t="s">
        <v>187</v>
      </c>
      <c r="B8" s="8">
        <v>1654</v>
      </c>
      <c r="C8" s="8">
        <v>1654</v>
      </c>
      <c r="D8" s="8"/>
      <c r="E8" s="8"/>
      <c r="F8" s="8"/>
      <c r="G8" s="8"/>
      <c r="H8" s="8"/>
      <c r="I8" s="8"/>
      <c r="J8" s="7">
        <f t="shared" si="0"/>
        <v>1654</v>
      </c>
      <c r="K8" s="7">
        <f t="shared" si="0"/>
        <v>1654</v>
      </c>
    </row>
    <row r="9" spans="1:11" ht="22.5" customHeight="1">
      <c r="A9" s="43" t="s">
        <v>188</v>
      </c>
      <c r="B9" s="8">
        <v>447</v>
      </c>
      <c r="C9" s="8">
        <v>447</v>
      </c>
      <c r="D9" s="8"/>
      <c r="E9" s="8"/>
      <c r="F9" s="8"/>
      <c r="G9" s="8"/>
      <c r="H9" s="8"/>
      <c r="I9" s="8"/>
      <c r="J9" s="7">
        <f t="shared" si="0"/>
        <v>447</v>
      </c>
      <c r="K9" s="7">
        <f t="shared" si="0"/>
        <v>447</v>
      </c>
    </row>
    <row r="10" spans="1:11" ht="12.75">
      <c r="A10" s="43" t="s">
        <v>328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>
      <c r="A11" s="43" t="s">
        <v>339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>
      <c r="A12" s="43" t="s">
        <v>338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ht="12.75">
      <c r="A13" s="43" t="s">
        <v>325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1">
      <c r="A14" s="44" t="s">
        <v>193</v>
      </c>
      <c r="B14" s="7">
        <f>SUM(B7:B13)</f>
        <v>2101</v>
      </c>
      <c r="C14" s="7">
        <f>SUM(C7:C13)</f>
        <v>2101</v>
      </c>
      <c r="D14" s="7">
        <v>0</v>
      </c>
      <c r="E14" s="7">
        <f>SUM(E7:E13)</f>
        <v>0</v>
      </c>
      <c r="F14" s="7"/>
      <c r="G14" s="7"/>
      <c r="H14" s="7"/>
      <c r="I14" s="7"/>
      <c r="J14" s="7">
        <f>SUM(J7:J13)</f>
        <v>2101</v>
      </c>
      <c r="K14" s="7">
        <f>C14+E14+G14+I14</f>
        <v>2101</v>
      </c>
    </row>
    <row r="15" spans="1:11" ht="21">
      <c r="A15" s="43" t="s">
        <v>340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1">
      <c r="A16" s="43" t="s">
        <v>337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1">
      <c r="A17" s="45" t="s">
        <v>341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  <c r="K17" s="7">
        <f t="shared" si="0"/>
        <v>0</v>
      </c>
    </row>
    <row r="18" spans="1:11" ht="21">
      <c r="A18" s="43" t="s">
        <v>345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ht="12.75">
      <c r="A19" s="18" t="s">
        <v>48</v>
      </c>
      <c r="B19" s="7">
        <f>SUM(B14:B18)</f>
        <v>2101</v>
      </c>
      <c r="C19" s="7">
        <f>SUM(C14:C18)</f>
        <v>2101</v>
      </c>
      <c r="D19" s="7">
        <f>SUM(D14:D18)</f>
        <v>0</v>
      </c>
      <c r="E19" s="7">
        <f>SUM(E14:E18)</f>
        <v>0</v>
      </c>
      <c r="F19" s="7"/>
      <c r="G19" s="7"/>
      <c r="H19" s="7"/>
      <c r="I19" s="7"/>
      <c r="J19" s="7">
        <f>SUM(J14:J18)</f>
        <v>2101</v>
      </c>
      <c r="K19" s="7">
        <f>SUM(K14:K18)</f>
        <v>2101</v>
      </c>
    </row>
    <row r="20" ht="12.75">
      <c r="A20" s="42"/>
    </row>
    <row r="21" ht="12.75">
      <c r="A21" s="42"/>
    </row>
    <row r="22" ht="12.75">
      <c r="A22" s="42"/>
    </row>
    <row r="23" ht="12.75">
      <c r="A23" s="42"/>
    </row>
    <row r="24" ht="12.75">
      <c r="A24" s="42"/>
    </row>
    <row r="25" ht="12.75">
      <c r="A25" s="42"/>
    </row>
    <row r="26" ht="12.75">
      <c r="A26" s="42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33"/>
    </row>
  </sheetData>
  <sheetProtection/>
  <mergeCells count="5"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&amp;C1/3. melléklet a 3/2014. (IV. 2.) önkormányzati rendelethez
</oddHeader>
    <oddFooter>&amp;C5. oldal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M12" sqref="M12"/>
    </sheetView>
  </sheetViews>
  <sheetFormatPr defaultColWidth="9.140625" defaultRowHeight="12.75"/>
  <cols>
    <col min="1" max="1" width="20.421875" style="0" customWidth="1"/>
    <col min="2" max="4" width="8.28125" style="0" customWidth="1"/>
    <col min="5" max="5" width="7.00390625" style="0" customWidth="1"/>
    <col min="6" max="7" width="8.28125" style="0" customWidth="1"/>
    <col min="8" max="8" width="7.140625" style="0" customWidth="1"/>
    <col min="9" max="9" width="8.28125" style="0" customWidth="1"/>
    <col min="10" max="10" width="6.8515625" style="0" customWidth="1"/>
    <col min="11" max="11" width="5.28125" style="0" customWidth="1"/>
    <col min="12" max="12" width="7.00390625" style="0" customWidth="1"/>
    <col min="13" max="15" width="8.28125" style="0" customWidth="1"/>
  </cols>
  <sheetData>
    <row r="1" spans="1:15" ht="12.75">
      <c r="A1" s="34" t="s">
        <v>372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>
      <c r="A2" s="34" t="s">
        <v>286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34"/>
      <c r="B3" s="31"/>
      <c r="C3" s="31"/>
      <c r="D3" s="31"/>
      <c r="E3" s="31"/>
      <c r="F3" s="31"/>
      <c r="G3" s="31"/>
      <c r="H3" s="31"/>
      <c r="I3" s="158"/>
      <c r="J3" s="158"/>
      <c r="K3" s="158"/>
      <c r="L3" s="158"/>
      <c r="M3" s="61"/>
      <c r="N3" s="31"/>
      <c r="O3" s="31"/>
    </row>
    <row r="4" spans="1:15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" t="s">
        <v>159</v>
      </c>
    </row>
    <row r="5" spans="1:15" ht="41.25" customHeight="1">
      <c r="A5" s="177" t="s">
        <v>180</v>
      </c>
      <c r="B5" s="180" t="s">
        <v>181</v>
      </c>
      <c r="C5" s="181"/>
      <c r="D5" s="168" t="s">
        <v>182</v>
      </c>
      <c r="E5" s="168"/>
      <c r="F5" s="168" t="s">
        <v>183</v>
      </c>
      <c r="G5" s="168"/>
      <c r="H5" s="168" t="s">
        <v>184</v>
      </c>
      <c r="I5" s="168"/>
      <c r="J5" s="174" t="s">
        <v>292</v>
      </c>
      <c r="K5" s="179"/>
      <c r="L5" s="168" t="s">
        <v>185</v>
      </c>
      <c r="M5" s="168"/>
      <c r="N5" s="168" t="s">
        <v>146</v>
      </c>
      <c r="O5" s="168"/>
    </row>
    <row r="6" spans="1:15" ht="12.75">
      <c r="A6" s="178"/>
      <c r="B6" s="55" t="s">
        <v>0</v>
      </c>
      <c r="C6" s="55" t="s">
        <v>351</v>
      </c>
      <c r="D6" s="55" t="s">
        <v>0</v>
      </c>
      <c r="E6" s="55" t="s">
        <v>351</v>
      </c>
      <c r="F6" s="55" t="s">
        <v>0</v>
      </c>
      <c r="G6" s="55" t="s">
        <v>351</v>
      </c>
      <c r="H6" s="55" t="s">
        <v>0</v>
      </c>
      <c r="I6" s="55" t="s">
        <v>351</v>
      </c>
      <c r="J6" s="55" t="s">
        <v>0</v>
      </c>
      <c r="K6" s="55" t="s">
        <v>351</v>
      </c>
      <c r="L6" s="55" t="s">
        <v>0</v>
      </c>
      <c r="M6" s="55" t="s">
        <v>351</v>
      </c>
      <c r="N6" s="94" t="s">
        <v>0</v>
      </c>
      <c r="O6" s="94" t="s">
        <v>351</v>
      </c>
    </row>
    <row r="7" spans="1:15" ht="21">
      <c r="A7" s="43" t="s">
        <v>186</v>
      </c>
      <c r="B7" s="56"/>
      <c r="C7" s="56"/>
      <c r="D7" s="56"/>
      <c r="E7" s="56"/>
      <c r="F7" s="56"/>
      <c r="G7" s="56"/>
      <c r="H7" s="56">
        <v>412</v>
      </c>
      <c r="I7" s="56">
        <v>412</v>
      </c>
      <c r="J7" s="56"/>
      <c r="K7" s="56"/>
      <c r="L7" s="56"/>
      <c r="M7" s="56"/>
      <c r="N7" s="57">
        <f>B7+D7+F7+H7+L7</f>
        <v>412</v>
      </c>
      <c r="O7" s="57">
        <f>C7+E7+G7+I7+M7</f>
        <v>412</v>
      </c>
    </row>
    <row r="8" spans="1:15" ht="22.5" customHeight="1">
      <c r="A8" s="43" t="s">
        <v>187</v>
      </c>
      <c r="B8" s="56">
        <v>27030</v>
      </c>
      <c r="C8" s="56">
        <v>27030</v>
      </c>
      <c r="D8" s="56"/>
      <c r="E8" s="56"/>
      <c r="F8" s="56">
        <v>5500</v>
      </c>
      <c r="G8" s="56">
        <v>5500</v>
      </c>
      <c r="H8" s="56">
        <v>600</v>
      </c>
      <c r="I8" s="56">
        <v>600</v>
      </c>
      <c r="J8" s="56"/>
      <c r="K8" s="56"/>
      <c r="L8" s="56"/>
      <c r="M8" s="56"/>
      <c r="N8" s="57">
        <f aca="true" t="shared" si="0" ref="N8:N18">B8+D8+F8+H8+L8</f>
        <v>33130</v>
      </c>
      <c r="O8" s="57">
        <f>C8+E8+G8+I8+M8+K8</f>
        <v>33130</v>
      </c>
    </row>
    <row r="9" spans="1:15" ht="22.5" customHeight="1">
      <c r="A9" s="43" t="s">
        <v>188</v>
      </c>
      <c r="B9" s="56"/>
      <c r="C9" s="56"/>
      <c r="D9" s="56"/>
      <c r="E9" s="56"/>
      <c r="F9" s="56">
        <v>1485</v>
      </c>
      <c r="G9" s="56">
        <v>1485</v>
      </c>
      <c r="H9" s="56"/>
      <c r="I9" s="56"/>
      <c r="J9" s="56">
        <v>14</v>
      </c>
      <c r="K9" s="56">
        <v>14</v>
      </c>
      <c r="L9" s="56"/>
      <c r="M9" s="56"/>
      <c r="N9" s="57">
        <f>B9+D9+F9+H9+L9+J9</f>
        <v>1499</v>
      </c>
      <c r="O9" s="57">
        <f>C9+E9+G9+I9+M9+K9</f>
        <v>1499</v>
      </c>
    </row>
    <row r="10" spans="1:15" ht="12.75">
      <c r="A10" s="43" t="s">
        <v>328</v>
      </c>
      <c r="B10" s="56"/>
      <c r="C10" s="56"/>
      <c r="D10" s="56"/>
      <c r="E10" s="56"/>
      <c r="F10" s="56"/>
      <c r="G10" s="56"/>
      <c r="H10" s="56"/>
      <c r="I10" s="56"/>
      <c r="J10" s="56">
        <v>50</v>
      </c>
      <c r="K10" s="56">
        <v>50</v>
      </c>
      <c r="L10" s="56"/>
      <c r="M10" s="56"/>
      <c r="N10" s="57">
        <f>SUM(B10+D10+F10+H10+J10+L10)</f>
        <v>50</v>
      </c>
      <c r="O10" s="57">
        <f>SUM(C10+E10+G10+I10+K10+M10)</f>
        <v>50</v>
      </c>
    </row>
    <row r="11" spans="1:15" ht="22.5" customHeight="1">
      <c r="A11" s="43" t="s">
        <v>342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>
        <v>5698</v>
      </c>
      <c r="M11" s="56">
        <v>5924</v>
      </c>
      <c r="N11" s="57">
        <f t="shared" si="0"/>
        <v>5698</v>
      </c>
      <c r="O11" s="57">
        <f aca="true" t="shared" si="1" ref="O11:O17">C11+E11+G11+I11+M11</f>
        <v>5924</v>
      </c>
    </row>
    <row r="12" spans="1:15" ht="22.5" customHeight="1">
      <c r="A12" s="43" t="s">
        <v>343</v>
      </c>
      <c r="B12" s="56"/>
      <c r="C12" s="56">
        <v>100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>
        <f t="shared" si="0"/>
        <v>0</v>
      </c>
      <c r="O12" s="57">
        <f t="shared" si="1"/>
        <v>100</v>
      </c>
    </row>
    <row r="13" spans="1:15" ht="12.75">
      <c r="A13" s="43" t="s">
        <v>325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>
        <f t="shared" si="0"/>
        <v>0</v>
      </c>
      <c r="O13" s="57">
        <f t="shared" si="1"/>
        <v>0</v>
      </c>
    </row>
    <row r="14" spans="1:15" ht="21">
      <c r="A14" s="44" t="s">
        <v>193</v>
      </c>
      <c r="B14" s="57">
        <f>SUM(B7:B13)</f>
        <v>27030</v>
      </c>
      <c r="C14" s="57">
        <f aca="true" t="shared" si="2" ref="C14:M14">SUM(C7:C13)</f>
        <v>27130</v>
      </c>
      <c r="D14" s="57">
        <f>SUM(D7:D13)</f>
        <v>0</v>
      </c>
      <c r="E14" s="57">
        <f t="shared" si="2"/>
        <v>0</v>
      </c>
      <c r="F14" s="57">
        <f t="shared" si="2"/>
        <v>6985</v>
      </c>
      <c r="G14" s="57">
        <f t="shared" si="2"/>
        <v>6985</v>
      </c>
      <c r="H14" s="57">
        <f t="shared" si="2"/>
        <v>1012</v>
      </c>
      <c r="I14" s="57">
        <f t="shared" si="2"/>
        <v>1012</v>
      </c>
      <c r="J14" s="57">
        <f>SUM(J7:J13)</f>
        <v>64</v>
      </c>
      <c r="K14" s="57">
        <f>SUM(K8:K13)</f>
        <v>64</v>
      </c>
      <c r="L14" s="57">
        <f t="shared" si="2"/>
        <v>5698</v>
      </c>
      <c r="M14" s="57">
        <f t="shared" si="2"/>
        <v>5924</v>
      </c>
      <c r="N14" s="57">
        <f>SUM(N7:N13)</f>
        <v>40789</v>
      </c>
      <c r="O14" s="57">
        <f>SUM(O7:O13)</f>
        <v>41115</v>
      </c>
    </row>
    <row r="15" spans="1:15" ht="21">
      <c r="A15" s="43" t="s">
        <v>37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>
        <f t="shared" si="0"/>
        <v>0</v>
      </c>
      <c r="O15" s="57">
        <f t="shared" si="1"/>
        <v>0</v>
      </c>
    </row>
    <row r="16" spans="1:15" ht="21">
      <c r="A16" s="43" t="s">
        <v>337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>
        <f t="shared" si="0"/>
        <v>0</v>
      </c>
      <c r="O16" s="57">
        <f t="shared" si="1"/>
        <v>0</v>
      </c>
    </row>
    <row r="17" spans="1:15" ht="21">
      <c r="A17" s="45" t="s">
        <v>341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>
        <f t="shared" si="0"/>
        <v>0</v>
      </c>
      <c r="O17" s="57">
        <f t="shared" si="1"/>
        <v>0</v>
      </c>
    </row>
    <row r="18" spans="1:15" ht="21">
      <c r="A18" s="43" t="s">
        <v>345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>
        <f t="shared" si="0"/>
        <v>0</v>
      </c>
      <c r="O18" s="57">
        <f>C18+E18+G18+I18+M18</f>
        <v>0</v>
      </c>
    </row>
    <row r="19" spans="1:15" ht="12.75">
      <c r="A19" s="18" t="s">
        <v>48</v>
      </c>
      <c r="B19" s="57">
        <f aca="true" t="shared" si="3" ref="B19:N19">SUM(B14:B18)</f>
        <v>27030</v>
      </c>
      <c r="C19" s="57">
        <f t="shared" si="3"/>
        <v>27130</v>
      </c>
      <c r="D19" s="57">
        <f t="shared" si="3"/>
        <v>0</v>
      </c>
      <c r="E19" s="57">
        <f t="shared" si="3"/>
        <v>0</v>
      </c>
      <c r="F19" s="57">
        <f t="shared" si="3"/>
        <v>6985</v>
      </c>
      <c r="G19" s="57">
        <f t="shared" si="3"/>
        <v>6985</v>
      </c>
      <c r="H19" s="57">
        <f t="shared" si="3"/>
        <v>1012</v>
      </c>
      <c r="I19" s="57">
        <f t="shared" si="3"/>
        <v>1012</v>
      </c>
      <c r="J19" s="57">
        <f t="shared" si="3"/>
        <v>64</v>
      </c>
      <c r="K19" s="57">
        <f t="shared" si="3"/>
        <v>64</v>
      </c>
      <c r="L19" s="57">
        <f t="shared" si="3"/>
        <v>5698</v>
      </c>
      <c r="M19" s="57">
        <f t="shared" si="3"/>
        <v>5924</v>
      </c>
      <c r="N19" s="57">
        <f t="shared" si="3"/>
        <v>40789</v>
      </c>
      <c r="O19" s="57">
        <f>SUM(O14:O17)</f>
        <v>41115</v>
      </c>
    </row>
    <row r="20" ht="12.75">
      <c r="A20" s="42"/>
    </row>
    <row r="21" ht="12.75">
      <c r="A21" s="42"/>
    </row>
    <row r="22" ht="12.75">
      <c r="A22" s="42"/>
    </row>
    <row r="23" ht="12.75">
      <c r="A23" s="42"/>
    </row>
    <row r="24" ht="12.75">
      <c r="A24" s="42"/>
    </row>
    <row r="25" ht="12.75">
      <c r="A25" s="42"/>
    </row>
    <row r="26" ht="12.75">
      <c r="A26" s="42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33"/>
    </row>
  </sheetData>
  <sheetProtection/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 3/2014. (IV. 2.) önkormányzati rendelethez
</oddHeader>
    <oddFooter>&amp;C6. oldal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view="pageLayout" workbookViewId="0" topLeftCell="A1">
      <selection activeCell="I10" sqref="I10"/>
    </sheetView>
  </sheetViews>
  <sheetFormatPr defaultColWidth="9.140625" defaultRowHeight="12.75"/>
  <cols>
    <col min="1" max="1" width="20.421875" style="0" customWidth="1"/>
    <col min="4" max="4" width="9.28125" style="0" customWidth="1"/>
    <col min="8" max="11" width="7.7109375" style="0" customWidth="1"/>
  </cols>
  <sheetData>
    <row r="1" spans="1:13" ht="12.75">
      <c r="A1" s="34" t="s">
        <v>372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157" t="s">
        <v>247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2.75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4" t="s">
        <v>159</v>
      </c>
    </row>
    <row r="5" spans="1:13" ht="41.25" customHeight="1">
      <c r="A5" s="177" t="s">
        <v>180</v>
      </c>
      <c r="B5" s="166" t="s">
        <v>196</v>
      </c>
      <c r="C5" s="167"/>
      <c r="D5" s="176" t="s">
        <v>197</v>
      </c>
      <c r="E5" s="176"/>
      <c r="F5" s="176" t="s">
        <v>237</v>
      </c>
      <c r="G5" s="176"/>
      <c r="H5" s="176" t="s">
        <v>292</v>
      </c>
      <c r="I5" s="176"/>
      <c r="J5" s="176"/>
      <c r="K5" s="176"/>
      <c r="L5" s="176" t="s">
        <v>146</v>
      </c>
      <c r="M5" s="176"/>
    </row>
    <row r="6" spans="1:13" ht="12.75">
      <c r="A6" s="178"/>
      <c r="B6" s="2" t="s">
        <v>0</v>
      </c>
      <c r="C6" s="2" t="s">
        <v>351</v>
      </c>
      <c r="D6" s="2" t="s">
        <v>0</v>
      </c>
      <c r="E6" s="2" t="s">
        <v>374</v>
      </c>
      <c r="F6" s="2" t="s">
        <v>0</v>
      </c>
      <c r="G6" s="2" t="s">
        <v>374</v>
      </c>
      <c r="H6" s="2" t="s">
        <v>0</v>
      </c>
      <c r="I6" s="2" t="s">
        <v>374</v>
      </c>
      <c r="J6" s="2"/>
      <c r="K6" s="2"/>
      <c r="L6" s="6" t="s">
        <v>0</v>
      </c>
      <c r="M6" s="6" t="s">
        <v>374</v>
      </c>
    </row>
    <row r="7" spans="1:13" ht="21">
      <c r="A7" s="43" t="s">
        <v>186</v>
      </c>
      <c r="B7" s="8">
        <v>16</v>
      </c>
      <c r="C7" s="8">
        <v>16</v>
      </c>
      <c r="D7" s="8">
        <v>16</v>
      </c>
      <c r="E7" s="8">
        <v>16</v>
      </c>
      <c r="F7" s="8"/>
      <c r="G7" s="8"/>
      <c r="H7" s="8"/>
      <c r="I7" s="8"/>
      <c r="J7" s="8"/>
      <c r="K7" s="8"/>
      <c r="L7" s="7">
        <f aca="true" t="shared" si="0" ref="L7:M18">B7+D7+F7+H7+J7</f>
        <v>32</v>
      </c>
      <c r="M7" s="7">
        <f>SUM(C7+E7+G7+I7)</f>
        <v>32</v>
      </c>
    </row>
    <row r="8" spans="1:13" ht="22.5" customHeight="1">
      <c r="A8" s="43" t="s">
        <v>187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>
      <c r="A9" s="43" t="s">
        <v>188</v>
      </c>
      <c r="B9" s="8">
        <v>4</v>
      </c>
      <c r="C9" s="8">
        <v>4</v>
      </c>
      <c r="D9" s="8">
        <v>4</v>
      </c>
      <c r="E9" s="8">
        <v>4</v>
      </c>
      <c r="F9" s="8"/>
      <c r="G9" s="8"/>
      <c r="H9" s="8">
        <v>68</v>
      </c>
      <c r="I9" s="8">
        <v>89</v>
      </c>
      <c r="J9" s="8"/>
      <c r="K9" s="8"/>
      <c r="L9" s="7">
        <f t="shared" si="0"/>
        <v>76</v>
      </c>
      <c r="M9" s="7">
        <f t="shared" si="0"/>
        <v>97</v>
      </c>
    </row>
    <row r="10" spans="1:13" ht="12.75">
      <c r="A10" s="43" t="s">
        <v>328</v>
      </c>
      <c r="B10" s="8"/>
      <c r="C10" s="8"/>
      <c r="D10" s="8"/>
      <c r="E10" s="8"/>
      <c r="F10" s="8"/>
      <c r="G10" s="8"/>
      <c r="H10" s="8">
        <v>250</v>
      </c>
      <c r="I10" s="8">
        <v>332</v>
      </c>
      <c r="J10" s="8"/>
      <c r="K10" s="8"/>
      <c r="L10" s="7">
        <f t="shared" si="0"/>
        <v>250</v>
      </c>
      <c r="M10" s="7">
        <f t="shared" si="0"/>
        <v>332</v>
      </c>
    </row>
    <row r="11" spans="1:13" ht="22.5" customHeight="1">
      <c r="A11" s="43" t="s">
        <v>342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>
      <c r="A12" s="43" t="s">
        <v>343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ht="12.75">
      <c r="A13" s="43" t="s">
        <v>325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1">
      <c r="A14" s="44" t="s">
        <v>193</v>
      </c>
      <c r="B14" s="7">
        <f aca="true" t="shared" si="1" ref="B14:G14">SUM(B7:B13)</f>
        <v>20</v>
      </c>
      <c r="C14" s="7">
        <f t="shared" si="1"/>
        <v>20</v>
      </c>
      <c r="D14" s="7">
        <f t="shared" si="1"/>
        <v>20</v>
      </c>
      <c r="E14" s="7">
        <f t="shared" si="1"/>
        <v>20</v>
      </c>
      <c r="F14" s="7">
        <f t="shared" si="1"/>
        <v>0</v>
      </c>
      <c r="G14" s="7">
        <f t="shared" si="1"/>
        <v>0</v>
      </c>
      <c r="H14" s="7">
        <f>SUM(H7:H13)</f>
        <v>318</v>
      </c>
      <c r="I14" s="7">
        <f>SUM(I7:I13)</f>
        <v>421</v>
      </c>
      <c r="J14" s="7"/>
      <c r="K14" s="7"/>
      <c r="L14" s="7">
        <f>SUM(L7:L13)</f>
        <v>358</v>
      </c>
      <c r="M14" s="7">
        <f>SUM(M7:M13)</f>
        <v>461</v>
      </c>
    </row>
    <row r="15" spans="1:13" ht="21">
      <c r="A15" s="43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1">
      <c r="A16" s="43" t="s">
        <v>337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1">
      <c r="A17" s="45" t="s">
        <v>344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  <c r="M17" s="7">
        <f t="shared" si="0"/>
        <v>0</v>
      </c>
    </row>
    <row r="18" spans="1:13" ht="21">
      <c r="A18" s="43" t="s">
        <v>345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ht="12.75">
      <c r="A19" s="18" t="s">
        <v>48</v>
      </c>
      <c r="B19" s="7">
        <f aca="true" t="shared" si="2" ref="B19:I19">SUM(B14:B18)</f>
        <v>20</v>
      </c>
      <c r="C19" s="7">
        <f t="shared" si="2"/>
        <v>20</v>
      </c>
      <c r="D19" s="7">
        <f t="shared" si="2"/>
        <v>20</v>
      </c>
      <c r="E19" s="7">
        <f t="shared" si="2"/>
        <v>20</v>
      </c>
      <c r="F19" s="7">
        <f t="shared" si="2"/>
        <v>0</v>
      </c>
      <c r="G19" s="7">
        <f t="shared" si="2"/>
        <v>0</v>
      </c>
      <c r="H19" s="7">
        <f t="shared" si="2"/>
        <v>318</v>
      </c>
      <c r="I19" s="7">
        <f t="shared" si="2"/>
        <v>421</v>
      </c>
      <c r="J19" s="7"/>
      <c r="K19" s="7"/>
      <c r="L19" s="7">
        <f>SUM(L14:L18)</f>
        <v>358</v>
      </c>
      <c r="M19" s="7">
        <f>SUM(M14:M18)</f>
        <v>461</v>
      </c>
    </row>
    <row r="20" ht="12.75">
      <c r="A20" s="42"/>
    </row>
    <row r="21" ht="12.75">
      <c r="A21" s="42"/>
    </row>
    <row r="22" ht="12.75">
      <c r="A22" s="42"/>
    </row>
    <row r="23" ht="12.75">
      <c r="A23" s="42"/>
    </row>
    <row r="24" ht="12.75">
      <c r="A24" s="42"/>
    </row>
    <row r="25" ht="12.75">
      <c r="A25" s="42"/>
    </row>
    <row r="26" ht="12.75">
      <c r="A26" s="42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33"/>
    </row>
  </sheetData>
  <sheetProtection/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&amp;C1/6. melléklet az 3/2014. (IV. 2.) önkormányzati rendelethez
</oddHeader>
    <oddFooter>&amp;C7.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C18" sqref="C18"/>
    </sheetView>
  </sheetViews>
  <sheetFormatPr defaultColWidth="9.140625" defaultRowHeight="12.75"/>
  <cols>
    <col min="1" max="1" width="46.8515625" style="0" customWidth="1"/>
    <col min="2" max="2" width="25.8515625" style="0" customWidth="1"/>
    <col min="3" max="3" width="19.28125" style="0" customWidth="1"/>
  </cols>
  <sheetData>
    <row r="1" spans="1:2" ht="12.75">
      <c r="A1" s="157" t="s">
        <v>372</v>
      </c>
      <c r="B1" s="157"/>
    </row>
    <row r="2" spans="1:3" ht="12.75">
      <c r="A2" s="157" t="s">
        <v>245</v>
      </c>
      <c r="B2" s="182"/>
      <c r="C2" s="182"/>
    </row>
    <row r="4" ht="12.75">
      <c r="C4" s="4" t="s">
        <v>159</v>
      </c>
    </row>
    <row r="5" spans="1:3" ht="12.75">
      <c r="A5" s="183" t="s">
        <v>180</v>
      </c>
      <c r="B5" s="169" t="s">
        <v>203</v>
      </c>
      <c r="C5" s="170"/>
    </row>
    <row r="6" spans="1:3" ht="12.75">
      <c r="A6" s="184"/>
      <c r="B6" s="1" t="s">
        <v>0</v>
      </c>
      <c r="C6" s="1" t="s">
        <v>22</v>
      </c>
    </row>
    <row r="7" spans="1:3" ht="26.25" customHeight="1">
      <c r="A7" s="43" t="s">
        <v>186</v>
      </c>
      <c r="B7" s="101">
        <f>SUM('1.1 Önkormányzat'!AF7+'1.2 Polgárm.'!D7+'1.3 Óvoda'!J7+'1.4 Gondozási'!N7+'1.5 Műv. ház'!L7)</f>
        <v>2154</v>
      </c>
      <c r="C7" s="101">
        <f>SUM('1.1 Önkormányzat'!AG7+'1.2 Polgárm.'!E7+'1.3 Óvoda'!K7+'1.4 Gondozási'!O7+'1.5 Műv. ház'!M7)</f>
        <v>2719</v>
      </c>
    </row>
    <row r="8" spans="1:3" ht="21.75" customHeight="1">
      <c r="A8" s="43" t="s">
        <v>187</v>
      </c>
      <c r="B8" s="101">
        <v>34784</v>
      </c>
      <c r="C8" s="101">
        <v>34784</v>
      </c>
    </row>
    <row r="9" spans="1:3" ht="12.75">
      <c r="A9" s="43" t="s">
        <v>188</v>
      </c>
      <c r="B9" s="101">
        <v>3795</v>
      </c>
      <c r="C9" s="101">
        <v>3816</v>
      </c>
    </row>
    <row r="10" spans="1:3" ht="20.25" customHeight="1">
      <c r="A10" s="43" t="s">
        <v>328</v>
      </c>
      <c r="B10" s="101">
        <v>5300</v>
      </c>
      <c r="C10" s="101">
        <v>5382</v>
      </c>
    </row>
    <row r="11" spans="1:3" ht="12.75">
      <c r="A11" s="43" t="s">
        <v>342</v>
      </c>
      <c r="B11" s="101">
        <v>251830</v>
      </c>
      <c r="C11" s="101">
        <v>394871</v>
      </c>
    </row>
    <row r="12" spans="1:3" ht="22.5" customHeight="1">
      <c r="A12" s="43" t="s">
        <v>343</v>
      </c>
      <c r="B12" s="101"/>
      <c r="C12" s="101">
        <v>100</v>
      </c>
    </row>
    <row r="13" spans="1:3" ht="18.75" customHeight="1">
      <c r="A13" s="43" t="s">
        <v>325</v>
      </c>
      <c r="B13" s="101">
        <v>45949</v>
      </c>
      <c r="C13" s="101">
        <v>45949</v>
      </c>
    </row>
    <row r="14" spans="1:3" ht="23.25" customHeight="1">
      <c r="A14" s="44" t="s">
        <v>193</v>
      </c>
      <c r="B14" s="101">
        <f>SUM(B7:B13)</f>
        <v>343812</v>
      </c>
      <c r="C14" s="101">
        <f>SUM(C7:C13)</f>
        <v>487621</v>
      </c>
    </row>
    <row r="15" spans="1:3" ht="22.5" customHeight="1">
      <c r="A15" s="43" t="s">
        <v>37</v>
      </c>
      <c r="B15" s="101">
        <v>796917</v>
      </c>
      <c r="C15" s="101">
        <v>796917</v>
      </c>
    </row>
    <row r="16" spans="1:3" ht="21.75" customHeight="1">
      <c r="A16" s="43" t="s">
        <v>337</v>
      </c>
      <c r="B16" s="101">
        <v>1227</v>
      </c>
      <c r="C16" s="101">
        <v>1227</v>
      </c>
    </row>
    <row r="17" spans="1:3" ht="22.5" customHeight="1">
      <c r="A17" s="45" t="s">
        <v>341</v>
      </c>
      <c r="B17" s="101"/>
      <c r="C17" s="101">
        <v>34771</v>
      </c>
    </row>
    <row r="18" spans="1:3" ht="19.5" customHeight="1">
      <c r="A18" s="43" t="s">
        <v>319</v>
      </c>
      <c r="B18" s="101"/>
      <c r="C18" s="101"/>
    </row>
    <row r="19" spans="1:3" ht="18" customHeight="1">
      <c r="A19" s="44" t="s">
        <v>48</v>
      </c>
      <c r="B19" s="101">
        <f>SUM(B14:B18)</f>
        <v>1141956</v>
      </c>
      <c r="C19" s="101">
        <f>SUM(C14:C18)</f>
        <v>1320536</v>
      </c>
    </row>
  </sheetData>
  <sheetProtection/>
  <mergeCells count="4">
    <mergeCell ref="A2:C2"/>
    <mergeCell ref="A5:A6"/>
    <mergeCell ref="B5:C5"/>
    <mergeCell ref="A1:B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&amp;C1/1-1/6.  melléklet a 3/2014. (IV. 2.) önkormányzati rendelethez
</oddHeader>
    <oddFooter>&amp;C8.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2"/>
  <sheetViews>
    <sheetView view="pageLayout" workbookViewId="0" topLeftCell="A1">
      <selection activeCell="B6" sqref="B6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0.7109375" style="0" customWidth="1"/>
    <col min="4" max="4" width="10.8515625" style="0" customWidth="1"/>
  </cols>
  <sheetData>
    <row r="1" spans="1:4" ht="15">
      <c r="A1" s="185" t="s">
        <v>402</v>
      </c>
      <c r="B1" s="158"/>
      <c r="C1" s="158"/>
      <c r="D1" s="158"/>
    </row>
    <row r="2" ht="12.75">
      <c r="A2" s="20"/>
    </row>
    <row r="4" spans="1:4" ht="12.75">
      <c r="A4" s="155" t="s">
        <v>55</v>
      </c>
      <c r="B4" s="155" t="s">
        <v>56</v>
      </c>
      <c r="C4" s="186" t="s">
        <v>1</v>
      </c>
      <c r="D4" s="187"/>
    </row>
    <row r="5" spans="1:4" ht="12.75">
      <c r="A5" s="155"/>
      <c r="B5" s="155"/>
      <c r="C5" s="115" t="s">
        <v>57</v>
      </c>
      <c r="D5" s="115" t="s">
        <v>22</v>
      </c>
    </row>
    <row r="6" spans="1:4" ht="12.75">
      <c r="A6" s="1" t="s">
        <v>58</v>
      </c>
      <c r="B6" s="2" t="s">
        <v>70</v>
      </c>
      <c r="C6" s="8">
        <v>113231</v>
      </c>
      <c r="D6" s="8">
        <v>196267</v>
      </c>
    </row>
    <row r="7" spans="1:6" ht="12.75">
      <c r="A7" s="1" t="s">
        <v>59</v>
      </c>
      <c r="B7" s="2" t="s">
        <v>71</v>
      </c>
      <c r="C7" s="8">
        <v>10547</v>
      </c>
      <c r="D7" s="8">
        <v>21497</v>
      </c>
      <c r="F7" s="93"/>
    </row>
    <row r="8" spans="1:4" ht="12.75">
      <c r="A8" s="1" t="s">
        <v>60</v>
      </c>
      <c r="B8" s="2" t="s">
        <v>72</v>
      </c>
      <c r="C8" s="8">
        <v>4576</v>
      </c>
      <c r="D8" s="8">
        <v>7370</v>
      </c>
    </row>
    <row r="9" spans="1:5" ht="12.75">
      <c r="A9" s="21" t="s">
        <v>61</v>
      </c>
      <c r="B9" s="6" t="s">
        <v>69</v>
      </c>
      <c r="C9" s="7">
        <f>SUM(C6:C8)</f>
        <v>128354</v>
      </c>
      <c r="D9" s="7">
        <f>SUM(D6:D8)</f>
        <v>225134</v>
      </c>
      <c r="E9" s="74"/>
    </row>
    <row r="10" spans="1:5" ht="12.75">
      <c r="A10" s="1" t="s">
        <v>58</v>
      </c>
      <c r="B10" s="2" t="s">
        <v>73</v>
      </c>
      <c r="C10" s="8">
        <v>34294</v>
      </c>
      <c r="D10" s="8">
        <v>46638</v>
      </c>
      <c r="E10" s="72"/>
    </row>
    <row r="11" spans="1:5" ht="12.75">
      <c r="A11" s="1" t="s">
        <v>59</v>
      </c>
      <c r="B11" s="2" t="s">
        <v>74</v>
      </c>
      <c r="C11" s="8">
        <v>0</v>
      </c>
      <c r="D11" s="8"/>
      <c r="E11" s="72"/>
    </row>
    <row r="12" spans="1:5" ht="12.75">
      <c r="A12" s="1" t="s">
        <v>60</v>
      </c>
      <c r="B12" s="2" t="s">
        <v>75</v>
      </c>
      <c r="C12" s="8">
        <v>0</v>
      </c>
      <c r="D12" s="8"/>
      <c r="E12" s="72"/>
    </row>
    <row r="13" spans="1:5" ht="12.75">
      <c r="A13" s="1" t="s">
        <v>62</v>
      </c>
      <c r="B13" s="2" t="s">
        <v>76</v>
      </c>
      <c r="C13" s="8">
        <v>0</v>
      </c>
      <c r="D13" s="8"/>
      <c r="E13" s="72"/>
    </row>
    <row r="14" spans="1:5" ht="12.75">
      <c r="A14" s="1">
        <v>5</v>
      </c>
      <c r="B14" s="2" t="s">
        <v>234</v>
      </c>
      <c r="C14" s="8">
        <v>0</v>
      </c>
      <c r="D14" s="8">
        <v>186</v>
      </c>
      <c r="E14" s="72"/>
    </row>
    <row r="15" spans="1:5" ht="12.75">
      <c r="A15" s="1">
        <v>6</v>
      </c>
      <c r="B15" s="2" t="s">
        <v>77</v>
      </c>
      <c r="C15" s="8">
        <v>0</v>
      </c>
      <c r="D15" s="8">
        <v>329</v>
      </c>
      <c r="E15" s="73"/>
    </row>
    <row r="16" spans="1:5" ht="12.75">
      <c r="A16" s="1">
        <v>7</v>
      </c>
      <c r="B16" s="2" t="s">
        <v>78</v>
      </c>
      <c r="C16" s="8">
        <v>0</v>
      </c>
      <c r="D16" s="8"/>
      <c r="E16" s="72"/>
    </row>
    <row r="17" spans="1:5" ht="12.75">
      <c r="A17" s="1">
        <v>8</v>
      </c>
      <c r="B17" s="2" t="s">
        <v>79</v>
      </c>
      <c r="C17" s="8">
        <v>0</v>
      </c>
      <c r="D17" s="8"/>
      <c r="E17" s="72"/>
    </row>
    <row r="18" spans="1:5" ht="12.75">
      <c r="A18" s="21" t="s">
        <v>66</v>
      </c>
      <c r="B18" s="6" t="s">
        <v>365</v>
      </c>
      <c r="C18" s="7">
        <f>SUM(C10:C17)</f>
        <v>34294</v>
      </c>
      <c r="D18" s="7">
        <f>SUM(D10:D17)</f>
        <v>47153</v>
      </c>
      <c r="E18" s="74"/>
    </row>
    <row r="19" spans="1:5" ht="12.75">
      <c r="A19" s="1" t="s">
        <v>58</v>
      </c>
      <c r="B19" s="2" t="s">
        <v>80</v>
      </c>
      <c r="C19" s="8">
        <v>12665</v>
      </c>
      <c r="D19" s="8">
        <v>26701</v>
      </c>
      <c r="E19" s="72"/>
    </row>
    <row r="20" spans="1:5" ht="12.75">
      <c r="A20" s="1" t="s">
        <v>59</v>
      </c>
      <c r="B20" s="2" t="s">
        <v>81</v>
      </c>
      <c r="C20" s="8">
        <v>65508</v>
      </c>
      <c r="D20" s="8">
        <v>71190</v>
      </c>
      <c r="E20" s="72"/>
    </row>
    <row r="21" spans="1:5" ht="12.75">
      <c r="A21" s="1" t="s">
        <v>60</v>
      </c>
      <c r="B21" s="2" t="s">
        <v>82</v>
      </c>
      <c r="C21" s="8">
        <v>21150</v>
      </c>
      <c r="D21" s="8">
        <v>23855</v>
      </c>
      <c r="E21" s="72"/>
    </row>
    <row r="22" spans="1:5" ht="12.75">
      <c r="A22" s="1" t="s">
        <v>62</v>
      </c>
      <c r="B22" s="2" t="s">
        <v>83</v>
      </c>
      <c r="C22" s="8">
        <v>1025</v>
      </c>
      <c r="D22" s="8">
        <v>1663</v>
      </c>
      <c r="E22" s="72"/>
    </row>
    <row r="23" spans="1:5" ht="12.75">
      <c r="A23" s="1" t="s">
        <v>63</v>
      </c>
      <c r="B23" s="2" t="s">
        <v>84</v>
      </c>
      <c r="C23" s="8">
        <v>1570</v>
      </c>
      <c r="D23" s="8">
        <v>3936</v>
      </c>
      <c r="E23" s="72"/>
    </row>
    <row r="24" spans="1:5" ht="12.75">
      <c r="A24" s="1" t="s">
        <v>64</v>
      </c>
      <c r="B24" s="2" t="s">
        <v>293</v>
      </c>
      <c r="C24" s="8">
        <v>540</v>
      </c>
      <c r="D24" s="8">
        <v>561</v>
      </c>
      <c r="E24" s="72"/>
    </row>
    <row r="25" spans="1:5" ht="12.75">
      <c r="A25" s="21" t="s">
        <v>67</v>
      </c>
      <c r="B25" s="6" t="s">
        <v>68</v>
      </c>
      <c r="C25" s="7">
        <f>SUM(C19:C24)</f>
        <v>102458</v>
      </c>
      <c r="D25" s="7">
        <f>SUM(D19:D24)</f>
        <v>127906</v>
      </c>
      <c r="E25" s="74"/>
    </row>
    <row r="26" spans="1:4" ht="12.75">
      <c r="A26" s="21" t="s">
        <v>85</v>
      </c>
      <c r="B26" s="6" t="s">
        <v>86</v>
      </c>
      <c r="C26" s="8"/>
      <c r="D26" s="8"/>
    </row>
    <row r="27" spans="1:4" ht="26.25">
      <c r="A27" s="1" t="s">
        <v>58</v>
      </c>
      <c r="B27" s="11" t="s">
        <v>90</v>
      </c>
      <c r="C27" s="8">
        <v>8283</v>
      </c>
      <c r="D27" s="8">
        <v>18258</v>
      </c>
    </row>
    <row r="28" spans="1:4" ht="26.25">
      <c r="A28" s="1" t="s">
        <v>59</v>
      </c>
      <c r="B28" s="11" t="s">
        <v>91</v>
      </c>
      <c r="C28" s="8"/>
      <c r="D28" s="8"/>
    </row>
    <row r="29" spans="1:4" ht="26.25">
      <c r="A29" s="1" t="s">
        <v>60</v>
      </c>
      <c r="B29" s="11" t="s">
        <v>92</v>
      </c>
      <c r="C29" s="8"/>
      <c r="D29" s="8"/>
    </row>
    <row r="30" spans="1:4" ht="26.25">
      <c r="A30" s="1" t="s">
        <v>62</v>
      </c>
      <c r="B30" s="11" t="s">
        <v>93</v>
      </c>
      <c r="C30" s="8"/>
      <c r="D30" s="8"/>
    </row>
    <row r="31" spans="1:4" ht="12.75">
      <c r="A31" s="1" t="s">
        <v>63</v>
      </c>
      <c r="B31" s="11" t="s">
        <v>94</v>
      </c>
      <c r="C31" s="8">
        <v>68025</v>
      </c>
      <c r="D31" s="8">
        <v>56241</v>
      </c>
    </row>
    <row r="32" spans="1:4" ht="12.75">
      <c r="A32" s="21" t="s">
        <v>87</v>
      </c>
      <c r="B32" s="19" t="s">
        <v>366</v>
      </c>
      <c r="C32" s="7">
        <f>SUM(C27:C31)</f>
        <v>76308</v>
      </c>
      <c r="D32" s="7">
        <f>SUM(D27:D31)</f>
        <v>74499</v>
      </c>
    </row>
    <row r="33" spans="1:4" ht="26.25">
      <c r="A33" s="1" t="s">
        <v>58</v>
      </c>
      <c r="B33" s="11" t="s">
        <v>103</v>
      </c>
      <c r="C33" s="8"/>
      <c r="D33" s="8"/>
    </row>
    <row r="34" spans="1:4" ht="26.25">
      <c r="A34" s="1" t="s">
        <v>59</v>
      </c>
      <c r="B34" s="11" t="s">
        <v>104</v>
      </c>
      <c r="C34" s="8"/>
      <c r="D34" s="8"/>
    </row>
    <row r="35" spans="1:4" ht="26.25">
      <c r="A35" s="1" t="s">
        <v>60</v>
      </c>
      <c r="B35" s="11" t="s">
        <v>105</v>
      </c>
      <c r="C35" s="8"/>
      <c r="D35" s="8"/>
    </row>
    <row r="36" spans="1:4" ht="26.25">
      <c r="A36" s="1" t="s">
        <v>62</v>
      </c>
      <c r="B36" s="11" t="s">
        <v>106</v>
      </c>
      <c r="C36" s="8"/>
      <c r="D36" s="8"/>
    </row>
    <row r="37" spans="1:4" ht="12.75">
      <c r="A37" s="1" t="s">
        <v>63</v>
      </c>
      <c r="B37" s="11" t="s">
        <v>107</v>
      </c>
      <c r="C37" s="8"/>
      <c r="D37" s="8"/>
    </row>
    <row r="38" spans="1:4" ht="12.75">
      <c r="A38" s="21" t="s">
        <v>88</v>
      </c>
      <c r="B38" s="6" t="s">
        <v>89</v>
      </c>
      <c r="C38" s="8"/>
      <c r="D38" s="8"/>
    </row>
    <row r="39" spans="1:4" ht="12.75">
      <c r="A39" s="21" t="s">
        <v>95</v>
      </c>
      <c r="B39" s="6" t="s">
        <v>99</v>
      </c>
      <c r="C39" s="8"/>
      <c r="D39" s="8"/>
    </row>
    <row r="40" spans="1:4" ht="12.75">
      <c r="A40" s="21" t="s">
        <v>96</v>
      </c>
      <c r="B40" s="6" t="s">
        <v>100</v>
      </c>
      <c r="C40" s="8"/>
      <c r="D40" s="8"/>
    </row>
    <row r="41" spans="1:4" ht="12.75">
      <c r="A41" s="21" t="s">
        <v>97</v>
      </c>
      <c r="B41" s="6" t="s">
        <v>101</v>
      </c>
      <c r="C41" s="8"/>
      <c r="D41" s="8"/>
    </row>
    <row r="42" spans="1:4" ht="12.75">
      <c r="A42" s="21" t="s">
        <v>98</v>
      </c>
      <c r="B42" s="6" t="s">
        <v>102</v>
      </c>
      <c r="C42" s="8"/>
      <c r="D42" s="8"/>
    </row>
    <row r="43" spans="1:4" ht="12.75">
      <c r="A43" s="22" t="s">
        <v>58</v>
      </c>
      <c r="B43" s="23" t="s">
        <v>108</v>
      </c>
      <c r="C43" s="8"/>
      <c r="D43" s="8">
        <v>4575</v>
      </c>
    </row>
    <row r="44" spans="1:4" ht="12.75">
      <c r="A44" s="22" t="s">
        <v>59</v>
      </c>
      <c r="B44" s="23" t="s">
        <v>367</v>
      </c>
      <c r="C44" s="8"/>
      <c r="D44" s="8">
        <v>110</v>
      </c>
    </row>
    <row r="45" spans="1:4" ht="12.75">
      <c r="A45" s="22" t="s">
        <v>60</v>
      </c>
      <c r="B45" s="23" t="s">
        <v>109</v>
      </c>
      <c r="C45" s="8"/>
      <c r="D45" s="8">
        <v>667</v>
      </c>
    </row>
    <row r="46" spans="1:4" ht="12.75">
      <c r="A46" s="22" t="s">
        <v>62</v>
      </c>
      <c r="B46" s="23" t="s">
        <v>110</v>
      </c>
      <c r="C46" s="8"/>
      <c r="D46" s="8">
        <v>1377</v>
      </c>
    </row>
    <row r="47" spans="1:4" ht="12.75">
      <c r="A47" s="21" t="s">
        <v>111</v>
      </c>
      <c r="B47" s="6" t="s">
        <v>112</v>
      </c>
      <c r="C47" s="7"/>
      <c r="D47" s="7">
        <f>SUM(D43:D46)</f>
        <v>6729</v>
      </c>
    </row>
    <row r="48" spans="1:4" ht="12.75">
      <c r="A48" s="22" t="s">
        <v>58</v>
      </c>
      <c r="B48" s="23" t="s">
        <v>115</v>
      </c>
      <c r="C48" s="8">
        <v>626261</v>
      </c>
      <c r="D48" s="8">
        <v>659168</v>
      </c>
    </row>
    <row r="49" spans="1:4" ht="12.75">
      <c r="A49" s="22" t="s">
        <v>59</v>
      </c>
      <c r="B49" s="23" t="s">
        <v>116</v>
      </c>
      <c r="C49" s="8"/>
      <c r="D49" s="8"/>
    </row>
    <row r="50" spans="1:4" ht="12.75">
      <c r="A50" s="22" t="s">
        <v>60</v>
      </c>
      <c r="B50" s="23" t="s">
        <v>117</v>
      </c>
      <c r="C50" s="8"/>
      <c r="D50" s="8"/>
    </row>
    <row r="51" spans="1:4" ht="12.75">
      <c r="A51" s="22" t="s">
        <v>62</v>
      </c>
      <c r="B51" s="23" t="s">
        <v>118</v>
      </c>
      <c r="C51" s="8"/>
      <c r="D51" s="8"/>
    </row>
    <row r="52" spans="1:4" ht="12.75">
      <c r="A52" s="22" t="s">
        <v>63</v>
      </c>
      <c r="B52" s="23" t="s">
        <v>119</v>
      </c>
      <c r="C52" s="8"/>
      <c r="D52" s="8"/>
    </row>
    <row r="53" spans="1:4" ht="12.75">
      <c r="A53" s="22" t="s">
        <v>64</v>
      </c>
      <c r="B53" s="23" t="s">
        <v>120</v>
      </c>
      <c r="C53" s="8"/>
      <c r="D53" s="8"/>
    </row>
    <row r="54" spans="1:4" ht="26.25">
      <c r="A54" s="22" t="s">
        <v>65</v>
      </c>
      <c r="B54" s="17" t="s">
        <v>121</v>
      </c>
      <c r="C54" s="8"/>
      <c r="D54" s="8"/>
    </row>
    <row r="55" spans="1:4" ht="12.75">
      <c r="A55" s="22" t="s">
        <v>113</v>
      </c>
      <c r="B55" s="23" t="s">
        <v>123</v>
      </c>
      <c r="C55" s="8">
        <v>168281</v>
      </c>
      <c r="D55" s="8">
        <v>170981</v>
      </c>
    </row>
    <row r="56" spans="1:4" ht="12.75">
      <c r="A56" s="22" t="s">
        <v>114</v>
      </c>
      <c r="B56" s="23" t="s">
        <v>122</v>
      </c>
      <c r="C56" s="8"/>
      <c r="D56" s="8"/>
    </row>
    <row r="57" spans="1:4" ht="26.25">
      <c r="A57" s="24" t="s">
        <v>124</v>
      </c>
      <c r="B57" s="18" t="s">
        <v>125</v>
      </c>
      <c r="C57" s="7">
        <f>SUM(C48:C56)</f>
        <v>794542</v>
      </c>
      <c r="D57" s="7">
        <f>SUM(D48:D56)</f>
        <v>830149</v>
      </c>
    </row>
    <row r="58" spans="1:4" ht="12.75">
      <c r="A58" s="22" t="s">
        <v>58</v>
      </c>
      <c r="B58" s="23" t="s">
        <v>126</v>
      </c>
      <c r="C58" s="8">
        <v>1000</v>
      </c>
      <c r="D58" s="8">
        <v>1600</v>
      </c>
    </row>
    <row r="59" spans="1:4" ht="12.75">
      <c r="A59" s="22" t="s">
        <v>59</v>
      </c>
      <c r="B59" s="23" t="s">
        <v>243</v>
      </c>
      <c r="C59" s="8"/>
      <c r="D59" s="8">
        <v>4648</v>
      </c>
    </row>
    <row r="60" spans="1:4" ht="12.75">
      <c r="A60" s="22" t="s">
        <v>60</v>
      </c>
      <c r="B60" s="23" t="s">
        <v>127</v>
      </c>
      <c r="C60" s="8">
        <v>1000</v>
      </c>
      <c r="D60" s="8">
        <v>210</v>
      </c>
    </row>
    <row r="61" spans="1:4" ht="12.75">
      <c r="A61" s="22" t="s">
        <v>62</v>
      </c>
      <c r="B61" s="23" t="s">
        <v>128</v>
      </c>
      <c r="C61" s="8">
        <v>4000</v>
      </c>
      <c r="D61" s="8">
        <v>2508</v>
      </c>
    </row>
    <row r="62" spans="1:4" ht="12.75">
      <c r="A62" s="22" t="s">
        <v>63</v>
      </c>
      <c r="B62" s="23" t="s">
        <v>129</v>
      </c>
      <c r="C62" s="8"/>
      <c r="D62" s="8"/>
    </row>
    <row r="63" spans="1:4" ht="26.25">
      <c r="A63" s="21" t="s">
        <v>131</v>
      </c>
      <c r="B63" s="18" t="s">
        <v>130</v>
      </c>
      <c r="C63" s="7">
        <f>SUM(C58:C62)</f>
        <v>6000</v>
      </c>
      <c r="D63" s="7">
        <f>SUM(D58:D62)</f>
        <v>8966</v>
      </c>
    </row>
    <row r="64" spans="1:4" ht="12.75">
      <c r="A64" s="6"/>
      <c r="B64" s="6" t="s">
        <v>132</v>
      </c>
      <c r="C64" s="7">
        <f>C9+C18+C25+C32+C47+C58+C61+C60+C59+C57</f>
        <v>1141956</v>
      </c>
      <c r="D64" s="7">
        <f>D63+D57+D47+D32+D25+D18+D9</f>
        <v>1320536</v>
      </c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</sheetData>
  <sheetProtection/>
  <mergeCells count="4">
    <mergeCell ref="A1:D1"/>
    <mergeCell ref="A4:A5"/>
    <mergeCell ref="B4:B5"/>
    <mergeCell ref="C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 3/2014. (IV. 2.)  önkormányzati rendelethez</oddHeader>
    <oddFooter>&amp;C&amp;P</oddFooter>
  </headerFooter>
  <rowBreaks count="1" manualBreakCount="1">
    <brk id="4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Q30"/>
  <sheetViews>
    <sheetView view="pageBreakPreview" zoomScale="80" zoomScaleSheetLayoutView="80" workbookViewId="0" topLeftCell="CH1">
      <selection activeCell="ED9" sqref="ED9"/>
    </sheetView>
  </sheetViews>
  <sheetFormatPr defaultColWidth="9.140625" defaultRowHeight="12.75"/>
  <cols>
    <col min="1" max="1" width="4.421875" style="0" customWidth="1"/>
    <col min="2" max="2" width="13.421875" style="0" customWidth="1"/>
    <col min="4" max="4" width="9.421875" style="0" customWidth="1"/>
    <col min="5" max="5" width="8.7109375" style="0" customWidth="1"/>
    <col min="6" max="6" width="9.7109375" style="0" customWidth="1"/>
    <col min="7" max="7" width="9.00390625" style="0" customWidth="1"/>
    <col min="8" max="8" width="9.28125" style="0" customWidth="1"/>
    <col min="9" max="9" width="8.8515625" style="0" customWidth="1"/>
    <col min="10" max="10" width="9.00390625" style="0" customWidth="1"/>
    <col min="11" max="11" width="9.7109375" style="0" customWidth="1"/>
    <col min="12" max="12" width="10.57421875" style="0" customWidth="1"/>
    <col min="13" max="14" width="8.7109375" style="0" customWidth="1"/>
    <col min="15" max="15" width="12.57421875" style="0" customWidth="1"/>
    <col min="16" max="16" width="8.7109375" style="0" customWidth="1"/>
    <col min="17" max="17" width="15.00390625" style="0" customWidth="1"/>
    <col min="18" max="18" width="8.7109375" style="0" customWidth="1"/>
    <col min="19" max="19" width="9.28125" style="0" customWidth="1"/>
    <col min="20" max="20" width="9.421875" style="0" customWidth="1"/>
    <col min="21" max="22" width="8.7109375" style="0" customWidth="1"/>
    <col min="23" max="24" width="10.8515625" style="0" customWidth="1"/>
    <col min="25" max="25" width="8.28125" style="0" customWidth="1"/>
    <col min="26" max="26" width="8.57421875" style="0" customWidth="1"/>
    <col min="27" max="27" width="9.7109375" style="0" customWidth="1"/>
    <col min="28" max="28" width="12.28125" style="0" customWidth="1"/>
    <col min="29" max="29" width="11.00390625" style="0" customWidth="1"/>
    <col min="30" max="30" width="0.9921875" style="0" hidden="1" customWidth="1"/>
    <col min="31" max="31" width="12.7109375" style="0" customWidth="1"/>
    <col min="32" max="32" width="14.57421875" style="0" customWidth="1"/>
    <col min="33" max="33" width="9.28125" style="0" customWidth="1"/>
    <col min="34" max="34" width="9.421875" style="0" customWidth="1"/>
    <col min="35" max="44" width="8.28125" style="0" customWidth="1"/>
    <col min="45" max="45" width="5.140625" style="0" customWidth="1"/>
    <col min="46" max="46" width="11.7109375" style="0" customWidth="1"/>
    <col min="47" max="55" width="8.28125" style="0" customWidth="1"/>
    <col min="56" max="56" width="10.00390625" style="0" customWidth="1"/>
    <col min="57" max="57" width="6.00390625" style="0" customWidth="1"/>
    <col min="58" max="58" width="13.140625" style="0" customWidth="1"/>
    <col min="59" max="59" width="8.28125" style="0" customWidth="1"/>
    <col min="60" max="60" width="11.8515625" style="0" customWidth="1"/>
    <col min="61" max="61" width="10.00390625" style="0" customWidth="1"/>
    <col min="62" max="62" width="10.421875" style="0" customWidth="1"/>
    <col min="63" max="64" width="8.7109375" style="0" customWidth="1"/>
    <col min="65" max="68" width="8.28125" style="0" customWidth="1"/>
    <col min="69" max="69" width="13.140625" style="0" customWidth="1"/>
    <col min="70" max="70" width="16.7109375" style="0" customWidth="1"/>
    <col min="71" max="72" width="8.28125" style="0" customWidth="1"/>
    <col min="73" max="73" width="9.8515625" style="0" customWidth="1"/>
    <col min="74" max="75" width="10.57421875" style="0" customWidth="1"/>
    <col min="76" max="76" width="5.8515625" style="0" customWidth="1"/>
    <col min="77" max="77" width="12.421875" style="0" customWidth="1"/>
    <col min="78" max="85" width="9.7109375" style="0" customWidth="1"/>
    <col min="86" max="89" width="10.7109375" style="0" customWidth="1"/>
    <col min="90" max="90" width="8.28125" style="0" customWidth="1"/>
    <col min="92" max="92" width="6.7109375" style="0" customWidth="1"/>
    <col min="93" max="93" width="6.57421875" style="0" customWidth="1"/>
    <col min="94" max="94" width="6.7109375" style="0" customWidth="1"/>
    <col min="95" max="95" width="7.28125" style="0" customWidth="1"/>
    <col min="96" max="96" width="6.7109375" style="0" customWidth="1"/>
    <col min="97" max="97" width="6.57421875" style="0" customWidth="1"/>
    <col min="98" max="98" width="7.140625" style="0" customWidth="1"/>
    <col min="99" max="99" width="5.57421875" style="0" customWidth="1"/>
    <col min="100" max="100" width="6.421875" style="0" customWidth="1"/>
    <col min="101" max="101" width="7.28125" style="0" customWidth="1"/>
    <col min="103" max="118" width="8.57421875" style="0" customWidth="1"/>
    <col min="119" max="130" width="8.28125" style="0" customWidth="1"/>
    <col min="131" max="131" width="4.28125" style="0" customWidth="1"/>
    <col min="132" max="132" width="14.421875" style="0" customWidth="1"/>
  </cols>
  <sheetData>
    <row r="1" spans="1:147" ht="12.75">
      <c r="A1" s="158" t="s">
        <v>403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31"/>
      <c r="P1" s="158" t="s">
        <v>404</v>
      </c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32"/>
      <c r="AE1" s="158" t="s">
        <v>405</v>
      </c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 t="s">
        <v>405</v>
      </c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 t="s">
        <v>405</v>
      </c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32"/>
      <c r="BX1" s="158" t="s">
        <v>406</v>
      </c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32"/>
      <c r="CK1" s="32"/>
      <c r="CL1" s="158" t="s">
        <v>407</v>
      </c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 t="s">
        <v>408</v>
      </c>
      <c r="DS1" s="148"/>
      <c r="DT1" s="148"/>
      <c r="DU1" s="148"/>
      <c r="DV1" s="148"/>
      <c r="DW1" s="148"/>
      <c r="DX1" s="148"/>
      <c r="DY1" s="148"/>
      <c r="DZ1" s="148"/>
      <c r="EA1" s="158" t="s">
        <v>409</v>
      </c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32"/>
      <c r="EM1" s="32"/>
      <c r="EN1" s="32"/>
      <c r="EO1" s="32"/>
      <c r="EP1" s="32"/>
      <c r="EQ1" s="32"/>
    </row>
    <row r="2" spans="1:140" ht="15">
      <c r="A2" s="185" t="s">
        <v>375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P2" s="185" t="s">
        <v>376</v>
      </c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E2" s="25" t="s">
        <v>376</v>
      </c>
      <c r="AF2" s="31"/>
      <c r="AG2" s="31"/>
      <c r="AH2" s="31"/>
      <c r="AI2" s="61"/>
      <c r="AJ2" s="31"/>
      <c r="AK2" s="31"/>
      <c r="AL2" s="31"/>
      <c r="AM2" s="31"/>
      <c r="AN2" s="31"/>
      <c r="AO2" s="31"/>
      <c r="AP2" s="31"/>
      <c r="AQ2" s="31"/>
      <c r="AR2" s="31"/>
      <c r="AS2" s="25" t="s">
        <v>376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25" t="s">
        <v>376</v>
      </c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185" t="s">
        <v>376</v>
      </c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2"/>
      <c r="CK2" s="12"/>
      <c r="CL2" s="150"/>
      <c r="CM2" s="150"/>
      <c r="CN2" s="150"/>
      <c r="CO2" s="150"/>
      <c r="CP2" s="150"/>
      <c r="CQ2" s="149" t="s">
        <v>400</v>
      </c>
      <c r="CR2" s="150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 t="s">
        <v>400</v>
      </c>
      <c r="DU2" s="149"/>
      <c r="DV2" s="149"/>
      <c r="DW2" s="149"/>
      <c r="DX2" s="149"/>
      <c r="DY2" s="149"/>
      <c r="DZ2" s="149"/>
      <c r="EA2" s="185" t="s">
        <v>376</v>
      </c>
      <c r="EB2" s="185"/>
      <c r="EC2" s="185"/>
      <c r="ED2" s="185"/>
      <c r="EE2" s="185"/>
      <c r="EF2" s="185"/>
      <c r="EG2" s="185"/>
      <c r="EH2" s="185"/>
      <c r="EI2" s="185"/>
      <c r="EJ2" s="185"/>
    </row>
    <row r="3" spans="14:138" ht="13.5" thickBot="1">
      <c r="N3" s="4" t="s">
        <v>14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14" t="s">
        <v>14</v>
      </c>
      <c r="AC3" s="214"/>
      <c r="AD3" s="4"/>
      <c r="AR3" s="4" t="s">
        <v>14</v>
      </c>
      <c r="BD3" s="4" t="s">
        <v>14</v>
      </c>
      <c r="BO3" s="46"/>
      <c r="BP3" s="46"/>
      <c r="BQ3" s="46"/>
      <c r="BR3" s="46"/>
      <c r="BS3" s="46"/>
      <c r="BT3" s="46"/>
      <c r="BV3" s="4" t="s">
        <v>14</v>
      </c>
      <c r="BW3" s="4"/>
      <c r="BX3" s="4"/>
      <c r="BY3" s="4"/>
      <c r="CG3" s="4" t="s">
        <v>14</v>
      </c>
      <c r="CY3" s="4" t="s">
        <v>264</v>
      </c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X3" s="4" t="s">
        <v>264</v>
      </c>
      <c r="EH3" s="4" t="s">
        <v>14</v>
      </c>
    </row>
    <row r="4" spans="1:138" ht="12.75" customHeight="1" thickBot="1">
      <c r="A4" s="193" t="s">
        <v>178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94"/>
      <c r="O4" s="75"/>
      <c r="P4" s="162" t="s">
        <v>178</v>
      </c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205"/>
      <c r="AC4" s="205"/>
      <c r="AD4" s="48"/>
      <c r="AE4" s="49" t="s">
        <v>248</v>
      </c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49" t="s">
        <v>248</v>
      </c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49" t="s">
        <v>248</v>
      </c>
      <c r="BF4" s="50"/>
      <c r="BG4" s="50"/>
      <c r="BH4" s="50"/>
      <c r="BI4" s="50"/>
      <c r="BJ4" s="50"/>
      <c r="BK4" s="50"/>
      <c r="BL4" s="50"/>
      <c r="BM4" s="50"/>
      <c r="BN4" s="85"/>
      <c r="BO4" s="50"/>
      <c r="BP4" s="50"/>
      <c r="BQ4" s="50"/>
      <c r="BR4" s="50"/>
      <c r="BS4" s="50"/>
      <c r="BT4" s="50"/>
      <c r="BU4" s="217" t="s">
        <v>15</v>
      </c>
      <c r="BV4" s="218"/>
      <c r="BW4" s="111"/>
      <c r="BX4" s="32"/>
      <c r="BY4" s="32"/>
      <c r="BZ4" s="40"/>
      <c r="CA4" s="51"/>
      <c r="CB4" s="52" t="s">
        <v>222</v>
      </c>
      <c r="CC4" s="52"/>
      <c r="CD4" s="52"/>
      <c r="CE4" s="52"/>
      <c r="CF4" s="90"/>
      <c r="CG4" s="91"/>
      <c r="CL4" s="49" t="s">
        <v>223</v>
      </c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85"/>
      <c r="CX4" s="176" t="s">
        <v>240</v>
      </c>
      <c r="CY4" s="226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53" t="s">
        <v>229</v>
      </c>
      <c r="DP4" s="47"/>
      <c r="DQ4" s="47"/>
      <c r="DR4" s="47"/>
      <c r="DS4" s="47"/>
      <c r="DT4" s="47"/>
      <c r="DU4" s="47"/>
      <c r="DV4" s="47"/>
      <c r="DW4" s="87"/>
      <c r="DX4" s="88"/>
      <c r="EE4" s="206" t="s">
        <v>216</v>
      </c>
      <c r="EF4" s="207"/>
      <c r="EG4" s="222" t="s">
        <v>346</v>
      </c>
      <c r="EH4" s="223"/>
    </row>
    <row r="5" spans="1:138" ht="12.75" customHeight="1">
      <c r="A5" s="176" t="s">
        <v>216</v>
      </c>
      <c r="B5" s="190"/>
      <c r="C5" s="166" t="s">
        <v>144</v>
      </c>
      <c r="D5" s="167"/>
      <c r="E5" s="166" t="s">
        <v>347</v>
      </c>
      <c r="F5" s="167"/>
      <c r="G5" s="176" t="s">
        <v>254</v>
      </c>
      <c r="H5" s="176"/>
      <c r="I5" s="176" t="s">
        <v>255</v>
      </c>
      <c r="J5" s="176"/>
      <c r="K5" s="169" t="s">
        <v>256</v>
      </c>
      <c r="L5" s="173"/>
      <c r="M5" s="203" t="s">
        <v>257</v>
      </c>
      <c r="N5" s="204"/>
      <c r="O5" s="71"/>
      <c r="P5" s="176" t="s">
        <v>216</v>
      </c>
      <c r="Q5" s="190"/>
      <c r="R5" s="169" t="s">
        <v>265</v>
      </c>
      <c r="S5" s="173"/>
      <c r="T5" s="203" t="s">
        <v>266</v>
      </c>
      <c r="U5" s="204"/>
      <c r="V5" s="169" t="s">
        <v>294</v>
      </c>
      <c r="W5" s="170"/>
      <c r="X5" s="169" t="s">
        <v>295</v>
      </c>
      <c r="Y5" s="170"/>
      <c r="Z5" s="169" t="s">
        <v>269</v>
      </c>
      <c r="AA5" s="202"/>
      <c r="AB5" s="198" t="s">
        <v>158</v>
      </c>
      <c r="AC5" s="199"/>
      <c r="AD5" s="54"/>
      <c r="AE5" s="176" t="s">
        <v>216</v>
      </c>
      <c r="AF5" s="190"/>
      <c r="AG5" s="162" t="s">
        <v>259</v>
      </c>
      <c r="AH5" s="194"/>
      <c r="AI5" s="166" t="s">
        <v>204</v>
      </c>
      <c r="AJ5" s="167"/>
      <c r="AK5" s="176" t="s">
        <v>260</v>
      </c>
      <c r="AL5" s="176"/>
      <c r="AM5" s="176" t="s">
        <v>261</v>
      </c>
      <c r="AN5" s="176"/>
      <c r="AO5" s="176" t="s">
        <v>205</v>
      </c>
      <c r="AP5" s="176"/>
      <c r="AQ5" s="176" t="s">
        <v>262</v>
      </c>
      <c r="AR5" s="176"/>
      <c r="AS5" s="176" t="s">
        <v>216</v>
      </c>
      <c r="AT5" s="190"/>
      <c r="AU5" s="166" t="s">
        <v>270</v>
      </c>
      <c r="AV5" s="167"/>
      <c r="AW5" s="176" t="s">
        <v>166</v>
      </c>
      <c r="AX5" s="176"/>
      <c r="AY5" s="176" t="s">
        <v>167</v>
      </c>
      <c r="AZ5" s="176"/>
      <c r="BA5" s="176" t="s">
        <v>168</v>
      </c>
      <c r="BB5" s="176"/>
      <c r="BC5" s="191" t="s">
        <v>348</v>
      </c>
      <c r="BD5" s="192"/>
      <c r="BE5" s="176" t="s">
        <v>216</v>
      </c>
      <c r="BF5" s="190"/>
      <c r="BG5" s="20" t="s">
        <v>263</v>
      </c>
      <c r="BI5" s="215" t="s">
        <v>349</v>
      </c>
      <c r="BJ5" s="216"/>
      <c r="BK5" s="193" t="s">
        <v>352</v>
      </c>
      <c r="BL5" s="221"/>
      <c r="BM5" s="166" t="s">
        <v>217</v>
      </c>
      <c r="BN5" s="193"/>
      <c r="BO5" s="167" t="s">
        <v>350</v>
      </c>
      <c r="BP5" s="167"/>
      <c r="BQ5" s="167" t="s">
        <v>384</v>
      </c>
      <c r="BR5" s="167"/>
      <c r="BS5" s="167" t="s">
        <v>353</v>
      </c>
      <c r="BT5" s="167"/>
      <c r="BU5" s="219"/>
      <c r="BV5" s="220"/>
      <c r="BW5" s="111"/>
      <c r="BX5" s="65"/>
      <c r="BY5" s="65"/>
      <c r="BZ5" s="176" t="s">
        <v>216</v>
      </c>
      <c r="CA5" s="190"/>
      <c r="CB5" s="166" t="s">
        <v>221</v>
      </c>
      <c r="CC5" s="167"/>
      <c r="CD5" s="166" t="s">
        <v>220</v>
      </c>
      <c r="CE5" s="193"/>
      <c r="CF5" s="200" t="s">
        <v>158</v>
      </c>
      <c r="CG5" s="201"/>
      <c r="CH5" s="212"/>
      <c r="CI5" s="213"/>
      <c r="CJ5" s="213"/>
      <c r="CK5" s="227"/>
      <c r="CL5" s="176" t="s">
        <v>216</v>
      </c>
      <c r="CM5" s="190"/>
      <c r="CN5" s="166" t="s">
        <v>224</v>
      </c>
      <c r="CO5" s="167"/>
      <c r="CP5" s="166" t="s">
        <v>225</v>
      </c>
      <c r="CQ5" s="167"/>
      <c r="CR5" s="176" t="s">
        <v>226</v>
      </c>
      <c r="CS5" s="176"/>
      <c r="CT5" s="176" t="s">
        <v>227</v>
      </c>
      <c r="CU5" s="176"/>
      <c r="CV5" s="176" t="s">
        <v>228</v>
      </c>
      <c r="CW5" s="169"/>
      <c r="CX5" s="226"/>
      <c r="CY5" s="226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76" t="s">
        <v>216</v>
      </c>
      <c r="DP5" s="190"/>
      <c r="DQ5" s="166" t="s">
        <v>230</v>
      </c>
      <c r="DR5" s="167"/>
      <c r="DS5" s="166" t="s">
        <v>231</v>
      </c>
      <c r="DT5" s="167"/>
      <c r="DU5" s="176" t="s">
        <v>232</v>
      </c>
      <c r="DV5" s="169"/>
      <c r="DW5" s="200" t="s">
        <v>233</v>
      </c>
      <c r="DX5" s="201"/>
      <c r="EE5" s="208"/>
      <c r="EF5" s="209"/>
      <c r="EG5" s="224"/>
      <c r="EH5" s="225"/>
    </row>
    <row r="6" spans="1:138" ht="12.75" customHeight="1">
      <c r="A6" s="190"/>
      <c r="B6" s="190"/>
      <c r="C6" s="2" t="s">
        <v>0</v>
      </c>
      <c r="D6" s="2" t="s">
        <v>351</v>
      </c>
      <c r="E6" s="2" t="s">
        <v>0</v>
      </c>
      <c r="F6" s="2" t="s">
        <v>351</v>
      </c>
      <c r="G6" s="2" t="s">
        <v>0</v>
      </c>
      <c r="H6" s="2" t="s">
        <v>351</v>
      </c>
      <c r="I6" s="2" t="s">
        <v>0</v>
      </c>
      <c r="J6" s="2" t="s">
        <v>351</v>
      </c>
      <c r="K6" s="2" t="s">
        <v>0</v>
      </c>
      <c r="L6" s="2" t="s">
        <v>351</v>
      </c>
      <c r="M6" s="2" t="s">
        <v>0</v>
      </c>
      <c r="N6" s="40" t="s">
        <v>351</v>
      </c>
      <c r="O6" s="72"/>
      <c r="P6" s="190"/>
      <c r="Q6" s="190"/>
      <c r="R6" s="2" t="s">
        <v>0</v>
      </c>
      <c r="S6" s="2" t="s">
        <v>351</v>
      </c>
      <c r="T6" s="2" t="s">
        <v>0</v>
      </c>
      <c r="U6" s="40" t="s">
        <v>351</v>
      </c>
      <c r="V6" s="40" t="s">
        <v>0</v>
      </c>
      <c r="W6" s="40" t="s">
        <v>351</v>
      </c>
      <c r="X6" s="40" t="s">
        <v>0</v>
      </c>
      <c r="Y6" s="40" t="s">
        <v>351</v>
      </c>
      <c r="Z6" s="40" t="s">
        <v>0</v>
      </c>
      <c r="AA6" s="40" t="s">
        <v>351</v>
      </c>
      <c r="AB6" s="77" t="s">
        <v>0</v>
      </c>
      <c r="AC6" s="78" t="s">
        <v>351</v>
      </c>
      <c r="AD6" s="41"/>
      <c r="AE6" s="190"/>
      <c r="AF6" s="190"/>
      <c r="AG6" s="2" t="s">
        <v>0</v>
      </c>
      <c r="AH6" s="2" t="s">
        <v>351</v>
      </c>
      <c r="AI6" s="2" t="s">
        <v>0</v>
      </c>
      <c r="AJ6" s="2" t="s">
        <v>351</v>
      </c>
      <c r="AK6" s="2" t="s">
        <v>0</v>
      </c>
      <c r="AL6" s="2" t="s">
        <v>351</v>
      </c>
      <c r="AM6" s="2" t="s">
        <v>0</v>
      </c>
      <c r="AN6" s="2" t="s">
        <v>351</v>
      </c>
      <c r="AO6" s="2" t="s">
        <v>0</v>
      </c>
      <c r="AP6" s="2" t="s">
        <v>351</v>
      </c>
      <c r="AQ6" s="2" t="s">
        <v>0</v>
      </c>
      <c r="AR6" s="2" t="s">
        <v>351</v>
      </c>
      <c r="AS6" s="190"/>
      <c r="AT6" s="190"/>
      <c r="AU6" s="2" t="s">
        <v>0</v>
      </c>
      <c r="AV6" s="2" t="s">
        <v>351</v>
      </c>
      <c r="AW6" s="2" t="s">
        <v>0</v>
      </c>
      <c r="AX6" s="2" t="s">
        <v>351</v>
      </c>
      <c r="AY6" s="2" t="s">
        <v>0</v>
      </c>
      <c r="AZ6" s="2" t="s">
        <v>351</v>
      </c>
      <c r="BA6" s="2" t="s">
        <v>0</v>
      </c>
      <c r="BB6" s="2" t="s">
        <v>351</v>
      </c>
      <c r="BC6" s="2" t="s">
        <v>0</v>
      </c>
      <c r="BD6" s="2" t="s">
        <v>351</v>
      </c>
      <c r="BE6" s="190"/>
      <c r="BF6" s="190"/>
      <c r="BG6" s="2" t="s">
        <v>0</v>
      </c>
      <c r="BH6" s="2" t="s">
        <v>351</v>
      </c>
      <c r="BI6" s="2" t="s">
        <v>0</v>
      </c>
      <c r="BJ6" s="2" t="s">
        <v>351</v>
      </c>
      <c r="BK6" s="2" t="s">
        <v>0</v>
      </c>
      <c r="BL6" s="2" t="s">
        <v>351</v>
      </c>
      <c r="BM6" s="2" t="s">
        <v>0</v>
      </c>
      <c r="BN6" s="40" t="s">
        <v>351</v>
      </c>
      <c r="BO6" s="2" t="s">
        <v>0</v>
      </c>
      <c r="BP6" s="2" t="s">
        <v>351</v>
      </c>
      <c r="BQ6" s="41" t="s">
        <v>0</v>
      </c>
      <c r="BR6" s="41" t="s">
        <v>351</v>
      </c>
      <c r="BS6" s="137" t="s">
        <v>0</v>
      </c>
      <c r="BT6" s="138" t="s">
        <v>351</v>
      </c>
      <c r="BU6" s="134" t="s">
        <v>0</v>
      </c>
      <c r="BV6" s="78" t="s">
        <v>351</v>
      </c>
      <c r="BW6" s="46"/>
      <c r="BX6" s="46"/>
      <c r="BY6" s="46"/>
      <c r="BZ6" s="190"/>
      <c r="CA6" s="190"/>
      <c r="CB6" s="2" t="s">
        <v>0</v>
      </c>
      <c r="CC6" s="2" t="s">
        <v>351</v>
      </c>
      <c r="CD6" s="2" t="s">
        <v>0</v>
      </c>
      <c r="CE6" s="40" t="s">
        <v>351</v>
      </c>
      <c r="CF6" s="77" t="s">
        <v>0</v>
      </c>
      <c r="CG6" s="78" t="s">
        <v>351</v>
      </c>
      <c r="CH6" s="46"/>
      <c r="CI6" s="46"/>
      <c r="CJ6" s="46"/>
      <c r="CK6" s="46"/>
      <c r="CL6" s="190"/>
      <c r="CM6" s="190"/>
      <c r="CN6" s="2" t="s">
        <v>0</v>
      </c>
      <c r="CO6" s="2" t="s">
        <v>351</v>
      </c>
      <c r="CP6" s="2" t="s">
        <v>0</v>
      </c>
      <c r="CQ6" s="2" t="s">
        <v>351</v>
      </c>
      <c r="CR6" s="2" t="s">
        <v>0</v>
      </c>
      <c r="CS6" s="2" t="s">
        <v>351</v>
      </c>
      <c r="CT6" s="2" t="s">
        <v>0</v>
      </c>
      <c r="CU6" s="2" t="s">
        <v>351</v>
      </c>
      <c r="CV6" s="2" t="s">
        <v>0</v>
      </c>
      <c r="CW6" s="40" t="s">
        <v>351</v>
      </c>
      <c r="CX6" s="6" t="s">
        <v>0</v>
      </c>
      <c r="CY6" s="6" t="s">
        <v>351</v>
      </c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90"/>
      <c r="DP6" s="190"/>
      <c r="DQ6" s="2" t="s">
        <v>0</v>
      </c>
      <c r="DR6" s="2" t="s">
        <v>351</v>
      </c>
      <c r="DS6" s="2" t="s">
        <v>0</v>
      </c>
      <c r="DT6" s="2" t="s">
        <v>351</v>
      </c>
      <c r="DU6" s="2" t="s">
        <v>0</v>
      </c>
      <c r="DV6" s="40" t="s">
        <v>351</v>
      </c>
      <c r="DW6" s="77" t="s">
        <v>0</v>
      </c>
      <c r="DX6" s="78" t="s">
        <v>351</v>
      </c>
      <c r="EE6" s="210"/>
      <c r="EF6" s="211"/>
      <c r="EG6" s="77" t="s">
        <v>0</v>
      </c>
      <c r="EH6" s="78" t="s">
        <v>351</v>
      </c>
    </row>
    <row r="7" spans="1:138" ht="26.25">
      <c r="A7" s="1" t="s">
        <v>58</v>
      </c>
      <c r="B7" s="37" t="s">
        <v>206</v>
      </c>
      <c r="C7" s="8">
        <v>39622</v>
      </c>
      <c r="D7" s="8">
        <v>44500</v>
      </c>
      <c r="E7" s="8"/>
      <c r="F7" s="8"/>
      <c r="G7" s="8"/>
      <c r="H7" s="8"/>
      <c r="I7" s="8"/>
      <c r="J7" s="8"/>
      <c r="K7" s="8"/>
      <c r="L7" s="8"/>
      <c r="M7" s="8"/>
      <c r="N7" s="68"/>
      <c r="O7" s="73"/>
      <c r="P7" s="1" t="s">
        <v>58</v>
      </c>
      <c r="Q7" s="37" t="s">
        <v>206</v>
      </c>
      <c r="R7" s="8"/>
      <c r="S7" s="8"/>
      <c r="T7" s="8"/>
      <c r="U7" s="68"/>
      <c r="V7" s="68"/>
      <c r="W7" s="68"/>
      <c r="X7" s="68"/>
      <c r="Y7" s="68"/>
      <c r="Z7" s="68">
        <v>2710</v>
      </c>
      <c r="AA7" s="68">
        <v>2710</v>
      </c>
      <c r="AB7" s="79">
        <f aca="true" t="shared" si="0" ref="AB7:AB12">SUM(C7+E7+G7+I7+K7+M7+R7+T7+Z7)</f>
        <v>42332</v>
      </c>
      <c r="AC7" s="80">
        <f>SUM(D7+F7+H7+J7+L7+N7+S7+U7+AA7)</f>
        <v>47210</v>
      </c>
      <c r="AD7" s="70"/>
      <c r="AE7" s="1" t="s">
        <v>58</v>
      </c>
      <c r="AF7" s="37" t="s">
        <v>206</v>
      </c>
      <c r="AG7" s="8">
        <v>6688</v>
      </c>
      <c r="AH7" s="8">
        <v>7956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1" t="s">
        <v>58</v>
      </c>
      <c r="AT7" s="37" t="s">
        <v>206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1" t="s">
        <v>58</v>
      </c>
      <c r="BF7" s="37" t="s">
        <v>206</v>
      </c>
      <c r="BG7" s="8"/>
      <c r="BH7" s="8">
        <v>18258</v>
      </c>
      <c r="BI7" s="8"/>
      <c r="BJ7" s="8"/>
      <c r="BK7" s="8"/>
      <c r="BL7" s="8">
        <v>62450</v>
      </c>
      <c r="BM7" s="8">
        <v>684</v>
      </c>
      <c r="BN7" s="68">
        <v>797</v>
      </c>
      <c r="BO7" s="2"/>
      <c r="BP7" s="8"/>
      <c r="BQ7" s="70"/>
      <c r="BR7" s="70">
        <v>2962</v>
      </c>
      <c r="BS7" s="70"/>
      <c r="BT7" s="70"/>
      <c r="BU7" s="135">
        <f>BM7+BG7+BC7+BA7+AY7+AW7+AU7+AQ7+AO7+AM7+AK7+AI7+AG7+BI7+BK7+BO7+BQ7</f>
        <v>7372</v>
      </c>
      <c r="BV7" s="80">
        <f>BN7+BH7+BD7+BB7+AZ7+AX7+AV7+AR7+AP7+AN7+AL7+AJ7+AH7+BJ7+BL7+BP7+BR7</f>
        <v>92423</v>
      </c>
      <c r="BW7" s="28"/>
      <c r="BX7" s="28"/>
      <c r="BY7" s="28"/>
      <c r="BZ7" s="1" t="s">
        <v>58</v>
      </c>
      <c r="CA7" s="37" t="s">
        <v>206</v>
      </c>
      <c r="CB7" s="8">
        <v>32431</v>
      </c>
      <c r="CC7" s="8">
        <v>36450</v>
      </c>
      <c r="CD7" s="8"/>
      <c r="CE7" s="68"/>
      <c r="CF7" s="79">
        <f>CB7+CD7</f>
        <v>32431</v>
      </c>
      <c r="CG7" s="80">
        <f>SUM(CC7+CE7)</f>
        <v>36450</v>
      </c>
      <c r="CH7" s="29"/>
      <c r="CI7" s="29"/>
      <c r="CJ7" s="28"/>
      <c r="CK7" s="29"/>
      <c r="CL7" s="1" t="s">
        <v>58</v>
      </c>
      <c r="CM7" s="37" t="s">
        <v>206</v>
      </c>
      <c r="CN7" s="8">
        <v>27981</v>
      </c>
      <c r="CO7" s="8">
        <v>34362</v>
      </c>
      <c r="CP7" s="8">
        <v>5873</v>
      </c>
      <c r="CQ7" s="8">
        <v>1712</v>
      </c>
      <c r="CR7" s="8">
        <v>4206</v>
      </c>
      <c r="CS7" s="8">
        <v>4156</v>
      </c>
      <c r="CT7" s="8">
        <v>4652</v>
      </c>
      <c r="CU7" s="8">
        <v>5221</v>
      </c>
      <c r="CV7" s="8"/>
      <c r="CW7" s="68"/>
      <c r="CX7" s="7">
        <f aca="true" t="shared" si="1" ref="CX7:CY11">CN7+CP7+CR7+CT7+CV7</f>
        <v>42712</v>
      </c>
      <c r="CY7" s="7">
        <f t="shared" si="1"/>
        <v>45451</v>
      </c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1" t="s">
        <v>58</v>
      </c>
      <c r="DP7" s="37" t="s">
        <v>206</v>
      </c>
      <c r="DQ7" s="8">
        <v>3507</v>
      </c>
      <c r="DR7" s="8">
        <v>3600</v>
      </c>
      <c r="DS7" s="8"/>
      <c r="DT7" s="8"/>
      <c r="DU7" s="8"/>
      <c r="DV7" s="68"/>
      <c r="DW7" s="79">
        <f>DQ7+DS7+DU7</f>
        <v>3507</v>
      </c>
      <c r="DX7" s="80">
        <f aca="true" t="shared" si="2" ref="DW7:DX11">DR7+DT7+DV7</f>
        <v>3600</v>
      </c>
      <c r="EE7" s="1" t="s">
        <v>58</v>
      </c>
      <c r="EF7" s="113" t="s">
        <v>206</v>
      </c>
      <c r="EG7" s="79">
        <f aca="true" t="shared" si="3" ref="EG7:EG19">SUM(AB7,BU7,CF7,CX7,DW7)</f>
        <v>128354</v>
      </c>
      <c r="EH7" s="80">
        <f>SUM(AC7+BV7+CG7+CY7+DX7)</f>
        <v>225134</v>
      </c>
    </row>
    <row r="8" spans="1:138" ht="52.5">
      <c r="A8" s="1" t="s">
        <v>59</v>
      </c>
      <c r="B8" s="37" t="s">
        <v>207</v>
      </c>
      <c r="C8" s="8">
        <v>10754</v>
      </c>
      <c r="D8" s="8">
        <v>11045</v>
      </c>
      <c r="E8" s="8"/>
      <c r="F8" s="8"/>
      <c r="G8" s="8"/>
      <c r="H8" s="8"/>
      <c r="I8" s="8"/>
      <c r="J8" s="8"/>
      <c r="K8" s="8"/>
      <c r="L8" s="8"/>
      <c r="M8" s="8"/>
      <c r="N8" s="68"/>
      <c r="O8" s="73"/>
      <c r="P8" s="1" t="s">
        <v>59</v>
      </c>
      <c r="Q8" s="37" t="s">
        <v>207</v>
      </c>
      <c r="R8" s="8"/>
      <c r="S8" s="8"/>
      <c r="T8" s="8"/>
      <c r="U8" s="68"/>
      <c r="V8" s="68"/>
      <c r="W8" s="68"/>
      <c r="X8" s="68"/>
      <c r="Y8" s="68"/>
      <c r="Z8" s="68">
        <v>732</v>
      </c>
      <c r="AA8" s="68">
        <v>732</v>
      </c>
      <c r="AB8" s="79">
        <f>SUM(C8+E8+G8+I8+K8+M8+R8+T8+Z8)</f>
        <v>11486</v>
      </c>
      <c r="AC8" s="80">
        <f>SUM(D8+F8+H8+J8+L8+N8+S8+U8+AA8)</f>
        <v>11777</v>
      </c>
      <c r="AD8" s="70"/>
      <c r="AE8" s="1" t="s">
        <v>59</v>
      </c>
      <c r="AF8" s="37" t="s">
        <v>207</v>
      </c>
      <c r="AG8" s="8">
        <v>1626</v>
      </c>
      <c r="AH8" s="8">
        <v>1968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1" t="s">
        <v>59</v>
      </c>
      <c r="AT8" s="37" t="s">
        <v>207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1" t="s">
        <v>59</v>
      </c>
      <c r="BF8" s="37" t="s">
        <v>207</v>
      </c>
      <c r="BG8" s="8"/>
      <c r="BH8" s="8">
        <v>2588</v>
      </c>
      <c r="BI8" s="8"/>
      <c r="BJ8" s="8"/>
      <c r="BK8" s="8"/>
      <c r="BL8" s="8">
        <v>7399</v>
      </c>
      <c r="BM8" s="8">
        <v>185</v>
      </c>
      <c r="BN8" s="68">
        <v>216</v>
      </c>
      <c r="BO8" s="2"/>
      <c r="BP8" s="8"/>
      <c r="BQ8" s="70"/>
      <c r="BR8" s="70">
        <v>433</v>
      </c>
      <c r="BS8" s="70"/>
      <c r="BT8" s="70"/>
      <c r="BU8" s="135">
        <f>BM8+BG8+BC8+BA8+AY8+AW8+AU8+AQ8+AO8+AM8+AK8+AI8+AG8+BI8+BK8+BO8+BQ8</f>
        <v>1811</v>
      </c>
      <c r="BV8" s="80">
        <f>BN8+BH8+BD8+BB8+AZ8+AX8+AV8+AR8+AP8+AN8+AL8+AJ8+AH8+BJ8+BL8+BP8+BR8</f>
        <v>12604</v>
      </c>
      <c r="BW8" s="28"/>
      <c r="BX8" s="28"/>
      <c r="BY8" s="28"/>
      <c r="BZ8" s="1" t="s">
        <v>59</v>
      </c>
      <c r="CA8" s="37" t="s">
        <v>207</v>
      </c>
      <c r="CB8" s="8">
        <v>8756</v>
      </c>
      <c r="CC8" s="8">
        <v>9710</v>
      </c>
      <c r="CD8" s="8"/>
      <c r="CE8" s="68"/>
      <c r="CF8" s="79">
        <f>CB8+CD8</f>
        <v>8756</v>
      </c>
      <c r="CG8" s="80">
        <f>SUM(CC8+CE8)</f>
        <v>9710</v>
      </c>
      <c r="CH8" s="29"/>
      <c r="CI8" s="29"/>
      <c r="CJ8" s="28"/>
      <c r="CK8" s="29"/>
      <c r="CL8" s="1" t="s">
        <v>59</v>
      </c>
      <c r="CM8" s="37" t="s">
        <v>207</v>
      </c>
      <c r="CN8" s="8">
        <v>7382</v>
      </c>
      <c r="CO8" s="8">
        <v>9186</v>
      </c>
      <c r="CP8" s="8">
        <v>1559</v>
      </c>
      <c r="CQ8" s="8">
        <v>436</v>
      </c>
      <c r="CR8" s="8">
        <v>1122</v>
      </c>
      <c r="CS8" s="8">
        <v>1108</v>
      </c>
      <c r="CT8" s="8">
        <v>1231</v>
      </c>
      <c r="CU8" s="8">
        <v>1360</v>
      </c>
      <c r="CV8" s="8"/>
      <c r="CW8" s="68"/>
      <c r="CX8" s="7">
        <f t="shared" si="1"/>
        <v>11294</v>
      </c>
      <c r="CY8" s="7">
        <f t="shared" si="1"/>
        <v>12090</v>
      </c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1" t="s">
        <v>59</v>
      </c>
      <c r="DP8" s="37" t="s">
        <v>207</v>
      </c>
      <c r="DQ8" s="8">
        <v>947</v>
      </c>
      <c r="DR8" s="8">
        <v>972</v>
      </c>
      <c r="DS8" s="8"/>
      <c r="DT8" s="8"/>
      <c r="DU8" s="8"/>
      <c r="DV8" s="68"/>
      <c r="DW8" s="79">
        <f>DQ8+DS8+DU8</f>
        <v>947</v>
      </c>
      <c r="DX8" s="80">
        <f t="shared" si="2"/>
        <v>972</v>
      </c>
      <c r="EE8" s="1" t="s">
        <v>59</v>
      </c>
      <c r="EF8" s="113" t="s">
        <v>207</v>
      </c>
      <c r="EG8" s="79">
        <f t="shared" si="3"/>
        <v>34294</v>
      </c>
      <c r="EH8" s="80">
        <f>SUM(AC8+BV8+CG8+CY8+DX8)</f>
        <v>47153</v>
      </c>
    </row>
    <row r="9" spans="1:138" ht="26.25">
      <c r="A9" s="1" t="s">
        <v>60</v>
      </c>
      <c r="B9" s="37" t="s">
        <v>208</v>
      </c>
      <c r="C9" s="8">
        <v>11000</v>
      </c>
      <c r="D9" s="8">
        <v>9138</v>
      </c>
      <c r="E9" s="8"/>
      <c r="F9" s="8"/>
      <c r="G9" s="8"/>
      <c r="H9" s="8"/>
      <c r="I9" s="8"/>
      <c r="J9" s="8"/>
      <c r="K9" s="8"/>
      <c r="L9" s="8"/>
      <c r="M9" s="8"/>
      <c r="N9" s="68"/>
      <c r="O9" s="73"/>
      <c r="P9" s="1" t="s">
        <v>60</v>
      </c>
      <c r="Q9" s="37" t="s">
        <v>208</v>
      </c>
      <c r="R9" s="8"/>
      <c r="S9" s="8"/>
      <c r="T9" s="8"/>
      <c r="U9" s="68"/>
      <c r="V9" s="68"/>
      <c r="W9" s="68"/>
      <c r="X9" s="68"/>
      <c r="Y9" s="68"/>
      <c r="Z9" s="68"/>
      <c r="AA9" s="68"/>
      <c r="AB9" s="79">
        <f t="shared" si="0"/>
        <v>11000</v>
      </c>
      <c r="AC9" s="80">
        <f>SUM(D9+F9+H9+J9+L9+N9+S9+U9)</f>
        <v>9138</v>
      </c>
      <c r="AD9" s="70"/>
      <c r="AE9" s="1" t="s">
        <v>60</v>
      </c>
      <c r="AF9" s="37" t="s">
        <v>208</v>
      </c>
      <c r="AG9" s="107">
        <v>21221</v>
      </c>
      <c r="AH9" s="8">
        <v>42882</v>
      </c>
      <c r="AI9" s="8">
        <v>5200</v>
      </c>
      <c r="AJ9" s="8">
        <v>6216</v>
      </c>
      <c r="AK9" s="8">
        <v>214</v>
      </c>
      <c r="AL9" s="8">
        <v>235</v>
      </c>
      <c r="AM9" s="8">
        <v>1700</v>
      </c>
      <c r="AN9" s="8">
        <v>1700</v>
      </c>
      <c r="AO9" s="8"/>
      <c r="AP9" s="8"/>
      <c r="AQ9" s="8"/>
      <c r="AR9" s="8"/>
      <c r="AS9" s="1" t="s">
        <v>60</v>
      </c>
      <c r="AT9" s="37" t="s">
        <v>208</v>
      </c>
      <c r="AU9" s="8"/>
      <c r="AV9" s="8"/>
      <c r="AW9" s="8"/>
      <c r="AX9" s="8"/>
      <c r="AY9" s="8"/>
      <c r="AZ9" s="8"/>
      <c r="BA9" s="8"/>
      <c r="BB9" s="8"/>
      <c r="BC9" s="8">
        <v>750</v>
      </c>
      <c r="BD9" s="8">
        <v>750</v>
      </c>
      <c r="BE9" s="1" t="s">
        <v>60</v>
      </c>
      <c r="BF9" s="37" t="s">
        <v>208</v>
      </c>
      <c r="BG9" s="8"/>
      <c r="BH9" s="8">
        <v>4</v>
      </c>
      <c r="BI9" s="8">
        <v>9000</v>
      </c>
      <c r="BJ9" s="8"/>
      <c r="BK9" s="8"/>
      <c r="BL9" s="8">
        <v>14296</v>
      </c>
      <c r="BM9" s="8"/>
      <c r="BN9" s="68"/>
      <c r="BO9" s="2">
        <v>2000</v>
      </c>
      <c r="BP9" s="8">
        <v>2000</v>
      </c>
      <c r="BQ9" s="70"/>
      <c r="BR9" s="70">
        <v>297</v>
      </c>
      <c r="BS9" s="70">
        <v>142</v>
      </c>
      <c r="BT9" s="70">
        <v>142</v>
      </c>
      <c r="BU9" s="135">
        <f>SUM(AG9+AI9+AK9+AM9+AO9+AQ9+AU9+AW9+AY9+BA9+BC9+BG9+BI9+BK9+BM9+BO9+BQ9+BS9)</f>
        <v>40227</v>
      </c>
      <c r="BV9" s="80">
        <f>BN9+BH9+BD9+BB9+AZ9+AX9+AV9+AR9+AP9+AN9+AL9+AJ9+AH9+BJ9+BL9+BP9+BR9+BT9</f>
        <v>68522</v>
      </c>
      <c r="BW9" s="28"/>
      <c r="BX9" s="28"/>
      <c r="BY9" s="28"/>
      <c r="BZ9" s="1" t="s">
        <v>60</v>
      </c>
      <c r="CA9" s="37" t="s">
        <v>208</v>
      </c>
      <c r="CB9" s="8">
        <v>4914</v>
      </c>
      <c r="CC9" s="8">
        <v>4788</v>
      </c>
      <c r="CD9" s="8">
        <v>10000</v>
      </c>
      <c r="CE9" s="68">
        <v>10439</v>
      </c>
      <c r="CF9" s="79">
        <f>CB9+CD9</f>
        <v>14914</v>
      </c>
      <c r="CG9" s="80">
        <f>SUM(CC9+CE9)</f>
        <v>15227</v>
      </c>
      <c r="CH9" s="29"/>
      <c r="CI9" s="29"/>
      <c r="CJ9" s="28"/>
      <c r="CK9" s="29"/>
      <c r="CL9" s="1" t="s">
        <v>60</v>
      </c>
      <c r="CM9" s="37" t="s">
        <v>208</v>
      </c>
      <c r="CN9" s="8">
        <v>24115</v>
      </c>
      <c r="CO9" s="8">
        <v>26879</v>
      </c>
      <c r="CP9" s="8">
        <v>1500</v>
      </c>
      <c r="CQ9" s="8">
        <v>1500</v>
      </c>
      <c r="CR9" s="8">
        <v>40</v>
      </c>
      <c r="CS9" s="8">
        <v>40</v>
      </c>
      <c r="CT9" s="8">
        <v>560</v>
      </c>
      <c r="CU9" s="8">
        <v>560</v>
      </c>
      <c r="CV9" s="8">
        <v>7500</v>
      </c>
      <c r="CW9" s="68">
        <v>7500</v>
      </c>
      <c r="CX9" s="7">
        <f t="shared" si="1"/>
        <v>33715</v>
      </c>
      <c r="CY9" s="7">
        <f t="shared" si="1"/>
        <v>36479</v>
      </c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1" t="s">
        <v>60</v>
      </c>
      <c r="DP9" s="37" t="s">
        <v>208</v>
      </c>
      <c r="DQ9" s="8">
        <v>1152</v>
      </c>
      <c r="DR9" s="8">
        <v>1255</v>
      </c>
      <c r="DS9" s="8">
        <v>650</v>
      </c>
      <c r="DT9" s="8">
        <v>1133</v>
      </c>
      <c r="DU9" s="8">
        <v>800</v>
      </c>
      <c r="DV9" s="68">
        <v>800</v>
      </c>
      <c r="DW9" s="79">
        <f>DQ9+DS9+DU9</f>
        <v>2602</v>
      </c>
      <c r="DX9" s="80">
        <f t="shared" si="2"/>
        <v>3188</v>
      </c>
      <c r="EE9" s="1" t="s">
        <v>60</v>
      </c>
      <c r="EF9" s="113" t="s">
        <v>208</v>
      </c>
      <c r="EG9" s="79">
        <f t="shared" si="3"/>
        <v>102458</v>
      </c>
      <c r="EH9" s="80">
        <f>SUM(AC9+BV9+CG9+CY9+DX9)</f>
        <v>132554</v>
      </c>
    </row>
    <row r="10" spans="1:138" ht="32.25" customHeight="1">
      <c r="A10" s="1" t="s">
        <v>62</v>
      </c>
      <c r="B10" s="37" t="s">
        <v>209</v>
      </c>
      <c r="C10" s="8"/>
      <c r="D10" s="8"/>
      <c r="E10" s="8">
        <v>32921</v>
      </c>
      <c r="F10" s="8">
        <v>25534</v>
      </c>
      <c r="G10" s="8">
        <v>5000</v>
      </c>
      <c r="H10" s="8">
        <v>4153</v>
      </c>
      <c r="I10" s="8">
        <v>109</v>
      </c>
      <c r="J10" s="8">
        <v>109</v>
      </c>
      <c r="K10" s="8">
        <v>25512</v>
      </c>
      <c r="L10" s="8">
        <v>20984</v>
      </c>
      <c r="M10" s="8">
        <v>443</v>
      </c>
      <c r="N10" s="68">
        <v>443</v>
      </c>
      <c r="O10" s="73"/>
      <c r="P10" s="1" t="s">
        <v>62</v>
      </c>
      <c r="Q10" s="37" t="s">
        <v>209</v>
      </c>
      <c r="R10" s="8"/>
      <c r="S10" s="8"/>
      <c r="T10" s="8">
        <v>200</v>
      </c>
      <c r="U10" s="68">
        <v>200</v>
      </c>
      <c r="V10" s="68">
        <v>0</v>
      </c>
      <c r="W10" s="68">
        <v>0</v>
      </c>
      <c r="X10" s="68"/>
      <c r="Y10" s="68"/>
      <c r="Z10" s="68"/>
      <c r="AA10" s="68"/>
      <c r="AB10" s="79">
        <f t="shared" si="0"/>
        <v>64185</v>
      </c>
      <c r="AC10" s="80">
        <f>SUM(D10+F10+H10+J10+L10+N10+S10+U10+W10)</f>
        <v>51423</v>
      </c>
      <c r="AD10" s="70"/>
      <c r="AE10" s="1" t="s">
        <v>62</v>
      </c>
      <c r="AF10" s="37" t="s">
        <v>209</v>
      </c>
      <c r="AG10" s="8"/>
      <c r="AH10" s="8"/>
      <c r="AI10" s="8"/>
      <c r="AJ10" s="8"/>
      <c r="AK10" s="8"/>
      <c r="AL10" s="8"/>
      <c r="AM10" s="8"/>
      <c r="AN10" s="3"/>
      <c r="AO10" s="8"/>
      <c r="AP10" s="8"/>
      <c r="AQ10" s="8">
        <v>7220</v>
      </c>
      <c r="AR10" s="8">
        <v>17195</v>
      </c>
      <c r="AS10" s="1" t="s">
        <v>62</v>
      </c>
      <c r="AT10" s="37" t="s">
        <v>209</v>
      </c>
      <c r="AU10" s="8">
        <v>1063</v>
      </c>
      <c r="AV10" s="8">
        <v>1063</v>
      </c>
      <c r="AW10" s="8">
        <v>3000</v>
      </c>
      <c r="AX10" s="8">
        <v>3610</v>
      </c>
      <c r="AY10" s="8">
        <v>240</v>
      </c>
      <c r="AZ10" s="8">
        <v>240</v>
      </c>
      <c r="BA10" s="8">
        <v>600</v>
      </c>
      <c r="BB10" s="8">
        <v>899</v>
      </c>
      <c r="BC10" s="8"/>
      <c r="BD10" s="8"/>
      <c r="BE10" s="1" t="s">
        <v>62</v>
      </c>
      <c r="BF10" s="37" t="s">
        <v>209</v>
      </c>
      <c r="BG10" s="8"/>
      <c r="BH10" s="8"/>
      <c r="BI10" s="8"/>
      <c r="BJ10" s="8"/>
      <c r="BK10" s="8"/>
      <c r="BL10" s="8"/>
      <c r="BM10" s="8"/>
      <c r="BN10" s="68"/>
      <c r="BO10" s="2"/>
      <c r="BP10" s="8"/>
      <c r="BQ10" s="70"/>
      <c r="BR10" s="70"/>
      <c r="BS10" s="70"/>
      <c r="BT10" s="70"/>
      <c r="BU10" s="135">
        <f>BM10+BG10+BC10+BA10+AY10+AW10+AU10+AQ10+AO10+AM10+AK10+AI10+AG10+BI10+BK10+BO10+BQ10</f>
        <v>12123</v>
      </c>
      <c r="BV10" s="80">
        <f>BN10+BH10+BD10+BB10+AZ10+AX10+AV10+AR10+AP10+AN10+AL10+AJ10+AH10+BJ10+BL10+BP10+BR10</f>
        <v>23007</v>
      </c>
      <c r="BW10" s="28"/>
      <c r="BX10" s="28"/>
      <c r="BY10" s="28"/>
      <c r="BZ10" s="1" t="s">
        <v>62</v>
      </c>
      <c r="CA10" s="37" t="s">
        <v>209</v>
      </c>
      <c r="CB10" s="8"/>
      <c r="CC10" s="8"/>
      <c r="CD10" s="8"/>
      <c r="CE10" s="68"/>
      <c r="CF10" s="79">
        <f>CB10+CD10</f>
        <v>0</v>
      </c>
      <c r="CG10" s="80">
        <f>SUM(CC10+CE10)</f>
        <v>0</v>
      </c>
      <c r="CH10" s="29"/>
      <c r="CI10" s="29"/>
      <c r="CJ10" s="28"/>
      <c r="CK10" s="29"/>
      <c r="CL10" s="1" t="s">
        <v>62</v>
      </c>
      <c r="CM10" s="37" t="s">
        <v>209</v>
      </c>
      <c r="CN10" s="8"/>
      <c r="CO10" s="8">
        <v>69</v>
      </c>
      <c r="CP10" s="8"/>
      <c r="CQ10" s="8"/>
      <c r="CR10" s="8"/>
      <c r="CS10" s="8"/>
      <c r="CT10" s="8"/>
      <c r="CU10" s="8"/>
      <c r="CV10" s="8"/>
      <c r="CW10" s="68"/>
      <c r="CX10" s="7">
        <f t="shared" si="1"/>
        <v>0</v>
      </c>
      <c r="CY10" s="7">
        <f t="shared" si="1"/>
        <v>69</v>
      </c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1" t="s">
        <v>62</v>
      </c>
      <c r="DP10" s="37" t="s">
        <v>209</v>
      </c>
      <c r="DQ10" s="8"/>
      <c r="DR10" s="8"/>
      <c r="DS10" s="8"/>
      <c r="DT10" s="8"/>
      <c r="DU10" s="8"/>
      <c r="DV10" s="68"/>
      <c r="DW10" s="79">
        <f t="shared" si="2"/>
        <v>0</v>
      </c>
      <c r="DX10" s="80">
        <f t="shared" si="2"/>
        <v>0</v>
      </c>
      <c r="EB10" s="32"/>
      <c r="EE10" s="1" t="s">
        <v>62</v>
      </c>
      <c r="EF10" s="113" t="s">
        <v>209</v>
      </c>
      <c r="EG10" s="79">
        <f t="shared" si="3"/>
        <v>76308</v>
      </c>
      <c r="EH10" s="80">
        <f>SUM(AC10+BV10+CG10+CY10+DX10)</f>
        <v>74499</v>
      </c>
    </row>
    <row r="11" spans="1:138" ht="25.5" customHeight="1">
      <c r="A11" s="1" t="s">
        <v>63</v>
      </c>
      <c r="B11" s="37" t="s">
        <v>210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68"/>
      <c r="O11" s="73"/>
      <c r="P11" s="1" t="s">
        <v>63</v>
      </c>
      <c r="Q11" s="37" t="s">
        <v>210</v>
      </c>
      <c r="R11" s="8"/>
      <c r="S11" s="8"/>
      <c r="T11" s="8"/>
      <c r="U11" s="68"/>
      <c r="V11" s="68"/>
      <c r="W11" s="68"/>
      <c r="X11" s="68"/>
      <c r="Y11" s="68"/>
      <c r="Z11" s="68"/>
      <c r="AA11" s="68"/>
      <c r="AB11" s="79">
        <f t="shared" si="0"/>
        <v>0</v>
      </c>
      <c r="AC11" s="80">
        <f>SUM(D11+F11+H11+J11+L11+N11+S11+U11)</f>
        <v>0</v>
      </c>
      <c r="AD11" s="70"/>
      <c r="AE11" s="1" t="s">
        <v>63</v>
      </c>
      <c r="AF11" s="37" t="s">
        <v>210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1" t="s">
        <v>63</v>
      </c>
      <c r="AT11" s="37" t="s">
        <v>210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" t="s">
        <v>63</v>
      </c>
      <c r="BF11" s="37" t="s">
        <v>210</v>
      </c>
      <c r="BG11" s="8"/>
      <c r="BH11" s="8"/>
      <c r="BI11" s="8"/>
      <c r="BJ11" s="8"/>
      <c r="BK11" s="8"/>
      <c r="BL11" s="8"/>
      <c r="BM11" s="8"/>
      <c r="BN11" s="68"/>
      <c r="BO11" s="2"/>
      <c r="BP11" s="8"/>
      <c r="BQ11" s="70"/>
      <c r="BR11" s="70"/>
      <c r="BS11" s="70"/>
      <c r="BT11" s="70"/>
      <c r="BU11" s="135">
        <f>BM11+BG11+BC11+BA11+AY11+AW11+AU11+AQ11+AO11+AM11+AK11+AI11+AG11+BI11+BK11+BO11+BQ11</f>
        <v>0</v>
      </c>
      <c r="BV11" s="80">
        <f>BN11+BH11+BD11+BB11+AZ11+AX11+AV11+AR11+AP11+AN11+AL11+AJ11+AH11+BJ11+BL11+BP11+BR11</f>
        <v>0</v>
      </c>
      <c r="BW11" s="28"/>
      <c r="BX11" s="28"/>
      <c r="BY11" s="28"/>
      <c r="BZ11" s="1" t="s">
        <v>63</v>
      </c>
      <c r="CA11" s="37" t="s">
        <v>210</v>
      </c>
      <c r="CB11" s="8"/>
      <c r="CC11" s="8"/>
      <c r="CD11" s="8"/>
      <c r="CE11" s="68"/>
      <c r="CF11" s="79">
        <f>CB11+CD11</f>
        <v>0</v>
      </c>
      <c r="CG11" s="80">
        <f>SUM(CC11+CE11)</f>
        <v>0</v>
      </c>
      <c r="CH11" s="29"/>
      <c r="CI11" s="29"/>
      <c r="CJ11" s="28"/>
      <c r="CK11" s="29"/>
      <c r="CL11" s="1" t="s">
        <v>63</v>
      </c>
      <c r="CM11" s="37" t="s">
        <v>210</v>
      </c>
      <c r="CN11" s="8"/>
      <c r="CO11" s="8"/>
      <c r="CP11" s="8"/>
      <c r="CQ11" s="8"/>
      <c r="CR11" s="8"/>
      <c r="CS11" s="8"/>
      <c r="CT11" s="8"/>
      <c r="CU11" s="8"/>
      <c r="CV11" s="8"/>
      <c r="CW11" s="68"/>
      <c r="CX11" s="7">
        <f t="shared" si="1"/>
        <v>0</v>
      </c>
      <c r="CY11" s="7">
        <f t="shared" si="1"/>
        <v>0</v>
      </c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1" t="s">
        <v>63</v>
      </c>
      <c r="DP11" s="37" t="s">
        <v>210</v>
      </c>
      <c r="DQ11" s="8"/>
      <c r="DR11" s="8"/>
      <c r="DS11" s="8"/>
      <c r="DT11" s="8"/>
      <c r="DU11" s="8"/>
      <c r="DV11" s="68"/>
      <c r="DW11" s="79">
        <f t="shared" si="2"/>
        <v>0</v>
      </c>
      <c r="DX11" s="80">
        <f t="shared" si="2"/>
        <v>0</v>
      </c>
      <c r="EE11" s="1" t="s">
        <v>63</v>
      </c>
      <c r="EF11" s="113" t="s">
        <v>210</v>
      </c>
      <c r="EG11" s="79">
        <f t="shared" si="3"/>
        <v>0</v>
      </c>
      <c r="EH11" s="80">
        <f>SUM(AC11,BV11,CG11,CY11,DX11)</f>
        <v>0</v>
      </c>
    </row>
    <row r="12" spans="1:140" ht="25.5" customHeight="1">
      <c r="A12" s="156" t="s">
        <v>211</v>
      </c>
      <c r="B12" s="156"/>
      <c r="C12" s="8">
        <f>SUM(C7:C11)</f>
        <v>61376</v>
      </c>
      <c r="D12" s="8">
        <f aca="true" t="shared" si="4" ref="D12:N12">SUM(D7:D11)</f>
        <v>64683</v>
      </c>
      <c r="E12" s="8">
        <f t="shared" si="4"/>
        <v>32921</v>
      </c>
      <c r="F12" s="8">
        <f t="shared" si="4"/>
        <v>25534</v>
      </c>
      <c r="G12" s="8">
        <f t="shared" si="4"/>
        <v>5000</v>
      </c>
      <c r="H12" s="8">
        <f t="shared" si="4"/>
        <v>4153</v>
      </c>
      <c r="I12" s="8">
        <f t="shared" si="4"/>
        <v>109</v>
      </c>
      <c r="J12" s="8">
        <f t="shared" si="4"/>
        <v>109</v>
      </c>
      <c r="K12" s="8">
        <f t="shared" si="4"/>
        <v>25512</v>
      </c>
      <c r="L12" s="8">
        <f t="shared" si="4"/>
        <v>20984</v>
      </c>
      <c r="M12" s="8">
        <f t="shared" si="4"/>
        <v>443</v>
      </c>
      <c r="N12" s="68">
        <f t="shared" si="4"/>
        <v>443</v>
      </c>
      <c r="O12" s="73"/>
      <c r="P12" s="156" t="s">
        <v>211</v>
      </c>
      <c r="Q12" s="156"/>
      <c r="R12" s="8">
        <f aca="true" t="shared" si="5" ref="R12:AA12">SUM(R7:R11)</f>
        <v>0</v>
      </c>
      <c r="S12" s="8">
        <f t="shared" si="5"/>
        <v>0</v>
      </c>
      <c r="T12" s="8">
        <f t="shared" si="5"/>
        <v>200</v>
      </c>
      <c r="U12" s="68">
        <f t="shared" si="5"/>
        <v>200</v>
      </c>
      <c r="V12" s="68">
        <f>SUM(V7:V11)</f>
        <v>0</v>
      </c>
      <c r="W12" s="116">
        <f>SUM(W7:W11)</f>
        <v>0</v>
      </c>
      <c r="X12" s="116"/>
      <c r="Y12" s="116"/>
      <c r="Z12" s="68">
        <f t="shared" si="5"/>
        <v>3442</v>
      </c>
      <c r="AA12" s="68">
        <f t="shared" si="5"/>
        <v>3442</v>
      </c>
      <c r="AB12" s="79">
        <f t="shared" si="0"/>
        <v>129003</v>
      </c>
      <c r="AC12" s="80">
        <f>SUM(D12+F12+H12+J12+L12+N12+S12+U12+W12+AA12)</f>
        <v>119548</v>
      </c>
      <c r="AD12" s="194" t="s">
        <v>211</v>
      </c>
      <c r="AE12" s="197"/>
      <c r="AF12" s="197"/>
      <c r="AG12" s="8">
        <f>SUM(AG7:AG11)</f>
        <v>29535</v>
      </c>
      <c r="AH12" s="8">
        <f>SUM(AH7:AH11)</f>
        <v>52806</v>
      </c>
      <c r="AI12" s="8">
        <f>SUM(AI7:AI11)</f>
        <v>5200</v>
      </c>
      <c r="AJ12" s="8">
        <f>SUM(AJ7:AJ11)</f>
        <v>6216</v>
      </c>
      <c r="AK12" s="8">
        <f>SUM(AK7:AK11)</f>
        <v>214</v>
      </c>
      <c r="AL12" s="8">
        <f aca="true" t="shared" si="6" ref="AL12:AR12">SUM(AL9:AL11)</f>
        <v>235</v>
      </c>
      <c r="AM12" s="8">
        <f t="shared" si="6"/>
        <v>1700</v>
      </c>
      <c r="AN12" s="8">
        <f t="shared" si="6"/>
        <v>1700</v>
      </c>
      <c r="AO12" s="8">
        <f t="shared" si="6"/>
        <v>0</v>
      </c>
      <c r="AP12" s="8">
        <f t="shared" si="6"/>
        <v>0</v>
      </c>
      <c r="AQ12" s="8">
        <f t="shared" si="6"/>
        <v>7220</v>
      </c>
      <c r="AR12" s="8">
        <f t="shared" si="6"/>
        <v>17195</v>
      </c>
      <c r="AS12" s="156" t="s">
        <v>211</v>
      </c>
      <c r="AT12" s="156"/>
      <c r="AU12" s="8">
        <f aca="true" t="shared" si="7" ref="AU12:BD12">SUM(AU7:AU11)</f>
        <v>1063</v>
      </c>
      <c r="AV12" s="8">
        <f t="shared" si="7"/>
        <v>1063</v>
      </c>
      <c r="AW12" s="8">
        <f t="shared" si="7"/>
        <v>3000</v>
      </c>
      <c r="AX12" s="8">
        <f t="shared" si="7"/>
        <v>3610</v>
      </c>
      <c r="AY12" s="8">
        <f t="shared" si="7"/>
        <v>240</v>
      </c>
      <c r="AZ12" s="8">
        <f t="shared" si="7"/>
        <v>240</v>
      </c>
      <c r="BA12" s="8">
        <f t="shared" si="7"/>
        <v>600</v>
      </c>
      <c r="BB12" s="8">
        <f t="shared" si="7"/>
        <v>899</v>
      </c>
      <c r="BC12" s="8">
        <f t="shared" si="7"/>
        <v>750</v>
      </c>
      <c r="BD12" s="8">
        <f t="shared" si="7"/>
        <v>750</v>
      </c>
      <c r="BE12" s="156" t="s">
        <v>211</v>
      </c>
      <c r="BF12" s="156"/>
      <c r="BG12" s="8">
        <f aca="true" t="shared" si="8" ref="BG12:BN12">SUM(BG7:BG11)</f>
        <v>0</v>
      </c>
      <c r="BH12" s="8">
        <f t="shared" si="8"/>
        <v>20850</v>
      </c>
      <c r="BI12" s="8">
        <f t="shared" si="8"/>
        <v>9000</v>
      </c>
      <c r="BJ12" s="8">
        <f t="shared" si="8"/>
        <v>0</v>
      </c>
      <c r="BK12" s="8">
        <f>SUM(BK7:BK11)</f>
        <v>0</v>
      </c>
      <c r="BL12" s="8">
        <f>SUM(BL7:BL11)</f>
        <v>84145</v>
      </c>
      <c r="BM12" s="8">
        <f>SUM(BM7:BM11)</f>
        <v>869</v>
      </c>
      <c r="BN12" s="68">
        <f t="shared" si="8"/>
        <v>1013</v>
      </c>
      <c r="BO12" s="2">
        <f>SUM(BO7:BO11)</f>
        <v>2000</v>
      </c>
      <c r="BP12" s="8">
        <f>SUM(BP7:BP11)</f>
        <v>2000</v>
      </c>
      <c r="BQ12" s="70"/>
      <c r="BR12" s="70">
        <f>SUM(BR7:BR11)</f>
        <v>3692</v>
      </c>
      <c r="BS12" s="70">
        <f>SUM(BS7:BS11)</f>
        <v>142</v>
      </c>
      <c r="BT12" s="70">
        <f>SUM(BT7:BT11)</f>
        <v>142</v>
      </c>
      <c r="BU12" s="135">
        <f>BM12+BG12+BC12+BA12+AY12+AW12+AU12+AQ12+AO12+AM12+AK12+AI12+AG12+BI12+BK12+BO12+BQ12+BS12</f>
        <v>61533</v>
      </c>
      <c r="BV12" s="80">
        <f>BN12+BH12+BD12+BB12+AZ12+AX12+AV12+AR12+AP12+AN12+AL12+AJ12+AH12+BJ12+BL12+BP12+BR12+BT12</f>
        <v>196556</v>
      </c>
      <c r="BW12" s="28"/>
      <c r="BX12" s="28"/>
      <c r="BY12" s="28"/>
      <c r="BZ12" s="156" t="s">
        <v>211</v>
      </c>
      <c r="CA12" s="156"/>
      <c r="CB12" s="8">
        <f aca="true" t="shared" si="9" ref="CB12:CG12">SUM(CB7:CB11)</f>
        <v>46101</v>
      </c>
      <c r="CC12" s="8">
        <f t="shared" si="9"/>
        <v>50948</v>
      </c>
      <c r="CD12" s="8">
        <f t="shared" si="9"/>
        <v>10000</v>
      </c>
      <c r="CE12" s="68">
        <f t="shared" si="9"/>
        <v>10439</v>
      </c>
      <c r="CF12" s="79">
        <f t="shared" si="9"/>
        <v>56101</v>
      </c>
      <c r="CG12" s="80">
        <f t="shared" si="9"/>
        <v>61387</v>
      </c>
      <c r="CH12" s="29"/>
      <c r="CI12" s="29"/>
      <c r="CJ12" s="28"/>
      <c r="CK12" s="29"/>
      <c r="CL12" s="156" t="s">
        <v>211</v>
      </c>
      <c r="CM12" s="156"/>
      <c r="CN12" s="8">
        <f>SUM(CN7:CN11)</f>
        <v>59478</v>
      </c>
      <c r="CO12" s="8">
        <f aca="true" t="shared" si="10" ref="CO12:CY12">SUM(CO7:CO11)</f>
        <v>70496</v>
      </c>
      <c r="CP12" s="8">
        <f>SUM(CP7:CP11)</f>
        <v>8932</v>
      </c>
      <c r="CQ12" s="8">
        <f t="shared" si="10"/>
        <v>3648</v>
      </c>
      <c r="CR12" s="8">
        <f>SUM(CR7:CR11)</f>
        <v>5368</v>
      </c>
      <c r="CS12" s="8">
        <f t="shared" si="10"/>
        <v>5304</v>
      </c>
      <c r="CT12" s="8">
        <f>SUM(CT7:CT11)</f>
        <v>6443</v>
      </c>
      <c r="CU12" s="8">
        <f t="shared" si="10"/>
        <v>7141</v>
      </c>
      <c r="CV12" s="8">
        <f t="shared" si="10"/>
        <v>7500</v>
      </c>
      <c r="CW12" s="68">
        <f t="shared" si="10"/>
        <v>7500</v>
      </c>
      <c r="CX12" s="7">
        <f>SUM(CX7:CX11)</f>
        <v>87721</v>
      </c>
      <c r="CY12" s="7">
        <f t="shared" si="10"/>
        <v>94089</v>
      </c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156" t="s">
        <v>211</v>
      </c>
      <c r="DP12" s="156"/>
      <c r="DQ12" s="8">
        <f>SUM(DQ7:DQ11)</f>
        <v>5606</v>
      </c>
      <c r="DR12" s="8">
        <f aca="true" t="shared" si="11" ref="DR12:DX12">SUM(DR7:DR11)</f>
        <v>5827</v>
      </c>
      <c r="DS12" s="8">
        <f t="shared" si="11"/>
        <v>650</v>
      </c>
      <c r="DT12" s="8">
        <f t="shared" si="11"/>
        <v>1133</v>
      </c>
      <c r="DU12" s="8">
        <f t="shared" si="11"/>
        <v>800</v>
      </c>
      <c r="DV12" s="68">
        <f t="shared" si="11"/>
        <v>800</v>
      </c>
      <c r="DW12" s="79">
        <f>SUM(DW7:DW11)</f>
        <v>7056</v>
      </c>
      <c r="DX12" s="80">
        <f t="shared" si="11"/>
        <v>7760</v>
      </c>
      <c r="EE12" s="156" t="s">
        <v>211</v>
      </c>
      <c r="EF12" s="186"/>
      <c r="EG12" s="79">
        <f t="shared" si="3"/>
        <v>341414</v>
      </c>
      <c r="EH12" s="80">
        <f>SUM(EH7:EH11)</f>
        <v>479340</v>
      </c>
      <c r="EJ12" s="3"/>
    </row>
    <row r="13" spans="1:138" ht="39">
      <c r="A13" s="1" t="s">
        <v>64</v>
      </c>
      <c r="B13" s="37" t="s">
        <v>212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8"/>
      <c r="O13" s="73"/>
      <c r="P13" s="1" t="s">
        <v>64</v>
      </c>
      <c r="Q13" s="37" t="s">
        <v>212</v>
      </c>
      <c r="R13" s="8"/>
      <c r="S13" s="8"/>
      <c r="T13" s="8"/>
      <c r="U13" s="68"/>
      <c r="V13" s="68"/>
      <c r="W13" s="68"/>
      <c r="X13" s="68"/>
      <c r="Y13" s="68"/>
      <c r="Z13" s="68"/>
      <c r="AA13" s="68"/>
      <c r="AB13" s="79">
        <f>SUM(C13+E13+G13+I13+K13+M13+R13+T13)</f>
        <v>0</v>
      </c>
      <c r="AC13" s="80">
        <f>SUM(D13+F13+H13+J13+L13+N13+S13+U13)</f>
        <v>0</v>
      </c>
      <c r="AD13" s="70"/>
      <c r="AE13" s="1" t="s">
        <v>64</v>
      </c>
      <c r="AF13" s="37" t="s">
        <v>212</v>
      </c>
      <c r="AG13" s="8">
        <v>794542</v>
      </c>
      <c r="AH13" s="8">
        <v>830970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1" t="s">
        <v>64</v>
      </c>
      <c r="AT13" s="37" t="s">
        <v>212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1" t="s">
        <v>64</v>
      </c>
      <c r="BF13" s="37" t="s">
        <v>212</v>
      </c>
      <c r="BG13" s="8"/>
      <c r="BH13" s="8"/>
      <c r="BI13" s="8"/>
      <c r="BJ13" s="8"/>
      <c r="BK13" s="8"/>
      <c r="BL13" s="8">
        <v>5508</v>
      </c>
      <c r="BM13" s="8"/>
      <c r="BN13" s="68"/>
      <c r="BO13" s="8"/>
      <c r="BP13" s="8"/>
      <c r="BQ13" s="70"/>
      <c r="BR13" s="70">
        <v>400</v>
      </c>
      <c r="BS13" s="70"/>
      <c r="BT13" s="70"/>
      <c r="BU13" s="135">
        <f>BM13+BG13+BC13+BA13+AY13+AW13+AU13+AQ13+AO13+AM13+AK13+AI13+AG13+BI13+BK13+BO13+BQ13</f>
        <v>794542</v>
      </c>
      <c r="BV13" s="80">
        <f>BN13+BH13+BD13+BB13+AZ13+AX13+AV13+AR13+AP13+AN13+AL13+AJ13+AH13+N13+L13+J13+H13+F13+D13+BL13+BP13+BR13</f>
        <v>836878</v>
      </c>
      <c r="BW13" s="28"/>
      <c r="BX13" s="28"/>
      <c r="BY13" s="28"/>
      <c r="BZ13" s="1" t="s">
        <v>64</v>
      </c>
      <c r="CA13" s="37" t="s">
        <v>212</v>
      </c>
      <c r="CB13" s="8"/>
      <c r="CC13" s="8"/>
      <c r="CD13" s="8"/>
      <c r="CE13" s="68"/>
      <c r="CF13" s="79"/>
      <c r="CG13" s="80"/>
      <c r="CH13" s="29"/>
      <c r="CI13" s="29"/>
      <c r="CJ13" s="28"/>
      <c r="CK13" s="29"/>
      <c r="CL13" s="1" t="s">
        <v>64</v>
      </c>
      <c r="CM13" s="37" t="s">
        <v>212</v>
      </c>
      <c r="CN13" s="8"/>
      <c r="CO13" s="8"/>
      <c r="CP13" s="8"/>
      <c r="CQ13" s="8"/>
      <c r="CR13" s="8"/>
      <c r="CS13" s="8"/>
      <c r="CT13" s="8"/>
      <c r="CU13" s="8"/>
      <c r="CV13" s="8"/>
      <c r="CW13" s="68"/>
      <c r="CX13" s="7"/>
      <c r="CY13" s="7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1" t="s">
        <v>64</v>
      </c>
      <c r="DP13" s="37" t="s">
        <v>212</v>
      </c>
      <c r="DQ13" s="8"/>
      <c r="DR13" s="8"/>
      <c r="DS13" s="8"/>
      <c r="DT13" s="8"/>
      <c r="DU13" s="8"/>
      <c r="DV13" s="68"/>
      <c r="DW13" s="79">
        <v>0</v>
      </c>
      <c r="DX13" s="80">
        <f>DR13+DT13+DV13</f>
        <v>0</v>
      </c>
      <c r="EE13" s="1" t="s">
        <v>64</v>
      </c>
      <c r="EF13" s="113" t="s">
        <v>212</v>
      </c>
      <c r="EG13" s="79">
        <f t="shared" si="3"/>
        <v>794542</v>
      </c>
      <c r="EH13" s="80">
        <f>SUM(AC13+BV13+CG13+CY13+DX13)</f>
        <v>836878</v>
      </c>
    </row>
    <row r="14" spans="1:138" ht="52.5">
      <c r="A14" s="1" t="s">
        <v>65</v>
      </c>
      <c r="B14" s="37" t="s">
        <v>213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8"/>
      <c r="O14" s="73"/>
      <c r="P14" s="1" t="s">
        <v>65</v>
      </c>
      <c r="Q14" s="37" t="s">
        <v>213</v>
      </c>
      <c r="R14" s="8"/>
      <c r="S14" s="8"/>
      <c r="T14" s="8"/>
      <c r="U14" s="68"/>
      <c r="V14" s="68"/>
      <c r="W14" s="68"/>
      <c r="X14" s="68">
        <v>0</v>
      </c>
      <c r="Y14" s="68"/>
      <c r="Z14" s="68"/>
      <c r="AA14" s="68"/>
      <c r="AB14" s="79">
        <f>SUM(C14+E14+G14+I14+K14+M14+R14+T14)</f>
        <v>0</v>
      </c>
      <c r="AC14" s="80">
        <f>SUM(D14+F14+H14+J14+L14+N14+S14+U14+Y14)</f>
        <v>0</v>
      </c>
      <c r="AD14" s="70"/>
      <c r="AE14" s="1" t="s">
        <v>65</v>
      </c>
      <c r="AF14" s="37" t="s">
        <v>213</v>
      </c>
      <c r="AG14" s="8"/>
      <c r="AH14" s="8">
        <v>600</v>
      </c>
      <c r="AI14" s="8"/>
      <c r="AJ14" s="8"/>
      <c r="AK14" s="8"/>
      <c r="AL14" s="8"/>
      <c r="AM14" s="8"/>
      <c r="AN14" s="8"/>
      <c r="AO14" s="8">
        <v>1000</v>
      </c>
      <c r="AP14" s="8">
        <v>1000</v>
      </c>
      <c r="AQ14" s="8"/>
      <c r="AR14" s="8"/>
      <c r="AS14" s="1" t="s">
        <v>65</v>
      </c>
      <c r="AT14" s="37" t="s">
        <v>213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1" t="s">
        <v>65</v>
      </c>
      <c r="BF14" s="37" t="s">
        <v>213</v>
      </c>
      <c r="BG14" s="8"/>
      <c r="BH14" s="8"/>
      <c r="BI14" s="8"/>
      <c r="BJ14" s="8"/>
      <c r="BK14" s="8"/>
      <c r="BL14" s="8"/>
      <c r="BM14" s="8"/>
      <c r="BN14" s="68"/>
      <c r="BO14" s="8"/>
      <c r="BP14" s="10"/>
      <c r="BQ14" s="136"/>
      <c r="BR14" s="136"/>
      <c r="BS14" s="136"/>
      <c r="BT14" s="136"/>
      <c r="BU14" s="135">
        <f>BM14+BG14+BC14+BA14+AY14+AW14+AU14+AQ14+AO14+AM14+AK14+AI14+AG14+BI14</f>
        <v>1000</v>
      </c>
      <c r="BV14" s="80">
        <f>BN14+BH14+BD14+BB14+AZ14+AX14+AV14+AR14+AP14+AN14+AL14+AJ14+AH14+N14+L14+J14+H14+F14+D14+BJ14</f>
        <v>1600</v>
      </c>
      <c r="BW14" s="28"/>
      <c r="BX14" s="29"/>
      <c r="BY14" s="29"/>
      <c r="BZ14" s="1" t="s">
        <v>65</v>
      </c>
      <c r="CA14" s="37" t="s">
        <v>213</v>
      </c>
      <c r="CB14" s="8"/>
      <c r="CC14" s="8"/>
      <c r="CD14" s="8"/>
      <c r="CE14" s="68"/>
      <c r="CF14" s="79"/>
      <c r="CG14" s="89"/>
      <c r="CH14" s="29"/>
      <c r="CI14" s="29"/>
      <c r="CJ14" s="28"/>
      <c r="CK14" s="29"/>
      <c r="CL14" s="1" t="s">
        <v>65</v>
      </c>
      <c r="CM14" s="37" t="s">
        <v>213</v>
      </c>
      <c r="CN14" s="8"/>
      <c r="CO14" s="8"/>
      <c r="CP14" s="8"/>
      <c r="CQ14" s="8"/>
      <c r="CR14" s="8"/>
      <c r="CS14" s="8"/>
      <c r="CT14" s="8"/>
      <c r="CU14" s="8"/>
      <c r="CV14" s="8"/>
      <c r="CW14" s="68"/>
      <c r="CX14" s="7"/>
      <c r="CY14" s="7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1" t="s">
        <v>65</v>
      </c>
      <c r="DP14" s="37" t="s">
        <v>213</v>
      </c>
      <c r="DQ14" s="8"/>
      <c r="DR14" s="8"/>
      <c r="DS14" s="8"/>
      <c r="DT14" s="8"/>
      <c r="DU14" s="8"/>
      <c r="DV14" s="68"/>
      <c r="DW14" s="79">
        <v>0</v>
      </c>
      <c r="DX14" s="80">
        <f>DR14+DT14+DV14</f>
        <v>0</v>
      </c>
      <c r="EE14" s="1" t="s">
        <v>65</v>
      </c>
      <c r="EF14" s="113" t="s">
        <v>213</v>
      </c>
      <c r="EG14" s="79">
        <f t="shared" si="3"/>
        <v>1000</v>
      </c>
      <c r="EH14" s="80">
        <f>SUM(AC14,BV14,CG14,CY14,DX14)</f>
        <v>1600</v>
      </c>
    </row>
    <row r="15" spans="1:138" ht="12" customHeight="1">
      <c r="A15" s="188" t="s">
        <v>113</v>
      </c>
      <c r="B15" s="37" t="s">
        <v>258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68"/>
      <c r="O15" s="73"/>
      <c r="P15" s="188" t="s">
        <v>113</v>
      </c>
      <c r="Q15" s="37" t="s">
        <v>214</v>
      </c>
      <c r="R15" s="8"/>
      <c r="S15" s="8"/>
      <c r="T15" s="8"/>
      <c r="U15" s="68"/>
      <c r="V15" s="68"/>
      <c r="W15" s="68"/>
      <c r="X15" s="68"/>
      <c r="Y15" s="68"/>
      <c r="Z15" s="68"/>
      <c r="AA15" s="68"/>
      <c r="AB15" s="79">
        <f>SUM(C15+E15+G15+I15+K15+M15+R15+T15)</f>
        <v>0</v>
      </c>
      <c r="AC15" s="80">
        <f>SUM(D15+F15+H15+J15+L15+N15+S15+U15)</f>
        <v>0</v>
      </c>
      <c r="AD15" s="70"/>
      <c r="AE15" s="155" t="s">
        <v>113</v>
      </c>
      <c r="AF15" s="37" t="s">
        <v>214</v>
      </c>
      <c r="AG15" s="8">
        <v>4000</v>
      </c>
      <c r="AH15" s="8">
        <v>2508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188" t="s">
        <v>113</v>
      </c>
      <c r="AT15" s="37" t="s">
        <v>214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188" t="s">
        <v>113</v>
      </c>
      <c r="BF15" s="37" t="s">
        <v>214</v>
      </c>
      <c r="BG15" s="8"/>
      <c r="BH15" s="8"/>
      <c r="BI15" s="8"/>
      <c r="BJ15" s="8"/>
      <c r="BK15" s="8"/>
      <c r="BL15" s="8"/>
      <c r="BM15" s="8"/>
      <c r="BN15" s="68"/>
      <c r="BO15" s="8"/>
      <c r="BP15" s="8"/>
      <c r="BQ15" s="70"/>
      <c r="BR15" s="70"/>
      <c r="BS15" s="70"/>
      <c r="BT15" s="70"/>
      <c r="BU15" s="135">
        <f>SUM(AG15)</f>
        <v>4000</v>
      </c>
      <c r="BV15" s="80">
        <f>BN15+BH15+BD15+BB15+AZ15+AX15+AV15+AR15+AP15+AN15+AL15+AJ15+AH15+N15+L15+J15+H15+F15+D15</f>
        <v>2508</v>
      </c>
      <c r="BW15" s="28"/>
      <c r="BX15" s="29"/>
      <c r="BY15" s="29"/>
      <c r="BZ15" s="188" t="s">
        <v>113</v>
      </c>
      <c r="CA15" s="37" t="s">
        <v>218</v>
      </c>
      <c r="CB15" s="8"/>
      <c r="CC15" s="8"/>
      <c r="CD15" s="8"/>
      <c r="CE15" s="68"/>
      <c r="CF15" s="92"/>
      <c r="CG15" s="89"/>
      <c r="CH15" s="29"/>
      <c r="CI15" s="29"/>
      <c r="CJ15" s="28"/>
      <c r="CK15" s="29"/>
      <c r="CL15" s="188" t="s">
        <v>113</v>
      </c>
      <c r="CM15" s="37" t="s">
        <v>214</v>
      </c>
      <c r="CN15" s="8"/>
      <c r="CO15" s="8"/>
      <c r="CP15" s="8"/>
      <c r="CQ15" s="8"/>
      <c r="CR15" s="8"/>
      <c r="CS15" s="8"/>
      <c r="CT15" s="8"/>
      <c r="CU15" s="8"/>
      <c r="CV15" s="8"/>
      <c r="CW15" s="68"/>
      <c r="CX15" s="7"/>
      <c r="CY15" s="7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188" t="s">
        <v>113</v>
      </c>
      <c r="DP15" s="37" t="s">
        <v>218</v>
      </c>
      <c r="DQ15" s="8"/>
      <c r="DR15" s="8"/>
      <c r="DS15" s="8"/>
      <c r="DT15" s="8"/>
      <c r="DU15" s="8"/>
      <c r="DV15" s="68"/>
      <c r="DW15" s="79">
        <v>0</v>
      </c>
      <c r="DX15" s="80">
        <f>DR15+DT15+DV15</f>
        <v>0</v>
      </c>
      <c r="EE15" s="188" t="s">
        <v>113</v>
      </c>
      <c r="EF15" s="113" t="s">
        <v>218</v>
      </c>
      <c r="EG15" s="79">
        <f t="shared" si="3"/>
        <v>4000</v>
      </c>
      <c r="EH15" s="80">
        <f>SUM(AC15,BV15,CG15,CY15,DX15)</f>
        <v>2508</v>
      </c>
    </row>
    <row r="16" spans="1:138" ht="26.25">
      <c r="A16" s="189"/>
      <c r="B16" s="37" t="s">
        <v>219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68"/>
      <c r="O16" s="73"/>
      <c r="P16" s="189"/>
      <c r="Q16" s="37" t="s">
        <v>219</v>
      </c>
      <c r="R16" s="8"/>
      <c r="S16" s="8"/>
      <c r="T16" s="8"/>
      <c r="U16" s="68"/>
      <c r="V16" s="68"/>
      <c r="W16" s="68"/>
      <c r="X16" s="68"/>
      <c r="Y16" s="68"/>
      <c r="Z16" s="68"/>
      <c r="AA16" s="68"/>
      <c r="AB16" s="79">
        <f>SUM(C16+E16+G16+I16+K16+M16+R16+T16)</f>
        <v>0</v>
      </c>
      <c r="AC16" s="80">
        <f>SUM(D16+F16+H16+J16+L16+N16+S16+U16)</f>
        <v>0</v>
      </c>
      <c r="AD16" s="70"/>
      <c r="AE16" s="155"/>
      <c r="AF16" s="37" t="s">
        <v>219</v>
      </c>
      <c r="AG16" s="8">
        <v>1000</v>
      </c>
      <c r="AH16" s="8">
        <v>210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189"/>
      <c r="AT16" s="37" t="s">
        <v>219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189"/>
      <c r="BF16" s="37" t="s">
        <v>219</v>
      </c>
      <c r="BG16" s="8"/>
      <c r="BH16" s="8"/>
      <c r="BI16" s="8"/>
      <c r="BJ16" s="8"/>
      <c r="BK16" s="8"/>
      <c r="BL16" s="8"/>
      <c r="BM16" s="8"/>
      <c r="BN16" s="68"/>
      <c r="BO16" s="8"/>
      <c r="BP16" s="8"/>
      <c r="BQ16" s="70"/>
      <c r="BR16" s="70"/>
      <c r="BS16" s="70"/>
      <c r="BT16" s="70"/>
      <c r="BU16" s="135">
        <f>BM16+BG16+BC16+BA16+AY16+AW16+AU16+AQ16+AO16+AM16+AK16+AI16+AG16+BI16</f>
        <v>1000</v>
      </c>
      <c r="BV16" s="80">
        <f>BN16+BH16+BD16+BB16+AZ16+AX16+AV16+AR16+AP16+AN16+AL16+AJ16+AH16+N16+L16+J16+H16+F16+D16</f>
        <v>210</v>
      </c>
      <c r="BW16" s="28"/>
      <c r="BX16" s="29"/>
      <c r="BY16" s="29"/>
      <c r="BZ16" s="189"/>
      <c r="CA16" s="37" t="s">
        <v>219</v>
      </c>
      <c r="CB16" s="8"/>
      <c r="CC16" s="8"/>
      <c r="CD16" s="8"/>
      <c r="CE16" s="68"/>
      <c r="CF16" s="92"/>
      <c r="CG16" s="89"/>
      <c r="CH16" s="29"/>
      <c r="CI16" s="29"/>
      <c r="CJ16" s="28"/>
      <c r="CK16" s="29"/>
      <c r="CL16" s="189"/>
      <c r="CM16" s="37" t="s">
        <v>219</v>
      </c>
      <c r="CN16" s="8"/>
      <c r="CO16" s="8"/>
      <c r="CP16" s="8"/>
      <c r="CQ16" s="8"/>
      <c r="CR16" s="8"/>
      <c r="CS16" s="8"/>
      <c r="CT16" s="8"/>
      <c r="CU16" s="8"/>
      <c r="CV16" s="8"/>
      <c r="CW16" s="68"/>
      <c r="CX16" s="7"/>
      <c r="CY16" s="7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189"/>
      <c r="DP16" s="37" t="s">
        <v>219</v>
      </c>
      <c r="DQ16" s="8"/>
      <c r="DR16" s="8"/>
      <c r="DS16" s="8"/>
      <c r="DT16" s="8"/>
      <c r="DU16" s="8"/>
      <c r="DV16" s="68"/>
      <c r="DW16" s="79">
        <v>0</v>
      </c>
      <c r="DX16" s="80">
        <f>DR16+DT16+DV16</f>
        <v>0</v>
      </c>
      <c r="EE16" s="189"/>
      <c r="EF16" s="113" t="s">
        <v>219</v>
      </c>
      <c r="EG16" s="79">
        <f t="shared" si="3"/>
        <v>1000</v>
      </c>
      <c r="EH16" s="80">
        <f>SUM(AC16,BV16,CG16,CY16,DX16)</f>
        <v>210</v>
      </c>
    </row>
    <row r="17" spans="1:138" ht="27.75" customHeight="1">
      <c r="A17" s="30" t="s">
        <v>114</v>
      </c>
      <c r="B17" s="37" t="s">
        <v>267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68"/>
      <c r="O17" s="73"/>
      <c r="P17" s="30" t="s">
        <v>268</v>
      </c>
      <c r="Q17" s="37" t="s">
        <v>267</v>
      </c>
      <c r="R17" s="8"/>
      <c r="S17" s="8"/>
      <c r="T17" s="8"/>
      <c r="U17" s="68"/>
      <c r="V17" s="68"/>
      <c r="W17" s="68"/>
      <c r="X17" s="68"/>
      <c r="Y17" s="68"/>
      <c r="Z17" s="68"/>
      <c r="AA17" s="68"/>
      <c r="AB17" s="79"/>
      <c r="AC17" s="80"/>
      <c r="AD17" s="76"/>
      <c r="AE17" s="66" t="s">
        <v>114</v>
      </c>
      <c r="AF17" s="37" t="s">
        <v>267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30" t="s">
        <v>114</v>
      </c>
      <c r="AT17" s="37" t="s">
        <v>267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30" t="s">
        <v>114</v>
      </c>
      <c r="BF17" s="37" t="s">
        <v>267</v>
      </c>
      <c r="BG17" s="8"/>
      <c r="BH17" s="8"/>
      <c r="BI17" s="8"/>
      <c r="BJ17" s="8"/>
      <c r="BK17" s="8"/>
      <c r="BL17" s="8"/>
      <c r="BM17" s="8"/>
      <c r="BN17" s="68"/>
      <c r="BO17" s="8"/>
      <c r="BP17" s="8"/>
      <c r="BQ17" s="70"/>
      <c r="BR17" s="70"/>
      <c r="BS17" s="70"/>
      <c r="BT17" s="70"/>
      <c r="BU17" s="135">
        <f>BM17+BG17+BC17+BA17+AY17+AW17+AU17+AQ17+AO17+AM17+AK17+AI17+AG17+BI17</f>
        <v>0</v>
      </c>
      <c r="BV17" s="80">
        <f>AH17</f>
        <v>0</v>
      </c>
      <c r="BW17" s="28"/>
      <c r="BX17" s="29"/>
      <c r="BY17" s="29"/>
      <c r="BZ17" s="30" t="s">
        <v>114</v>
      </c>
      <c r="CA17" s="37" t="s">
        <v>267</v>
      </c>
      <c r="CB17" s="8"/>
      <c r="CC17" s="8"/>
      <c r="CD17" s="8"/>
      <c r="CE17" s="68"/>
      <c r="CF17" s="92"/>
      <c r="CG17" s="89"/>
      <c r="CH17" s="29"/>
      <c r="CI17" s="29"/>
      <c r="CJ17" s="28"/>
      <c r="CK17" s="29"/>
      <c r="CL17" s="30" t="s">
        <v>114</v>
      </c>
      <c r="CM17" s="37" t="s">
        <v>267</v>
      </c>
      <c r="CN17" s="8"/>
      <c r="CO17" s="8"/>
      <c r="CP17" s="8"/>
      <c r="CQ17" s="8"/>
      <c r="CR17" s="8"/>
      <c r="CS17" s="8"/>
      <c r="CT17" s="8"/>
      <c r="CU17" s="8"/>
      <c r="CV17" s="8"/>
      <c r="CW17" s="68"/>
      <c r="CX17" s="7"/>
      <c r="CY17" s="7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30" t="s">
        <v>114</v>
      </c>
      <c r="DP17" s="37" t="s">
        <v>267</v>
      </c>
      <c r="DQ17" s="8"/>
      <c r="DR17" s="8"/>
      <c r="DS17" s="8"/>
      <c r="DT17" s="8"/>
      <c r="DU17" s="8"/>
      <c r="DV17" s="68"/>
      <c r="DW17" s="79">
        <v>0</v>
      </c>
      <c r="DX17" s="80">
        <v>0</v>
      </c>
      <c r="EE17" s="30" t="s">
        <v>114</v>
      </c>
      <c r="EF17" s="113" t="s">
        <v>285</v>
      </c>
      <c r="EG17" s="79">
        <f t="shared" si="3"/>
        <v>0</v>
      </c>
      <c r="EH17" s="80">
        <f>SUM(AC17,BV17,CG17,CY17,DX17)</f>
        <v>0</v>
      </c>
    </row>
    <row r="18" spans="1:138" ht="18" customHeight="1">
      <c r="A18" s="167" t="s">
        <v>215</v>
      </c>
      <c r="B18" s="167"/>
      <c r="C18" s="7">
        <f>SUM(C12:C17)</f>
        <v>61376</v>
      </c>
      <c r="D18" s="7">
        <f aca="true" t="shared" si="12" ref="D18:N18">SUM(D12:D17)</f>
        <v>64683</v>
      </c>
      <c r="E18" s="7">
        <f t="shared" si="12"/>
        <v>32921</v>
      </c>
      <c r="F18" s="7">
        <f t="shared" si="12"/>
        <v>25534</v>
      </c>
      <c r="G18" s="7">
        <f t="shared" si="12"/>
        <v>5000</v>
      </c>
      <c r="H18" s="7">
        <f t="shared" si="12"/>
        <v>4153</v>
      </c>
      <c r="I18" s="7">
        <f t="shared" si="12"/>
        <v>109</v>
      </c>
      <c r="J18" s="7">
        <f t="shared" si="12"/>
        <v>109</v>
      </c>
      <c r="K18" s="7">
        <f t="shared" si="12"/>
        <v>25512</v>
      </c>
      <c r="L18" s="7">
        <f t="shared" si="12"/>
        <v>20984</v>
      </c>
      <c r="M18" s="7">
        <f t="shared" si="12"/>
        <v>443</v>
      </c>
      <c r="N18" s="7">
        <f t="shared" si="12"/>
        <v>443</v>
      </c>
      <c r="O18" s="74"/>
      <c r="P18" s="167" t="s">
        <v>215</v>
      </c>
      <c r="Q18" s="167"/>
      <c r="R18" s="7">
        <f aca="true" t="shared" si="13" ref="R18:AA18">SUM(R12:R16)</f>
        <v>0</v>
      </c>
      <c r="S18" s="7">
        <f t="shared" si="13"/>
        <v>0</v>
      </c>
      <c r="T18" s="7">
        <f t="shared" si="13"/>
        <v>200</v>
      </c>
      <c r="U18" s="69">
        <f t="shared" si="13"/>
        <v>200</v>
      </c>
      <c r="V18" s="69">
        <f>SUM(V12:V17)</f>
        <v>0</v>
      </c>
      <c r="W18" s="69">
        <f>SUM(W12:W17)</f>
        <v>0</v>
      </c>
      <c r="X18" s="69">
        <f>SUM(X12:X17)</f>
        <v>0</v>
      </c>
      <c r="Y18" s="69">
        <f>SUM(Y14:Y17)</f>
        <v>0</v>
      </c>
      <c r="Z18" s="69">
        <f t="shared" si="13"/>
        <v>3442</v>
      </c>
      <c r="AA18" s="69">
        <f t="shared" si="13"/>
        <v>3442</v>
      </c>
      <c r="AB18" s="79">
        <f>SUM(C18+E18+G18+I18+K18+M18+R18+T18+Z18)</f>
        <v>129003</v>
      </c>
      <c r="AC18" s="80">
        <f>SUM(D18+F18+H18+J18+L18+N18+S18+U18+AA18+W18+Y18)</f>
        <v>119548</v>
      </c>
      <c r="AD18" s="83"/>
      <c r="AE18" s="195" t="s">
        <v>215</v>
      </c>
      <c r="AF18" s="196"/>
      <c r="AG18" s="7">
        <f>SUM(AG12:AG17)</f>
        <v>829077</v>
      </c>
      <c r="AH18" s="7">
        <f>SUM(AH12:AH17)</f>
        <v>887094</v>
      </c>
      <c r="AI18" s="7">
        <f>SUM(AI12:AI17)</f>
        <v>5200</v>
      </c>
      <c r="AJ18" s="7">
        <f aca="true" t="shared" si="14" ref="AJ18:AQ18">SUM(AJ12:AJ16)</f>
        <v>6216</v>
      </c>
      <c r="AK18" s="7">
        <f t="shared" si="14"/>
        <v>214</v>
      </c>
      <c r="AL18" s="7">
        <f t="shared" si="14"/>
        <v>235</v>
      </c>
      <c r="AM18" s="7">
        <f t="shared" si="14"/>
        <v>1700</v>
      </c>
      <c r="AN18" s="7">
        <f t="shared" si="14"/>
        <v>1700</v>
      </c>
      <c r="AO18" s="7">
        <f t="shared" si="14"/>
        <v>1000</v>
      </c>
      <c r="AP18" s="7">
        <f t="shared" si="14"/>
        <v>1000</v>
      </c>
      <c r="AQ18" s="7">
        <f t="shared" si="14"/>
        <v>7220</v>
      </c>
      <c r="AR18" s="7">
        <f>SUM(AR12:AR17)</f>
        <v>17195</v>
      </c>
      <c r="AS18" s="167" t="s">
        <v>215</v>
      </c>
      <c r="AT18" s="167"/>
      <c r="AU18" s="7">
        <f>SUM(AU12:AU16)</f>
        <v>1063</v>
      </c>
      <c r="AV18" s="7">
        <f aca="true" t="shared" si="15" ref="AV18:BD18">SUM(AV12:AV16)</f>
        <v>1063</v>
      </c>
      <c r="AW18" s="7">
        <f t="shared" si="15"/>
        <v>3000</v>
      </c>
      <c r="AX18" s="7">
        <f t="shared" si="15"/>
        <v>3610</v>
      </c>
      <c r="AY18" s="7">
        <f t="shared" si="15"/>
        <v>240</v>
      </c>
      <c r="AZ18" s="7">
        <f t="shared" si="15"/>
        <v>240</v>
      </c>
      <c r="BA18" s="7">
        <f t="shared" si="15"/>
        <v>600</v>
      </c>
      <c r="BB18" s="7">
        <f t="shared" si="15"/>
        <v>899</v>
      </c>
      <c r="BC18" s="7">
        <f>SUM(BC12:BC16)</f>
        <v>750</v>
      </c>
      <c r="BD18" s="7">
        <f t="shared" si="15"/>
        <v>750</v>
      </c>
      <c r="BE18" s="167" t="s">
        <v>215</v>
      </c>
      <c r="BF18" s="167"/>
      <c r="BG18" s="7">
        <f>SUM(BG12:BG17)</f>
        <v>0</v>
      </c>
      <c r="BH18" s="7">
        <f>SUM(BH12:BH16)</f>
        <v>20850</v>
      </c>
      <c r="BI18" s="7">
        <f>SUM(BI12:BI17)</f>
        <v>9000</v>
      </c>
      <c r="BJ18" s="7">
        <f>SUM(BJ12:BJ16:BJ17)</f>
        <v>0</v>
      </c>
      <c r="BK18" s="7">
        <f>SUM(BK12:BK17)</f>
        <v>0</v>
      </c>
      <c r="BL18" s="7">
        <f>SUM(BL12:BL17)</f>
        <v>89653</v>
      </c>
      <c r="BM18" s="7">
        <f>SUM(BM12:BM17)</f>
        <v>869</v>
      </c>
      <c r="BN18" s="69">
        <f>SUM(BN12:BN16)</f>
        <v>1013</v>
      </c>
      <c r="BO18" s="7">
        <f>SUM(BO12:BO17)</f>
        <v>2000</v>
      </c>
      <c r="BP18" s="7">
        <f>SUM(BP12:BP17)</f>
        <v>2000</v>
      </c>
      <c r="BQ18" s="135"/>
      <c r="BR18" s="135">
        <f>SUM(BR12:BR17)</f>
        <v>4092</v>
      </c>
      <c r="BS18" s="135">
        <f>SUM(BS12:BS17)</f>
        <v>142</v>
      </c>
      <c r="BT18" s="135">
        <f>SUM(BT12:BT17)</f>
        <v>142</v>
      </c>
      <c r="BU18" s="135">
        <f>BM18+BG18+BC18+BA18+AY18+AW18+AU18+AQ18+AO18+AM18+AK18+AI18+AG18+BI18+BK18+BO18+BQ18+BS18</f>
        <v>862075</v>
      </c>
      <c r="BV18" s="80">
        <f>SUM(BV12:BV17)</f>
        <v>1037752</v>
      </c>
      <c r="BW18" s="28"/>
      <c r="BX18" s="28"/>
      <c r="BY18" s="28"/>
      <c r="BZ18" s="167" t="s">
        <v>215</v>
      </c>
      <c r="CA18" s="167"/>
      <c r="CB18" s="7">
        <f aca="true" t="shared" si="16" ref="CB18:CG18">SUM(CB12:CB16)</f>
        <v>46101</v>
      </c>
      <c r="CC18" s="7">
        <f t="shared" si="16"/>
        <v>50948</v>
      </c>
      <c r="CD18" s="7">
        <f t="shared" si="16"/>
        <v>10000</v>
      </c>
      <c r="CE18" s="69">
        <f t="shared" si="16"/>
        <v>10439</v>
      </c>
      <c r="CF18" s="79">
        <f t="shared" si="16"/>
        <v>56101</v>
      </c>
      <c r="CG18" s="80">
        <f t="shared" si="16"/>
        <v>61387</v>
      </c>
      <c r="CH18" s="28"/>
      <c r="CI18" s="28"/>
      <c r="CJ18" s="28"/>
      <c r="CK18" s="28"/>
      <c r="CL18" s="167" t="s">
        <v>215</v>
      </c>
      <c r="CM18" s="167"/>
      <c r="CN18" s="7">
        <f>SUM(CN12:CN17)</f>
        <v>59478</v>
      </c>
      <c r="CO18" s="7">
        <f aca="true" t="shared" si="17" ref="CO18:CW18">SUM(CO12:CO17)</f>
        <v>70496</v>
      </c>
      <c r="CP18" s="7">
        <f t="shared" si="17"/>
        <v>8932</v>
      </c>
      <c r="CQ18" s="7">
        <f t="shared" si="17"/>
        <v>3648</v>
      </c>
      <c r="CR18" s="7">
        <f t="shared" si="17"/>
        <v>5368</v>
      </c>
      <c r="CS18" s="7">
        <f t="shared" si="17"/>
        <v>5304</v>
      </c>
      <c r="CT18" s="7">
        <f t="shared" si="17"/>
        <v>6443</v>
      </c>
      <c r="CU18" s="7">
        <f t="shared" si="17"/>
        <v>7141</v>
      </c>
      <c r="CV18" s="7">
        <f t="shared" si="17"/>
        <v>7500</v>
      </c>
      <c r="CW18" s="69">
        <f t="shared" si="17"/>
        <v>7500</v>
      </c>
      <c r="CX18" s="7">
        <f>SUM(CX12:CX17)</f>
        <v>87721</v>
      </c>
      <c r="CY18" s="7">
        <f>SUM(CY12:CY16)</f>
        <v>94089</v>
      </c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167" t="s">
        <v>215</v>
      </c>
      <c r="DP18" s="167"/>
      <c r="DQ18" s="7">
        <f aca="true" t="shared" si="18" ref="DQ18:DX18">SUM(DQ12:DQ16)</f>
        <v>5606</v>
      </c>
      <c r="DR18" s="7">
        <f t="shared" si="18"/>
        <v>5827</v>
      </c>
      <c r="DS18" s="7">
        <f t="shared" si="18"/>
        <v>650</v>
      </c>
      <c r="DT18" s="7">
        <f t="shared" si="18"/>
        <v>1133</v>
      </c>
      <c r="DU18" s="7">
        <f t="shared" si="18"/>
        <v>800</v>
      </c>
      <c r="DV18" s="69">
        <f t="shared" si="18"/>
        <v>800</v>
      </c>
      <c r="DW18" s="79">
        <f>SUM(DW12:DW17)</f>
        <v>7056</v>
      </c>
      <c r="DX18" s="80">
        <f t="shared" si="18"/>
        <v>7760</v>
      </c>
      <c r="EE18" s="167" t="s">
        <v>215</v>
      </c>
      <c r="EF18" s="193"/>
      <c r="EG18" s="79">
        <f t="shared" si="3"/>
        <v>1141956</v>
      </c>
      <c r="EH18" s="80">
        <f>SUM(EH12:EH17)</f>
        <v>1320536</v>
      </c>
    </row>
    <row r="19" spans="1:138" ht="21" customHeight="1" thickBot="1">
      <c r="A19" s="156" t="s">
        <v>242</v>
      </c>
      <c r="B19" s="156"/>
      <c r="C19" s="8">
        <v>13</v>
      </c>
      <c r="D19" s="8">
        <v>13</v>
      </c>
      <c r="E19" s="8"/>
      <c r="F19" s="8"/>
      <c r="G19" s="8"/>
      <c r="H19" s="8"/>
      <c r="I19" s="8"/>
      <c r="J19" s="8"/>
      <c r="K19" s="8"/>
      <c r="L19" s="8"/>
      <c r="M19" s="8"/>
      <c r="N19" s="68"/>
      <c r="O19" s="73"/>
      <c r="P19" s="156" t="s">
        <v>242</v>
      </c>
      <c r="Q19" s="156"/>
      <c r="R19" s="8"/>
      <c r="S19" s="8"/>
      <c r="T19" s="8"/>
      <c r="U19" s="68"/>
      <c r="V19" s="68"/>
      <c r="W19" s="68"/>
      <c r="X19" s="68"/>
      <c r="Y19" s="68"/>
      <c r="Z19" s="68">
        <v>6</v>
      </c>
      <c r="AA19" s="68">
        <v>6</v>
      </c>
      <c r="AB19" s="81">
        <f>SUM(C19+E19+G19+I19+K19+M19+R19+T19+Z19)</f>
        <v>19</v>
      </c>
      <c r="AC19" s="82">
        <f>SUM(D19+F19+H19+J19+L19+N19+AA19)</f>
        <v>19</v>
      </c>
      <c r="AD19" s="84"/>
      <c r="AE19" s="186" t="s">
        <v>242</v>
      </c>
      <c r="AF19" s="194"/>
      <c r="AG19" s="8">
        <v>3</v>
      </c>
      <c r="AH19" s="8">
        <v>3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156" t="s">
        <v>242</v>
      </c>
      <c r="AT19" s="156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156" t="s">
        <v>242</v>
      </c>
      <c r="BF19" s="156"/>
      <c r="BG19" s="2">
        <v>10</v>
      </c>
      <c r="BH19" s="2">
        <v>10</v>
      </c>
      <c r="BI19" s="2"/>
      <c r="BJ19" s="2"/>
      <c r="BK19" s="2">
        <v>74</v>
      </c>
      <c r="BL19" s="2">
        <v>74</v>
      </c>
      <c r="BM19" s="2"/>
      <c r="BN19" s="40"/>
      <c r="BO19" s="2"/>
      <c r="BP19" s="8"/>
      <c r="BQ19" s="8"/>
      <c r="BR19" s="8"/>
      <c r="BS19" s="8"/>
      <c r="BT19" s="8"/>
      <c r="BU19" s="121">
        <f>SUM(AG19+AI19+AK19+AM19+AO19+AQ19+AU19+AW19+AY19+BA19+BC19+BG19+BM19+BK19)</f>
        <v>87</v>
      </c>
      <c r="BV19" s="82">
        <f>SUM(AH19+AJ19+AL19+AN19+AP19+AR19+AV19+AX19+AZ19+BB19+BD19+BH19+BN19+BL19)</f>
        <v>87</v>
      </c>
      <c r="BW19" s="28"/>
      <c r="BX19" s="28"/>
      <c r="BY19" s="28"/>
      <c r="BZ19" s="156" t="s">
        <v>242</v>
      </c>
      <c r="CA19" s="156"/>
      <c r="CB19" s="8">
        <v>14</v>
      </c>
      <c r="CC19" s="8">
        <v>14</v>
      </c>
      <c r="CD19" s="8"/>
      <c r="CE19" s="68"/>
      <c r="CF19" s="81">
        <f>CB19+CD19</f>
        <v>14</v>
      </c>
      <c r="CG19" s="82">
        <v>14</v>
      </c>
      <c r="CH19" s="29"/>
      <c r="CI19" s="29"/>
      <c r="CJ19" s="28"/>
      <c r="CK19" s="28"/>
      <c r="CL19" s="156" t="s">
        <v>242</v>
      </c>
      <c r="CM19" s="156"/>
      <c r="CN19" s="2">
        <v>15</v>
      </c>
      <c r="CO19" s="2">
        <v>15</v>
      </c>
      <c r="CP19" s="2">
        <v>3</v>
      </c>
      <c r="CQ19" s="2">
        <v>3</v>
      </c>
      <c r="CR19" s="2">
        <v>3</v>
      </c>
      <c r="CS19" s="2">
        <v>3</v>
      </c>
      <c r="CT19" s="2">
        <v>3</v>
      </c>
      <c r="CU19" s="2">
        <v>3</v>
      </c>
      <c r="CV19" s="2"/>
      <c r="CW19" s="40"/>
      <c r="CX19" s="7">
        <f>CN19+CP19+CR19+CT19</f>
        <v>24</v>
      </c>
      <c r="CY19" s="7">
        <f>CO19+CQ19+CS19+CU19+CW19</f>
        <v>24</v>
      </c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156" t="s">
        <v>242</v>
      </c>
      <c r="DP19" s="156"/>
      <c r="DQ19" s="8">
        <v>2</v>
      </c>
      <c r="DR19" s="8">
        <v>2</v>
      </c>
      <c r="DS19" s="8"/>
      <c r="DT19" s="8"/>
      <c r="DU19" s="8"/>
      <c r="DV19" s="68"/>
      <c r="DW19" s="81">
        <f>DQ19+DS19+DU19</f>
        <v>2</v>
      </c>
      <c r="DX19" s="82">
        <f>DR19+DT19+DV19</f>
        <v>2</v>
      </c>
      <c r="EE19" s="156" t="s">
        <v>242</v>
      </c>
      <c r="EF19" s="186"/>
      <c r="EG19" s="79">
        <f t="shared" si="3"/>
        <v>146</v>
      </c>
      <c r="EH19" s="80">
        <v>146</v>
      </c>
    </row>
    <row r="20" spans="1:75" ht="12.75">
      <c r="A20" s="32"/>
      <c r="B20" s="35"/>
      <c r="AE20" s="46"/>
      <c r="AF20" s="46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46"/>
      <c r="BP20" s="46"/>
      <c r="BQ20" s="46"/>
      <c r="BR20" s="46"/>
      <c r="BS20" s="46"/>
      <c r="BT20" s="46"/>
      <c r="BU20" s="46"/>
      <c r="BV20" s="112"/>
      <c r="BW20" s="46"/>
    </row>
    <row r="21" spans="1:2" ht="12.75">
      <c r="A21" s="32"/>
      <c r="B21" s="35"/>
    </row>
    <row r="22" spans="1:86" ht="12.75">
      <c r="A22" s="32"/>
      <c r="B22" s="35"/>
      <c r="CH22" s="3"/>
    </row>
    <row r="23" spans="1:2" ht="12.75">
      <c r="A23" s="32"/>
      <c r="B23" s="35"/>
    </row>
    <row r="24" spans="1:73" ht="12.75">
      <c r="A24" s="32"/>
      <c r="BU24" s="3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ht="12.75">
      <c r="A29" s="32"/>
    </row>
    <row r="30" ht="12.75">
      <c r="A30" s="32"/>
    </row>
  </sheetData>
  <sheetProtection/>
  <mergeCells count="106">
    <mergeCell ref="BE1:BV1"/>
    <mergeCell ref="AS1:BD1"/>
    <mergeCell ref="P1:AC1"/>
    <mergeCell ref="CL19:CM19"/>
    <mergeCell ref="BO5:BP5"/>
    <mergeCell ref="BE12:BF12"/>
    <mergeCell ref="BZ12:CA12"/>
    <mergeCell ref="CL15:CL16"/>
    <mergeCell ref="BZ15:BZ16"/>
    <mergeCell ref="BE18:BF18"/>
    <mergeCell ref="EE19:EF19"/>
    <mergeCell ref="CL18:CM18"/>
    <mergeCell ref="DO19:DP19"/>
    <mergeCell ref="DO18:DP18"/>
    <mergeCell ref="EE18:EF18"/>
    <mergeCell ref="CJ5:CK5"/>
    <mergeCell ref="EG4:EH5"/>
    <mergeCell ref="EE15:EE16"/>
    <mergeCell ref="CV5:CW5"/>
    <mergeCell ref="CR5:CS5"/>
    <mergeCell ref="DU5:DV5"/>
    <mergeCell ref="DW5:DX5"/>
    <mergeCell ref="DQ5:DR5"/>
    <mergeCell ref="CX4:CY5"/>
    <mergeCell ref="EE12:EF12"/>
    <mergeCell ref="DO12:DP12"/>
    <mergeCell ref="AM5:AN5"/>
    <mergeCell ref="AO5:AP5"/>
    <mergeCell ref="P2:AC2"/>
    <mergeCell ref="AB3:AC3"/>
    <mergeCell ref="CP5:CQ5"/>
    <mergeCell ref="BM5:BN5"/>
    <mergeCell ref="BI5:BJ5"/>
    <mergeCell ref="BU4:BV5"/>
    <mergeCell ref="BK5:BL5"/>
    <mergeCell ref="CN5:CO5"/>
    <mergeCell ref="AK5:AL5"/>
    <mergeCell ref="V5:W5"/>
    <mergeCell ref="T5:U5"/>
    <mergeCell ref="P4:AC4"/>
    <mergeCell ref="X5:Y5"/>
    <mergeCell ref="C5:D5"/>
    <mergeCell ref="M5:N5"/>
    <mergeCell ref="EA1:EK1"/>
    <mergeCell ref="BX1:CI1"/>
    <mergeCell ref="EA2:EJ2"/>
    <mergeCell ref="CL1:CW1"/>
    <mergeCell ref="CT5:CU5"/>
    <mergeCell ref="DO5:DP6"/>
    <mergeCell ref="EE4:EF6"/>
    <mergeCell ref="BX2:CI2"/>
    <mergeCell ref="DS5:DT5"/>
    <mergeCell ref="CH5:CI5"/>
    <mergeCell ref="CB5:CC5"/>
    <mergeCell ref="BQ5:BR5"/>
    <mergeCell ref="CL12:CM12"/>
    <mergeCell ref="DO15:DO16"/>
    <mergeCell ref="CD5:CE5"/>
    <mergeCell ref="CF5:CG5"/>
    <mergeCell ref="BZ5:CA6"/>
    <mergeCell ref="CL5:CM6"/>
    <mergeCell ref="A1:N1"/>
    <mergeCell ref="AE1:AR1"/>
    <mergeCell ref="G5:H5"/>
    <mergeCell ref="I5:J5"/>
    <mergeCell ref="A2:N2"/>
    <mergeCell ref="AB5:AC5"/>
    <mergeCell ref="P5:Q6"/>
    <mergeCell ref="R5:S5"/>
    <mergeCell ref="Z5:AA5"/>
    <mergeCell ref="A5:B6"/>
    <mergeCell ref="AE19:AF19"/>
    <mergeCell ref="AS19:AT19"/>
    <mergeCell ref="A19:B19"/>
    <mergeCell ref="A18:B18"/>
    <mergeCell ref="P19:Q19"/>
    <mergeCell ref="A15:A16"/>
    <mergeCell ref="P18:Q18"/>
    <mergeCell ref="AS18:AT18"/>
    <mergeCell ref="AS15:AS16"/>
    <mergeCell ref="K5:L5"/>
    <mergeCell ref="AE5:AF6"/>
    <mergeCell ref="AE15:AE16"/>
    <mergeCell ref="A4:N4"/>
    <mergeCell ref="AE18:AF18"/>
    <mergeCell ref="AY5:AZ5"/>
    <mergeCell ref="E5:F5"/>
    <mergeCell ref="AD12:AF12"/>
    <mergeCell ref="AI5:AJ5"/>
    <mergeCell ref="AG5:AH5"/>
    <mergeCell ref="BZ19:CA19"/>
    <mergeCell ref="BC5:BD5"/>
    <mergeCell ref="BA5:BB5"/>
    <mergeCell ref="BE5:BF6"/>
    <mergeCell ref="BZ18:CA18"/>
    <mergeCell ref="AQ5:AR5"/>
    <mergeCell ref="BE19:BF19"/>
    <mergeCell ref="BE15:BE16"/>
    <mergeCell ref="BS5:BT5"/>
    <mergeCell ref="A12:B12"/>
    <mergeCell ref="AU5:AV5"/>
    <mergeCell ref="AS12:AT12"/>
    <mergeCell ref="AS5:AT6"/>
    <mergeCell ref="AW5:AX5"/>
    <mergeCell ref="P12:Q12"/>
    <mergeCell ref="P15:P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scaleWithDoc="0" alignWithMargins="0">
    <oddHeader>&amp;C2/1.-2/6. melléklet az 3/2014. (IV. 2.) önkormányzati rendelethez</oddHeader>
    <oddFooter>&amp;C
</oddFooter>
  </headerFooter>
  <colBreaks count="6" manualBreakCount="6">
    <brk id="29" max="18" man="1"/>
    <brk id="44" max="65535" man="1"/>
    <brk id="56" max="65535" man="1"/>
    <brk id="75" max="65535" man="1"/>
    <brk id="101" max="65535" man="1"/>
    <brk id="1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balint_kriszti</cp:lastModifiedBy>
  <cp:lastPrinted>2014-04-01T09:18:33Z</cp:lastPrinted>
  <dcterms:created xsi:type="dcterms:W3CDTF">2011-05-17T10:12:56Z</dcterms:created>
  <dcterms:modified xsi:type="dcterms:W3CDTF">2014-04-02T08:37:11Z</dcterms:modified>
  <cp:category/>
  <cp:version/>
  <cp:contentType/>
  <cp:contentStatus/>
</cp:coreProperties>
</file>