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9435" windowHeight="5160" tabRatio="599" activeTab="15"/>
  </bookViews>
  <sheets>
    <sheet name="2-3.mell" sheetId="1" r:id="rId1"/>
    <sheet name="4.mell" sheetId="2" r:id="rId2"/>
    <sheet name="4.1" sheetId="6" r:id="rId3"/>
    <sheet name="4.2" sheetId="25" r:id="rId4"/>
    <sheet name="4.3-7" sheetId="35" r:id="rId5"/>
    <sheet name="5.mell" sheetId="3" r:id="rId6"/>
    <sheet name="5.1" sheetId="7" r:id="rId7"/>
    <sheet name="5.2" sheetId="26" r:id="rId8"/>
    <sheet name="5.3-7." sheetId="36" r:id="rId9"/>
    <sheet name="7-8.mell." sheetId="9" r:id="rId10"/>
    <sheet name="9.1-9.2" sheetId="10" r:id="rId11"/>
    <sheet name="9.3. mell." sheetId="11" r:id="rId12"/>
    <sheet name="10 mell" sheetId="29" r:id="rId13"/>
    <sheet name="11-11.2" sheetId="13" r:id="rId14"/>
    <sheet name="12 mell" sheetId="17" r:id="rId15"/>
    <sheet name="13 mell." sheetId="32" r:id="rId16"/>
  </sheets>
  <externalReferences>
    <externalReference r:id="rId17"/>
    <externalReference r:id="rId18"/>
    <externalReference r:id="rId19"/>
  </externalReferences>
  <definedNames>
    <definedName name="_xlnm.Print_Titles" localSheetId="2">'4.1'!$6:$10</definedName>
    <definedName name="_xlnm.Print_Titles" localSheetId="4">'4.3-7'!$1:$12</definedName>
    <definedName name="_xlnm.Print_Titles" localSheetId="6">'5.1'!$6:$11</definedName>
    <definedName name="_xlnm.Print_Titles" localSheetId="8">'5.3-7.'!$1:$10</definedName>
    <definedName name="_xlnm.Print_Area" localSheetId="13">'11-11.2'!$A$1:$H$67</definedName>
    <definedName name="_xlnm.Print_Area" localSheetId="14">'12 mell'!$A$1:$N$33</definedName>
    <definedName name="_xlnm.Print_Area" localSheetId="0">'2-3.mell'!$A$1:$D$50</definedName>
    <definedName name="_xlnm.Print_Area" localSheetId="2">'4.1'!$A$1:$O$189</definedName>
    <definedName name="_xlnm.Print_Area" localSheetId="3">'4.2'!$A$1:$O$41</definedName>
    <definedName name="_xlnm.Print_Area" localSheetId="4">'4.3-7'!$A$1:$P$224</definedName>
    <definedName name="_xlnm.Print_Area" localSheetId="1">'4.mell'!$A$1:$N$52</definedName>
    <definedName name="_xlnm.Print_Area" localSheetId="6">'5.1'!$A$1:$L$258</definedName>
    <definedName name="_xlnm.Print_Area" localSheetId="7">'5.2'!$A$1:$L$50</definedName>
    <definedName name="_xlnm.Print_Area" localSheetId="8">'5.3-7.'!$A$1:$L$223</definedName>
    <definedName name="_xlnm.Print_Area" localSheetId="5">'5.mell'!$A$1:$K$50</definedName>
    <definedName name="_xlnm.Print_Area" localSheetId="9">'7-8.mell.'!$A$1:$D$74</definedName>
    <definedName name="_xlnm.Print_Area" localSheetId="10">'9.1-9.2'!$A$1:$H$90</definedName>
    <definedName name="_xlnm.Print_Area" localSheetId="11">'9.3. mell.'!$A$1:$D$18</definedName>
  </definedNames>
  <calcPr calcId="125725"/>
</workbook>
</file>

<file path=xl/calcChain.xml><?xml version="1.0" encoding="utf-8"?>
<calcChain xmlns="http://schemas.openxmlformats.org/spreadsheetml/2006/main">
  <c r="E251" i="7"/>
  <c r="F251"/>
  <c r="G251"/>
  <c r="I251"/>
  <c r="J251"/>
  <c r="K251"/>
  <c r="L251"/>
  <c r="D251"/>
  <c r="C142"/>
  <c r="C143"/>
  <c r="D24" i="9"/>
  <c r="C24"/>
  <c r="C117" i="7"/>
  <c r="C57"/>
  <c r="C58"/>
  <c r="F59"/>
  <c r="G37" i="10"/>
  <c r="H37"/>
  <c r="F37"/>
  <c r="C125" i="7"/>
  <c r="C126"/>
  <c r="F127"/>
  <c r="C151"/>
  <c r="C227" i="36"/>
  <c r="C224"/>
  <c r="N224" s="1"/>
  <c r="O223"/>
  <c r="P223" s="1"/>
  <c r="N223"/>
  <c r="P220"/>
  <c r="O220"/>
  <c r="N220"/>
  <c r="O219"/>
  <c r="P219" s="1"/>
  <c r="N219"/>
  <c r="P216"/>
  <c r="O216"/>
  <c r="N216"/>
  <c r="O215"/>
  <c r="P215" s="1"/>
  <c r="N215"/>
  <c r="M214"/>
  <c r="M213"/>
  <c r="M212"/>
  <c r="O211"/>
  <c r="P211" s="1"/>
  <c r="N211"/>
  <c r="L210"/>
  <c r="K210"/>
  <c r="J210"/>
  <c r="I210"/>
  <c r="H210"/>
  <c r="G210"/>
  <c r="F210"/>
  <c r="E210"/>
  <c r="D210"/>
  <c r="O210" s="1"/>
  <c r="P210" s="1"/>
  <c r="O209"/>
  <c r="P209" s="1"/>
  <c r="N209"/>
  <c r="O208"/>
  <c r="N208"/>
  <c r="C208"/>
  <c r="C210" s="1"/>
  <c r="N210" s="1"/>
  <c r="P207"/>
  <c r="O207"/>
  <c r="N207"/>
  <c r="L206"/>
  <c r="K206"/>
  <c r="J206"/>
  <c r="I206"/>
  <c r="H206"/>
  <c r="G206"/>
  <c r="F206"/>
  <c r="E206"/>
  <c r="D206"/>
  <c r="O206" s="1"/>
  <c r="P205"/>
  <c r="O205"/>
  <c r="N205"/>
  <c r="O204"/>
  <c r="P204" s="1"/>
  <c r="C204"/>
  <c r="C206" s="1"/>
  <c r="N206" s="1"/>
  <c r="O203"/>
  <c r="P203" s="1"/>
  <c r="N203"/>
  <c r="L202"/>
  <c r="K202"/>
  <c r="J202"/>
  <c r="I202"/>
  <c r="H202"/>
  <c r="G202"/>
  <c r="F202"/>
  <c r="E202"/>
  <c r="D202"/>
  <c r="O202" s="1"/>
  <c r="P202" s="1"/>
  <c r="C202"/>
  <c r="N202" s="1"/>
  <c r="O201"/>
  <c r="P201" s="1"/>
  <c r="N201"/>
  <c r="P200"/>
  <c r="O200"/>
  <c r="N200"/>
  <c r="C200"/>
  <c r="P199"/>
  <c r="O199"/>
  <c r="N199"/>
  <c r="L198"/>
  <c r="K198"/>
  <c r="J198"/>
  <c r="I198"/>
  <c r="H198"/>
  <c r="G198"/>
  <c r="F198"/>
  <c r="E198"/>
  <c r="D198"/>
  <c r="O198" s="1"/>
  <c r="P198" s="1"/>
  <c r="P197"/>
  <c r="O197"/>
  <c r="N197"/>
  <c r="O196"/>
  <c r="P196" s="1"/>
  <c r="C196"/>
  <c r="C198" s="1"/>
  <c r="N198" s="1"/>
  <c r="O195"/>
  <c r="P195" s="1"/>
  <c r="N195"/>
  <c r="L194"/>
  <c r="K194"/>
  <c r="J194"/>
  <c r="I194"/>
  <c r="H194"/>
  <c r="G194"/>
  <c r="F194"/>
  <c r="E194"/>
  <c r="D194"/>
  <c r="O194" s="1"/>
  <c r="P194" s="1"/>
  <c r="C194"/>
  <c r="N194" s="1"/>
  <c r="O193"/>
  <c r="P193" s="1"/>
  <c r="N193"/>
  <c r="P192"/>
  <c r="O192"/>
  <c r="N192"/>
  <c r="C192"/>
  <c r="P191"/>
  <c r="O191"/>
  <c r="N191"/>
  <c r="L190"/>
  <c r="K190"/>
  <c r="J190"/>
  <c r="I190"/>
  <c r="H190"/>
  <c r="G190"/>
  <c r="F190"/>
  <c r="E190"/>
  <c r="D190"/>
  <c r="O190" s="1"/>
  <c r="P189"/>
  <c r="O189"/>
  <c r="N189"/>
  <c r="O188"/>
  <c r="P188" s="1"/>
  <c r="C188"/>
  <c r="C190" s="1"/>
  <c r="N190" s="1"/>
  <c r="O187"/>
  <c r="P187" s="1"/>
  <c r="N187"/>
  <c r="L186"/>
  <c r="K186"/>
  <c r="J186"/>
  <c r="I186"/>
  <c r="H186"/>
  <c r="G186"/>
  <c r="F186"/>
  <c r="E186"/>
  <c r="D186"/>
  <c r="O186" s="1"/>
  <c r="P186" s="1"/>
  <c r="C186"/>
  <c r="N186" s="1"/>
  <c r="O185"/>
  <c r="P185" s="1"/>
  <c r="N185"/>
  <c r="P184"/>
  <c r="O184"/>
  <c r="N184"/>
  <c r="C184"/>
  <c r="P183"/>
  <c r="O183"/>
  <c r="N183"/>
  <c r="H182"/>
  <c r="F182"/>
  <c r="D182"/>
  <c r="L181"/>
  <c r="L182" s="1"/>
  <c r="K181"/>
  <c r="K182" s="1"/>
  <c r="J181"/>
  <c r="J182" s="1"/>
  <c r="I181"/>
  <c r="I182" s="1"/>
  <c r="H181"/>
  <c r="G181"/>
  <c r="G182" s="1"/>
  <c r="F181"/>
  <c r="E181"/>
  <c r="E182" s="1"/>
  <c r="D181"/>
  <c r="O181" s="1"/>
  <c r="P181" s="1"/>
  <c r="C181"/>
  <c r="N181" s="1"/>
  <c r="O180"/>
  <c r="P180" s="1"/>
  <c r="N180"/>
  <c r="O179"/>
  <c r="P179" s="1"/>
  <c r="C179"/>
  <c r="C182" s="1"/>
  <c r="N182" s="1"/>
  <c r="O178"/>
  <c r="P178" s="1"/>
  <c r="N178"/>
  <c r="L177"/>
  <c r="K177"/>
  <c r="J177"/>
  <c r="I177"/>
  <c r="H177"/>
  <c r="G177"/>
  <c r="F177"/>
  <c r="E177"/>
  <c r="D177"/>
  <c r="O177" s="1"/>
  <c r="P177" s="1"/>
  <c r="C177"/>
  <c r="N177" s="1"/>
  <c r="O176"/>
  <c r="P176" s="1"/>
  <c r="N176"/>
  <c r="P175"/>
  <c r="O175"/>
  <c r="N175"/>
  <c r="C175"/>
  <c r="P174"/>
  <c r="O174"/>
  <c r="N174"/>
  <c r="L173"/>
  <c r="J173"/>
  <c r="H173"/>
  <c r="F173"/>
  <c r="D173"/>
  <c r="L172"/>
  <c r="K172"/>
  <c r="K173" s="1"/>
  <c r="J172"/>
  <c r="I172"/>
  <c r="I173" s="1"/>
  <c r="H172"/>
  <c r="G172"/>
  <c r="G173" s="1"/>
  <c r="F172"/>
  <c r="E172"/>
  <c r="E173" s="1"/>
  <c r="D172"/>
  <c r="O172" s="1"/>
  <c r="P172" s="1"/>
  <c r="C172"/>
  <c r="N172" s="1"/>
  <c r="O171"/>
  <c r="P171" s="1"/>
  <c r="N171"/>
  <c r="P170"/>
  <c r="O170"/>
  <c r="N170"/>
  <c r="C170"/>
  <c r="C173" s="1"/>
  <c r="N173" s="1"/>
  <c r="P169"/>
  <c r="O169"/>
  <c r="N169"/>
  <c r="L168"/>
  <c r="K168"/>
  <c r="J168"/>
  <c r="I168"/>
  <c r="H168"/>
  <c r="G168"/>
  <c r="F168"/>
  <c r="E168"/>
  <c r="D168"/>
  <c r="O168" s="1"/>
  <c r="P168" s="1"/>
  <c r="P167"/>
  <c r="O167"/>
  <c r="N167"/>
  <c r="O166"/>
  <c r="P166" s="1"/>
  <c r="C166"/>
  <c r="C168" s="1"/>
  <c r="N168" s="1"/>
  <c r="O165"/>
  <c r="P165" s="1"/>
  <c r="N165"/>
  <c r="L164"/>
  <c r="K164"/>
  <c r="J164"/>
  <c r="I164"/>
  <c r="H164"/>
  <c r="G164"/>
  <c r="F164"/>
  <c r="E164"/>
  <c r="D164"/>
  <c r="O164" s="1"/>
  <c r="P164" s="1"/>
  <c r="C164"/>
  <c r="N164" s="1"/>
  <c r="O163"/>
  <c r="P163" s="1"/>
  <c r="N163"/>
  <c r="P162"/>
  <c r="O162"/>
  <c r="N162"/>
  <c r="C162"/>
  <c r="P161"/>
  <c r="O161"/>
  <c r="N161"/>
  <c r="L160"/>
  <c r="K160"/>
  <c r="J160"/>
  <c r="I160"/>
  <c r="H160"/>
  <c r="G160"/>
  <c r="F160"/>
  <c r="E160"/>
  <c r="D160"/>
  <c r="O160" s="1"/>
  <c r="P159"/>
  <c r="O159"/>
  <c r="N159"/>
  <c r="O158"/>
  <c r="P158" s="1"/>
  <c r="C158"/>
  <c r="C160" s="1"/>
  <c r="N160" s="1"/>
  <c r="O157"/>
  <c r="P157" s="1"/>
  <c r="N157"/>
  <c r="L156"/>
  <c r="K156"/>
  <c r="J156"/>
  <c r="I156"/>
  <c r="H156"/>
  <c r="G156"/>
  <c r="F156"/>
  <c r="E156"/>
  <c r="D156"/>
  <c r="O156" s="1"/>
  <c r="P156" s="1"/>
  <c r="C156"/>
  <c r="N156" s="1"/>
  <c r="O155"/>
  <c r="P155" s="1"/>
  <c r="N155"/>
  <c r="P154"/>
  <c r="O154"/>
  <c r="N154"/>
  <c r="C154"/>
  <c r="P153"/>
  <c r="O153"/>
  <c r="N153"/>
  <c r="L152"/>
  <c r="K152"/>
  <c r="J152"/>
  <c r="I152"/>
  <c r="H152"/>
  <c r="G152"/>
  <c r="F152"/>
  <c r="E152"/>
  <c r="D152"/>
  <c r="O152" s="1"/>
  <c r="P152" s="1"/>
  <c r="P151"/>
  <c r="O151"/>
  <c r="N151"/>
  <c r="O150"/>
  <c r="P150" s="1"/>
  <c r="C150"/>
  <c r="C152" s="1"/>
  <c r="N152" s="1"/>
  <c r="O149"/>
  <c r="P149" s="1"/>
  <c r="N149"/>
  <c r="K148"/>
  <c r="I148"/>
  <c r="G148"/>
  <c r="E148"/>
  <c r="L147"/>
  <c r="L148" s="1"/>
  <c r="K147"/>
  <c r="J147"/>
  <c r="J148" s="1"/>
  <c r="I147"/>
  <c r="H147"/>
  <c r="H148" s="1"/>
  <c r="G147"/>
  <c r="F147"/>
  <c r="F148" s="1"/>
  <c r="E147"/>
  <c r="D147"/>
  <c r="O147" s="1"/>
  <c r="P147" s="1"/>
  <c r="C147"/>
  <c r="N147" s="1"/>
  <c r="P146"/>
  <c r="O146"/>
  <c r="N146"/>
  <c r="O145"/>
  <c r="P145" s="1"/>
  <c r="O144"/>
  <c r="P144" s="1"/>
  <c r="N144"/>
  <c r="P143"/>
  <c r="O143"/>
  <c r="N143"/>
  <c r="C143"/>
  <c r="C148" s="1"/>
  <c r="N148" s="1"/>
  <c r="P142"/>
  <c r="O142"/>
  <c r="N142"/>
  <c r="L141"/>
  <c r="J141"/>
  <c r="H141"/>
  <c r="F141"/>
  <c r="D141"/>
  <c r="L140"/>
  <c r="K140"/>
  <c r="K141" s="1"/>
  <c r="J140"/>
  <c r="I140"/>
  <c r="I141" s="1"/>
  <c r="H140"/>
  <c r="G140"/>
  <c r="G141" s="1"/>
  <c r="F140"/>
  <c r="E140"/>
  <c r="E141" s="1"/>
  <c r="D140"/>
  <c r="O140" s="1"/>
  <c r="P140" s="1"/>
  <c r="C140"/>
  <c r="N140" s="1"/>
  <c r="O139"/>
  <c r="P139" s="1"/>
  <c r="N139"/>
  <c r="P138"/>
  <c r="O138"/>
  <c r="P137"/>
  <c r="O137"/>
  <c r="N137"/>
  <c r="O136"/>
  <c r="P136" s="1"/>
  <c r="C136"/>
  <c r="C141" s="1"/>
  <c r="N141" s="1"/>
  <c r="O135"/>
  <c r="P135" s="1"/>
  <c r="N135"/>
  <c r="K134"/>
  <c r="I134"/>
  <c r="G134"/>
  <c r="E134"/>
  <c r="L133"/>
  <c r="L134" s="1"/>
  <c r="K133"/>
  <c r="J133"/>
  <c r="J134" s="1"/>
  <c r="I133"/>
  <c r="H133"/>
  <c r="H134" s="1"/>
  <c r="G133"/>
  <c r="F133"/>
  <c r="F134" s="1"/>
  <c r="E133"/>
  <c r="D133"/>
  <c r="O133" s="1"/>
  <c r="P133" s="1"/>
  <c r="C133"/>
  <c r="N133" s="1"/>
  <c r="P132"/>
  <c r="O132"/>
  <c r="N132"/>
  <c r="O131"/>
  <c r="P131" s="1"/>
  <c r="N131"/>
  <c r="P130"/>
  <c r="O130"/>
  <c r="N130"/>
  <c r="C130"/>
  <c r="C134" s="1"/>
  <c r="N134" s="1"/>
  <c r="P129"/>
  <c r="O129"/>
  <c r="N129"/>
  <c r="L128"/>
  <c r="K128"/>
  <c r="J128"/>
  <c r="I128"/>
  <c r="H128"/>
  <c r="G128"/>
  <c r="F128"/>
  <c r="E128"/>
  <c r="D128"/>
  <c r="O128" s="1"/>
  <c r="P127"/>
  <c r="O127"/>
  <c r="N127"/>
  <c r="O126"/>
  <c r="P126" s="1"/>
  <c r="C126"/>
  <c r="C128" s="1"/>
  <c r="N128" s="1"/>
  <c r="O125"/>
  <c r="P125" s="1"/>
  <c r="N125"/>
  <c r="L124"/>
  <c r="K124"/>
  <c r="J124"/>
  <c r="I124"/>
  <c r="H124"/>
  <c r="G124"/>
  <c r="F124"/>
  <c r="E124"/>
  <c r="D124"/>
  <c r="O124" s="1"/>
  <c r="P124" s="1"/>
  <c r="C124"/>
  <c r="N124" s="1"/>
  <c r="O123"/>
  <c r="P123" s="1"/>
  <c r="N123"/>
  <c r="P122"/>
  <c r="O122"/>
  <c r="N122"/>
  <c r="C122"/>
  <c r="P121"/>
  <c r="O121"/>
  <c r="N121"/>
  <c r="L120"/>
  <c r="K120"/>
  <c r="J120"/>
  <c r="I120"/>
  <c r="H120"/>
  <c r="G120"/>
  <c r="F120"/>
  <c r="E120"/>
  <c r="D120"/>
  <c r="O120" s="1"/>
  <c r="P120" s="1"/>
  <c r="P119"/>
  <c r="O119"/>
  <c r="N119"/>
  <c r="O118"/>
  <c r="P118" s="1"/>
  <c r="C118"/>
  <c r="C120" s="1"/>
  <c r="N120" s="1"/>
  <c r="O117"/>
  <c r="P117" s="1"/>
  <c r="N117"/>
  <c r="L116"/>
  <c r="K116"/>
  <c r="J116"/>
  <c r="I116"/>
  <c r="H116"/>
  <c r="G116"/>
  <c r="F116"/>
  <c r="E116"/>
  <c r="D116"/>
  <c r="O116" s="1"/>
  <c r="P116" s="1"/>
  <c r="C116"/>
  <c r="N116" s="1"/>
  <c r="O115"/>
  <c r="P115" s="1"/>
  <c r="N115"/>
  <c r="P114"/>
  <c r="O114"/>
  <c r="N114"/>
  <c r="C114"/>
  <c r="P113"/>
  <c r="O113"/>
  <c r="N113"/>
  <c r="L112"/>
  <c r="K112"/>
  <c r="J112"/>
  <c r="I112"/>
  <c r="H112"/>
  <c r="G112"/>
  <c r="F112"/>
  <c r="E112"/>
  <c r="D112"/>
  <c r="O112" s="1"/>
  <c r="P111"/>
  <c r="O111"/>
  <c r="N111"/>
  <c r="O110"/>
  <c r="P110" s="1"/>
  <c r="C110"/>
  <c r="C112" s="1"/>
  <c r="O109"/>
  <c r="P109" s="1"/>
  <c r="N109"/>
  <c r="L107"/>
  <c r="K107"/>
  <c r="J107"/>
  <c r="I107"/>
  <c r="H107"/>
  <c r="G107"/>
  <c r="F107"/>
  <c r="E107"/>
  <c r="D107"/>
  <c r="O107" s="1"/>
  <c r="P107" s="1"/>
  <c r="C107"/>
  <c r="N107" s="1"/>
  <c r="M106"/>
  <c r="L106"/>
  <c r="K106"/>
  <c r="J106"/>
  <c r="I106"/>
  <c r="H106"/>
  <c r="G106"/>
  <c r="F106"/>
  <c r="E106"/>
  <c r="D106"/>
  <c r="O106" s="1"/>
  <c r="P106" s="1"/>
  <c r="C106"/>
  <c r="N106" s="1"/>
  <c r="O105"/>
  <c r="P105" s="1"/>
  <c r="N105"/>
  <c r="L103"/>
  <c r="L104" s="1"/>
  <c r="K103"/>
  <c r="K104" s="1"/>
  <c r="J103"/>
  <c r="J104" s="1"/>
  <c r="I103"/>
  <c r="I104" s="1"/>
  <c r="H103"/>
  <c r="H104" s="1"/>
  <c r="G103"/>
  <c r="G104" s="1"/>
  <c r="F103"/>
  <c r="F104" s="1"/>
  <c r="E103"/>
  <c r="E104" s="1"/>
  <c r="D103"/>
  <c r="D104" s="1"/>
  <c r="O104" s="1"/>
  <c r="C103"/>
  <c r="N103" s="1"/>
  <c r="P102"/>
  <c r="O102"/>
  <c r="N102"/>
  <c r="O101"/>
  <c r="P101" s="1"/>
  <c r="N101"/>
  <c r="P100"/>
  <c r="O100"/>
  <c r="N100"/>
  <c r="C100"/>
  <c r="C104" s="1"/>
  <c r="N104" s="1"/>
  <c r="P99"/>
  <c r="O99"/>
  <c r="N99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O97" s="1"/>
  <c r="P97" s="1"/>
  <c r="C97"/>
  <c r="N97" s="1"/>
  <c r="O96"/>
  <c r="P96" s="1"/>
  <c r="N96"/>
  <c r="P95"/>
  <c r="O95"/>
  <c r="N95"/>
  <c r="O94"/>
  <c r="P94" s="1"/>
  <c r="C94"/>
  <c r="C98" s="1"/>
  <c r="O93"/>
  <c r="P93" s="1"/>
  <c r="N93"/>
  <c r="L91"/>
  <c r="K91"/>
  <c r="J91"/>
  <c r="I91"/>
  <c r="H91"/>
  <c r="G91"/>
  <c r="F91"/>
  <c r="E91"/>
  <c r="D91"/>
  <c r="O91" s="1"/>
  <c r="P91" s="1"/>
  <c r="C91"/>
  <c r="N91" s="1"/>
  <c r="M90"/>
  <c r="L90"/>
  <c r="K90"/>
  <c r="J90"/>
  <c r="I90"/>
  <c r="H90"/>
  <c r="G90"/>
  <c r="F90"/>
  <c r="E90"/>
  <c r="D90"/>
  <c r="O90" s="1"/>
  <c r="P90" s="1"/>
  <c r="C90"/>
  <c r="N90" s="1"/>
  <c r="O89"/>
  <c r="P89" s="1"/>
  <c r="N89"/>
  <c r="K88"/>
  <c r="I88"/>
  <c r="G88"/>
  <c r="E88"/>
  <c r="L87"/>
  <c r="L88" s="1"/>
  <c r="K87"/>
  <c r="J87"/>
  <c r="J88" s="1"/>
  <c r="I87"/>
  <c r="H87"/>
  <c r="H88" s="1"/>
  <c r="G87"/>
  <c r="F87"/>
  <c r="F88" s="1"/>
  <c r="E87"/>
  <c r="D87"/>
  <c r="O87" s="1"/>
  <c r="P87" s="1"/>
  <c r="C87"/>
  <c r="N87" s="1"/>
  <c r="P86"/>
  <c r="O86"/>
  <c r="N86"/>
  <c r="O85"/>
  <c r="P85" s="1"/>
  <c r="C85"/>
  <c r="C88" s="1"/>
  <c r="N88" s="1"/>
  <c r="O84"/>
  <c r="P84" s="1"/>
  <c r="N84"/>
  <c r="K83"/>
  <c r="I83"/>
  <c r="G83"/>
  <c r="E83"/>
  <c r="L82"/>
  <c r="L83" s="1"/>
  <c r="K82"/>
  <c r="J82"/>
  <c r="J83" s="1"/>
  <c r="I82"/>
  <c r="H82"/>
  <c r="H83" s="1"/>
  <c r="G82"/>
  <c r="F82"/>
  <c r="F83" s="1"/>
  <c r="E82"/>
  <c r="D82"/>
  <c r="O82" s="1"/>
  <c r="P82" s="1"/>
  <c r="C82"/>
  <c r="N82" s="1"/>
  <c r="P81"/>
  <c r="O81"/>
  <c r="P80"/>
  <c r="O80"/>
  <c r="N80"/>
  <c r="O79"/>
  <c r="P79" s="1"/>
  <c r="C79"/>
  <c r="C83" s="1"/>
  <c r="N83" s="1"/>
  <c r="O78"/>
  <c r="P78" s="1"/>
  <c r="N78"/>
  <c r="L77"/>
  <c r="K77"/>
  <c r="J77"/>
  <c r="I77"/>
  <c r="H77"/>
  <c r="G77"/>
  <c r="F77"/>
  <c r="E77"/>
  <c r="D77"/>
  <c r="O77" s="1"/>
  <c r="P77" s="1"/>
  <c r="C77"/>
  <c r="N77" s="1"/>
  <c r="O76"/>
  <c r="P76" s="1"/>
  <c r="N76"/>
  <c r="P75"/>
  <c r="O75"/>
  <c r="N75"/>
  <c r="C75"/>
  <c r="P74"/>
  <c r="O74"/>
  <c r="N74"/>
  <c r="L73"/>
  <c r="K73"/>
  <c r="J73"/>
  <c r="I73"/>
  <c r="H73"/>
  <c r="G73"/>
  <c r="F73"/>
  <c r="E73"/>
  <c r="D73"/>
  <c r="O73" s="1"/>
  <c r="P72"/>
  <c r="O72"/>
  <c r="N72"/>
  <c r="O71"/>
  <c r="P71" s="1"/>
  <c r="C71"/>
  <c r="C73" s="1"/>
  <c r="N73" s="1"/>
  <c r="O70"/>
  <c r="P70" s="1"/>
  <c r="N70"/>
  <c r="K69"/>
  <c r="I69"/>
  <c r="G69"/>
  <c r="E69"/>
  <c r="L68"/>
  <c r="L69" s="1"/>
  <c r="L64" s="1"/>
  <c r="K68"/>
  <c r="J68"/>
  <c r="J69" s="1"/>
  <c r="J64" s="1"/>
  <c r="I68"/>
  <c r="H68"/>
  <c r="H69" s="1"/>
  <c r="H64" s="1"/>
  <c r="G68"/>
  <c r="F68"/>
  <c r="F69" s="1"/>
  <c r="F64" s="1"/>
  <c r="E68"/>
  <c r="D68"/>
  <c r="O68" s="1"/>
  <c r="P68" s="1"/>
  <c r="C68"/>
  <c r="N68" s="1"/>
  <c r="P67"/>
  <c r="O67"/>
  <c r="N67"/>
  <c r="O66"/>
  <c r="P66" s="1"/>
  <c r="C66"/>
  <c r="C69" s="1"/>
  <c r="O65"/>
  <c r="P65" s="1"/>
  <c r="N65"/>
  <c r="K64"/>
  <c r="I64"/>
  <c r="G64"/>
  <c r="E64"/>
  <c r="L63"/>
  <c r="K63"/>
  <c r="J63"/>
  <c r="I63"/>
  <c r="H63"/>
  <c r="G63"/>
  <c r="F63"/>
  <c r="E63"/>
  <c r="D63"/>
  <c r="O63" s="1"/>
  <c r="P63" s="1"/>
  <c r="C63"/>
  <c r="N63" s="1"/>
  <c r="N62"/>
  <c r="M62"/>
  <c r="L62"/>
  <c r="K62"/>
  <c r="J62"/>
  <c r="I62"/>
  <c r="H62"/>
  <c r="G62"/>
  <c r="F62"/>
  <c r="E62"/>
  <c r="D62"/>
  <c r="O62" s="1"/>
  <c r="P62" s="1"/>
  <c r="C62"/>
  <c r="P61"/>
  <c r="O61"/>
  <c r="N61"/>
  <c r="L60"/>
  <c r="J60"/>
  <c r="H60"/>
  <c r="F60"/>
  <c r="D60"/>
  <c r="L59"/>
  <c r="K59"/>
  <c r="K60" s="1"/>
  <c r="J59"/>
  <c r="I59"/>
  <c r="I60" s="1"/>
  <c r="H59"/>
  <c r="G59"/>
  <c r="G60" s="1"/>
  <c r="F59"/>
  <c r="E59"/>
  <c r="E60" s="1"/>
  <c r="D59"/>
  <c r="O59" s="1"/>
  <c r="P59" s="1"/>
  <c r="C59"/>
  <c r="N59" s="1"/>
  <c r="O58"/>
  <c r="P58" s="1"/>
  <c r="N58"/>
  <c r="P57"/>
  <c r="O57"/>
  <c r="P56"/>
  <c r="O56"/>
  <c r="N56"/>
  <c r="O55"/>
  <c r="N55"/>
  <c r="C55"/>
  <c r="C60" s="1"/>
  <c r="N60" s="1"/>
  <c r="P54"/>
  <c r="O54"/>
  <c r="N54"/>
  <c r="L53"/>
  <c r="J53"/>
  <c r="H53"/>
  <c r="F53"/>
  <c r="D53"/>
  <c r="L52"/>
  <c r="K52"/>
  <c r="K53" s="1"/>
  <c r="J52"/>
  <c r="I52"/>
  <c r="I53" s="1"/>
  <c r="H52"/>
  <c r="G52"/>
  <c r="G53" s="1"/>
  <c r="F52"/>
  <c r="E52"/>
  <c r="E53" s="1"/>
  <c r="D52"/>
  <c r="O52" s="1"/>
  <c r="P52" s="1"/>
  <c r="C52"/>
  <c r="N52" s="1"/>
  <c r="O51"/>
  <c r="P51" s="1"/>
  <c r="N51"/>
  <c r="P50"/>
  <c r="O50"/>
  <c r="N50"/>
  <c r="C50"/>
  <c r="C53" s="1"/>
  <c r="N53" s="1"/>
  <c r="P49"/>
  <c r="O49"/>
  <c r="N49"/>
  <c r="L48"/>
  <c r="J48"/>
  <c r="H48"/>
  <c r="F48"/>
  <c r="D48"/>
  <c r="L47"/>
  <c r="K47"/>
  <c r="K48" s="1"/>
  <c r="K43" s="1"/>
  <c r="K222" s="1"/>
  <c r="J47"/>
  <c r="I47"/>
  <c r="I48" s="1"/>
  <c r="I43" s="1"/>
  <c r="I222" s="1"/>
  <c r="H47"/>
  <c r="G47"/>
  <c r="G48" s="1"/>
  <c r="G43" s="1"/>
  <c r="G222" s="1"/>
  <c r="F47"/>
  <c r="E47"/>
  <c r="E48" s="1"/>
  <c r="E43" s="1"/>
  <c r="E222" s="1"/>
  <c r="D47"/>
  <c r="O47" s="1"/>
  <c r="P47" s="1"/>
  <c r="C47"/>
  <c r="N47" s="1"/>
  <c r="O46"/>
  <c r="P46" s="1"/>
  <c r="N46"/>
  <c r="P45"/>
  <c r="O45"/>
  <c r="N45"/>
  <c r="C45"/>
  <c r="C48" s="1"/>
  <c r="P44"/>
  <c r="O44"/>
  <c r="N44"/>
  <c r="L43"/>
  <c r="L222" s="1"/>
  <c r="J43"/>
  <c r="J222" s="1"/>
  <c r="H43"/>
  <c r="H222" s="1"/>
  <c r="F43"/>
  <c r="F222" s="1"/>
  <c r="D43"/>
  <c r="L42"/>
  <c r="L221" s="1"/>
  <c r="K42"/>
  <c r="K221" s="1"/>
  <c r="J42"/>
  <c r="J221" s="1"/>
  <c r="I42"/>
  <c r="I221" s="1"/>
  <c r="H42"/>
  <c r="H221" s="1"/>
  <c r="G42"/>
  <c r="G221" s="1"/>
  <c r="F42"/>
  <c r="F221" s="1"/>
  <c r="E42"/>
  <c r="E221" s="1"/>
  <c r="D42"/>
  <c r="D221" s="1"/>
  <c r="C42"/>
  <c r="C221" s="1"/>
  <c r="N221" s="1"/>
  <c r="L41"/>
  <c r="L212" s="1"/>
  <c r="K41"/>
  <c r="K212" s="1"/>
  <c r="J41"/>
  <c r="J212" s="1"/>
  <c r="I41"/>
  <c r="I212" s="1"/>
  <c r="H41"/>
  <c r="H212" s="1"/>
  <c r="G41"/>
  <c r="G212" s="1"/>
  <c r="F41"/>
  <c r="F212" s="1"/>
  <c r="E41"/>
  <c r="E212" s="1"/>
  <c r="D41"/>
  <c r="D212" s="1"/>
  <c r="O212" s="1"/>
  <c r="C41"/>
  <c r="N41" s="1"/>
  <c r="P40"/>
  <c r="O40"/>
  <c r="N40"/>
  <c r="L39"/>
  <c r="J39"/>
  <c r="H39"/>
  <c r="F39"/>
  <c r="D39"/>
  <c r="L38"/>
  <c r="K38"/>
  <c r="K39" s="1"/>
  <c r="J38"/>
  <c r="I38"/>
  <c r="I39" s="1"/>
  <c r="H38"/>
  <c r="G38"/>
  <c r="G39" s="1"/>
  <c r="F38"/>
  <c r="E38"/>
  <c r="E39" s="1"/>
  <c r="D38"/>
  <c r="O38" s="1"/>
  <c r="P38" s="1"/>
  <c r="C38"/>
  <c r="N38" s="1"/>
  <c r="O37"/>
  <c r="P37" s="1"/>
  <c r="N37"/>
  <c r="P36"/>
  <c r="O36"/>
  <c r="N36"/>
  <c r="O35"/>
  <c r="P35" s="1"/>
  <c r="N35"/>
  <c r="P34"/>
  <c r="O34"/>
  <c r="N34"/>
  <c r="C34"/>
  <c r="C39" s="1"/>
  <c r="N39" s="1"/>
  <c r="P33"/>
  <c r="O33"/>
  <c r="N33"/>
  <c r="L32"/>
  <c r="J32"/>
  <c r="H32"/>
  <c r="F32"/>
  <c r="D32"/>
  <c r="L31"/>
  <c r="K31"/>
  <c r="K32" s="1"/>
  <c r="J31"/>
  <c r="I31"/>
  <c r="I32" s="1"/>
  <c r="H31"/>
  <c r="G31"/>
  <c r="G32" s="1"/>
  <c r="F31"/>
  <c r="E31"/>
  <c r="E32" s="1"/>
  <c r="D31"/>
  <c r="O31" s="1"/>
  <c r="P31" s="1"/>
  <c r="C31"/>
  <c r="N31" s="1"/>
  <c r="O30"/>
  <c r="P30" s="1"/>
  <c r="N30"/>
  <c r="P29"/>
  <c r="O29"/>
  <c r="N29"/>
  <c r="O28"/>
  <c r="P28" s="1"/>
  <c r="N28"/>
  <c r="P27"/>
  <c r="O27"/>
  <c r="N27"/>
  <c r="C27"/>
  <c r="C32" s="1"/>
  <c r="N32" s="1"/>
  <c r="P26"/>
  <c r="O26"/>
  <c r="N26"/>
  <c r="L25"/>
  <c r="J25"/>
  <c r="H25"/>
  <c r="F25"/>
  <c r="D25"/>
  <c r="L24"/>
  <c r="K24"/>
  <c r="K25" s="1"/>
  <c r="J24"/>
  <c r="I24"/>
  <c r="I25" s="1"/>
  <c r="H24"/>
  <c r="G24"/>
  <c r="G25" s="1"/>
  <c r="F24"/>
  <c r="E24"/>
  <c r="E25" s="1"/>
  <c r="D24"/>
  <c r="O24" s="1"/>
  <c r="P24" s="1"/>
  <c r="C24"/>
  <c r="N24" s="1"/>
  <c r="O23"/>
  <c r="P23" s="1"/>
  <c r="N23"/>
  <c r="P22"/>
  <c r="O22"/>
  <c r="N22"/>
  <c r="O21"/>
  <c r="P21" s="1"/>
  <c r="N21"/>
  <c r="P20"/>
  <c r="O20"/>
  <c r="N20"/>
  <c r="C20"/>
  <c r="C25" s="1"/>
  <c r="N25" s="1"/>
  <c r="P19"/>
  <c r="O19"/>
  <c r="N19"/>
  <c r="L18"/>
  <c r="J18"/>
  <c r="H18"/>
  <c r="F18"/>
  <c r="D18"/>
  <c r="L17"/>
  <c r="K17"/>
  <c r="K18" s="1"/>
  <c r="J17"/>
  <c r="I17"/>
  <c r="I18" s="1"/>
  <c r="H17"/>
  <c r="G17"/>
  <c r="G18" s="1"/>
  <c r="F17"/>
  <c r="E17"/>
  <c r="E18" s="1"/>
  <c r="D17"/>
  <c r="C17"/>
  <c r="O16"/>
  <c r="P16" s="1"/>
  <c r="N16"/>
  <c r="P15"/>
  <c r="O15"/>
  <c r="N15"/>
  <c r="O14"/>
  <c r="P14" s="1"/>
  <c r="N14"/>
  <c r="P13"/>
  <c r="O13"/>
  <c r="N13"/>
  <c r="C13"/>
  <c r="C212" s="1"/>
  <c r="N212" s="1"/>
  <c r="Q265" i="35"/>
  <c r="R265" s="1"/>
  <c r="Q264"/>
  <c r="R264" s="1"/>
  <c r="Q263"/>
  <c r="R263" s="1"/>
  <c r="Q262"/>
  <c r="R262" s="1"/>
  <c r="Q261"/>
  <c r="R261" s="1"/>
  <c r="Q260"/>
  <c r="R260" s="1"/>
  <c r="Q259"/>
  <c r="R259" s="1"/>
  <c r="Q258"/>
  <c r="R258" s="1"/>
  <c r="Q257"/>
  <c r="R257" s="1"/>
  <c r="Q256"/>
  <c r="R256" s="1"/>
  <c r="Q255"/>
  <c r="R255" s="1"/>
  <c r="Q254"/>
  <c r="R254" s="1"/>
  <c r="Q253"/>
  <c r="R253" s="1"/>
  <c r="Q252"/>
  <c r="R252" s="1"/>
  <c r="Q251"/>
  <c r="R251" s="1"/>
  <c r="Q250"/>
  <c r="R250" s="1"/>
  <c r="Q249"/>
  <c r="R249" s="1"/>
  <c r="Q248"/>
  <c r="R248" s="1"/>
  <c r="Q247"/>
  <c r="R247" s="1"/>
  <c r="Q246"/>
  <c r="R246" s="1"/>
  <c r="Q245"/>
  <c r="R245" s="1"/>
  <c r="Q244"/>
  <c r="R244" s="1"/>
  <c r="Q243"/>
  <c r="R243" s="1"/>
  <c r="Q242"/>
  <c r="R242" s="1"/>
  <c r="Q241"/>
  <c r="R241" s="1"/>
  <c r="Q240"/>
  <c r="R240" s="1"/>
  <c r="Q239"/>
  <c r="R239" s="1"/>
  <c r="Q238"/>
  <c r="R238" s="1"/>
  <c r="Q237"/>
  <c r="R237" s="1"/>
  <c r="Q236"/>
  <c r="R236" s="1"/>
  <c r="Q235"/>
  <c r="R235" s="1"/>
  <c r="Q234"/>
  <c r="R234" s="1"/>
  <c r="Q233"/>
  <c r="R233" s="1"/>
  <c r="Q232"/>
  <c r="R232" s="1"/>
  <c r="Q231"/>
  <c r="R231" s="1"/>
  <c r="R229"/>
  <c r="Q229"/>
  <c r="Q228"/>
  <c r="Q227"/>
  <c r="Q226"/>
  <c r="C225"/>
  <c r="Q224"/>
  <c r="R224" s="1"/>
  <c r="Q221"/>
  <c r="R221" s="1"/>
  <c r="Q220"/>
  <c r="R220" s="1"/>
  <c r="P217"/>
  <c r="O217"/>
  <c r="N217"/>
  <c r="M217"/>
  <c r="L217"/>
  <c r="K217"/>
  <c r="J217"/>
  <c r="I217"/>
  <c r="H217"/>
  <c r="G217"/>
  <c r="F217"/>
  <c r="E217"/>
  <c r="Q216"/>
  <c r="R216" s="1"/>
  <c r="Q212"/>
  <c r="R212" s="1"/>
  <c r="P211"/>
  <c r="O211"/>
  <c r="N211"/>
  <c r="M211"/>
  <c r="L211"/>
  <c r="K211"/>
  <c r="J211"/>
  <c r="I211"/>
  <c r="H211"/>
  <c r="G211"/>
  <c r="F211"/>
  <c r="E211"/>
  <c r="Q210"/>
  <c r="R210" s="1"/>
  <c r="D209"/>
  <c r="Q209" s="1"/>
  <c r="R208"/>
  <c r="Q208"/>
  <c r="P207"/>
  <c r="O207"/>
  <c r="N207"/>
  <c r="M207"/>
  <c r="L207"/>
  <c r="K207"/>
  <c r="J207"/>
  <c r="I207"/>
  <c r="H207"/>
  <c r="G207"/>
  <c r="F207"/>
  <c r="E207"/>
  <c r="R206"/>
  <c r="Q206"/>
  <c r="D205"/>
  <c r="Q205" s="1"/>
  <c r="R204"/>
  <c r="Q204"/>
  <c r="P203"/>
  <c r="O203"/>
  <c r="N203"/>
  <c r="M203"/>
  <c r="L203"/>
  <c r="K203"/>
  <c r="J203"/>
  <c r="I203"/>
  <c r="H203"/>
  <c r="G203"/>
  <c r="F203"/>
  <c r="E203"/>
  <c r="R202"/>
  <c r="Q202"/>
  <c r="D201"/>
  <c r="Q201" s="1"/>
  <c r="R200"/>
  <c r="Q200"/>
  <c r="P199"/>
  <c r="O199"/>
  <c r="N199"/>
  <c r="M199"/>
  <c r="L199"/>
  <c r="K199"/>
  <c r="J199"/>
  <c r="I199"/>
  <c r="H199"/>
  <c r="G199"/>
  <c r="F199"/>
  <c r="E199"/>
  <c r="R198"/>
  <c r="Q198"/>
  <c r="D197"/>
  <c r="Q197" s="1"/>
  <c r="R196"/>
  <c r="Q196"/>
  <c r="P195"/>
  <c r="O195"/>
  <c r="N195"/>
  <c r="M195"/>
  <c r="L195"/>
  <c r="K195"/>
  <c r="J195"/>
  <c r="I195"/>
  <c r="H195"/>
  <c r="G195"/>
  <c r="F195"/>
  <c r="E195"/>
  <c r="R194"/>
  <c r="Q194"/>
  <c r="D193"/>
  <c r="Q193" s="1"/>
  <c r="R192"/>
  <c r="Q192"/>
  <c r="P191"/>
  <c r="O191"/>
  <c r="N191"/>
  <c r="M191"/>
  <c r="L191"/>
  <c r="K191"/>
  <c r="J191"/>
  <c r="I191"/>
  <c r="H191"/>
  <c r="G191"/>
  <c r="F191"/>
  <c r="E191"/>
  <c r="R190"/>
  <c r="Q190"/>
  <c r="D189"/>
  <c r="Q189" s="1"/>
  <c r="R188"/>
  <c r="Q188"/>
  <c r="P187"/>
  <c r="O187"/>
  <c r="N187"/>
  <c r="M187"/>
  <c r="L187"/>
  <c r="K187"/>
  <c r="J187"/>
  <c r="I187"/>
  <c r="H187"/>
  <c r="G187"/>
  <c r="F187"/>
  <c r="E187"/>
  <c r="R186"/>
  <c r="Q186"/>
  <c r="D185"/>
  <c r="Q185" s="1"/>
  <c r="R184"/>
  <c r="Q184"/>
  <c r="P182"/>
  <c r="P183" s="1"/>
  <c r="O182"/>
  <c r="O183" s="1"/>
  <c r="N182"/>
  <c r="N183" s="1"/>
  <c r="M182"/>
  <c r="M183" s="1"/>
  <c r="L182"/>
  <c r="L183" s="1"/>
  <c r="K182"/>
  <c r="K183" s="1"/>
  <c r="J182"/>
  <c r="J183" s="1"/>
  <c r="I182"/>
  <c r="I183" s="1"/>
  <c r="H182"/>
  <c r="H183" s="1"/>
  <c r="G182"/>
  <c r="G183" s="1"/>
  <c r="F182"/>
  <c r="F183" s="1"/>
  <c r="E182"/>
  <c r="E183" s="1"/>
  <c r="D182"/>
  <c r="Q182" s="1"/>
  <c r="R182" s="1"/>
  <c r="C182"/>
  <c r="R181"/>
  <c r="Q181"/>
  <c r="D180"/>
  <c r="Q180" s="1"/>
  <c r="R179"/>
  <c r="Q179"/>
  <c r="P178"/>
  <c r="O178"/>
  <c r="N178"/>
  <c r="M178"/>
  <c r="L178"/>
  <c r="K178"/>
  <c r="J178"/>
  <c r="I178"/>
  <c r="H178"/>
  <c r="G178"/>
  <c r="F178"/>
  <c r="E178"/>
  <c r="R177"/>
  <c r="Q177"/>
  <c r="D176"/>
  <c r="Q176" s="1"/>
  <c r="R175"/>
  <c r="Q175"/>
  <c r="P173"/>
  <c r="P174" s="1"/>
  <c r="O173"/>
  <c r="O174" s="1"/>
  <c r="N173"/>
  <c r="N174" s="1"/>
  <c r="M173"/>
  <c r="M174" s="1"/>
  <c r="L173"/>
  <c r="L174" s="1"/>
  <c r="K173"/>
  <c r="K174" s="1"/>
  <c r="J173"/>
  <c r="J174" s="1"/>
  <c r="I173"/>
  <c r="I174" s="1"/>
  <c r="H173"/>
  <c r="H174" s="1"/>
  <c r="G173"/>
  <c r="G174" s="1"/>
  <c r="F173"/>
  <c r="F174" s="1"/>
  <c r="E173"/>
  <c r="E174" s="1"/>
  <c r="D173"/>
  <c r="Q173" s="1"/>
  <c r="R173" s="1"/>
  <c r="C173"/>
  <c r="R172"/>
  <c r="Q172"/>
  <c r="D171"/>
  <c r="Q171" s="1"/>
  <c r="R170"/>
  <c r="Q170"/>
  <c r="P169"/>
  <c r="O169"/>
  <c r="N169"/>
  <c r="M169"/>
  <c r="L169"/>
  <c r="K169"/>
  <c r="J169"/>
  <c r="I169"/>
  <c r="H169"/>
  <c r="G169"/>
  <c r="F169"/>
  <c r="E169"/>
  <c r="R168"/>
  <c r="Q168"/>
  <c r="D167"/>
  <c r="Q167" s="1"/>
  <c r="R166"/>
  <c r="Q166"/>
  <c r="P165"/>
  <c r="O165"/>
  <c r="N165"/>
  <c r="M165"/>
  <c r="L165"/>
  <c r="K165"/>
  <c r="J165"/>
  <c r="I165"/>
  <c r="H165"/>
  <c r="G165"/>
  <c r="F165"/>
  <c r="E165"/>
  <c r="R164"/>
  <c r="Q164"/>
  <c r="D163"/>
  <c r="Q163" s="1"/>
  <c r="R162"/>
  <c r="Q162"/>
  <c r="P161"/>
  <c r="O161"/>
  <c r="N161"/>
  <c r="M161"/>
  <c r="L161"/>
  <c r="K161"/>
  <c r="J161"/>
  <c r="I161"/>
  <c r="H161"/>
  <c r="G161"/>
  <c r="F161"/>
  <c r="E161"/>
  <c r="R160"/>
  <c r="Q160"/>
  <c r="D159"/>
  <c r="Q159" s="1"/>
  <c r="R158"/>
  <c r="Q158"/>
  <c r="P157"/>
  <c r="O157"/>
  <c r="N157"/>
  <c r="M157"/>
  <c r="L157"/>
  <c r="K157"/>
  <c r="J157"/>
  <c r="I157"/>
  <c r="H157"/>
  <c r="G157"/>
  <c r="F157"/>
  <c r="E157"/>
  <c r="R156"/>
  <c r="Q156"/>
  <c r="D155"/>
  <c r="Q155" s="1"/>
  <c r="R154"/>
  <c r="Q154"/>
  <c r="P153"/>
  <c r="O153"/>
  <c r="N153"/>
  <c r="M153"/>
  <c r="L153"/>
  <c r="K153"/>
  <c r="J153"/>
  <c r="I153"/>
  <c r="H153"/>
  <c r="G153"/>
  <c r="F153"/>
  <c r="E153"/>
  <c r="R152"/>
  <c r="Q152"/>
  <c r="D151"/>
  <c r="Q151" s="1"/>
  <c r="R150"/>
  <c r="Q150"/>
  <c r="P148"/>
  <c r="P149" s="1"/>
  <c r="O148"/>
  <c r="O149" s="1"/>
  <c r="N148"/>
  <c r="N149" s="1"/>
  <c r="M148"/>
  <c r="M149" s="1"/>
  <c r="L148"/>
  <c r="L149" s="1"/>
  <c r="K148"/>
  <c r="K149" s="1"/>
  <c r="J148"/>
  <c r="J149" s="1"/>
  <c r="I148"/>
  <c r="I149" s="1"/>
  <c r="H148"/>
  <c r="H149" s="1"/>
  <c r="G148"/>
  <c r="G149" s="1"/>
  <c r="F148"/>
  <c r="F149" s="1"/>
  <c r="E148"/>
  <c r="E149" s="1"/>
  <c r="D148"/>
  <c r="Q148" s="1"/>
  <c r="R148" s="1"/>
  <c r="C148"/>
  <c r="R147"/>
  <c r="Q147"/>
  <c r="R146"/>
  <c r="Q146"/>
  <c r="R145"/>
  <c r="Q145"/>
  <c r="D144"/>
  <c r="Q144" s="1"/>
  <c r="R143"/>
  <c r="Q143"/>
  <c r="P141"/>
  <c r="P142" s="1"/>
  <c r="O141"/>
  <c r="O142" s="1"/>
  <c r="N141"/>
  <c r="N142" s="1"/>
  <c r="M141"/>
  <c r="M142" s="1"/>
  <c r="L141"/>
  <c r="L142" s="1"/>
  <c r="K141"/>
  <c r="K142" s="1"/>
  <c r="J141"/>
  <c r="J142" s="1"/>
  <c r="I141"/>
  <c r="I142" s="1"/>
  <c r="H141"/>
  <c r="H142" s="1"/>
  <c r="G141"/>
  <c r="G142" s="1"/>
  <c r="F141"/>
  <c r="F142" s="1"/>
  <c r="E141"/>
  <c r="E142" s="1"/>
  <c r="D141"/>
  <c r="Q141" s="1"/>
  <c r="R141" s="1"/>
  <c r="C141"/>
  <c r="C142" s="1"/>
  <c r="R140"/>
  <c r="Q140"/>
  <c r="R139"/>
  <c r="Q139"/>
  <c r="R138"/>
  <c r="Q138"/>
  <c r="R137"/>
  <c r="Q137"/>
  <c r="R136"/>
  <c r="Q136"/>
  <c r="P134"/>
  <c r="P135" s="1"/>
  <c r="P109" s="1"/>
  <c r="O134"/>
  <c r="O135" s="1"/>
  <c r="N134"/>
  <c r="N135" s="1"/>
  <c r="N109" s="1"/>
  <c r="M134"/>
  <c r="M135" s="1"/>
  <c r="L134"/>
  <c r="L135" s="1"/>
  <c r="L109" s="1"/>
  <c r="K134"/>
  <c r="K135" s="1"/>
  <c r="J134"/>
  <c r="J135" s="1"/>
  <c r="J109" s="1"/>
  <c r="I134"/>
  <c r="I135" s="1"/>
  <c r="H134"/>
  <c r="H135" s="1"/>
  <c r="H109" s="1"/>
  <c r="G134"/>
  <c r="G135" s="1"/>
  <c r="F134"/>
  <c r="F135" s="1"/>
  <c r="F109" s="1"/>
  <c r="E134"/>
  <c r="E135" s="1"/>
  <c r="D134"/>
  <c r="Q134" s="1"/>
  <c r="R134" s="1"/>
  <c r="C134"/>
  <c r="C135" s="1"/>
  <c r="R133"/>
  <c r="Q133"/>
  <c r="R132"/>
  <c r="Q132"/>
  <c r="R131"/>
  <c r="Q131"/>
  <c r="R130"/>
  <c r="Q130"/>
  <c r="P129"/>
  <c r="O129"/>
  <c r="N129"/>
  <c r="M129"/>
  <c r="L129"/>
  <c r="K129"/>
  <c r="J129"/>
  <c r="I129"/>
  <c r="H129"/>
  <c r="G129"/>
  <c r="F129"/>
  <c r="E129"/>
  <c r="R128"/>
  <c r="Q128"/>
  <c r="D127"/>
  <c r="Q127" s="1"/>
  <c r="R126"/>
  <c r="Q126"/>
  <c r="P125"/>
  <c r="O125"/>
  <c r="N125"/>
  <c r="M125"/>
  <c r="L125"/>
  <c r="K125"/>
  <c r="J125"/>
  <c r="I125"/>
  <c r="H125"/>
  <c r="G125"/>
  <c r="F125"/>
  <c r="E125"/>
  <c r="R124"/>
  <c r="Q124"/>
  <c r="D123"/>
  <c r="Q123" s="1"/>
  <c r="R122"/>
  <c r="Q122"/>
  <c r="P121"/>
  <c r="O121"/>
  <c r="N121"/>
  <c r="M121"/>
  <c r="L121"/>
  <c r="K121"/>
  <c r="J121"/>
  <c r="I121"/>
  <c r="H121"/>
  <c r="G121"/>
  <c r="F121"/>
  <c r="E121"/>
  <c r="R120"/>
  <c r="Q120"/>
  <c r="D119"/>
  <c r="Q119" s="1"/>
  <c r="R118"/>
  <c r="Q118"/>
  <c r="P117"/>
  <c r="O117"/>
  <c r="N117"/>
  <c r="M117"/>
  <c r="L117"/>
  <c r="K117"/>
  <c r="J117"/>
  <c r="I117"/>
  <c r="H117"/>
  <c r="G117"/>
  <c r="F117"/>
  <c r="E117"/>
  <c r="R116"/>
  <c r="Q116"/>
  <c r="D115"/>
  <c r="Q115" s="1"/>
  <c r="R114"/>
  <c r="Q114"/>
  <c r="P113"/>
  <c r="O113"/>
  <c r="N113"/>
  <c r="M113"/>
  <c r="L113"/>
  <c r="K113"/>
  <c r="J113"/>
  <c r="I113"/>
  <c r="H113"/>
  <c r="G113"/>
  <c r="F113"/>
  <c r="E113"/>
  <c r="R112"/>
  <c r="Q112"/>
  <c r="D111"/>
  <c r="Q111" s="1"/>
  <c r="R110"/>
  <c r="Q110"/>
  <c r="P108"/>
  <c r="O108"/>
  <c r="N108"/>
  <c r="M108"/>
  <c r="L108"/>
  <c r="K108"/>
  <c r="J108"/>
  <c r="I108"/>
  <c r="H108"/>
  <c r="G108"/>
  <c r="F108"/>
  <c r="E108"/>
  <c r="D108"/>
  <c r="Q108" s="1"/>
  <c r="R108" s="1"/>
  <c r="C108"/>
  <c r="P107"/>
  <c r="O107"/>
  <c r="N107"/>
  <c r="M107"/>
  <c r="L107"/>
  <c r="K107"/>
  <c r="J107"/>
  <c r="I107"/>
  <c r="H107"/>
  <c r="G107"/>
  <c r="F107"/>
  <c r="E107"/>
  <c r="D107"/>
  <c r="Q107" s="1"/>
  <c r="R106"/>
  <c r="Q106"/>
  <c r="P104"/>
  <c r="P105" s="1"/>
  <c r="O104"/>
  <c r="O105" s="1"/>
  <c r="N104"/>
  <c r="N105" s="1"/>
  <c r="M104"/>
  <c r="M105" s="1"/>
  <c r="L104"/>
  <c r="L105" s="1"/>
  <c r="K104"/>
  <c r="K105" s="1"/>
  <c r="J104"/>
  <c r="J105" s="1"/>
  <c r="I104"/>
  <c r="I105" s="1"/>
  <c r="H104"/>
  <c r="H105" s="1"/>
  <c r="G104"/>
  <c r="G105" s="1"/>
  <c r="F104"/>
  <c r="F105" s="1"/>
  <c r="E104"/>
  <c r="E105" s="1"/>
  <c r="D104"/>
  <c r="Q104" s="1"/>
  <c r="R104" s="1"/>
  <c r="C104"/>
  <c r="R103"/>
  <c r="Q103"/>
  <c r="R102"/>
  <c r="Q102"/>
  <c r="D101"/>
  <c r="Q101" s="1"/>
  <c r="R100"/>
  <c r="Q100"/>
  <c r="P98"/>
  <c r="P99" s="1"/>
  <c r="O98"/>
  <c r="O99" s="1"/>
  <c r="N98"/>
  <c r="N99" s="1"/>
  <c r="M98"/>
  <c r="M99" s="1"/>
  <c r="L98"/>
  <c r="L99" s="1"/>
  <c r="K98"/>
  <c r="K99" s="1"/>
  <c r="J98"/>
  <c r="J99" s="1"/>
  <c r="I98"/>
  <c r="I99" s="1"/>
  <c r="H98"/>
  <c r="H99" s="1"/>
  <c r="G98"/>
  <c r="G99" s="1"/>
  <c r="F98"/>
  <c r="F99" s="1"/>
  <c r="E98"/>
  <c r="E99" s="1"/>
  <c r="D98"/>
  <c r="Q98" s="1"/>
  <c r="R98" s="1"/>
  <c r="C98"/>
  <c r="R97"/>
  <c r="Q97"/>
  <c r="R96"/>
  <c r="Q96"/>
  <c r="D95"/>
  <c r="Q95" s="1"/>
  <c r="R94"/>
  <c r="Q94"/>
  <c r="P92"/>
  <c r="O92"/>
  <c r="N92"/>
  <c r="M92"/>
  <c r="L92"/>
  <c r="K92"/>
  <c r="J92"/>
  <c r="I92"/>
  <c r="H92"/>
  <c r="G92"/>
  <c r="F92"/>
  <c r="E92"/>
  <c r="D92"/>
  <c r="Q92" s="1"/>
  <c r="R92" s="1"/>
  <c r="C92"/>
  <c r="P91"/>
  <c r="O91"/>
  <c r="N91"/>
  <c r="M91"/>
  <c r="L91"/>
  <c r="K91"/>
  <c r="J91"/>
  <c r="I91"/>
  <c r="H91"/>
  <c r="G91"/>
  <c r="F91"/>
  <c r="E91"/>
  <c r="D91"/>
  <c r="Q91" s="1"/>
  <c r="R90"/>
  <c r="Q90"/>
  <c r="N89"/>
  <c r="J89"/>
  <c r="F89"/>
  <c r="R88"/>
  <c r="P88"/>
  <c r="P89" s="1"/>
  <c r="O88"/>
  <c r="O89" s="1"/>
  <c r="N88"/>
  <c r="M88"/>
  <c r="M89" s="1"/>
  <c r="L88"/>
  <c r="L89" s="1"/>
  <c r="K88"/>
  <c r="K89" s="1"/>
  <c r="J88"/>
  <c r="I88"/>
  <c r="I89" s="1"/>
  <c r="H88"/>
  <c r="H89" s="1"/>
  <c r="G88"/>
  <c r="G89" s="1"/>
  <c r="F88"/>
  <c r="E88"/>
  <c r="E89" s="1"/>
  <c r="D88"/>
  <c r="Q88" s="1"/>
  <c r="C88"/>
  <c r="R87"/>
  <c r="Q87"/>
  <c r="D86"/>
  <c r="D89" s="1"/>
  <c r="Q89" s="1"/>
  <c r="Q85"/>
  <c r="R85" s="1"/>
  <c r="P83"/>
  <c r="P84" s="1"/>
  <c r="O83"/>
  <c r="O84" s="1"/>
  <c r="N83"/>
  <c r="N84" s="1"/>
  <c r="M83"/>
  <c r="M84" s="1"/>
  <c r="L83"/>
  <c r="L84" s="1"/>
  <c r="K83"/>
  <c r="K84" s="1"/>
  <c r="J83"/>
  <c r="J84" s="1"/>
  <c r="I83"/>
  <c r="I84" s="1"/>
  <c r="H83"/>
  <c r="H84" s="1"/>
  <c r="G83"/>
  <c r="G84" s="1"/>
  <c r="F83"/>
  <c r="F84" s="1"/>
  <c r="E83"/>
  <c r="E84" s="1"/>
  <c r="D83"/>
  <c r="C83"/>
  <c r="Q82"/>
  <c r="R82" s="1"/>
  <c r="Q81"/>
  <c r="R81" s="1"/>
  <c r="D80"/>
  <c r="D84" s="1"/>
  <c r="Q84" s="1"/>
  <c r="Q79"/>
  <c r="R79" s="1"/>
  <c r="P78"/>
  <c r="O78"/>
  <c r="N78"/>
  <c r="M78"/>
  <c r="L78"/>
  <c r="K78"/>
  <c r="J78"/>
  <c r="I78"/>
  <c r="H78"/>
  <c r="G78"/>
  <c r="F78"/>
  <c r="E78"/>
  <c r="Q77"/>
  <c r="R77" s="1"/>
  <c r="Q76"/>
  <c r="D76"/>
  <c r="D78" s="1"/>
  <c r="Q78" s="1"/>
  <c r="C76"/>
  <c r="C78" s="1"/>
  <c r="Q75"/>
  <c r="R75" s="1"/>
  <c r="P74"/>
  <c r="O74"/>
  <c r="N74"/>
  <c r="M74"/>
  <c r="L74"/>
  <c r="K74"/>
  <c r="J74"/>
  <c r="I74"/>
  <c r="H74"/>
  <c r="G74"/>
  <c r="F74"/>
  <c r="E74"/>
  <c r="Q73"/>
  <c r="R73" s="1"/>
  <c r="D72"/>
  <c r="D74" s="1"/>
  <c r="Q74" s="1"/>
  <c r="Q71"/>
  <c r="R71" s="1"/>
  <c r="P69"/>
  <c r="P70" s="1"/>
  <c r="P65" s="1"/>
  <c r="O69"/>
  <c r="O70" s="1"/>
  <c r="O65" s="1"/>
  <c r="N69"/>
  <c r="N70" s="1"/>
  <c r="N65" s="1"/>
  <c r="M69"/>
  <c r="M70" s="1"/>
  <c r="M65" s="1"/>
  <c r="L69"/>
  <c r="L70" s="1"/>
  <c r="L65" s="1"/>
  <c r="K69"/>
  <c r="K70" s="1"/>
  <c r="K65" s="1"/>
  <c r="J69"/>
  <c r="J70" s="1"/>
  <c r="J65" s="1"/>
  <c r="I69"/>
  <c r="I70" s="1"/>
  <c r="I65" s="1"/>
  <c r="H69"/>
  <c r="H70" s="1"/>
  <c r="H65" s="1"/>
  <c r="G69"/>
  <c r="G70" s="1"/>
  <c r="G65" s="1"/>
  <c r="F69"/>
  <c r="F70" s="1"/>
  <c r="F65" s="1"/>
  <c r="E69"/>
  <c r="E70" s="1"/>
  <c r="E65" s="1"/>
  <c r="D69"/>
  <c r="C69"/>
  <c r="Q68"/>
  <c r="R68" s="1"/>
  <c r="Q67"/>
  <c r="D67"/>
  <c r="D70" s="1"/>
  <c r="C67"/>
  <c r="C70" s="1"/>
  <c r="Q66"/>
  <c r="R66" s="1"/>
  <c r="P64"/>
  <c r="O64"/>
  <c r="N64"/>
  <c r="M64"/>
  <c r="L64"/>
  <c r="K64"/>
  <c r="J64"/>
  <c r="I64"/>
  <c r="H64"/>
  <c r="G64"/>
  <c r="F64"/>
  <c r="E64"/>
  <c r="Q64" s="1"/>
  <c r="R64" s="1"/>
  <c r="D64"/>
  <c r="C64"/>
  <c r="P63"/>
  <c r="O63"/>
  <c r="N63"/>
  <c r="M63"/>
  <c r="L63"/>
  <c r="K63"/>
  <c r="J63"/>
  <c r="I63"/>
  <c r="H63"/>
  <c r="G63"/>
  <c r="F63"/>
  <c r="E63"/>
  <c r="D63"/>
  <c r="Q62"/>
  <c r="R62" s="1"/>
  <c r="P60"/>
  <c r="P61" s="1"/>
  <c r="O60"/>
  <c r="O61" s="1"/>
  <c r="N60"/>
  <c r="N61" s="1"/>
  <c r="M60"/>
  <c r="M61" s="1"/>
  <c r="L60"/>
  <c r="L61" s="1"/>
  <c r="K60"/>
  <c r="K61" s="1"/>
  <c r="J60"/>
  <c r="J61" s="1"/>
  <c r="I60"/>
  <c r="I61" s="1"/>
  <c r="H60"/>
  <c r="H61" s="1"/>
  <c r="G60"/>
  <c r="G61" s="1"/>
  <c r="F60"/>
  <c r="F61" s="1"/>
  <c r="E60"/>
  <c r="E61" s="1"/>
  <c r="D60"/>
  <c r="D61" s="1"/>
  <c r="C60"/>
  <c r="C61" s="1"/>
  <c r="Q59"/>
  <c r="R59" s="1"/>
  <c r="Q58"/>
  <c r="R58" s="1"/>
  <c r="Q57"/>
  <c r="R57" s="1"/>
  <c r="Q56"/>
  <c r="R56" s="1"/>
  <c r="C56"/>
  <c r="R55"/>
  <c r="Q55"/>
  <c r="P53"/>
  <c r="P54" s="1"/>
  <c r="O53"/>
  <c r="O54" s="1"/>
  <c r="N53"/>
  <c r="N54" s="1"/>
  <c r="M53"/>
  <c r="M54" s="1"/>
  <c r="L53"/>
  <c r="L54" s="1"/>
  <c r="K53"/>
  <c r="K54" s="1"/>
  <c r="J53"/>
  <c r="J54" s="1"/>
  <c r="I53"/>
  <c r="I54" s="1"/>
  <c r="H53"/>
  <c r="H54" s="1"/>
  <c r="G53"/>
  <c r="G54" s="1"/>
  <c r="F53"/>
  <c r="F54" s="1"/>
  <c r="E53"/>
  <c r="E54" s="1"/>
  <c r="D53"/>
  <c r="Q53" s="1"/>
  <c r="R53" s="1"/>
  <c r="C53"/>
  <c r="R52"/>
  <c r="Q52"/>
  <c r="D51"/>
  <c r="D54" s="1"/>
  <c r="Q54" s="1"/>
  <c r="R50"/>
  <c r="Q50"/>
  <c r="P48"/>
  <c r="P49" s="1"/>
  <c r="O48"/>
  <c r="O49" s="1"/>
  <c r="O44" s="1"/>
  <c r="O223" s="1"/>
  <c r="N48"/>
  <c r="N49" s="1"/>
  <c r="M48"/>
  <c r="M49" s="1"/>
  <c r="M44" s="1"/>
  <c r="M223" s="1"/>
  <c r="L48"/>
  <c r="L49" s="1"/>
  <c r="K48"/>
  <c r="K49" s="1"/>
  <c r="K44" s="1"/>
  <c r="K223" s="1"/>
  <c r="J48"/>
  <c r="J49" s="1"/>
  <c r="I48"/>
  <c r="I49" s="1"/>
  <c r="I44" s="1"/>
  <c r="I223" s="1"/>
  <c r="H48"/>
  <c r="H49" s="1"/>
  <c r="G48"/>
  <c r="G49" s="1"/>
  <c r="G44" s="1"/>
  <c r="G223" s="1"/>
  <c r="F48"/>
  <c r="F49" s="1"/>
  <c r="E48"/>
  <c r="E49" s="1"/>
  <c r="E44" s="1"/>
  <c r="E223" s="1"/>
  <c r="D48"/>
  <c r="Q48" s="1"/>
  <c r="R48" s="1"/>
  <c r="C48"/>
  <c r="R47"/>
  <c r="Q47"/>
  <c r="D46"/>
  <c r="D49" s="1"/>
  <c r="R45"/>
  <c r="Q45"/>
  <c r="P43"/>
  <c r="P222" s="1"/>
  <c r="O43"/>
  <c r="O222" s="1"/>
  <c r="N43"/>
  <c r="N222" s="1"/>
  <c r="M43"/>
  <c r="M222" s="1"/>
  <c r="L43"/>
  <c r="L222" s="1"/>
  <c r="K43"/>
  <c r="K222" s="1"/>
  <c r="J43"/>
  <c r="J222" s="1"/>
  <c r="I43"/>
  <c r="I222" s="1"/>
  <c r="H43"/>
  <c r="H222" s="1"/>
  <c r="G43"/>
  <c r="G222" s="1"/>
  <c r="F43"/>
  <c r="F222" s="1"/>
  <c r="E43"/>
  <c r="E222" s="1"/>
  <c r="D43"/>
  <c r="D222" s="1"/>
  <c r="Q222" s="1"/>
  <c r="R222" s="1"/>
  <c r="C43"/>
  <c r="C222" s="1"/>
  <c r="P42"/>
  <c r="P213" s="1"/>
  <c r="P230" s="1"/>
  <c r="O42"/>
  <c r="O213" s="1"/>
  <c r="O230" s="1"/>
  <c r="N42"/>
  <c r="N213" s="1"/>
  <c r="N230" s="1"/>
  <c r="M42"/>
  <c r="M213" s="1"/>
  <c r="M230" s="1"/>
  <c r="L42"/>
  <c r="L213" s="1"/>
  <c r="L230" s="1"/>
  <c r="K42"/>
  <c r="K213" s="1"/>
  <c r="K230" s="1"/>
  <c r="J42"/>
  <c r="J213" s="1"/>
  <c r="J230" s="1"/>
  <c r="I42"/>
  <c r="I213" s="1"/>
  <c r="I230" s="1"/>
  <c r="H42"/>
  <c r="H213" s="1"/>
  <c r="H230" s="1"/>
  <c r="G42"/>
  <c r="G213" s="1"/>
  <c r="G230" s="1"/>
  <c r="F42"/>
  <c r="F213" s="1"/>
  <c r="F230" s="1"/>
  <c r="E42"/>
  <c r="E213" s="1"/>
  <c r="E230" s="1"/>
  <c r="D42"/>
  <c r="Q42" s="1"/>
  <c r="R41"/>
  <c r="Q41"/>
  <c r="P39"/>
  <c r="P40" s="1"/>
  <c r="O39"/>
  <c r="O40" s="1"/>
  <c r="N39"/>
  <c r="N40" s="1"/>
  <c r="M39"/>
  <c r="M40" s="1"/>
  <c r="L39"/>
  <c r="L40" s="1"/>
  <c r="K39"/>
  <c r="K40" s="1"/>
  <c r="J39"/>
  <c r="J40" s="1"/>
  <c r="I39"/>
  <c r="I40" s="1"/>
  <c r="H39"/>
  <c r="H40" s="1"/>
  <c r="G39"/>
  <c r="G40" s="1"/>
  <c r="F39"/>
  <c r="F40" s="1"/>
  <c r="E39"/>
  <c r="E40" s="1"/>
  <c r="D39"/>
  <c r="Q39" s="1"/>
  <c r="R39" s="1"/>
  <c r="C39"/>
  <c r="R38"/>
  <c r="Q38"/>
  <c r="R37"/>
  <c r="Q37"/>
  <c r="R36"/>
  <c r="Q36"/>
  <c r="D35"/>
  <c r="D40" s="1"/>
  <c r="R34"/>
  <c r="Q34"/>
  <c r="P32"/>
  <c r="P33" s="1"/>
  <c r="O32"/>
  <c r="O33" s="1"/>
  <c r="N32"/>
  <c r="N33" s="1"/>
  <c r="M32"/>
  <c r="M33" s="1"/>
  <c r="L32"/>
  <c r="L33" s="1"/>
  <c r="K32"/>
  <c r="K33" s="1"/>
  <c r="J32"/>
  <c r="J33" s="1"/>
  <c r="I32"/>
  <c r="I33" s="1"/>
  <c r="H32"/>
  <c r="H33" s="1"/>
  <c r="G32"/>
  <c r="G33" s="1"/>
  <c r="F32"/>
  <c r="F33" s="1"/>
  <c r="E32"/>
  <c r="E33" s="1"/>
  <c r="D32"/>
  <c r="Q32" s="1"/>
  <c r="R32" s="1"/>
  <c r="C32"/>
  <c r="R31"/>
  <c r="Q31"/>
  <c r="R30"/>
  <c r="Q30"/>
  <c r="R29"/>
  <c r="Q29"/>
  <c r="D28"/>
  <c r="Q28" s="1"/>
  <c r="R27"/>
  <c r="Q27"/>
  <c r="P25"/>
  <c r="P26" s="1"/>
  <c r="O25"/>
  <c r="O26" s="1"/>
  <c r="N25"/>
  <c r="N26" s="1"/>
  <c r="M25"/>
  <c r="M26" s="1"/>
  <c r="L25"/>
  <c r="L26" s="1"/>
  <c r="K25"/>
  <c r="K26" s="1"/>
  <c r="J25"/>
  <c r="J26" s="1"/>
  <c r="I25"/>
  <c r="I26" s="1"/>
  <c r="H25"/>
  <c r="H26" s="1"/>
  <c r="G25"/>
  <c r="G26" s="1"/>
  <c r="F25"/>
  <c r="F26" s="1"/>
  <c r="E25"/>
  <c r="E26" s="1"/>
  <c r="D25"/>
  <c r="Q25" s="1"/>
  <c r="R25" s="1"/>
  <c r="C25"/>
  <c r="R24"/>
  <c r="Q24"/>
  <c r="R23"/>
  <c r="Q23"/>
  <c r="R22"/>
  <c r="Q22"/>
  <c r="Q21"/>
  <c r="C21"/>
  <c r="C26" s="1"/>
  <c r="Q20"/>
  <c r="R20" s="1"/>
  <c r="P18"/>
  <c r="O18"/>
  <c r="N18"/>
  <c r="M18"/>
  <c r="L18"/>
  <c r="K18"/>
  <c r="J18"/>
  <c r="I18"/>
  <c r="H18"/>
  <c r="G18"/>
  <c r="F18"/>
  <c r="E18"/>
  <c r="D18"/>
  <c r="C18"/>
  <c r="C19" s="1"/>
  <c r="Q17"/>
  <c r="R17" s="1"/>
  <c r="Q16"/>
  <c r="R16" s="1"/>
  <c r="Q15"/>
  <c r="R15" s="1"/>
  <c r="Q14"/>
  <c r="R14" s="1"/>
  <c r="C14"/>
  <c r="R67" l="1"/>
  <c r="R76"/>
  <c r="Q63"/>
  <c r="C72"/>
  <c r="C74" s="1"/>
  <c r="C65" s="1"/>
  <c r="Q72"/>
  <c r="R72" s="1"/>
  <c r="C80"/>
  <c r="C84" s="1"/>
  <c r="R84" s="1"/>
  <c r="Q80"/>
  <c r="R80" s="1"/>
  <c r="C86"/>
  <c r="C89" s="1"/>
  <c r="R89" s="1"/>
  <c r="Q86"/>
  <c r="R86" s="1"/>
  <c r="E218" i="36"/>
  <c r="N48"/>
  <c r="C43"/>
  <c r="O25"/>
  <c r="P25" s="1"/>
  <c r="O39"/>
  <c r="P39" s="1"/>
  <c r="O48"/>
  <c r="P48" s="1"/>
  <c r="O53"/>
  <c r="P53" s="1"/>
  <c r="G218"/>
  <c r="I218"/>
  <c r="K218"/>
  <c r="O32"/>
  <c r="P32" s="1"/>
  <c r="D217"/>
  <c r="D213"/>
  <c r="F217"/>
  <c r="F213"/>
  <c r="H217"/>
  <c r="H213"/>
  <c r="J217"/>
  <c r="J213"/>
  <c r="L217"/>
  <c r="L213"/>
  <c r="N69"/>
  <c r="C64"/>
  <c r="N64" s="1"/>
  <c r="O17"/>
  <c r="P17" s="1"/>
  <c r="C18"/>
  <c r="O221"/>
  <c r="P221" s="1"/>
  <c r="O42"/>
  <c r="P42" s="1"/>
  <c r="P55"/>
  <c r="O60"/>
  <c r="P60" s="1"/>
  <c r="P73"/>
  <c r="P112"/>
  <c r="P128"/>
  <c r="F108"/>
  <c r="H108"/>
  <c r="J108"/>
  <c r="L108"/>
  <c r="E108"/>
  <c r="E92" s="1"/>
  <c r="E214" s="1"/>
  <c r="G108"/>
  <c r="G92" s="1"/>
  <c r="G214" s="1"/>
  <c r="I108"/>
  <c r="I92" s="1"/>
  <c r="I214" s="1"/>
  <c r="K108"/>
  <c r="K92" s="1"/>
  <c r="K214" s="1"/>
  <c r="O141"/>
  <c r="P141" s="1"/>
  <c r="P160"/>
  <c r="P190"/>
  <c r="P206"/>
  <c r="C217"/>
  <c r="C213"/>
  <c r="N213" s="1"/>
  <c r="E217"/>
  <c r="E224" s="1"/>
  <c r="E213"/>
  <c r="G217"/>
  <c r="G224" s="1"/>
  <c r="G213"/>
  <c r="I217"/>
  <c r="I224" s="1"/>
  <c r="I213"/>
  <c r="K217"/>
  <c r="K224" s="1"/>
  <c r="K213"/>
  <c r="F218"/>
  <c r="H218"/>
  <c r="J218"/>
  <c r="L218"/>
  <c r="N98"/>
  <c r="C92"/>
  <c r="N92" s="1"/>
  <c r="C108"/>
  <c r="N108" s="1"/>
  <c r="N112"/>
  <c r="N17"/>
  <c r="O18"/>
  <c r="P18" s="1"/>
  <c r="P212"/>
  <c r="O41"/>
  <c r="P41" s="1"/>
  <c r="N42"/>
  <c r="O43"/>
  <c r="P43" s="1"/>
  <c r="F92"/>
  <c r="F214" s="1"/>
  <c r="H92"/>
  <c r="H214" s="1"/>
  <c r="J92"/>
  <c r="J214" s="1"/>
  <c r="L92"/>
  <c r="L214" s="1"/>
  <c r="P104"/>
  <c r="O173"/>
  <c r="P173" s="1"/>
  <c r="O182"/>
  <c r="P182" s="1"/>
  <c r="N66"/>
  <c r="D69"/>
  <c r="N71"/>
  <c r="N79"/>
  <c r="D83"/>
  <c r="O83" s="1"/>
  <c r="P83" s="1"/>
  <c r="N85"/>
  <c r="D88"/>
  <c r="O88" s="1"/>
  <c r="P88" s="1"/>
  <c r="D98"/>
  <c r="O103"/>
  <c r="P103" s="1"/>
  <c r="N110"/>
  <c r="N118"/>
  <c r="N126"/>
  <c r="D134"/>
  <c r="N136"/>
  <c r="D148"/>
  <c r="O148" s="1"/>
  <c r="P148" s="1"/>
  <c r="N150"/>
  <c r="N158"/>
  <c r="N166"/>
  <c r="N179"/>
  <c r="P208"/>
  <c r="N94"/>
  <c r="N188"/>
  <c r="N196"/>
  <c r="N204"/>
  <c r="D44" i="35"/>
  <c r="Q49"/>
  <c r="Q70"/>
  <c r="R70" s="1"/>
  <c r="D65"/>
  <c r="Q65" s="1"/>
  <c r="Q40"/>
  <c r="F44"/>
  <c r="F223" s="1"/>
  <c r="H44"/>
  <c r="H223" s="1"/>
  <c r="J44"/>
  <c r="J223" s="1"/>
  <c r="L44"/>
  <c r="L223" s="1"/>
  <c r="N44"/>
  <c r="N223" s="1"/>
  <c r="P44"/>
  <c r="P223" s="1"/>
  <c r="Q61"/>
  <c r="R61" s="1"/>
  <c r="R78"/>
  <c r="E218"/>
  <c r="E214"/>
  <c r="G218"/>
  <c r="G214"/>
  <c r="K218"/>
  <c r="K214"/>
  <c r="O218"/>
  <c r="O214"/>
  <c r="D218"/>
  <c r="D214"/>
  <c r="F218"/>
  <c r="F214"/>
  <c r="H218"/>
  <c r="H214"/>
  <c r="J218"/>
  <c r="J214"/>
  <c r="L218"/>
  <c r="L214"/>
  <c r="N218"/>
  <c r="N214"/>
  <c r="P218"/>
  <c r="P214"/>
  <c r="G19"/>
  <c r="K19"/>
  <c r="O19"/>
  <c r="R21"/>
  <c r="D26"/>
  <c r="Q26" s="1"/>
  <c r="R26" s="1"/>
  <c r="D19"/>
  <c r="F19"/>
  <c r="H19"/>
  <c r="J19"/>
  <c r="L19"/>
  <c r="N19"/>
  <c r="P19"/>
  <c r="C28"/>
  <c r="C33" s="1"/>
  <c r="C35"/>
  <c r="C40" s="1"/>
  <c r="Q35"/>
  <c r="Q43"/>
  <c r="R43" s="1"/>
  <c r="C46"/>
  <c r="Q46"/>
  <c r="C51"/>
  <c r="C54" s="1"/>
  <c r="R54" s="1"/>
  <c r="Q51"/>
  <c r="F93"/>
  <c r="H93"/>
  <c r="J93"/>
  <c r="L93"/>
  <c r="N93"/>
  <c r="P93"/>
  <c r="E109"/>
  <c r="G109"/>
  <c r="I109"/>
  <c r="K109"/>
  <c r="M109"/>
  <c r="O109"/>
  <c r="C218"/>
  <c r="C227" s="1"/>
  <c r="R227" s="1"/>
  <c r="C214"/>
  <c r="I218"/>
  <c r="I214"/>
  <c r="M218"/>
  <c r="M214"/>
  <c r="D217"/>
  <c r="D213"/>
  <c r="Q18"/>
  <c r="R18" s="1"/>
  <c r="E19"/>
  <c r="I19"/>
  <c r="M19"/>
  <c r="D33"/>
  <c r="Q33" s="1"/>
  <c r="R33" s="1"/>
  <c r="Q60"/>
  <c r="R60" s="1"/>
  <c r="Q69"/>
  <c r="R69" s="1"/>
  <c r="Q83"/>
  <c r="R83" s="1"/>
  <c r="E93"/>
  <c r="G93"/>
  <c r="I93"/>
  <c r="K93"/>
  <c r="M93"/>
  <c r="O93"/>
  <c r="D99"/>
  <c r="D105"/>
  <c r="Q105" s="1"/>
  <c r="D113"/>
  <c r="D117"/>
  <c r="Q117" s="1"/>
  <c r="D121"/>
  <c r="Q121" s="1"/>
  <c r="D125"/>
  <c r="Q125" s="1"/>
  <c r="D129"/>
  <c r="Q129" s="1"/>
  <c r="D135"/>
  <c r="Q135" s="1"/>
  <c r="R135" s="1"/>
  <c r="D142"/>
  <c r="Q142" s="1"/>
  <c r="R142" s="1"/>
  <c r="D149"/>
  <c r="Q149" s="1"/>
  <c r="D153"/>
  <c r="Q153" s="1"/>
  <c r="D157"/>
  <c r="Q157" s="1"/>
  <c r="D161"/>
  <c r="Q161" s="1"/>
  <c r="D165"/>
  <c r="Q165" s="1"/>
  <c r="D169"/>
  <c r="Q169" s="1"/>
  <c r="D174"/>
  <c r="Q174" s="1"/>
  <c r="D178"/>
  <c r="Q178" s="1"/>
  <c r="D183"/>
  <c r="Q183" s="1"/>
  <c r="D187"/>
  <c r="Q187" s="1"/>
  <c r="D191"/>
  <c r="Q191" s="1"/>
  <c r="D195"/>
  <c r="Q195" s="1"/>
  <c r="D199"/>
  <c r="Q199" s="1"/>
  <c r="D203"/>
  <c r="Q203" s="1"/>
  <c r="D207"/>
  <c r="Q207" s="1"/>
  <c r="D211"/>
  <c r="Q211" s="1"/>
  <c r="C95"/>
  <c r="C101"/>
  <c r="C105" s="1"/>
  <c r="C111"/>
  <c r="C115"/>
  <c r="C117" s="1"/>
  <c r="C119"/>
  <c r="C121" s="1"/>
  <c r="C123"/>
  <c r="C125" s="1"/>
  <c r="C127"/>
  <c r="C129" s="1"/>
  <c r="C144"/>
  <c r="C149" s="1"/>
  <c r="C151"/>
  <c r="C153" s="1"/>
  <c r="C155"/>
  <c r="C157" s="1"/>
  <c r="C159"/>
  <c r="C161" s="1"/>
  <c r="C163"/>
  <c r="C165" s="1"/>
  <c r="C167"/>
  <c r="C169" s="1"/>
  <c r="C171"/>
  <c r="C174" s="1"/>
  <c r="C176"/>
  <c r="C178" s="1"/>
  <c r="C180"/>
  <c r="C183" s="1"/>
  <c r="C185"/>
  <c r="C187" s="1"/>
  <c r="C189"/>
  <c r="C191" s="1"/>
  <c r="C193"/>
  <c r="C195" s="1"/>
  <c r="C197"/>
  <c r="C199" s="1"/>
  <c r="C201"/>
  <c r="C203" s="1"/>
  <c r="C205"/>
  <c r="C207" s="1"/>
  <c r="C209"/>
  <c r="C211" s="1"/>
  <c r="R211" l="1"/>
  <c r="R203"/>
  <c r="R195"/>
  <c r="R187"/>
  <c r="R178"/>
  <c r="R169"/>
  <c r="R161"/>
  <c r="R153"/>
  <c r="R129"/>
  <c r="R121"/>
  <c r="R65"/>
  <c r="C63"/>
  <c r="R74"/>
  <c r="R51"/>
  <c r="R46"/>
  <c r="R63"/>
  <c r="O69" i="36"/>
  <c r="P69" s="1"/>
  <c r="D64"/>
  <c r="O134"/>
  <c r="P134" s="1"/>
  <c r="D108"/>
  <c r="O108" s="1"/>
  <c r="P108" s="1"/>
  <c r="C225"/>
  <c r="N217"/>
  <c r="C218"/>
  <c r="C214"/>
  <c r="N214" s="1"/>
  <c r="N18"/>
  <c r="D222"/>
  <c r="O222" s="1"/>
  <c r="O213"/>
  <c r="P213" s="1"/>
  <c r="D92"/>
  <c r="O92" s="1"/>
  <c r="P92" s="1"/>
  <c r="O98"/>
  <c r="P98" s="1"/>
  <c r="O217"/>
  <c r="P217" s="1"/>
  <c r="C222"/>
  <c r="N222" s="1"/>
  <c r="N43"/>
  <c r="D218"/>
  <c r="O218" s="1"/>
  <c r="P218" s="1"/>
  <c r="L224"/>
  <c r="J224"/>
  <c r="H224"/>
  <c r="F224"/>
  <c r="C113" i="35"/>
  <c r="C109" s="1"/>
  <c r="C107"/>
  <c r="R107" s="1"/>
  <c r="C99"/>
  <c r="C93" s="1"/>
  <c r="C91"/>
  <c r="R91" s="1"/>
  <c r="M219"/>
  <c r="M225" s="1"/>
  <c r="M215"/>
  <c r="E219"/>
  <c r="E225" s="1"/>
  <c r="E215"/>
  <c r="Q213"/>
  <c r="D230"/>
  <c r="Q230" s="1"/>
  <c r="R230" s="1"/>
  <c r="C49"/>
  <c r="C44" s="1"/>
  <c r="C223" s="1"/>
  <c r="C42"/>
  <c r="R42" s="1"/>
  <c r="N219"/>
  <c r="N225" s="1"/>
  <c r="N215"/>
  <c r="J219"/>
  <c r="J225" s="1"/>
  <c r="J215"/>
  <c r="F219"/>
  <c r="F225" s="1"/>
  <c r="F215"/>
  <c r="O219"/>
  <c r="O225" s="1"/>
  <c r="O215"/>
  <c r="G219"/>
  <c r="G225" s="1"/>
  <c r="G215"/>
  <c r="D223"/>
  <c r="Q223" s="1"/>
  <c r="R223" s="1"/>
  <c r="Q44"/>
  <c r="R207"/>
  <c r="R199"/>
  <c r="R191"/>
  <c r="R183"/>
  <c r="R174"/>
  <c r="R165"/>
  <c r="R157"/>
  <c r="R149"/>
  <c r="R125"/>
  <c r="R117"/>
  <c r="R105"/>
  <c r="R209"/>
  <c r="R193"/>
  <c r="R176"/>
  <c r="R159"/>
  <c r="R127"/>
  <c r="R111"/>
  <c r="R197"/>
  <c r="R180"/>
  <c r="R163"/>
  <c r="R144"/>
  <c r="R115"/>
  <c r="R95"/>
  <c r="R35"/>
  <c r="Q218"/>
  <c r="R218" s="1"/>
  <c r="C217"/>
  <c r="C226" s="1"/>
  <c r="R226" s="1"/>
  <c r="R40"/>
  <c r="Q113"/>
  <c r="R113" s="1"/>
  <c r="D109"/>
  <c r="Q109" s="1"/>
  <c r="Q99"/>
  <c r="R99" s="1"/>
  <c r="D93"/>
  <c r="Q93" s="1"/>
  <c r="I219"/>
  <c r="I225" s="1"/>
  <c r="I215"/>
  <c r="Q217"/>
  <c r="R217" s="1"/>
  <c r="P219"/>
  <c r="P225" s="1"/>
  <c r="P215"/>
  <c r="L219"/>
  <c r="L225" s="1"/>
  <c r="L215"/>
  <c r="H219"/>
  <c r="H225" s="1"/>
  <c r="H215"/>
  <c r="D219"/>
  <c r="Q219" s="1"/>
  <c r="D215"/>
  <c r="Q19"/>
  <c r="R19" s="1"/>
  <c r="K219"/>
  <c r="K225" s="1"/>
  <c r="K215"/>
  <c r="R201"/>
  <c r="R185"/>
  <c r="R167"/>
  <c r="R151"/>
  <c r="R119"/>
  <c r="R101"/>
  <c r="R205"/>
  <c r="R189"/>
  <c r="R171"/>
  <c r="R155"/>
  <c r="R123"/>
  <c r="Q214"/>
  <c r="R214" s="1"/>
  <c r="C213"/>
  <c r="R28"/>
  <c r="R49"/>
  <c r="O64" i="36" l="1"/>
  <c r="P64" s="1"/>
  <c r="D214"/>
  <c r="O214" s="1"/>
  <c r="P214" s="1"/>
  <c r="C226"/>
  <c r="N218"/>
  <c r="P222"/>
  <c r="D224"/>
  <c r="Q215" i="35"/>
  <c r="D225"/>
  <c r="Q225" s="1"/>
  <c r="R225" s="1"/>
  <c r="R93"/>
  <c r="R109"/>
  <c r="C219"/>
  <c r="C228" s="1"/>
  <c r="R228" s="1"/>
  <c r="R44"/>
  <c r="C215"/>
  <c r="R213"/>
  <c r="R219" l="1"/>
  <c r="R215"/>
  <c r="E187" i="6" l="1"/>
  <c r="F187"/>
  <c r="G187"/>
  <c r="I187"/>
  <c r="J187"/>
  <c r="K187"/>
  <c r="L187"/>
  <c r="M187"/>
  <c r="N187"/>
  <c r="O187"/>
  <c r="D187"/>
  <c r="F185"/>
  <c r="G185"/>
  <c r="I185"/>
  <c r="J185"/>
  <c r="K185"/>
  <c r="L185"/>
  <c r="M185"/>
  <c r="N185"/>
  <c r="O185"/>
  <c r="D185"/>
  <c r="D188"/>
  <c r="D186"/>
  <c r="D14" i="9"/>
  <c r="D22" i="2"/>
  <c r="E22"/>
  <c r="F22"/>
  <c r="G22"/>
  <c r="H22"/>
  <c r="I22"/>
  <c r="J22"/>
  <c r="K22"/>
  <c r="L22"/>
  <c r="M22"/>
  <c r="N22"/>
  <c r="C22"/>
  <c r="B18"/>
  <c r="D27" i="25"/>
  <c r="C20" i="26"/>
  <c r="F24"/>
  <c r="G24"/>
  <c r="H24"/>
  <c r="I24"/>
  <c r="J24"/>
  <c r="K24"/>
  <c r="L24"/>
  <c r="C19"/>
  <c r="E153" i="7"/>
  <c r="F153"/>
  <c r="G153"/>
  <c r="H153"/>
  <c r="I153"/>
  <c r="D153"/>
  <c r="C150"/>
  <c r="C152"/>
  <c r="C118"/>
  <c r="H48" i="10"/>
  <c r="B46" i="3"/>
  <c r="B43"/>
  <c r="B40"/>
  <c r="B37"/>
  <c r="B34"/>
  <c r="B31"/>
  <c r="B28"/>
  <c r="B25"/>
  <c r="B22"/>
  <c r="D19"/>
  <c r="E19"/>
  <c r="F19"/>
  <c r="G19"/>
  <c r="H19"/>
  <c r="I19"/>
  <c r="J19"/>
  <c r="K19"/>
  <c r="E20"/>
  <c r="F20"/>
  <c r="G20"/>
  <c r="H20"/>
  <c r="I20"/>
  <c r="J20"/>
  <c r="K20"/>
  <c r="C19"/>
  <c r="C116" i="7"/>
  <c r="C108"/>
  <c r="C101"/>
  <c r="F174" i="6"/>
  <c r="G174"/>
  <c r="I174"/>
  <c r="J174"/>
  <c r="K174"/>
  <c r="L174"/>
  <c r="M174"/>
  <c r="D174"/>
  <c r="F173"/>
  <c r="G173"/>
  <c r="I173"/>
  <c r="J173"/>
  <c r="K173"/>
  <c r="L173"/>
  <c r="M173"/>
  <c r="N173"/>
  <c r="N174" s="1"/>
  <c r="O173"/>
  <c r="O174" s="1"/>
  <c r="D173"/>
  <c r="E53" i="7"/>
  <c r="E54" s="1"/>
  <c r="F53"/>
  <c r="F54" s="1"/>
  <c r="G53"/>
  <c r="G54" s="1"/>
  <c r="H53"/>
  <c r="H54" s="1"/>
  <c r="I53"/>
  <c r="I54" s="1"/>
  <c r="J53"/>
  <c r="J54" s="1"/>
  <c r="K53"/>
  <c r="K54" s="1"/>
  <c r="L53"/>
  <c r="L54" s="1"/>
  <c r="D53"/>
  <c r="D54" s="1"/>
  <c r="C52"/>
  <c r="C44" i="6"/>
  <c r="C45"/>
  <c r="J46"/>
  <c r="C28"/>
  <c r="C39" i="7"/>
  <c r="C40"/>
  <c r="I41"/>
  <c r="I42" s="1"/>
  <c r="J41"/>
  <c r="J42" s="1"/>
  <c r="K41"/>
  <c r="K42" s="1"/>
  <c r="L41"/>
  <c r="L42" s="1"/>
  <c r="H41"/>
  <c r="G172" i="6"/>
  <c r="J82"/>
  <c r="B19" i="3" l="1"/>
  <c r="C41" i="7"/>
  <c r="H42"/>
  <c r="F33" i="6"/>
  <c r="G33"/>
  <c r="H33"/>
  <c r="I33"/>
  <c r="J33"/>
  <c r="K33"/>
  <c r="L33"/>
  <c r="M33"/>
  <c r="N33"/>
  <c r="O33"/>
  <c r="F32"/>
  <c r="G32"/>
  <c r="H32"/>
  <c r="I32"/>
  <c r="J32"/>
  <c r="K32"/>
  <c r="L32"/>
  <c r="M32"/>
  <c r="N32"/>
  <c r="O32"/>
  <c r="E32"/>
  <c r="E33" s="1"/>
  <c r="C236" i="7"/>
  <c r="C237"/>
  <c r="C238"/>
  <c r="H239"/>
  <c r="H240" s="1"/>
  <c r="C226"/>
  <c r="C227"/>
  <c r="C228"/>
  <c r="H229"/>
  <c r="H230" s="1"/>
  <c r="G90" i="10"/>
  <c r="H90"/>
  <c r="F90"/>
  <c r="H86"/>
  <c r="H77"/>
  <c r="J171" i="7"/>
  <c r="J172" s="1"/>
  <c r="C170"/>
  <c r="C169"/>
  <c r="C163"/>
  <c r="C164"/>
  <c r="J165"/>
  <c r="E256"/>
  <c r="F256"/>
  <c r="G256"/>
  <c r="I256"/>
  <c r="J256"/>
  <c r="K256"/>
  <c r="L256"/>
  <c r="D256"/>
  <c r="H41" i="10"/>
  <c r="C246" i="7"/>
  <c r="C247"/>
  <c r="C91" i="6"/>
  <c r="C90"/>
  <c r="C248" i="7"/>
  <c r="C245"/>
  <c r="C243"/>
  <c r="C242"/>
  <c r="C62"/>
  <c r="C63"/>
  <c r="E64"/>
  <c r="F64"/>
  <c r="G64"/>
  <c r="H64"/>
  <c r="I64"/>
  <c r="J64"/>
  <c r="K64"/>
  <c r="L64"/>
  <c r="E65"/>
  <c r="F65"/>
  <c r="G65"/>
  <c r="H65"/>
  <c r="I65"/>
  <c r="J65"/>
  <c r="K65"/>
  <c r="L65"/>
  <c r="D64"/>
  <c r="D65" s="1"/>
  <c r="C215"/>
  <c r="C216"/>
  <c r="C188"/>
  <c r="C175"/>
  <c r="C176"/>
  <c r="C168"/>
  <c r="C171"/>
  <c r="C138"/>
  <c r="C139"/>
  <c r="C137"/>
  <c r="C130"/>
  <c r="C131"/>
  <c r="C132"/>
  <c r="C114"/>
  <c r="C115"/>
  <c r="C119"/>
  <c r="C120"/>
  <c r="E133"/>
  <c r="F133"/>
  <c r="G133"/>
  <c r="H133"/>
  <c r="I133"/>
  <c r="J133"/>
  <c r="K133"/>
  <c r="L133"/>
  <c r="E134"/>
  <c r="F134"/>
  <c r="G134"/>
  <c r="H134"/>
  <c r="I134"/>
  <c r="J134"/>
  <c r="K134"/>
  <c r="L134"/>
  <c r="D133"/>
  <c r="E121"/>
  <c r="F121"/>
  <c r="G121"/>
  <c r="H121"/>
  <c r="H251" s="1"/>
  <c r="I121"/>
  <c r="I122" s="1"/>
  <c r="J121"/>
  <c r="K121"/>
  <c r="K122" s="1"/>
  <c r="L121"/>
  <c r="L122" s="1"/>
  <c r="E122"/>
  <c r="F122"/>
  <c r="G122"/>
  <c r="J122"/>
  <c r="D121"/>
  <c r="C107"/>
  <c r="C109"/>
  <c r="G110"/>
  <c r="H110"/>
  <c r="I110"/>
  <c r="J110"/>
  <c r="K110"/>
  <c r="L110"/>
  <c r="G111"/>
  <c r="H111"/>
  <c r="I111"/>
  <c r="J111"/>
  <c r="K111"/>
  <c r="L111"/>
  <c r="F110"/>
  <c r="C100"/>
  <c r="C102"/>
  <c r="G103"/>
  <c r="G104" s="1"/>
  <c r="H103"/>
  <c r="H104" s="1"/>
  <c r="I103"/>
  <c r="I104" s="1"/>
  <c r="J103"/>
  <c r="J104" s="1"/>
  <c r="K103"/>
  <c r="K104" s="1"/>
  <c r="L103"/>
  <c r="L104" s="1"/>
  <c r="F103"/>
  <c r="F104" s="1"/>
  <c r="J97"/>
  <c r="K97"/>
  <c r="L97"/>
  <c r="I97"/>
  <c r="C94"/>
  <c r="C95"/>
  <c r="C96"/>
  <c r="H29" i="10"/>
  <c r="E29"/>
  <c r="H28"/>
  <c r="G28"/>
  <c r="F28"/>
  <c r="E28"/>
  <c r="D28"/>
  <c r="C28"/>
  <c r="H27"/>
  <c r="H26" s="1"/>
  <c r="E27"/>
  <c r="G26"/>
  <c r="F26"/>
  <c r="E26"/>
  <c r="D26"/>
  <c r="C26"/>
  <c r="C89" i="7"/>
  <c r="G91"/>
  <c r="H91"/>
  <c r="I91"/>
  <c r="J91"/>
  <c r="K91"/>
  <c r="L91"/>
  <c r="H24" i="10"/>
  <c r="H20"/>
  <c r="E20"/>
  <c r="H19"/>
  <c r="H42" s="1"/>
  <c r="G19"/>
  <c r="G42" s="1"/>
  <c r="F19"/>
  <c r="F42" s="1"/>
  <c r="E19"/>
  <c r="D19"/>
  <c r="C19"/>
  <c r="E79" i="7"/>
  <c r="F79"/>
  <c r="G79"/>
  <c r="H79"/>
  <c r="I79"/>
  <c r="J79"/>
  <c r="K79"/>
  <c r="L79"/>
  <c r="E80"/>
  <c r="F80"/>
  <c r="G80"/>
  <c r="H80"/>
  <c r="I80"/>
  <c r="J80"/>
  <c r="K80"/>
  <c r="L80"/>
  <c r="D79"/>
  <c r="D80" s="1"/>
  <c r="C73"/>
  <c r="C74"/>
  <c r="C75"/>
  <c r="C76"/>
  <c r="C77"/>
  <c r="C78"/>
  <c r="C26"/>
  <c r="C31"/>
  <c r="C33"/>
  <c r="C34"/>
  <c r="E35"/>
  <c r="F35"/>
  <c r="G35"/>
  <c r="H35"/>
  <c r="I35"/>
  <c r="J35"/>
  <c r="K35"/>
  <c r="L35"/>
  <c r="E36"/>
  <c r="F36"/>
  <c r="G36"/>
  <c r="H36"/>
  <c r="I36"/>
  <c r="J36"/>
  <c r="K36"/>
  <c r="L36"/>
  <c r="D35"/>
  <c r="D36" s="1"/>
  <c r="H16" i="10"/>
  <c r="G11"/>
  <c r="F11"/>
  <c r="H12"/>
  <c r="H11" s="1"/>
  <c r="H74"/>
  <c r="G78"/>
  <c r="F78"/>
  <c r="H79"/>
  <c r="H78" s="1"/>
  <c r="H35"/>
  <c r="C186" i="7"/>
  <c r="C187"/>
  <c r="C157"/>
  <c r="C156"/>
  <c r="C158"/>
  <c r="H159"/>
  <c r="C159" s="1"/>
  <c r="C90"/>
  <c r="F91"/>
  <c r="C84"/>
  <c r="F85"/>
  <c r="C85" s="1"/>
  <c r="F70"/>
  <c r="C68"/>
  <c r="C69"/>
  <c r="C83"/>
  <c r="F86"/>
  <c r="C51"/>
  <c r="C53"/>
  <c r="C18"/>
  <c r="E19"/>
  <c r="F19"/>
  <c r="G19"/>
  <c r="H19"/>
  <c r="I19"/>
  <c r="J19"/>
  <c r="K19"/>
  <c r="L19"/>
  <c r="D19"/>
  <c r="C16"/>
  <c r="C36" i="6"/>
  <c r="C37"/>
  <c r="C163"/>
  <c r="C164"/>
  <c r="C168"/>
  <c r="C169"/>
  <c r="G170"/>
  <c r="C80"/>
  <c r="C81"/>
  <c r="C69"/>
  <c r="C70"/>
  <c r="M54"/>
  <c r="C52"/>
  <c r="C53"/>
  <c r="C27"/>
  <c r="C29"/>
  <c r="C30"/>
  <c r="C31"/>
  <c r="C32"/>
  <c r="F24"/>
  <c r="E23"/>
  <c r="F23"/>
  <c r="G23"/>
  <c r="G24" s="1"/>
  <c r="H23"/>
  <c r="I23"/>
  <c r="I24" s="1"/>
  <c r="J23"/>
  <c r="J24" s="1"/>
  <c r="K23"/>
  <c r="K24" s="1"/>
  <c r="L23"/>
  <c r="L24" s="1"/>
  <c r="M23"/>
  <c r="M24" s="1"/>
  <c r="N23"/>
  <c r="N24" s="1"/>
  <c r="O23"/>
  <c r="O24" s="1"/>
  <c r="D23"/>
  <c r="D24" s="1"/>
  <c r="C21"/>
  <c r="C22"/>
  <c r="C14"/>
  <c r="C13"/>
  <c r="C12"/>
  <c r="H24" l="1"/>
  <c r="H185" s="1"/>
  <c r="H173"/>
  <c r="H174" s="1"/>
  <c r="E24"/>
  <c r="E185" s="1"/>
  <c r="C185" s="1"/>
  <c r="E173"/>
  <c r="H122" i="7"/>
  <c r="C79"/>
  <c r="C121"/>
  <c r="C110"/>
  <c r="C229"/>
  <c r="L20"/>
  <c r="L258" s="1"/>
  <c r="J20"/>
  <c r="J258" s="1"/>
  <c r="F20"/>
  <c r="F258" s="1"/>
  <c r="D20"/>
  <c r="D258" s="1"/>
  <c r="K20"/>
  <c r="K258" s="1"/>
  <c r="I20"/>
  <c r="I258" s="1"/>
  <c r="G20"/>
  <c r="G258" s="1"/>
  <c r="E20"/>
  <c r="E258" s="1"/>
  <c r="C133"/>
  <c r="C64"/>
  <c r="C239"/>
  <c r="H20"/>
  <c r="H258" s="1"/>
  <c r="C103"/>
  <c r="F111"/>
  <c r="D122"/>
  <c r="D134"/>
  <c r="C35"/>
  <c r="H160"/>
  <c r="H256" s="1"/>
  <c r="C256" s="1"/>
  <c r="C23" i="6"/>
  <c r="C17" i="26"/>
  <c r="G43"/>
  <c r="H43"/>
  <c r="I43"/>
  <c r="J43"/>
  <c r="K43"/>
  <c r="L43"/>
  <c r="G42"/>
  <c r="H42"/>
  <c r="I42"/>
  <c r="J42"/>
  <c r="K42"/>
  <c r="L42"/>
  <c r="E28" i="25"/>
  <c r="F28"/>
  <c r="G28"/>
  <c r="H28"/>
  <c r="I28"/>
  <c r="J28"/>
  <c r="K28"/>
  <c r="L28"/>
  <c r="M28"/>
  <c r="E27"/>
  <c r="F27"/>
  <c r="G27"/>
  <c r="H27"/>
  <c r="H34" s="1"/>
  <c r="I27"/>
  <c r="J27"/>
  <c r="J34" s="1"/>
  <c r="K27"/>
  <c r="L27"/>
  <c r="L34" s="1"/>
  <c r="M27"/>
  <c r="N27"/>
  <c r="N34" s="1"/>
  <c r="O27"/>
  <c r="O28" s="1"/>
  <c r="D28"/>
  <c r="C25"/>
  <c r="C26"/>
  <c r="E34"/>
  <c r="G34"/>
  <c r="I34"/>
  <c r="K34"/>
  <c r="M34"/>
  <c r="E16"/>
  <c r="F16"/>
  <c r="G16"/>
  <c r="H16"/>
  <c r="I16"/>
  <c r="J16"/>
  <c r="K16"/>
  <c r="L16"/>
  <c r="M16"/>
  <c r="N16"/>
  <c r="O16"/>
  <c r="D16"/>
  <c r="C13"/>
  <c r="C14"/>
  <c r="C15"/>
  <c r="E15"/>
  <c r="F15"/>
  <c r="G15"/>
  <c r="H15"/>
  <c r="I15"/>
  <c r="J15"/>
  <c r="K15"/>
  <c r="L15"/>
  <c r="M15"/>
  <c r="N15"/>
  <c r="O15"/>
  <c r="D15"/>
  <c r="C14" i="26"/>
  <c r="C15"/>
  <c r="C16"/>
  <c r="C18"/>
  <c r="C21"/>
  <c r="C22"/>
  <c r="E23"/>
  <c r="F23"/>
  <c r="F42" s="1"/>
  <c r="G23"/>
  <c r="H23"/>
  <c r="I23"/>
  <c r="J23"/>
  <c r="K23"/>
  <c r="L23"/>
  <c r="D23"/>
  <c r="C37"/>
  <c r="C38"/>
  <c r="C14" i="7"/>
  <c r="C15"/>
  <c r="C19"/>
  <c r="D12" i="29"/>
  <c r="F84" i="10"/>
  <c r="G84"/>
  <c r="G88"/>
  <c r="F88"/>
  <c r="H89"/>
  <c r="H88" s="1"/>
  <c r="H87"/>
  <c r="H85"/>
  <c r="G21"/>
  <c r="F21"/>
  <c r="H23"/>
  <c r="H22"/>
  <c r="C80" i="7"/>
  <c r="C72"/>
  <c r="C170" i="6"/>
  <c r="C167"/>
  <c r="C60"/>
  <c r="C59"/>
  <c r="D14" i="11"/>
  <c r="D18" s="1"/>
  <c r="H83" i="10"/>
  <c r="H82"/>
  <c r="H81"/>
  <c r="G80"/>
  <c r="F80"/>
  <c r="H75"/>
  <c r="H73"/>
  <c r="G72"/>
  <c r="F72"/>
  <c r="H66"/>
  <c r="H65"/>
  <c r="G64"/>
  <c r="F64"/>
  <c r="H49"/>
  <c r="H47"/>
  <c r="G46"/>
  <c r="G50" s="1"/>
  <c r="F46"/>
  <c r="F50" s="1"/>
  <c r="H44"/>
  <c r="H43" s="1"/>
  <c r="H45" s="1"/>
  <c r="G43"/>
  <c r="G45" s="1"/>
  <c r="F43"/>
  <c r="F45" s="1"/>
  <c r="H39"/>
  <c r="H36"/>
  <c r="H34"/>
  <c r="H33" s="1"/>
  <c r="G33"/>
  <c r="F33"/>
  <c r="H32"/>
  <c r="H31"/>
  <c r="G30"/>
  <c r="F30"/>
  <c r="H17"/>
  <c r="H13" s="1"/>
  <c r="G13"/>
  <c r="F13"/>
  <c r="D71" i="9"/>
  <c r="D73" s="1"/>
  <c r="D61"/>
  <c r="D68" s="1"/>
  <c r="D49"/>
  <c r="D42"/>
  <c r="D39"/>
  <c r="D31"/>
  <c r="D28"/>
  <c r="D26"/>
  <c r="D16"/>
  <c r="D44" s="1"/>
  <c r="C13" i="26"/>
  <c r="E41"/>
  <c r="F41"/>
  <c r="G41"/>
  <c r="H41"/>
  <c r="I41"/>
  <c r="J41"/>
  <c r="C41" s="1"/>
  <c r="K41"/>
  <c r="L41"/>
  <c r="D41"/>
  <c r="C36"/>
  <c r="C33"/>
  <c r="C29"/>
  <c r="C26"/>
  <c r="L49"/>
  <c r="K49"/>
  <c r="J49"/>
  <c r="H49"/>
  <c r="G49"/>
  <c r="C49"/>
  <c r="F262" i="7"/>
  <c r="G262"/>
  <c r="H262"/>
  <c r="I262"/>
  <c r="J262"/>
  <c r="K262"/>
  <c r="L262"/>
  <c r="E261"/>
  <c r="E250" s="1"/>
  <c r="D16" i="3" s="1"/>
  <c r="D49" s="1"/>
  <c r="F261" i="7"/>
  <c r="F250" s="1"/>
  <c r="E16" i="3" s="1"/>
  <c r="E49" s="1"/>
  <c r="G261" i="7"/>
  <c r="G250" s="1"/>
  <c r="H261"/>
  <c r="H250" s="1"/>
  <c r="I261"/>
  <c r="I250" s="1"/>
  <c r="J261"/>
  <c r="J250" s="1"/>
  <c r="K261"/>
  <c r="K250" s="1"/>
  <c r="L261"/>
  <c r="L250" s="1"/>
  <c r="D261"/>
  <c r="D250" s="1"/>
  <c r="C16" i="3" s="1"/>
  <c r="C49" s="1"/>
  <c r="C235" i="7"/>
  <c r="C232"/>
  <c r="C225"/>
  <c r="C222"/>
  <c r="C219"/>
  <c r="C214"/>
  <c r="C211"/>
  <c r="C208"/>
  <c r="C203"/>
  <c r="C200"/>
  <c r="C197"/>
  <c r="C194"/>
  <c r="C191"/>
  <c r="C185"/>
  <c r="C182"/>
  <c r="C179"/>
  <c r="C174"/>
  <c r="C167"/>
  <c r="C162"/>
  <c r="C155"/>
  <c r="C149"/>
  <c r="C146"/>
  <c r="C141"/>
  <c r="C129"/>
  <c r="C124"/>
  <c r="C113"/>
  <c r="C106"/>
  <c r="C99"/>
  <c r="C93"/>
  <c r="C88"/>
  <c r="C82"/>
  <c r="C67"/>
  <c r="C61"/>
  <c r="C56"/>
  <c r="C50"/>
  <c r="C47"/>
  <c r="C44"/>
  <c r="C38"/>
  <c r="C25"/>
  <c r="C22"/>
  <c r="C257"/>
  <c r="C13"/>
  <c r="B21" i="2"/>
  <c r="D21"/>
  <c r="E21"/>
  <c r="F21"/>
  <c r="G21"/>
  <c r="H21"/>
  <c r="I21"/>
  <c r="J21"/>
  <c r="K21"/>
  <c r="L21"/>
  <c r="M21"/>
  <c r="N21"/>
  <c r="C21"/>
  <c r="E33" i="25"/>
  <c r="F33"/>
  <c r="G33"/>
  <c r="H33"/>
  <c r="I33"/>
  <c r="J33"/>
  <c r="K33"/>
  <c r="L33"/>
  <c r="M33"/>
  <c r="N33"/>
  <c r="O33"/>
  <c r="D33"/>
  <c r="C24"/>
  <c r="C21"/>
  <c r="C18"/>
  <c r="C12"/>
  <c r="C39"/>
  <c r="C37"/>
  <c r="C40"/>
  <c r="C179" i="6"/>
  <c r="C176"/>
  <c r="E192"/>
  <c r="E172" s="1"/>
  <c r="F192"/>
  <c r="F172" s="1"/>
  <c r="G192"/>
  <c r="F15" i="2" s="1"/>
  <c r="H192" i="6"/>
  <c r="H172" s="1"/>
  <c r="I192"/>
  <c r="I172" s="1"/>
  <c r="J192"/>
  <c r="J172" s="1"/>
  <c r="K192"/>
  <c r="K172" s="1"/>
  <c r="L192"/>
  <c r="L172" s="1"/>
  <c r="M192"/>
  <c r="M172" s="1"/>
  <c r="N192"/>
  <c r="N172" s="1"/>
  <c r="O192"/>
  <c r="O172" s="1"/>
  <c r="E193"/>
  <c r="F193"/>
  <c r="G193"/>
  <c r="H193"/>
  <c r="I193"/>
  <c r="J193"/>
  <c r="K193"/>
  <c r="L193"/>
  <c r="M193"/>
  <c r="N193"/>
  <c r="O193"/>
  <c r="D192"/>
  <c r="D172"/>
  <c r="C15" i="2" s="1"/>
  <c r="C162" i="6"/>
  <c r="C159"/>
  <c r="C156"/>
  <c r="C153"/>
  <c r="C150"/>
  <c r="C147"/>
  <c r="C144"/>
  <c r="C141"/>
  <c r="C138"/>
  <c r="C135"/>
  <c r="C132"/>
  <c r="C129"/>
  <c r="C126"/>
  <c r="C123"/>
  <c r="C120"/>
  <c r="C117"/>
  <c r="C114"/>
  <c r="C111"/>
  <c r="C108"/>
  <c r="C105"/>
  <c r="C102"/>
  <c r="C99"/>
  <c r="C96"/>
  <c r="C93"/>
  <c r="C87"/>
  <c r="C84"/>
  <c r="C79"/>
  <c r="C76"/>
  <c r="C73"/>
  <c r="C68"/>
  <c r="C65"/>
  <c r="C62"/>
  <c r="C56"/>
  <c r="C51"/>
  <c r="C48"/>
  <c r="C43"/>
  <c r="C40"/>
  <c r="C35"/>
  <c r="C26"/>
  <c r="C20"/>
  <c r="C17"/>
  <c r="C189"/>
  <c r="E174" l="1"/>
  <c r="C173"/>
  <c r="D50" i="9"/>
  <c r="D74"/>
  <c r="E42" i="26"/>
  <c r="E43" s="1"/>
  <c r="D20" i="3" s="1"/>
  <c r="E24" i="26"/>
  <c r="D42"/>
  <c r="D43" s="1"/>
  <c r="C20" i="3" s="1"/>
  <c r="D24" i="26"/>
  <c r="K252" i="7"/>
  <c r="J16" i="3"/>
  <c r="J49" s="1"/>
  <c r="I252" i="7"/>
  <c r="H16" i="3"/>
  <c r="H49" s="1"/>
  <c r="G252" i="7"/>
  <c r="F16" i="3"/>
  <c r="F49" s="1"/>
  <c r="L252" i="7"/>
  <c r="K16" i="3"/>
  <c r="K49" s="1"/>
  <c r="J252" i="7"/>
  <c r="I16" i="3"/>
  <c r="I49" s="1"/>
  <c r="H252" i="7"/>
  <c r="G17" i="3" s="1"/>
  <c r="G50" s="1"/>
  <c r="G16"/>
  <c r="G49" s="1"/>
  <c r="D252" i="7"/>
  <c r="C17" i="3" s="1"/>
  <c r="C50" s="1"/>
  <c r="E252" i="7"/>
  <c r="D254"/>
  <c r="D262"/>
  <c r="O34" i="25"/>
  <c r="N28"/>
  <c r="C251" i="7"/>
  <c r="F252"/>
  <c r="E262"/>
  <c r="H72" i="10"/>
  <c r="H84"/>
  <c r="H30"/>
  <c r="F51"/>
  <c r="H46"/>
  <c r="H50" s="1"/>
  <c r="H80"/>
  <c r="H21"/>
  <c r="N15" i="2"/>
  <c r="O182" i="6"/>
  <c r="J15" i="2"/>
  <c r="K182" i="6"/>
  <c r="H15" i="2"/>
  <c r="I182" i="6"/>
  <c r="E182"/>
  <c r="D15" i="2"/>
  <c r="D51" s="1"/>
  <c r="N182" i="6"/>
  <c r="M15" i="2"/>
  <c r="M51" s="1"/>
  <c r="L182" i="6"/>
  <c r="K15" i="2"/>
  <c r="K51" s="1"/>
  <c r="J182" i="6"/>
  <c r="I15" i="2"/>
  <c r="I51" s="1"/>
  <c r="H182" i="6"/>
  <c r="G15" i="2"/>
  <c r="G51" s="1"/>
  <c r="E15"/>
  <c r="F182" i="6"/>
  <c r="L15" i="2"/>
  <c r="M182" i="6"/>
  <c r="D34" i="25"/>
  <c r="C42" i="26"/>
  <c r="F43"/>
  <c r="C23"/>
  <c r="C27" i="25"/>
  <c r="F34"/>
  <c r="H51" i="10"/>
  <c r="H64"/>
  <c r="G182" i="6"/>
  <c r="B15" i="2"/>
  <c r="G51" i="10"/>
  <c r="C250" i="7"/>
  <c r="C33" i="25"/>
  <c r="C172" i="6"/>
  <c r="C182" s="1"/>
  <c r="E51" i="2"/>
  <c r="F51"/>
  <c r="H51"/>
  <c r="J51"/>
  <c r="L51"/>
  <c r="N51"/>
  <c r="C51"/>
  <c r="B48"/>
  <c r="B45"/>
  <c r="B42"/>
  <c r="B39"/>
  <c r="B36"/>
  <c r="B33"/>
  <c r="B30"/>
  <c r="B27"/>
  <c r="B24"/>
  <c r="D42" i="1"/>
  <c r="D49" s="1"/>
  <c r="D22"/>
  <c r="D19"/>
  <c r="D12"/>
  <c r="D27" s="1"/>
  <c r="E255" i="7"/>
  <c r="G255"/>
  <c r="I255"/>
  <c r="J255"/>
  <c r="K255"/>
  <c r="L255"/>
  <c r="D255"/>
  <c r="E188" i="6"/>
  <c r="F188"/>
  <c r="G188"/>
  <c r="H188"/>
  <c r="J188"/>
  <c r="K188"/>
  <c r="L188"/>
  <c r="M188"/>
  <c r="N188"/>
  <c r="O188"/>
  <c r="B30" i="17"/>
  <c r="H254" i="7" l="1"/>
  <c r="B16" i="3"/>
  <c r="C34" i="25"/>
  <c r="J254" i="7"/>
  <c r="I17" i="3"/>
  <c r="I50" s="1"/>
  <c r="L254" i="7"/>
  <c r="K17" i="3"/>
  <c r="K50" s="1"/>
  <c r="F254" i="7"/>
  <c r="E17" i="3"/>
  <c r="E50" s="1"/>
  <c r="G254" i="7"/>
  <c r="F17" i="3"/>
  <c r="F50" s="1"/>
  <c r="I254" i="7"/>
  <c r="H17" i="3"/>
  <c r="H50" s="1"/>
  <c r="K254" i="7"/>
  <c r="J17" i="3"/>
  <c r="J50" s="1"/>
  <c r="E254" i="7"/>
  <c r="D17" i="3"/>
  <c r="D50" s="1"/>
  <c r="B50" s="1"/>
  <c r="B51" i="2"/>
  <c r="E82" i="10"/>
  <c r="D30"/>
  <c r="C30"/>
  <c r="E31"/>
  <c r="C12" i="29"/>
  <c r="B25" i="2"/>
  <c r="B23" i="13"/>
  <c r="C23"/>
  <c r="D46" i="10"/>
  <c r="D50" s="1"/>
  <c r="C46"/>
  <c r="C50" s="1"/>
  <c r="E49"/>
  <c r="E47"/>
  <c r="C71" i="9"/>
  <c r="C73" s="1"/>
  <c r="C49"/>
  <c r="E46" i="10" l="1"/>
  <c r="E50" s="1"/>
  <c r="D80"/>
  <c r="C80"/>
  <c r="E81"/>
  <c r="D72"/>
  <c r="C72"/>
  <c r="E73"/>
  <c r="E69"/>
  <c r="E67"/>
  <c r="E68"/>
  <c r="D33"/>
  <c r="C33"/>
  <c r="E34"/>
  <c r="C18" i="11"/>
  <c r="C195" i="7"/>
  <c r="C206"/>
  <c r="C91"/>
  <c r="C66" i="6"/>
  <c r="C41" i="25" l="1"/>
  <c r="C22"/>
  <c r="C30" i="26"/>
  <c r="C183" i="7"/>
  <c r="C180"/>
  <c r="C177"/>
  <c r="E35" i="25"/>
  <c r="F35"/>
  <c r="G35"/>
  <c r="H35"/>
  <c r="I35"/>
  <c r="J35"/>
  <c r="K35"/>
  <c r="L35"/>
  <c r="M35"/>
  <c r="N35"/>
  <c r="O35"/>
  <c r="C136" i="6"/>
  <c r="C118"/>
  <c r="C127"/>
  <c r="C112"/>
  <c r="C109"/>
  <c r="B25" i="17"/>
  <c r="B24"/>
  <c r="D23"/>
  <c r="C23"/>
  <c r="B23" s="1"/>
  <c r="B26"/>
  <c r="C22"/>
  <c r="B22" s="1"/>
  <c r="C21"/>
  <c r="B21" s="1"/>
  <c r="D16"/>
  <c r="D18" s="1"/>
  <c r="E16"/>
  <c r="E18" s="1"/>
  <c r="F16"/>
  <c r="F18" s="1"/>
  <c r="G18"/>
  <c r="H16"/>
  <c r="H18" s="1"/>
  <c r="I16"/>
  <c r="I18" s="1"/>
  <c r="J16"/>
  <c r="J18" s="1"/>
  <c r="K16"/>
  <c r="K18" s="1"/>
  <c r="L16"/>
  <c r="L18" s="1"/>
  <c r="M16"/>
  <c r="M18" s="1"/>
  <c r="N16"/>
  <c r="N18" s="1"/>
  <c r="C16"/>
  <c r="C18" s="1"/>
  <c r="B11"/>
  <c r="D15"/>
  <c r="D19" s="1"/>
  <c r="E15"/>
  <c r="E19" s="1"/>
  <c r="F15"/>
  <c r="F19" s="1"/>
  <c r="H15"/>
  <c r="H19" s="1"/>
  <c r="I15"/>
  <c r="J15"/>
  <c r="J19" s="1"/>
  <c r="L15"/>
  <c r="L19" s="1"/>
  <c r="M15"/>
  <c r="N15"/>
  <c r="N19" s="1"/>
  <c r="B10"/>
  <c r="B13"/>
  <c r="B14"/>
  <c r="B16"/>
  <c r="B17"/>
  <c r="O19"/>
  <c r="D27"/>
  <c r="F27"/>
  <c r="H27"/>
  <c r="J27"/>
  <c r="L27"/>
  <c r="N27"/>
  <c r="B28"/>
  <c r="B29"/>
  <c r="B31"/>
  <c r="D32"/>
  <c r="E32"/>
  <c r="F32"/>
  <c r="G32"/>
  <c r="H32"/>
  <c r="I32"/>
  <c r="J32"/>
  <c r="K32"/>
  <c r="L32"/>
  <c r="M32"/>
  <c r="N32"/>
  <c r="O33"/>
  <c r="O35"/>
  <c r="G12" i="13"/>
  <c r="G13"/>
  <c r="G14"/>
  <c r="G15"/>
  <c r="G16"/>
  <c r="G17"/>
  <c r="G18"/>
  <c r="G19"/>
  <c r="G20"/>
  <c r="G21"/>
  <c r="G22"/>
  <c r="D23"/>
  <c r="E23"/>
  <c r="F23"/>
  <c r="G34"/>
  <c r="G35"/>
  <c r="G36"/>
  <c r="G37"/>
  <c r="G38"/>
  <c r="G39"/>
  <c r="G40"/>
  <c r="B41"/>
  <c r="C41"/>
  <c r="D41"/>
  <c r="E41"/>
  <c r="H50"/>
  <c r="H51"/>
  <c r="H52"/>
  <c r="H53"/>
  <c r="B54"/>
  <c r="C54"/>
  <c r="C67" s="1"/>
  <c r="D54"/>
  <c r="E54"/>
  <c r="F54"/>
  <c r="G54"/>
  <c r="H55"/>
  <c r="H56"/>
  <c r="H57"/>
  <c r="B58"/>
  <c r="C58"/>
  <c r="D58"/>
  <c r="E58"/>
  <c r="F58"/>
  <c r="G58"/>
  <c r="H59"/>
  <c r="H60"/>
  <c r="H61"/>
  <c r="H62"/>
  <c r="B63"/>
  <c r="C63"/>
  <c r="D63"/>
  <c r="E63"/>
  <c r="F63"/>
  <c r="G63"/>
  <c r="H64"/>
  <c r="H65"/>
  <c r="H66"/>
  <c r="G67"/>
  <c r="C14" i="11"/>
  <c r="C13" i="10"/>
  <c r="D13"/>
  <c r="E14"/>
  <c r="E17"/>
  <c r="E18"/>
  <c r="E32"/>
  <c r="E30" s="1"/>
  <c r="E36"/>
  <c r="E33" s="1"/>
  <c r="C37"/>
  <c r="D37"/>
  <c r="E39"/>
  <c r="C43"/>
  <c r="D43"/>
  <c r="E44"/>
  <c r="C64"/>
  <c r="C90" s="1"/>
  <c r="D64"/>
  <c r="D90" s="1"/>
  <c r="E65"/>
  <c r="E66"/>
  <c r="E70"/>
  <c r="E71"/>
  <c r="E75"/>
  <c r="E72" s="1"/>
  <c r="E83"/>
  <c r="E80" s="1"/>
  <c r="C16" i="9"/>
  <c r="C26"/>
  <c r="C28"/>
  <c r="C31"/>
  <c r="C39"/>
  <c r="C42"/>
  <c r="C61"/>
  <c r="C24" i="26"/>
  <c r="C27"/>
  <c r="D34"/>
  <c r="C34" s="1"/>
  <c r="C39"/>
  <c r="C46"/>
  <c r="G48"/>
  <c r="H48"/>
  <c r="J48"/>
  <c r="K48"/>
  <c r="L48"/>
  <c r="C20" i="7"/>
  <c r="C23"/>
  <c r="C36"/>
  <c r="C42"/>
  <c r="C45"/>
  <c r="C48"/>
  <c r="C54"/>
  <c r="C59"/>
  <c r="C65"/>
  <c r="C70"/>
  <c r="C86"/>
  <c r="C97"/>
  <c r="C104"/>
  <c r="C111"/>
  <c r="C122"/>
  <c r="C127"/>
  <c r="C134"/>
  <c r="C144"/>
  <c r="C147"/>
  <c r="C153"/>
  <c r="C160"/>
  <c r="C165"/>
  <c r="C172"/>
  <c r="C189"/>
  <c r="C192"/>
  <c r="C198"/>
  <c r="C201"/>
  <c r="C209"/>
  <c r="C212"/>
  <c r="C217"/>
  <c r="C220"/>
  <c r="C223"/>
  <c r="C230"/>
  <c r="C233"/>
  <c r="C240"/>
  <c r="B23" i="3"/>
  <c r="B32"/>
  <c r="B44"/>
  <c r="C16" i="25"/>
  <c r="C19"/>
  <c r="C28"/>
  <c r="D31"/>
  <c r="C36"/>
  <c r="C38"/>
  <c r="C18" i="6"/>
  <c r="C24"/>
  <c r="C33"/>
  <c r="C38"/>
  <c r="C41"/>
  <c r="C46"/>
  <c r="C49"/>
  <c r="C54"/>
  <c r="C57"/>
  <c r="C63"/>
  <c r="C71"/>
  <c r="C74"/>
  <c r="C77"/>
  <c r="C82"/>
  <c r="C85"/>
  <c r="C88"/>
  <c r="C94"/>
  <c r="C97"/>
  <c r="C100"/>
  <c r="C103"/>
  <c r="C106"/>
  <c r="C115"/>
  <c r="C121"/>
  <c r="C124"/>
  <c r="C130"/>
  <c r="C133"/>
  <c r="C139"/>
  <c r="C142"/>
  <c r="C145"/>
  <c r="C148"/>
  <c r="C151"/>
  <c r="C154"/>
  <c r="C157"/>
  <c r="C160"/>
  <c r="C165"/>
  <c r="C177"/>
  <c r="C180"/>
  <c r="B19" i="2"/>
  <c r="C12" i="1"/>
  <c r="C19"/>
  <c r="C22"/>
  <c r="C27"/>
  <c r="C53" s="1"/>
  <c r="C42"/>
  <c r="C49" s="1"/>
  <c r="C54" s="1"/>
  <c r="B38" i="3"/>
  <c r="B35"/>
  <c r="B29"/>
  <c r="B41"/>
  <c r="B26"/>
  <c r="B32" i="17"/>
  <c r="M27"/>
  <c r="M33" s="1"/>
  <c r="K27"/>
  <c r="K33" s="1"/>
  <c r="I27"/>
  <c r="I33" s="1"/>
  <c r="G27"/>
  <c r="G33" s="1"/>
  <c r="E27"/>
  <c r="E33" s="1"/>
  <c r="B12"/>
  <c r="F33" l="1"/>
  <c r="J33"/>
  <c r="D42" i="10"/>
  <c r="C254" i="7"/>
  <c r="C15" i="6"/>
  <c r="D193"/>
  <c r="C42" i="10"/>
  <c r="C31" i="25"/>
  <c r="D35"/>
  <c r="N33" i="17"/>
  <c r="D33"/>
  <c r="L33"/>
  <c r="H33"/>
  <c r="B18"/>
  <c r="B9"/>
  <c r="C27"/>
  <c r="C33" s="1"/>
  <c r="B27"/>
  <c r="B33" s="1"/>
  <c r="G23" i="13"/>
  <c r="E67"/>
  <c r="H54"/>
  <c r="H63"/>
  <c r="F67"/>
  <c r="D67"/>
  <c r="G41"/>
  <c r="B67"/>
  <c r="H58"/>
  <c r="D45" i="10"/>
  <c r="C45"/>
  <c r="C44" i="9"/>
  <c r="C50" s="1"/>
  <c r="C51" i="10"/>
  <c r="E37"/>
  <c r="C55" i="1"/>
  <c r="E64" i="10"/>
  <c r="E90" s="1"/>
  <c r="E43"/>
  <c r="E13"/>
  <c r="E42" s="1"/>
  <c r="C253" i="7"/>
  <c r="C48" i="26"/>
  <c r="C188" i="6"/>
  <c r="L183"/>
  <c r="K16" i="2"/>
  <c r="H183" i="6"/>
  <c r="G16" i="2"/>
  <c r="C174" i="6"/>
  <c r="C183" s="1"/>
  <c r="D183"/>
  <c r="C16" i="2"/>
  <c r="N16"/>
  <c r="N52" s="1"/>
  <c r="O183" i="6"/>
  <c r="L16" i="2"/>
  <c r="L52" s="1"/>
  <c r="M183" i="6"/>
  <c r="J16" i="2"/>
  <c r="K183" i="6"/>
  <c r="H16" i="2"/>
  <c r="H52" s="1"/>
  <c r="I183" i="6"/>
  <c r="F16" i="2"/>
  <c r="G183" i="6"/>
  <c r="D16" i="2"/>
  <c r="D52" s="1"/>
  <c r="E183" i="6"/>
  <c r="N183"/>
  <c r="M16" i="2"/>
  <c r="M52" s="1"/>
  <c r="J183" i="6"/>
  <c r="I16" i="2"/>
  <c r="I52" s="1"/>
  <c r="F183" i="6"/>
  <c r="E16" i="2"/>
  <c r="B49"/>
  <c r="C255" i="7"/>
  <c r="C252"/>
  <c r="B46" i="2"/>
  <c r="B43"/>
  <c r="B37"/>
  <c r="B31"/>
  <c r="C258" i="7"/>
  <c r="M19" i="17"/>
  <c r="I19"/>
  <c r="C15"/>
  <c r="K15"/>
  <c r="K19" s="1"/>
  <c r="G15"/>
  <c r="G19" s="1"/>
  <c r="B40" i="2"/>
  <c r="B34"/>
  <c r="B28"/>
  <c r="C44" i="26"/>
  <c r="D51" i="10" l="1"/>
  <c r="K52" i="2"/>
  <c r="F52"/>
  <c r="J52"/>
  <c r="H67" i="13"/>
  <c r="E45" i="10"/>
  <c r="C43" i="26"/>
  <c r="B20" i="3"/>
  <c r="C35" i="25"/>
  <c r="B22" i="2" s="1"/>
  <c r="C52"/>
  <c r="B17" i="3"/>
  <c r="B16" i="2"/>
  <c r="B15" i="17"/>
  <c r="B19" s="1"/>
  <c r="C19"/>
  <c r="B47" i="3"/>
  <c r="E52" i="2"/>
  <c r="G52"/>
  <c r="B49" i="3" l="1"/>
  <c r="E51" i="10"/>
  <c r="B52" i="2"/>
  <c r="C68" i="9"/>
  <c r="C74" s="1"/>
  <c r="G186" i="6"/>
  <c r="C184"/>
  <c r="C186"/>
  <c r="K186"/>
  <c r="O186"/>
  <c r="L186"/>
  <c r="F186"/>
  <c r="C187"/>
</calcChain>
</file>

<file path=xl/sharedStrings.xml><?xml version="1.0" encoding="utf-8"?>
<sst xmlns="http://schemas.openxmlformats.org/spreadsheetml/2006/main" count="1922" uniqueCount="715">
  <si>
    <t xml:space="preserve">                                    Dorog Város Önkormányzat</t>
  </si>
  <si>
    <t xml:space="preserve">                                             pénzügyi mérleg</t>
  </si>
  <si>
    <t>BEVÉTELEK</t>
  </si>
  <si>
    <t xml:space="preserve">Adatok: ezer forintban </t>
  </si>
  <si>
    <t>Sor-</t>
  </si>
  <si>
    <t>Megnevezés</t>
  </si>
  <si>
    <t>Összesen</t>
  </si>
  <si>
    <t>szám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</si>
  <si>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</si>
  <si>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</si>
  <si>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</si>
  <si>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</si>
  <si>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</si>
  <si>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</si>
  <si>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</si>
  <si>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</si>
  <si>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</si>
  <si>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</si>
  <si>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</si>
  <si>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</si>
  <si>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KIADÁSOK</t>
  </si>
  <si>
    <t xml:space="preserve">    Adatok: ezer forintban </t>
  </si>
  <si>
    <t>KIADÁSOK FŐÖSSZEGE</t>
  </si>
  <si>
    <t>BEVÉTEL</t>
  </si>
  <si>
    <t>KIADÁS</t>
  </si>
  <si>
    <t>Egyenleg</t>
  </si>
  <si>
    <t>Dorog Város Önkormányzat</t>
  </si>
  <si>
    <t>Bevételi összesítő</t>
  </si>
  <si>
    <t>Adatok: ezer forintban</t>
  </si>
  <si>
    <t xml:space="preserve">Költségvetési cím </t>
  </si>
  <si>
    <t>Költségv.</t>
  </si>
  <si>
    <t>és megnevezés</t>
  </si>
  <si>
    <t>bevételi</t>
  </si>
  <si>
    <t>főösszeg</t>
  </si>
  <si>
    <t xml:space="preserve">     Eredeti előirányzat</t>
  </si>
  <si>
    <t>Polgármesteri Hivatal</t>
  </si>
  <si>
    <t xml:space="preserve">       Eredeti előirányzat</t>
  </si>
  <si>
    <t>Kiadási összesítő</t>
  </si>
  <si>
    <t>Költségvetési cím és</t>
  </si>
  <si>
    <t>Működési kiadás</t>
  </si>
  <si>
    <t>Felhalmozási kiadás</t>
  </si>
  <si>
    <t>alcím megnevezés</t>
  </si>
  <si>
    <t>Felújítás</t>
  </si>
  <si>
    <t>Beruházás</t>
  </si>
  <si>
    <t>Kincstári Szervezet</t>
  </si>
  <si>
    <t xml:space="preserve">        Eredeti előirányzat</t>
  </si>
  <si>
    <t>1. cím költségvetési főösszege</t>
  </si>
  <si>
    <t>kiadási</t>
  </si>
  <si>
    <t>Eredeti előirányzat</t>
  </si>
  <si>
    <t>Intézményfinanszírozás</t>
  </si>
  <si>
    <t>2. cím költségvetési főösszege</t>
  </si>
  <si>
    <t xml:space="preserve">                 Dorog Város Önkormányzat</t>
  </si>
  <si>
    <t xml:space="preserve">        Működésre átadott pénzeszközök és</t>
  </si>
  <si>
    <t xml:space="preserve">                        egyéb támogatások</t>
  </si>
  <si>
    <t xml:space="preserve">                                                            Adatok: ezer forintban</t>
  </si>
  <si>
    <t>Cím és</t>
  </si>
  <si>
    <t>alcím</t>
  </si>
  <si>
    <t>Működésre átadott pénzeszk. és támogatás össz.</t>
  </si>
  <si>
    <t xml:space="preserve">                                                               Adatok: ezer forintban</t>
  </si>
  <si>
    <t>I.</t>
  </si>
  <si>
    <t>II.</t>
  </si>
  <si>
    <t>III.</t>
  </si>
  <si>
    <t>Alap</t>
  </si>
  <si>
    <t>ÁFA</t>
  </si>
  <si>
    <t xml:space="preserve">                                                      Adatok: ezer forintban</t>
  </si>
  <si>
    <t>Felhalmozási célú pénzeszköz átadás össz.</t>
  </si>
  <si>
    <t>Rendszeres sze-</t>
  </si>
  <si>
    <t>Részfoglalko-</t>
  </si>
  <si>
    <t>Nyugdíjasok</t>
  </si>
  <si>
    <t>Mellékfoglalko-</t>
  </si>
  <si>
    <t>mélyi juttatásban</t>
  </si>
  <si>
    <t>zásúak</t>
  </si>
  <si>
    <t>részesülők</t>
  </si>
  <si>
    <t>2. Polgármesteri Hivatal</t>
  </si>
  <si>
    <t>Választott vezető</t>
  </si>
  <si>
    <t>Jegyző, aljegyző</t>
  </si>
  <si>
    <t>Osztályvezető</t>
  </si>
  <si>
    <t>Szervezési Osztály</t>
  </si>
  <si>
    <t>Pénzügyi Osztály</t>
  </si>
  <si>
    <t>Műszaki Osztály</t>
  </si>
  <si>
    <t>Személyi juttatások</t>
  </si>
  <si>
    <t>Munkaadókat terhelő járulékok</t>
  </si>
  <si>
    <t>Előirányzat felhasználási terv</t>
  </si>
  <si>
    <t>Erdeti előirányzat</t>
  </si>
  <si>
    <t>01. hó</t>
  </si>
  <si>
    <t>02. hó</t>
  </si>
  <si>
    <t>03. hó</t>
  </si>
  <si>
    <t>04. hó</t>
  </si>
  <si>
    <t>05. hó</t>
  </si>
  <si>
    <t>06. hó</t>
  </si>
  <si>
    <t>07. hó</t>
  </si>
  <si>
    <t>08. hó</t>
  </si>
  <si>
    <t>09. hó</t>
  </si>
  <si>
    <t>10. hó</t>
  </si>
  <si>
    <t>11. hó</t>
  </si>
  <si>
    <t>12. hó</t>
  </si>
  <si>
    <t xml:space="preserve">Önkormányzati bevételek </t>
  </si>
  <si>
    <t>Önkormányzati kiadások</t>
  </si>
  <si>
    <t>IV.</t>
  </si>
  <si>
    <t>V.</t>
  </si>
  <si>
    <t>VI.</t>
  </si>
  <si>
    <t>VII.</t>
  </si>
  <si>
    <t>Pénzforgalom nélküli bevételek</t>
  </si>
  <si>
    <t>Dologi kiadások</t>
  </si>
  <si>
    <t>Felújítások</t>
  </si>
  <si>
    <t>Beruházások</t>
  </si>
  <si>
    <t>Összesen:</t>
  </si>
  <si>
    <t>Intézmények</t>
  </si>
  <si>
    <t xml:space="preserve">   Adatok: ezer forintban</t>
  </si>
  <si>
    <t>Lízingelt lakások adómegtérítése</t>
  </si>
  <si>
    <t>12. Személyi juttatás</t>
  </si>
  <si>
    <t>13. Munkaadói járulék</t>
  </si>
  <si>
    <t>14. Dologi kiadás</t>
  </si>
  <si>
    <t>19. Beruházás</t>
  </si>
  <si>
    <t>20. Felújítás</t>
  </si>
  <si>
    <t>21. Felhalmozási pénzeszköz átadás</t>
  </si>
  <si>
    <t>23. Felhalmozási kiadások összesen (18-21)</t>
  </si>
  <si>
    <t>Köztemetés</t>
  </si>
  <si>
    <t>Város, községgazdálkodási szolgáltatás</t>
  </si>
  <si>
    <t>Időskorúak nappali ellátása</t>
  </si>
  <si>
    <t>Dorogi Többcélú Kistérségi Társulás támogatása</t>
  </si>
  <si>
    <t>EU-s forr.</t>
  </si>
  <si>
    <t xml:space="preserve">  - Idősek Otthona "A"</t>
  </si>
  <si>
    <t xml:space="preserve">  - Idősek Otthona "B"</t>
  </si>
  <si>
    <t>Közhasznú</t>
  </si>
  <si>
    <t>foglalkoztatottak</t>
  </si>
  <si>
    <t>Civil szervezetek támogatása</t>
  </si>
  <si>
    <t>Bérlakás felújítás</t>
  </si>
  <si>
    <t>22. Fejlesztési célú hiteltörlesztés</t>
  </si>
  <si>
    <t>Segédképletek</t>
  </si>
  <si>
    <t>Helyi önkormányzat</t>
  </si>
  <si>
    <t>Helyi Önkormányzat</t>
  </si>
  <si>
    <t>2. cím költségvetési főösszeg</t>
  </si>
  <si>
    <t>1. Önkormányzat</t>
  </si>
  <si>
    <t>Önkormányzat összesen</t>
  </si>
  <si>
    <t>Önkormányzati Hivatal finanszírozás</t>
  </si>
  <si>
    <t xml:space="preserve">     Intézményfinanszírozás</t>
  </si>
  <si>
    <t>Közfoglalkoz- tatottak</t>
  </si>
  <si>
    <t>1-7. cím összesen</t>
  </si>
  <si>
    <t xml:space="preserve">    -Védőnői Szolgálat</t>
  </si>
  <si>
    <t>VIII.</t>
  </si>
  <si>
    <t>ellenőrzés</t>
  </si>
  <si>
    <t xml:space="preserve">        - Uszoda</t>
  </si>
  <si>
    <t xml:space="preserve">        - Sportcsarnok</t>
  </si>
  <si>
    <t xml:space="preserve">        - Sportiroda</t>
  </si>
  <si>
    <t xml:space="preserve">        - Stadion</t>
  </si>
  <si>
    <t>Út, autópálya építése</t>
  </si>
  <si>
    <t>Dorog Város Egyesített Sportintézménye</t>
  </si>
  <si>
    <t xml:space="preserve"> - Uszoda</t>
  </si>
  <si>
    <t xml:space="preserve"> - Sportcsarnok</t>
  </si>
  <si>
    <t xml:space="preserve"> - Stadion</t>
  </si>
  <si>
    <t xml:space="preserve">  - Kincstári Szervezet</t>
  </si>
  <si>
    <t>Emberi Erőforrás Osztály</t>
  </si>
  <si>
    <t>Munkaszerződés</t>
  </si>
  <si>
    <t>Ell.</t>
  </si>
  <si>
    <t>Kincstár öszz.</t>
  </si>
  <si>
    <t>Közhatalmi bevételek</t>
  </si>
  <si>
    <t>Térségi Társulásnak igényelt normatíva átadása</t>
  </si>
  <si>
    <t>Egyéb szociális pénzbeli ellátások</t>
  </si>
  <si>
    <t>Homlokzatfelújítási pályázat</t>
  </si>
  <si>
    <t>1-15.</t>
  </si>
  <si>
    <t>Sportlétesítmények működtetése és fejlesztése</t>
  </si>
  <si>
    <t xml:space="preserve">   Idősek Otthona "A" épület</t>
  </si>
  <si>
    <t xml:space="preserve">   Idősek Otthona "B" épület</t>
  </si>
  <si>
    <t xml:space="preserve">           Polgármesteri Hivatal</t>
  </si>
  <si>
    <t xml:space="preserve">           Intézmények Háza</t>
  </si>
  <si>
    <t xml:space="preserve">           Petőfi Óvoda</t>
  </si>
  <si>
    <t xml:space="preserve">          Zrínyi Óvoda</t>
  </si>
  <si>
    <t xml:space="preserve">           Hétszínvirág Óvoda</t>
  </si>
  <si>
    <t xml:space="preserve">           Petőfi Iskola</t>
  </si>
  <si>
    <t xml:space="preserve">           Zrínyi Iskola</t>
  </si>
  <si>
    <t xml:space="preserve">           Eötvös Iskola</t>
  </si>
  <si>
    <t xml:space="preserve">           Pedagógiai Szakszolgálat</t>
  </si>
  <si>
    <t xml:space="preserve">           Dr. Magyar K. Városi Bölcsőde</t>
  </si>
  <si>
    <t xml:space="preserve">           Dr. Mosony A. Id. Gkp. "A" ép.</t>
  </si>
  <si>
    <t xml:space="preserve">           Dr. Mosony A. Id. Gkp. "B" ép.</t>
  </si>
  <si>
    <t xml:space="preserve">           Erkel F. Zeneiskola</t>
  </si>
  <si>
    <t xml:space="preserve">           Zsigmondy V. Gimnázium</t>
  </si>
  <si>
    <t xml:space="preserve">           Sportcsarnok</t>
  </si>
  <si>
    <t xml:space="preserve">           Uszoda</t>
  </si>
  <si>
    <t xml:space="preserve">           Stadion</t>
  </si>
  <si>
    <t xml:space="preserve">           Egyéb üzemeltetés </t>
  </si>
  <si>
    <t>hazai for</t>
  </si>
  <si>
    <t>KÖT</t>
  </si>
  <si>
    <t>ÖNK</t>
  </si>
  <si>
    <t>ÁLLIG</t>
  </si>
  <si>
    <t xml:space="preserve">ÖNK </t>
  </si>
  <si>
    <t>Kötelező összesen</t>
  </si>
  <si>
    <t>Önkéntes összesen</t>
  </si>
  <si>
    <t>Államigazgatási összesen</t>
  </si>
  <si>
    <t>Működési célú támogatások államháztartáson belülről</t>
  </si>
  <si>
    <t xml:space="preserve">II. </t>
  </si>
  <si>
    <t>Felhalmozási célú támogatások államháztartáson belülről</t>
  </si>
  <si>
    <t>ebből - gépjárműadó</t>
  </si>
  <si>
    <t xml:space="preserve">         - építményadó</t>
  </si>
  <si>
    <t xml:space="preserve">         - iparűzési adó</t>
  </si>
  <si>
    <t xml:space="preserve">         - egyéb közhatalmi bevételek</t>
  </si>
  <si>
    <t>Működési bevételek</t>
  </si>
  <si>
    <t xml:space="preserve">V. </t>
  </si>
  <si>
    <t>Felhalmozási bevételek</t>
  </si>
  <si>
    <t>VI</t>
  </si>
  <si>
    <t>Működési célú átvett pénzeszközök</t>
  </si>
  <si>
    <t>Felhalmozási célú átvett pénzeszközök</t>
  </si>
  <si>
    <t>VIII</t>
  </si>
  <si>
    <t>Finanszírozási  bevételek</t>
  </si>
  <si>
    <t>Ellátottak pénzbeli juttatásai</t>
  </si>
  <si>
    <t>Egyéb működési célú kiadások</t>
  </si>
  <si>
    <t xml:space="preserve">           - tartalékok</t>
  </si>
  <si>
    <t xml:space="preserve">VII. </t>
  </si>
  <si>
    <t>Felhalmozási célú pénzeszköz átadás</t>
  </si>
  <si>
    <t>IX.</t>
  </si>
  <si>
    <t>Finanszírozási kiadások</t>
  </si>
  <si>
    <t xml:space="preserve">                           MÉRLEG</t>
  </si>
  <si>
    <t>ebből - hazai forrás</t>
  </si>
  <si>
    <t xml:space="preserve">IX. </t>
  </si>
  <si>
    <t>Pénzforgalom nélküli bevétel</t>
  </si>
  <si>
    <t>BEVÉTELEK FŐÖSSZEGE</t>
  </si>
  <si>
    <t xml:space="preserve">         - Európai Uniós forrás</t>
  </si>
  <si>
    <t>3. Hétszínvirág Óvoda</t>
  </si>
  <si>
    <t>4. Petőfi Sándor Óvoda</t>
  </si>
  <si>
    <t>5. Zrínyi Ilona Óvoda</t>
  </si>
  <si>
    <t>7. Dr. Mosonyi A. Gondoz. Közp.</t>
  </si>
  <si>
    <t>8. Dr. Magyar K. Városi Bölcsőde</t>
  </si>
  <si>
    <t>9. Dorog Város Egyesített Sportin.</t>
  </si>
  <si>
    <t>10. Dorogi József Attila Művelődési Ház</t>
  </si>
  <si>
    <t>11. Kincstári Szervezet</t>
  </si>
  <si>
    <t>Műk.c.támog.áht-n belülről</t>
  </si>
  <si>
    <t>Felhalmozási célú támog.áht-n belülről</t>
  </si>
  <si>
    <t>Műk.c.átvett pénzeszköz</t>
  </si>
  <si>
    <t>Felhalm.c.átvett pénzeszköz</t>
  </si>
  <si>
    <t>Finanszírozási bevételek</t>
  </si>
  <si>
    <t>Önkormányzati támogatás</t>
  </si>
  <si>
    <t>Ellátottak pénzbeli jutttatásai</t>
  </si>
  <si>
    <t>6. Gáty Zoltán Városi Könyvtár és Helytörténeti Múzeium</t>
  </si>
  <si>
    <t>7. Dr. Mosonyi A. Gond. Közp.</t>
  </si>
  <si>
    <t>8. Dr. Magyar K. Városi Bölcs.</t>
  </si>
  <si>
    <t>9. Dorog Város Egyes.Sportint.</t>
  </si>
  <si>
    <t xml:space="preserve">6. Gáthy Z. Városi Könyvtár és Helytörténei Múzeum </t>
  </si>
  <si>
    <t>Műk.c.tám.áht-n belülről</t>
  </si>
  <si>
    <t>1-1. Önk.és önk.hivatalok jogalkotó és igazgatási feladatok</t>
  </si>
  <si>
    <t>1-2. Köztemető-fenntartás és működtetés</t>
  </si>
  <si>
    <t>1-3. Önkotm.vagyonnal való gazd.kapcs.feladatok</t>
  </si>
  <si>
    <t>1-4. Önkorm.elszámolasai a központi költségvetéssel</t>
  </si>
  <si>
    <t>1-5. Támogatási célú fianszírozási műveletek</t>
  </si>
  <si>
    <t>1-6. Téli közfoglalkoztatás</t>
  </si>
  <si>
    <t>1-7. Hosszabb időtartamú közfoglalkoztatás</t>
  </si>
  <si>
    <t>1-8. Állat egészségügy</t>
  </si>
  <si>
    <t>1-9. Út, autópálya építése</t>
  </si>
  <si>
    <t>1-10. Közutak, hidak,alagutak üzemeltet.fenntart.</t>
  </si>
  <si>
    <t>Felhalm.c.pe.átadás</t>
  </si>
  <si>
    <t>Felhalm.c.pe. Átadás</t>
  </si>
  <si>
    <t>2-1. Önk.és önk.hiv.jogalkotó és igazgat.feladatok</t>
  </si>
  <si>
    <t>2-2. Orsz.gy.,önk.és európai parlamenti képviselőváll.</t>
  </si>
  <si>
    <t>3-1   Hétszínvirág Óvoda</t>
  </si>
  <si>
    <t>3-2   Petőfi Sándor Óvoda</t>
  </si>
  <si>
    <t>3-3   Zrínyi Ilona Óvoda</t>
  </si>
  <si>
    <t>3-4. Gáthy Z. Városi Könyvtár és Helytört.Múzeum</t>
  </si>
  <si>
    <t>3-5. Idősek gondozási Központja</t>
  </si>
  <si>
    <t>3-6 Magyar Károly Városi Bölcsőde</t>
  </si>
  <si>
    <t>3-7. Dorog Város Egyesített Sportintézm.</t>
  </si>
  <si>
    <t>3-8. Dorogi József Attila Művelődési Ház</t>
  </si>
  <si>
    <t>3-1.   Hétszínvirág Óvoda</t>
  </si>
  <si>
    <t>3-2.   Petőfi Sándor Óvoda</t>
  </si>
  <si>
    <t>3-3.   Zrínyi Ilona Óvoda</t>
  </si>
  <si>
    <t>3-6. Magyar Károly Városi Bölcsőde</t>
  </si>
  <si>
    <t>3-8. Dorogi József A. Művelődési Ház</t>
  </si>
  <si>
    <t>3-9. Kincstári Szervezet összesen</t>
  </si>
  <si>
    <t xml:space="preserve"> 1-27</t>
  </si>
  <si>
    <t>Önk. feladat jellege</t>
  </si>
  <si>
    <t>Költségvetési bevételi főösszeg</t>
  </si>
  <si>
    <t>Finanszí-rozási bevételek</t>
  </si>
  <si>
    <t>Pénzfor-galom nélküli bevételek</t>
  </si>
  <si>
    <t xml:space="preserve">       - Kincstári Szervezet</t>
  </si>
  <si>
    <t xml:space="preserve">       -  Védőnői Szolgálat</t>
  </si>
  <si>
    <t xml:space="preserve">       -  Intézmény működtetés</t>
  </si>
  <si>
    <t xml:space="preserve">           Gáthy Z. Városi Könyvtár és Helyt. Múzeum</t>
  </si>
  <si>
    <t xml:space="preserve">           Dorogi József Attila Művelődési Ház</t>
  </si>
  <si>
    <t xml:space="preserve">            Uszoda</t>
  </si>
  <si>
    <t xml:space="preserve">           Sportiroda</t>
  </si>
  <si>
    <t xml:space="preserve">           Teniszpályák</t>
  </si>
  <si>
    <t xml:space="preserve">           Dózsa Gy. Iskola tornacsarnok</t>
  </si>
  <si>
    <t>Költségv. kiad. főösszeg</t>
  </si>
  <si>
    <t>3-4. Gáthy Z. Városi Könyvtár és Helytörténeti Múzeum</t>
  </si>
  <si>
    <r>
      <t xml:space="preserve">       -  </t>
    </r>
    <r>
      <rPr>
        <b/>
        <sz val="10"/>
        <rFont val="Arial CE"/>
        <charset val="238"/>
      </rPr>
      <t>Kincstári Szervezet</t>
    </r>
  </si>
  <si>
    <t xml:space="preserve">      -  Védőnői Szolgálat</t>
  </si>
  <si>
    <r>
      <t xml:space="preserve">     </t>
    </r>
    <r>
      <rPr>
        <b/>
        <u/>
        <sz val="10"/>
        <rFont val="Arial CE"/>
        <charset val="238"/>
      </rPr>
      <t xml:space="preserve"> -   Intézmény működtetés </t>
    </r>
  </si>
  <si>
    <t xml:space="preserve">             Gáthy Z. Városi Könyvtár és Helyt. Múzeum</t>
  </si>
  <si>
    <t xml:space="preserve">           Dorogi József A. Művelődési Ház</t>
  </si>
  <si>
    <t xml:space="preserve">           Dózsa Gy. Isk. tornacsarnok</t>
  </si>
  <si>
    <t>3-1. Hétszínvirág Óvoda</t>
  </si>
  <si>
    <t>3-2. Petőfi Sándor Óvoda</t>
  </si>
  <si>
    <t>3-3. Zrínyi Ilona Óvoda</t>
  </si>
  <si>
    <t>3-5. Dr. Mosonyi Albert Gondozási központ</t>
  </si>
  <si>
    <t>3-6. Dr. Magyar Károly Városi Bölcsőde</t>
  </si>
  <si>
    <t>3-7. Dorog Város Egyesített Sportintézménye</t>
  </si>
  <si>
    <t>3-9. Kincstári Szervezet</t>
  </si>
  <si>
    <t xml:space="preserve">   - Intézmény működtetés</t>
  </si>
  <si>
    <t>Szent József tempom felújítás támogatása</t>
  </si>
  <si>
    <t>Házi segítségnyújtás</t>
  </si>
  <si>
    <t>Szociális étkeztetés</t>
  </si>
  <si>
    <t>Dorogi Többcélú Kistérségi Társulás tagsági támogatás</t>
  </si>
  <si>
    <t>Dorogi Többcélú Kistérségi Társnak igényelt normatíva átad</t>
  </si>
  <si>
    <t>Települési támogatás</t>
  </si>
  <si>
    <t>Idősek karácsonya természetbeni támogatás</t>
  </si>
  <si>
    <t>Óvodáztatási támogatás</t>
  </si>
  <si>
    <t>Önkormányzati vagyonnal való gazdálk.kapcs.fel.</t>
  </si>
  <si>
    <t>Közművelődés-közösségi és társadalmi részvétel fejl.</t>
  </si>
  <si>
    <t>Óvodai nevelés, ellátás működtetési feladatok</t>
  </si>
  <si>
    <t>Önkorm.és önk.hiv. jogalkotó és ált.igazg.feladatok</t>
  </si>
  <si>
    <t xml:space="preserve">Általános tartalék </t>
  </si>
  <si>
    <t>6. Gáthy Z. Városi Könyvtár és Helytört. Múzeum</t>
  </si>
  <si>
    <t>7. Dr. Mosonyi Albert Gondozási Központ</t>
  </si>
  <si>
    <t>8. Dr. Magyar Károly Városi Bölcsőde</t>
  </si>
  <si>
    <t>9. Dorog Város Egyesített Sportintézménye</t>
  </si>
  <si>
    <t>Felsőoktatási tanulók települési támogatása</t>
  </si>
  <si>
    <t>Polg. Hivatal felújítás tervezési ktg.</t>
  </si>
  <si>
    <t>Egyéb civil szervezetek támogatása</t>
  </si>
  <si>
    <t xml:space="preserve">                        Dorog Város Önkormányzat</t>
  </si>
  <si>
    <t xml:space="preserve">                                          Tartalék</t>
  </si>
  <si>
    <t xml:space="preserve">                                                                    Adatok: ezer forintban</t>
  </si>
  <si>
    <t>Általános tartalék</t>
  </si>
  <si>
    <t>Tartalék összesen</t>
  </si>
  <si>
    <t>1-3</t>
  </si>
  <si>
    <t>1-14</t>
  </si>
  <si>
    <t>2-1</t>
  </si>
  <si>
    <t>1-9</t>
  </si>
  <si>
    <t>1-23</t>
  </si>
  <si>
    <t>1-15</t>
  </si>
  <si>
    <t>1-33</t>
  </si>
  <si>
    <t>l. Működési célú támogatások államháztarton belülről</t>
  </si>
  <si>
    <t>2. Közhatalmi bevételek</t>
  </si>
  <si>
    <t>3. Működési bevételek</t>
  </si>
  <si>
    <t>4. Működési célú átvett pénzeszközök</t>
  </si>
  <si>
    <t>8. Működési bevételek összesen</t>
  </si>
  <si>
    <t xml:space="preserve">10 Felhalmozási c. átvett pénzeszköz </t>
  </si>
  <si>
    <t>9. Felhalmozási bevételek</t>
  </si>
  <si>
    <t>11 Felhalmozási bevételek összsen</t>
  </si>
  <si>
    <t>15. Ellátottak pénzbeli juttatásai</t>
  </si>
  <si>
    <t>16. Egyéb működési célú kiadások</t>
  </si>
  <si>
    <t>18. Működési kiadások összesen (12-17)</t>
  </si>
  <si>
    <t>6. Likviditási c. hitel felvét</t>
  </si>
  <si>
    <t xml:space="preserve">BEVÉTELEK ÖSSZESEN </t>
  </si>
  <si>
    <t>24. KIADÁSOK ÖSSZESEN</t>
  </si>
  <si>
    <t xml:space="preserve">                                       2016. évi költségvetése</t>
  </si>
  <si>
    <t>2016. évi költségvetése</t>
  </si>
  <si>
    <t>2016. évi előirányzat</t>
  </si>
  <si>
    <t>2016. évi létszám összesítő</t>
  </si>
  <si>
    <t>2016. évi létszám alakulása</t>
  </si>
  <si>
    <t>2016.</t>
  </si>
  <si>
    <t>2-3. Országos és helyi népszavazással kapcsolatos tevékenységek</t>
  </si>
  <si>
    <t>2-4. Támogatási célú finanszírozási műveletek</t>
  </si>
  <si>
    <t>2-5. Gyermekvédelmi pénzbeli és term.beni ellát.</t>
  </si>
  <si>
    <t>2-3. Országos és helyi népszavazással kapcs.tev.</t>
  </si>
  <si>
    <t>Ebből: - egyéb működési célú támogatás</t>
  </si>
  <si>
    <t>Polgárőrség támogatása</t>
  </si>
  <si>
    <t>Dorog Város Kulturális Közalapítvány támog.</t>
  </si>
  <si>
    <t>Dorog és Térsége Turizmus Egyesület támog</t>
  </si>
  <si>
    <t>Védőnői Szolgálat</t>
  </si>
  <si>
    <t>Szünidei ingyenes gyermekétkeztetés</t>
  </si>
  <si>
    <t>2-5</t>
  </si>
  <si>
    <t xml:space="preserve">Polgármesteri Hivatal összesen </t>
  </si>
  <si>
    <t>Önkormányzat elszámolása kp-i költségvetéssel</t>
  </si>
  <si>
    <t>1-4.</t>
  </si>
  <si>
    <t>Támogatás megelőlegezés visszafizetése</t>
  </si>
  <si>
    <t>Gyermekvédelmi pénzbeli és természetbeni ellátások</t>
  </si>
  <si>
    <t>Önkormányzat álltal folyósított ellátások összesen</t>
  </si>
  <si>
    <t>Önkormányzati vagyonnal való gazdálkodás</t>
  </si>
  <si>
    <t>Bérlakás felújítási alap</t>
  </si>
  <si>
    <t>Református Egyházközösség Gyülekezési Ház támog.</t>
  </si>
  <si>
    <t>1-3.</t>
  </si>
  <si>
    <t>Játszóterek fejlesztése</t>
  </si>
  <si>
    <t>Közvillágítás</t>
  </si>
  <si>
    <t>Díszkivilágítás bővítése</t>
  </si>
  <si>
    <t>Művelődési ház  villamoshálózati fejlesztés</t>
  </si>
  <si>
    <t>Informatikai és egyéb tárgyi eszköz beszerzés</t>
  </si>
  <si>
    <t>Köztársaság út felújítás I. ütem</t>
  </si>
  <si>
    <t>Egyesületi támogatások</t>
  </si>
  <si>
    <t>Védőnői szolgálat iskolaorvosi szolg.műk.átadott pénzeszk1105</t>
  </si>
  <si>
    <t>Kincstári Szervezet összesen</t>
  </si>
  <si>
    <t>3</t>
  </si>
  <si>
    <t>Rászorults.függő norm.kedv.ingyenes gyermekétkeztetés</t>
  </si>
  <si>
    <t>Kincsátri Szervezet és intézmények</t>
  </si>
  <si>
    <t>Polgármesteri Hivatal összesen</t>
  </si>
  <si>
    <t>Kiskértékű tárgyi eszköz beszerzés (informatikai, egyéb)</t>
  </si>
  <si>
    <t>Gépkocsi beszerzés</t>
  </si>
  <si>
    <t>Beruházás 1-3 cím összesen</t>
  </si>
  <si>
    <t>Függő,át-futó kiad.</t>
  </si>
  <si>
    <t>12.</t>
  </si>
  <si>
    <t>Bányamúzeum tervdíj</t>
  </si>
  <si>
    <t>Bányász Emlékház kerítés építés</t>
  </si>
  <si>
    <t>Buzánszky Stadion vásárlási részlet</t>
  </si>
  <si>
    <t>Birkózó csarnok kialakítása</t>
  </si>
  <si>
    <t>Zrínyi I. Iskola szolg.lakás tanteremmé alakítása</t>
  </si>
  <si>
    <t>Eötvös J. Iskola tornaterem felújítás</t>
  </si>
  <si>
    <t>Petőfi S. Iskola magastető</t>
  </si>
  <si>
    <t>Ped.Szakszolg.vizesblokk felújítás</t>
  </si>
  <si>
    <t>Zrínyi I.Óvoda fém ablak csere</t>
  </si>
  <si>
    <t>Hétszínvirág Óvoda tetőfelújítás</t>
  </si>
  <si>
    <t>Járdafelújítások</t>
  </si>
  <si>
    <t>Közvilágítás fejlesztése</t>
  </si>
  <si>
    <t>Petőfi S. Óvoda parketta felújítás</t>
  </si>
  <si>
    <t>Felhalmozási céltartalék</t>
  </si>
  <si>
    <t>3-7.</t>
  </si>
  <si>
    <t>3-9.</t>
  </si>
  <si>
    <t>1</t>
  </si>
  <si>
    <t>Felhalmozási  céltartalék</t>
  </si>
  <si>
    <t>2</t>
  </si>
  <si>
    <t>Zsigmondy V.Gimnázium tűzfal felújítás ablakcserével</t>
  </si>
  <si>
    <t>5.600</t>
  </si>
  <si>
    <t>5.583</t>
  </si>
  <si>
    <t>Buzánszky Jenő Stadion beruházás</t>
  </si>
  <si>
    <t>Dorog Város Önkormányzata</t>
  </si>
  <si>
    <t>A többéves kihatással járó döntések évenkénti bemutatása</t>
  </si>
  <si>
    <t>3. cím költségvetési főösszege</t>
  </si>
  <si>
    <t xml:space="preserve">I. félévi módosított </t>
  </si>
  <si>
    <t>előirányzat</t>
  </si>
  <si>
    <t>I. félévi módosított</t>
  </si>
  <si>
    <t>2016 évi költségvetésének I. félévi módosítása</t>
  </si>
  <si>
    <t xml:space="preserve">     Módosított előirányzat</t>
  </si>
  <si>
    <t>2016. évi költségvetésének I. félévi módosítása</t>
  </si>
  <si>
    <t>Költségv.bevételi főösszeg</t>
  </si>
  <si>
    <t>Kötelező összesen eredeti</t>
  </si>
  <si>
    <t>Kötelező összesen módosított</t>
  </si>
  <si>
    <t>Önkéntes összesen eredet</t>
  </si>
  <si>
    <t>Önkéntes összesen módosított</t>
  </si>
  <si>
    <t>Államigazgatási összesen eredeti</t>
  </si>
  <si>
    <t>Államigazgatási összesen módosított</t>
  </si>
  <si>
    <t xml:space="preserve">        Módosított előirányzat</t>
  </si>
  <si>
    <t>mód 1-27</t>
  </si>
  <si>
    <t>Önkéntes összesen eredet előriányzat</t>
  </si>
  <si>
    <t>Kötelező összesen módosított előirányzat</t>
  </si>
  <si>
    <t>Kötelező összesen eredeti előirányzat</t>
  </si>
  <si>
    <t>Államigazgatási összesen eredeti előirányzat</t>
  </si>
  <si>
    <t>Államigazgatási összesen módosított előirányzat</t>
  </si>
  <si>
    <t>Önkéntes összesen módosított előriányzat</t>
  </si>
  <si>
    <t xml:space="preserve">     Eredeti előriányzat</t>
  </si>
  <si>
    <t xml:space="preserve">     Módosítotti előirányzat</t>
  </si>
  <si>
    <t xml:space="preserve">        Eredeti előrirányzat</t>
  </si>
  <si>
    <t>Önkéntes összesen eredeti előirányzat</t>
  </si>
  <si>
    <t>Önkéntes összesen módosított előirányzat</t>
  </si>
  <si>
    <t xml:space="preserve"> 1-27 ei</t>
  </si>
  <si>
    <t xml:space="preserve">        Szünidei gyermekétkeztetés</t>
  </si>
  <si>
    <t xml:space="preserve">        Módosítás összesen</t>
  </si>
  <si>
    <t>1-27 mód</t>
  </si>
  <si>
    <t>Kötelező eredeti előirányzat összesen</t>
  </si>
  <si>
    <t>Kötelező módosított előirányzat összesen</t>
  </si>
  <si>
    <t>Önkéntes eredeti előirányzat összesen</t>
  </si>
  <si>
    <t>Önkéntes módosított előirányzat összesen</t>
  </si>
  <si>
    <t>Államigazgatási eredeti előirányzat összesen</t>
  </si>
  <si>
    <t>Államigazgatási módosított előirányzat összesen</t>
  </si>
  <si>
    <t>2016. évi</t>
  </si>
  <si>
    <t>módosított előirányzat</t>
  </si>
  <si>
    <t xml:space="preserve">                     2016. évi költségvetésének I. félési módosítása</t>
  </si>
  <si>
    <t xml:space="preserve"> előirányzat</t>
  </si>
  <si>
    <t>2016. évi mód. előirányzat</t>
  </si>
  <si>
    <t xml:space="preserve">  FELÚJÍTÁS</t>
  </si>
  <si>
    <t xml:space="preserve">  Felhalmozási kiadások</t>
  </si>
  <si>
    <t xml:space="preserve"> 2016. évi költségvetésének I. félévi módosítása</t>
  </si>
  <si>
    <t xml:space="preserve">  Dorog Város Önkormányzat</t>
  </si>
  <si>
    <t xml:space="preserve"> Felhalmozási kiadások</t>
  </si>
  <si>
    <t xml:space="preserve"> BERUHÁZÁS</t>
  </si>
  <si>
    <t xml:space="preserve"> Dorog Város Önkormányzat </t>
  </si>
  <si>
    <t xml:space="preserve">  2016. évi költésgvetésének I. félévi módosítása</t>
  </si>
  <si>
    <t xml:space="preserve">  Önkormányzat által folyósított ellátások</t>
  </si>
  <si>
    <t xml:space="preserve">2016. évi </t>
  </si>
  <si>
    <t>2016. évi mód.</t>
  </si>
  <si>
    <t xml:space="preserve">   Dorog Város Önkormányzat</t>
  </si>
  <si>
    <t xml:space="preserve"> Felhalmozásra átadott pénzeszközök és</t>
  </si>
  <si>
    <t xml:space="preserve">  egyéb támogatások</t>
  </si>
  <si>
    <t>1-11. Turizmusfejlesztési támogatások és tevékenységek</t>
  </si>
  <si>
    <t>1-12. Nem veszélyes hulladék begyűjtsée</t>
  </si>
  <si>
    <t>1-13. Nem veszélyes hulladék kezelése és ártalmatlanítása</t>
  </si>
  <si>
    <t>1-14. Szennyvíz gyűjtése, tisztítása, elhelyezése</t>
  </si>
  <si>
    <t>1-15. Közvilágítás</t>
  </si>
  <si>
    <t>1-16. Zöldterület-kezelés</t>
  </si>
  <si>
    <t>1-17. Város és községgazd.egyéb szolgáltatások</t>
  </si>
  <si>
    <t>1-18. Járóbetegek gyógyító szakellátsa</t>
  </si>
  <si>
    <t>1-19. Sportlétesítmények működtetése és fejlesztése</t>
  </si>
  <si>
    <t>1-11. Turizmus fejlesztési támogatások és tevékenységek</t>
  </si>
  <si>
    <t>1-11</t>
  </si>
  <si>
    <t>Turizmus fejlesztési támogatások és tevékenységek</t>
  </si>
  <si>
    <t>1-25</t>
  </si>
  <si>
    <t>Köznev.int.1-4 évf.tanulók nev.okt.összefügg.működtetési feladatok</t>
  </si>
  <si>
    <t>1-27</t>
  </si>
  <si>
    <t>Pedadógiai szakszolg.tev.működtetési feladatok</t>
  </si>
  <si>
    <t>2016. évi módosított előirányzat</t>
  </si>
  <si>
    <t xml:space="preserve">  2016. évi költségvetésének I. félévi módosítása</t>
  </si>
  <si>
    <t>ezer  Ft</t>
  </si>
  <si>
    <t xml:space="preserve">        Polgármester illetménye és járuléka</t>
  </si>
  <si>
    <t xml:space="preserve">        Polgármester caffetéria</t>
  </si>
  <si>
    <t xml:space="preserve">        Egyéb működési bevételek</t>
  </si>
  <si>
    <t xml:space="preserve">        Felhalmozási c.kölcsön visszatérülés</t>
  </si>
  <si>
    <t xml:space="preserve">        Előző évi pénzmaradvány</t>
  </si>
  <si>
    <t xml:space="preserve">        Önk finanszírozása</t>
  </si>
  <si>
    <t xml:space="preserve">         Módosítás összesen</t>
  </si>
  <si>
    <t xml:space="preserve">        Adatátviteli, internet szolgáltatás</t>
  </si>
  <si>
    <t xml:space="preserve">        Közüzemi díjak</t>
  </si>
  <si>
    <t xml:space="preserve">        Karbantartás, kisjavítás</t>
  </si>
  <si>
    <t xml:space="preserve">        Gyermekvédelmi támogatás</t>
  </si>
  <si>
    <t xml:space="preserve">        Informatikai eszközök beszerzése</t>
  </si>
  <si>
    <t xml:space="preserve">        Egyéb tárgyi eszköz beszerzése</t>
  </si>
  <si>
    <t xml:space="preserve">        Módosítás össszesen</t>
  </si>
  <si>
    <t xml:space="preserve">        Gk. biztosítási díjak</t>
  </si>
  <si>
    <t xml:space="preserve">        képviselői laptop értkesítés</t>
  </si>
  <si>
    <t>Felújítás összesen</t>
  </si>
  <si>
    <t xml:space="preserve">        Földalapú támogatás</t>
  </si>
  <si>
    <t xml:space="preserve">        Biztosító kártérítése</t>
  </si>
  <si>
    <t xml:space="preserve">        Bölcsődei diplomás bér kieg.</t>
  </si>
  <si>
    <t xml:space="preserve">        Bérkompenzáció</t>
  </si>
  <si>
    <t xml:space="preserve">       Szociális ágazati pótlék</t>
  </si>
  <si>
    <t xml:space="preserve">        Kiegészítő szoc.ág.pótlék</t>
  </si>
  <si>
    <t xml:space="preserve">        Előző évi normatíva elszámolás</t>
  </si>
  <si>
    <t xml:space="preserve">        Intermodális közlekedési kp</t>
  </si>
  <si>
    <t xml:space="preserve">         Tárgyi eszköz bérbeadás bevétel</t>
  </si>
  <si>
    <t xml:space="preserve">       Műk.c.pe.átvétel</t>
  </si>
  <si>
    <t xml:space="preserve">        Módosítás összesen.</t>
  </si>
  <si>
    <t xml:space="preserve">        Talajterhelési díj</t>
  </si>
  <si>
    <t xml:space="preserve">        Előző évi pénzmaradvány igénybevétele</t>
  </si>
  <si>
    <t xml:space="preserve">        Módoítás összesen</t>
  </si>
  <si>
    <t xml:space="preserve">        Polg.Hiv. működtetés</t>
  </si>
  <si>
    <t xml:space="preserve">        Képvieslői laptop</t>
  </si>
  <si>
    <t xml:space="preserve">        Bérlakás felújítási alap</t>
  </si>
  <si>
    <t xml:space="preserve">        Tárgyi eszköz beszerzés program keretében</t>
  </si>
  <si>
    <t xml:space="preserve">        TDM szervezettel kapcs.dologi kiadások</t>
  </si>
  <si>
    <t xml:space="preserve">        Közterület szemétszállítás</t>
  </si>
  <si>
    <t xml:space="preserve">        Áthúzódó kötelezettség</t>
  </si>
  <si>
    <t xml:space="preserve">        Szennyvízközmű felújítás</t>
  </si>
  <si>
    <t xml:space="preserve">         Ipari park szennyvízcsatorna beruh.</t>
  </si>
  <si>
    <t xml:space="preserve">        Viziközmű hozzájárulás</t>
  </si>
  <si>
    <t xml:space="preserve">         D. 1518/12 ingatlan vétel</t>
  </si>
  <si>
    <t xml:space="preserve">        Zalakaros üdülő jog vétele</t>
  </si>
  <si>
    <t>1-20. Versenysport és utánpótlás nevelési tevékenység</t>
  </si>
  <si>
    <t xml:space="preserve">         Dorogi Futball Club támogatása</t>
  </si>
  <si>
    <t xml:space="preserve">         Módosított előirányzat </t>
  </si>
  <si>
    <t xml:space="preserve">         TDM támogatása</t>
  </si>
  <si>
    <t xml:space="preserve">         Bányász Fúvószenekar támogatása</t>
  </si>
  <si>
    <t xml:space="preserve">         CrazyDance szerv.támogatása</t>
  </si>
  <si>
    <t xml:space="preserve">        Számítógép beszerzés</t>
  </si>
  <si>
    <t xml:space="preserve">         vizesblokk felújítás</t>
  </si>
  <si>
    <t xml:space="preserve">         üzemeltetési anyag</t>
  </si>
  <si>
    <t xml:space="preserve">         Közös ktg szoc.bérlakás után</t>
  </si>
  <si>
    <t xml:space="preserve">        Közös költség</t>
  </si>
  <si>
    <t xml:space="preserve">        Postaköltség adószámlák</t>
  </si>
  <si>
    <t xml:space="preserve">        Szakértői díj</t>
  </si>
  <si>
    <t xml:space="preserve">        Kamerarendszer felügyelete növ.</t>
  </si>
  <si>
    <t xml:space="preserve">        Zöldhulladék lerakó fejlesztése</t>
  </si>
  <si>
    <t xml:space="preserve">        Felszíni vízelvező rendsz.karbantart.</t>
  </si>
  <si>
    <t xml:space="preserve">        Köztársaság út I. ütem</t>
  </si>
  <si>
    <t xml:space="preserve">        Bányászkörönd parkolósáv,járda felújítás</t>
  </si>
  <si>
    <t xml:space="preserve">          Reiman B.Miniverzum kialakítása</t>
  </si>
  <si>
    <t xml:space="preserve">        Zrínyi iskola energetikai felújítása</t>
  </si>
  <si>
    <t xml:space="preserve">         Kórházi szolg.lakások fűtéskorszerűsítés</t>
  </si>
  <si>
    <t xml:space="preserve">        Homlokzatfelújítási pályázat</t>
  </si>
  <si>
    <t xml:space="preserve">        Díszkivilágítás fejlesztése</t>
  </si>
  <si>
    <t xml:space="preserve">         B.J. Labdarúgó Stadion bizt.techn.fejl.</t>
  </si>
  <si>
    <t xml:space="preserve">         B.J. Labdarúgó Stadion műfüves pály.felúj.</t>
  </si>
  <si>
    <t>Buzánszky Stadion biztonságtech.fejl.</t>
  </si>
  <si>
    <t>1-19</t>
  </si>
  <si>
    <t>Buzánszky Stadion műfüves pálya felújítása</t>
  </si>
  <si>
    <t>Bányászkörönd parkolósáv és járda felújítás</t>
  </si>
  <si>
    <t>1-1</t>
  </si>
  <si>
    <t>Laptop képviselőnek</t>
  </si>
  <si>
    <t>Zalakaros üdülőjog</t>
  </si>
  <si>
    <t>Kórházi szolg.lakások fütéskorszerűsítése</t>
  </si>
  <si>
    <t xml:space="preserve">        Bányász Emlékház kerítés építés</t>
  </si>
  <si>
    <t xml:space="preserve">         Bányamúzeum tervdíj</t>
  </si>
  <si>
    <t xml:space="preserve">        Bányász Emlékház kerítésépítés</t>
  </si>
  <si>
    <t xml:space="preserve">        Reiman B Miniverzum tervdíj</t>
  </si>
  <si>
    <t>1-7</t>
  </si>
  <si>
    <t>Hosszabb időtartamú közfoglalkoztatás</t>
  </si>
  <si>
    <t>Tárgyi eszköz beszerzés közfogl.program keretében</t>
  </si>
  <si>
    <t xml:space="preserve"> D. 1518/12 ingatlan vétel</t>
  </si>
  <si>
    <t>Reiman B. Miniverzum kialakítása</t>
  </si>
  <si>
    <t>1-13</t>
  </si>
  <si>
    <t>Nem veszélye hulladék kezelése és ártalmatlanítása</t>
  </si>
  <si>
    <t>Zöldhulladék lerakó fejlesztése</t>
  </si>
  <si>
    <t>1-21. Iskolai, diáksport-tevéeknység és támogatása</t>
  </si>
  <si>
    <t>1-22. Szabadidősport tevékenység támogatása</t>
  </si>
  <si>
    <t>1-23. Közművwelődés-közösségi részvétel fejl.</t>
  </si>
  <si>
    <t xml:space="preserve">        Ped.Szakszolg. Vizesblokk felújítás</t>
  </si>
  <si>
    <t>1-24. Civil szervezetek működési támogatása</t>
  </si>
  <si>
    <t>1-25. Óvodai nevelés, ellátás működtetési feladatok</t>
  </si>
  <si>
    <t>1-26. Köznev.int.1-4 évf.tanulók nev.okt.összefügg. működtetési feladatok</t>
  </si>
  <si>
    <t>1-27 Alapfokú művészetokt.összefüggő működtetési feladatok</t>
  </si>
  <si>
    <t>1-28. Gimnázium és szakképz iskola működtetési feladatok</t>
  </si>
  <si>
    <t>1-29. Gyermekétkeztetés köznevelési intézményben</t>
  </si>
  <si>
    <t>1-30. Pedagógiai szakszolg.tev.működtetési feladatok</t>
  </si>
  <si>
    <t>1-31 Időskorúak tartós bentlakásos ellátása</t>
  </si>
  <si>
    <t>1-32. Demens betegek tartós bentlakásos ellátása</t>
  </si>
  <si>
    <t>1-33. Időskorral összefüggő pénzbeli ellátások</t>
  </si>
  <si>
    <t>1-34 Elhunyt személyek hátramaradott.pénzbeli elllátás</t>
  </si>
  <si>
    <t>1-345.Intézményen kívüli szünidei gyermekétkeztetés</t>
  </si>
  <si>
    <t>1-36 Gyermekek bölcsődei ellátása</t>
  </si>
  <si>
    <t>1-37. Gyermekvéd. pénzbeli és természetbeni ellátások</t>
  </si>
  <si>
    <t>1-38. Lakóingatlan szociális célú bérbeadása, üzemeltetése</t>
  </si>
  <si>
    <t>1-39. Egyéb szociális pénzbeli ellátások, támogatások</t>
  </si>
  <si>
    <t>1-40. Idősek nappali ellátása</t>
  </si>
  <si>
    <t>1-41. Szociális étkeztetés</t>
  </si>
  <si>
    <t>1-42. Házi Segítségnyújtás</t>
  </si>
  <si>
    <t>1-43.  Család és gyermekjóléti szolgálat</t>
  </si>
  <si>
    <t>1-44.  Központi ktgvetés funkc.nem sorolható bev.</t>
  </si>
  <si>
    <t>1-45.  Önkorm.funkcióra nem sorolható bev.</t>
  </si>
  <si>
    <t>1-20. Versenysport és utánpótlás nevelés tev.</t>
  </si>
  <si>
    <t>1-25 Óvodai nevelés, ellátás működtetési feladatok</t>
  </si>
  <si>
    <t xml:space="preserve">1-26. Köznevelési int.1-4.évf.nev.okt.működtetési feladatok </t>
  </si>
  <si>
    <t>1-27. Alapfokú művészetokt. összefüggő működtetési feladatok</t>
  </si>
  <si>
    <t xml:space="preserve">1-28. Gimnázium és szakképző iskola működtetési feladatok </t>
  </si>
  <si>
    <t>1-31. Időskorúak tartós bentlakásos ellátása</t>
  </si>
  <si>
    <t>1-34. Elhunyt személyek hátramaradott.pénzbeli ellátás</t>
  </si>
  <si>
    <t>1-35. Intézményen kívüli szünidei gyermekétkeztetés</t>
  </si>
  <si>
    <t>1-36. Gyermekek bölcsődei ellátása</t>
  </si>
  <si>
    <t>1-38 Lakóingatlan szociális célú bérbeadása, üzemeltetése</t>
  </si>
  <si>
    <t xml:space="preserve">1-44. Központi költségvetésfunkcióra nem sorolható bevételei </t>
  </si>
  <si>
    <t xml:space="preserve">1-45. Önkormányzatok funkcióra nem sorolható bevételei </t>
  </si>
  <si>
    <t xml:space="preserve">        Adósszámlák postaköltség</t>
  </si>
  <si>
    <t>Szennyvíz gyűjtése és tisztítása</t>
  </si>
  <si>
    <t>Ipari park szennycsatorna</t>
  </si>
  <si>
    <t>Alapfokú művészetoktatással összefüggő feladatok</t>
  </si>
  <si>
    <t>Számítogép beszerzés zeneiskolának</t>
  </si>
  <si>
    <t xml:space="preserve">         Általános iskolai felújítások</t>
  </si>
  <si>
    <t xml:space="preserve">         Zsigmondy v. gimnázium telúj.</t>
  </si>
  <si>
    <t xml:space="preserve">        Hétszínvirág óvoda tetőfelújítás növ.</t>
  </si>
  <si>
    <t xml:space="preserve">        Zrínyi iskola szolg.lakás tanteremmé alakítása</t>
  </si>
  <si>
    <t xml:space="preserve">        Eötvös iskola tornaterem felújítása</t>
  </si>
  <si>
    <t>Szennyvíz gyűjtése, tisztítása, kezelése</t>
  </si>
  <si>
    <t>Szennyvíz közmű felújítás</t>
  </si>
  <si>
    <t>1-26</t>
  </si>
  <si>
    <t>1-30</t>
  </si>
  <si>
    <t>Zrínyi Iskola energetikai felújítás</t>
  </si>
  <si>
    <t>1-23. Közművelődés-közösségi részvétel fejl.</t>
  </si>
  <si>
    <t xml:space="preserve">1-19. </t>
  </si>
  <si>
    <t xml:space="preserve">        Bérkompenzáció Alapellátó szolgálat</t>
  </si>
  <si>
    <t xml:space="preserve">        Szociális ágazati pótlék Alapellátó szolg.</t>
  </si>
  <si>
    <t xml:space="preserve">         Kiegészítő szoc.ág.pótlék Alapellátó szolg.</t>
  </si>
  <si>
    <t xml:space="preserve">        Bérkompenzáció </t>
  </si>
  <si>
    <t xml:space="preserve">        Szociális ágazati pótlék </t>
  </si>
  <si>
    <t xml:space="preserve">         Kiegészítő szoc.ág.pótlék </t>
  </si>
  <si>
    <t xml:space="preserve">        Állami támogatás előleg visszafizetés</t>
  </si>
  <si>
    <t xml:space="preserve">        Közfoglalkoztatási program támogatása</t>
  </si>
  <si>
    <t xml:space="preserve">         Közfoglalkoztatás bér</t>
  </si>
  <si>
    <t xml:space="preserve">        Közvilágítás</t>
  </si>
  <si>
    <t xml:space="preserve">        Egyéb üzemeltetési szolgáltatás</t>
  </si>
  <si>
    <t xml:space="preserve">         Felhalmozási céltartalék</t>
  </si>
  <si>
    <t xml:space="preserve">         Rendőrnapi jutalmazás</t>
  </si>
  <si>
    <t xml:space="preserve">        Képviselő jutalom</t>
  </si>
  <si>
    <t xml:space="preserve">        Zeneszolgáltatás megbízási díj</t>
  </si>
  <si>
    <t xml:space="preserve">        Jutalmazás (ünnepek)</t>
  </si>
  <si>
    <t>Előző évi normatíva elszámolás</t>
  </si>
  <si>
    <t>TDM támogatása</t>
  </si>
  <si>
    <t>Dorogi Futball Klub támogatása</t>
  </si>
  <si>
    <t>Crazy Denace támogatás</t>
  </si>
  <si>
    <t>Bányász Fúvoszenekar támogatása</t>
  </si>
  <si>
    <t>1-11.</t>
  </si>
  <si>
    <t xml:space="preserve"> Turizmus fejlesztési támogatások és tevékenységek</t>
  </si>
  <si>
    <t>3. melléklet a ………../2016. (VI.24.) önkormányzati rendelethez</t>
  </si>
  <si>
    <t xml:space="preserve">                             2016. évi költségvetésének I. félévi módosítása</t>
  </si>
  <si>
    <t>17. Finanszírozási c. kiadások</t>
  </si>
  <si>
    <t>;</t>
  </si>
  <si>
    <t>7. Finanszírozási bevételek</t>
  </si>
  <si>
    <t>1-17.</t>
  </si>
  <si>
    <t>1-40</t>
  </si>
  <si>
    <t>1-43.</t>
  </si>
  <si>
    <t>Család és gyermekjóléti szolgálat</t>
  </si>
  <si>
    <t>1-24.</t>
  </si>
  <si>
    <t>1-41.</t>
  </si>
  <si>
    <t>1-42.</t>
  </si>
  <si>
    <t>1-37</t>
  </si>
  <si>
    <t xml:space="preserve">        Egyéb szolgáltatás</t>
  </si>
  <si>
    <t>I. féléves módosítás</t>
  </si>
  <si>
    <t xml:space="preserve">       2015. évi pénzmaradvány</t>
  </si>
  <si>
    <t xml:space="preserve">       Műk. bev. többlet</t>
  </si>
  <si>
    <t xml:space="preserve">       Kedv. étk.korr.</t>
  </si>
  <si>
    <t xml:space="preserve">       Módosítások összesen</t>
  </si>
  <si>
    <t xml:space="preserve">       Módosított előirányzat</t>
  </si>
  <si>
    <t xml:space="preserve">       Kult. Alap. tám.</t>
  </si>
  <si>
    <t xml:space="preserve">       Ünnepi Könyvhét rend.ktg.</t>
  </si>
  <si>
    <t xml:space="preserve">       Dorogi FC tám.</t>
  </si>
  <si>
    <t xml:space="preserve">       Bevételi többlet</t>
  </si>
  <si>
    <t xml:space="preserve">       P.eszk. átv. önk. tám.</t>
  </si>
  <si>
    <t xml:space="preserve">       Műk. átv. p.eszk. fogl. tám.</t>
  </si>
  <si>
    <t xml:space="preserve">       Nyári napközi</t>
  </si>
  <si>
    <t xml:space="preserve">        Képzőművészeti alkotás vásárlás</t>
  </si>
  <si>
    <t xml:space="preserve">        Fogászati ügyelet biztosítása hozzájárulás</t>
  </si>
  <si>
    <t>Képzőművészeti alkotás vásárlása</t>
  </si>
  <si>
    <t xml:space="preserve">        Ebrendészet dologi kiadások</t>
  </si>
  <si>
    <t xml:space="preserve">         Általános tartalék</t>
  </si>
  <si>
    <t>1-18</t>
  </si>
  <si>
    <t>Járóbetegek győgyító szakellátása</t>
  </si>
  <si>
    <t>Fogászati ügyelet biztosítása hozzájárulás megyei önk.nak</t>
  </si>
  <si>
    <t>Versenyspot és utánpótlás nevelési tevékenység</t>
  </si>
  <si>
    <t>1-20</t>
  </si>
  <si>
    <t xml:space="preserve">        Télisport alapítvány támogatása</t>
  </si>
  <si>
    <t>1-21</t>
  </si>
  <si>
    <t>Iskolai diáksport tevékenység támogatása</t>
  </si>
  <si>
    <t>Télisport alapítvány támogatása</t>
  </si>
  <si>
    <t>5/1. melléklet 1-43. Helyi önkormányzatok kiadásai a 9/2016 (VI.24.)  önkormányzati rendelethez</t>
  </si>
  <si>
    <t>2. melléklet a 9/2016. (VI.24)  önkormányzati rendelethez</t>
  </si>
  <si>
    <t>4. melléklet a 9/2016. (VI.24) önkormányzati rendelethez</t>
  </si>
  <si>
    <t xml:space="preserve"> 4/1. melléklet a 1-43. Helyi önkormányzatok bevételei 9/2016 (VI.24) önkormányzati rendelethez</t>
  </si>
  <si>
    <t>4/2. melléklet a 2-5. Polgármesteri Hivatal bevételei 9/2016. (VI.24.) önkormányzati rendelethez</t>
  </si>
  <si>
    <t xml:space="preserve"> 4/3. melléklet a 3-…... Kincstári Szervezet bevételei 9/2016. (VI.24.) önkormányzati rendelethez</t>
  </si>
  <si>
    <t>5. melléklet a 9/2016. (VI.24.) önkormányzati rendelethez</t>
  </si>
  <si>
    <t>5/2. melléklet 1-5. Polgármesteri Hivatal kiadásai a 9/2016 (VI.24)  önkormányzati rendelethez</t>
  </si>
  <si>
    <t>5/3. melléklet 3-…... Kincstári Szervezet kiadásai a 9/2016. (VI.24.)  önkormányzati rendelethez</t>
  </si>
  <si>
    <t>7. melléklet a 9/2016. (VI.24.) önkormányzati rendelethez</t>
  </si>
  <si>
    <t>8. melléklet a 9/2016. (VI.24) számú önkormányzati rendelethez</t>
  </si>
  <si>
    <t>9/1. melléklet a 9/2016. (VI.24) önkormányzati rendelethez</t>
  </si>
  <si>
    <t>9/2.  melléklet a 9/2015. (VI.24) számú önkormányzati rendelethez</t>
  </si>
  <si>
    <t>9/3. melléklet az 9/2016. (VI.24.) önkormmányzati rendelethez</t>
  </si>
  <si>
    <t>10. melléklet a 9/2016. (VI.24.) önkormányzati rendelethez</t>
  </si>
  <si>
    <t>11/2. melléklet az 9/2016. (VI.24.) számú önkormányzati rendelethez</t>
  </si>
  <si>
    <t>11/1. melléklet az 9/2016. (VI.24.) önkormányzati rendelethez</t>
  </si>
  <si>
    <t>11. melléklet az 9/2016. (VI.24.) számú önkormányzati  rendelethez</t>
  </si>
  <si>
    <t xml:space="preserve">12. melléklet az 9/2016. (VI.24.) önkormányzati rendelethez </t>
  </si>
  <si>
    <t>13. melléklet a 9/2016. (VI.24.) önkormányzati rendelethez</t>
  </si>
</sst>
</file>

<file path=xl/styles.xml><?xml version="1.0" encoding="utf-8"?>
<styleSheet xmlns="http://schemas.openxmlformats.org/spreadsheetml/2006/main">
  <fonts count="4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MS Sans Serif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u/>
      <sz val="12"/>
      <name val="Arial CE"/>
      <family val="2"/>
      <charset val="238"/>
    </font>
    <font>
      <b/>
      <sz val="10"/>
      <name val="Arial CE"/>
      <charset val="238"/>
    </font>
    <font>
      <b/>
      <sz val="16"/>
      <name val="Arial CE"/>
      <family val="2"/>
      <charset val="238"/>
    </font>
    <font>
      <b/>
      <u/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family val="2"/>
      <charset val="238"/>
    </font>
    <font>
      <sz val="10"/>
      <name val="MS Sans Serif"/>
      <family val="2"/>
      <charset val="238"/>
    </font>
    <font>
      <b/>
      <u/>
      <sz val="10"/>
      <name val="Arial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i/>
      <sz val="10"/>
      <name val="Arial CE"/>
      <charset val="238"/>
    </font>
    <font>
      <b/>
      <sz val="10"/>
      <name val="Times New Roman CE"/>
      <family val="1"/>
      <charset val="238"/>
    </font>
    <font>
      <b/>
      <sz val="12"/>
      <name val="MS Sans Serif"/>
      <family val="2"/>
      <charset val="238"/>
    </font>
    <font>
      <b/>
      <u/>
      <sz val="10"/>
      <name val="MS Sans Serif"/>
      <family val="2"/>
      <charset val="238"/>
    </font>
    <font>
      <u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MS Sans Serif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58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1" xfId="0" applyFont="1" applyBorder="1"/>
    <xf numFmtId="0" fontId="8" fillId="0" borderId="4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/>
    <xf numFmtId="0" fontId="9" fillId="0" borderId="4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7" fillId="0" borderId="0" xfId="0" applyFont="1" applyBorder="1"/>
    <xf numFmtId="0" fontId="9" fillId="0" borderId="9" xfId="0" applyFont="1" applyBorder="1"/>
    <xf numFmtId="0" fontId="8" fillId="0" borderId="10" xfId="0" applyFont="1" applyBorder="1"/>
    <xf numFmtId="0" fontId="8" fillId="0" borderId="0" xfId="0" applyFont="1" applyAlignment="1">
      <alignment horizontal="center"/>
    </xf>
    <xf numFmtId="0" fontId="8" fillId="0" borderId="9" xfId="0" applyFont="1" applyBorder="1"/>
    <xf numFmtId="0" fontId="8" fillId="0" borderId="11" xfId="0" applyFont="1" applyBorder="1"/>
    <xf numFmtId="0" fontId="9" fillId="0" borderId="10" xfId="0" applyFont="1" applyBorder="1"/>
    <xf numFmtId="0" fontId="11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1" fillId="0" borderId="0" xfId="0" applyFont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0" fillId="0" borderId="1" xfId="0" applyFont="1" applyBorder="1"/>
    <xf numFmtId="0" fontId="8" fillId="0" borderId="3" xfId="0" applyFont="1" applyBorder="1"/>
    <xf numFmtId="0" fontId="12" fillId="0" borderId="4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6" xfId="0" applyFont="1" applyBorder="1"/>
    <xf numFmtId="0" fontId="14" fillId="0" borderId="7" xfId="0" applyFont="1" applyBorder="1" applyAlignment="1">
      <alignment horizontal="center"/>
    </xf>
    <xf numFmtId="0" fontId="14" fillId="0" borderId="12" xfId="0" applyFont="1" applyBorder="1"/>
    <xf numFmtId="0" fontId="14" fillId="0" borderId="3" xfId="0" applyFont="1" applyBorder="1" applyAlignment="1">
      <alignment horizontal="center"/>
    </xf>
    <xf numFmtId="0" fontId="14" fillId="0" borderId="1" xfId="0" applyFont="1" applyBorder="1"/>
    <xf numFmtId="0" fontId="14" fillId="0" borderId="3" xfId="0" applyFont="1" applyBorder="1"/>
    <xf numFmtId="0" fontId="10" fillId="0" borderId="0" xfId="0" applyFont="1" applyBorder="1"/>
    <xf numFmtId="0" fontId="14" fillId="0" borderId="4" xfId="0" applyFont="1" applyBorder="1"/>
    <xf numFmtId="0" fontId="1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6" fillId="0" borderId="0" xfId="0" applyFont="1" applyBorder="1"/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0" fillId="0" borderId="0" xfId="0" applyBorder="1"/>
    <xf numFmtId="0" fontId="12" fillId="0" borderId="0" xfId="0" applyFont="1" applyAlignment="1">
      <alignment horizontal="left"/>
    </xf>
    <xf numFmtId="0" fontId="14" fillId="0" borderId="0" xfId="0" applyFont="1"/>
    <xf numFmtId="0" fontId="10" fillId="0" borderId="9" xfId="0" applyFont="1" applyBorder="1"/>
    <xf numFmtId="0" fontId="14" fillId="0" borderId="13" xfId="0" applyFont="1" applyBorder="1" applyAlignment="1">
      <alignment horizontal="center"/>
    </xf>
    <xf numFmtId="0" fontId="14" fillId="0" borderId="3" xfId="0" applyFont="1" applyBorder="1" applyAlignment="1">
      <alignment vertical="center"/>
    </xf>
    <xf numFmtId="0" fontId="8" fillId="0" borderId="11" xfId="0" applyFont="1" applyBorder="1" applyAlignment="1">
      <alignment horizontal="center"/>
    </xf>
    <xf numFmtId="0" fontId="9" fillId="0" borderId="6" xfId="0" applyFont="1" applyBorder="1"/>
    <xf numFmtId="49" fontId="14" fillId="0" borderId="9" xfId="0" applyNumberFormat="1" applyFont="1" applyBorder="1" applyAlignment="1">
      <alignment horizontal="center"/>
    </xf>
    <xf numFmtId="49" fontId="14" fillId="0" borderId="1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5" xfId="0" applyFont="1" applyBorder="1"/>
    <xf numFmtId="0" fontId="8" fillId="0" borderId="15" xfId="0" applyFont="1" applyBorder="1"/>
    <xf numFmtId="0" fontId="8" fillId="0" borderId="16" xfId="0" applyFont="1" applyBorder="1"/>
    <xf numFmtId="0" fontId="14" fillId="0" borderId="17" xfId="0" applyFont="1" applyBorder="1"/>
    <xf numFmtId="0" fontId="12" fillId="0" borderId="2" xfId="0" applyFont="1" applyBorder="1" applyAlignment="1">
      <alignment horizontal="right"/>
    </xf>
    <xf numFmtId="49" fontId="14" fillId="0" borderId="10" xfId="0" applyNumberFormat="1" applyFont="1" applyBorder="1" applyAlignment="1">
      <alignment horizontal="center"/>
    </xf>
    <xf numFmtId="49" fontId="14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/>
    </xf>
    <xf numFmtId="49" fontId="14" fillId="0" borderId="4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8" fillId="0" borderId="1" xfId="0" applyFont="1" applyBorder="1"/>
    <xf numFmtId="3" fontId="8" fillId="0" borderId="4" xfId="0" applyNumberFormat="1" applyFont="1" applyBorder="1"/>
    <xf numFmtId="3" fontId="9" fillId="0" borderId="3" xfId="0" applyNumberFormat="1" applyFont="1" applyBorder="1"/>
    <xf numFmtId="3" fontId="9" fillId="0" borderId="12" xfId="0" applyNumberFormat="1" applyFont="1" applyBorder="1"/>
    <xf numFmtId="3" fontId="14" fillId="0" borderId="3" xfId="0" applyNumberFormat="1" applyFont="1" applyBorder="1"/>
    <xf numFmtId="0" fontId="18" fillId="0" borderId="1" xfId="0" applyFont="1" applyBorder="1" applyAlignment="1">
      <alignment vertical="center"/>
    </xf>
    <xf numFmtId="0" fontId="18" fillId="0" borderId="11" xfId="0" applyFont="1" applyBorder="1"/>
    <xf numFmtId="0" fontId="12" fillId="0" borderId="11" xfId="0" applyFont="1" applyBorder="1"/>
    <xf numFmtId="0" fontId="9" fillId="0" borderId="0" xfId="0" applyFont="1"/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3" fillId="0" borderId="0" xfId="0" applyFont="1" applyBorder="1"/>
    <xf numFmtId="0" fontId="13" fillId="0" borderId="0" xfId="0" applyFont="1" applyBorder="1" applyAlignment="1">
      <alignment horizontal="left"/>
    </xf>
    <xf numFmtId="49" fontId="16" fillId="0" borderId="1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horizontal="right"/>
    </xf>
    <xf numFmtId="3" fontId="8" fillId="0" borderId="2" xfId="0" applyNumberFormat="1" applyFont="1" applyBorder="1" applyAlignment="1">
      <alignment horizontal="right"/>
    </xf>
    <xf numFmtId="3" fontId="10" fillId="0" borderId="1" xfId="0" applyNumberFormat="1" applyFont="1" applyBorder="1"/>
    <xf numFmtId="3" fontId="10" fillId="0" borderId="18" xfId="0" applyNumberFormat="1" applyFont="1" applyBorder="1"/>
    <xf numFmtId="3" fontId="12" fillId="0" borderId="19" xfId="0" applyNumberFormat="1" applyFont="1" applyBorder="1"/>
    <xf numFmtId="3" fontId="8" fillId="0" borderId="13" xfId="0" applyNumberFormat="1" applyFont="1" applyBorder="1"/>
    <xf numFmtId="3" fontId="8" fillId="0" borderId="19" xfId="0" applyNumberFormat="1" applyFont="1" applyBorder="1"/>
    <xf numFmtId="3" fontId="12" fillId="0" borderId="2" xfId="0" applyNumberFormat="1" applyFont="1" applyBorder="1"/>
    <xf numFmtId="3" fontId="8" fillId="0" borderId="2" xfId="0" applyNumberFormat="1" applyFont="1" applyBorder="1"/>
    <xf numFmtId="3" fontId="14" fillId="0" borderId="2" xfId="0" applyNumberFormat="1" applyFont="1" applyBorder="1"/>
    <xf numFmtId="3" fontId="8" fillId="0" borderId="1" xfId="0" applyNumberFormat="1" applyFont="1" applyBorder="1"/>
    <xf numFmtId="3" fontId="8" fillId="0" borderId="0" xfId="0" applyNumberFormat="1" applyFont="1"/>
    <xf numFmtId="3" fontId="8" fillId="0" borderId="18" xfId="0" applyNumberFormat="1" applyFont="1" applyBorder="1"/>
    <xf numFmtId="3" fontId="8" fillId="0" borderId="9" xfId="0" applyNumberFormat="1" applyFont="1" applyBorder="1"/>
    <xf numFmtId="3" fontId="8" fillId="0" borderId="5" xfId="0" applyNumberFormat="1" applyFont="1" applyBorder="1"/>
    <xf numFmtId="3" fontId="8" fillId="0" borderId="10" xfId="0" applyNumberFormat="1" applyFont="1" applyBorder="1"/>
    <xf numFmtId="3" fontId="8" fillId="0" borderId="8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/>
    <xf numFmtId="3" fontId="8" fillId="0" borderId="5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9" fillId="0" borderId="4" xfId="0" applyNumberFormat="1" applyFont="1" applyBorder="1"/>
    <xf numFmtId="3" fontId="9" fillId="0" borderId="0" xfId="0" applyNumberFormat="1" applyFont="1" applyBorder="1"/>
    <xf numFmtId="3" fontId="9" fillId="0" borderId="11" xfId="0" applyNumberFormat="1" applyFont="1" applyBorder="1"/>
    <xf numFmtId="3" fontId="9" fillId="0" borderId="19" xfId="0" applyNumberFormat="1" applyFont="1" applyBorder="1"/>
    <xf numFmtId="3" fontId="9" fillId="0" borderId="13" xfId="0" applyNumberFormat="1" applyFont="1" applyBorder="1"/>
    <xf numFmtId="3" fontId="9" fillId="0" borderId="2" xfId="0" applyNumberFormat="1" applyFont="1" applyBorder="1"/>
    <xf numFmtId="3" fontId="9" fillId="0" borderId="1" xfId="0" applyNumberFormat="1" applyFont="1" applyBorder="1"/>
    <xf numFmtId="3" fontId="8" fillId="0" borderId="11" xfId="0" applyNumberFormat="1" applyFont="1" applyBorder="1"/>
    <xf numFmtId="3" fontId="9" fillId="0" borderId="5" xfId="0" applyNumberFormat="1" applyFont="1" applyBorder="1"/>
    <xf numFmtId="3" fontId="9" fillId="0" borderId="9" xfId="0" applyNumberFormat="1" applyFont="1" applyBorder="1"/>
    <xf numFmtId="3" fontId="9" fillId="0" borderId="18" xfId="0" applyNumberFormat="1" applyFont="1" applyBorder="1"/>
    <xf numFmtId="3" fontId="12" fillId="0" borderId="4" xfId="0" applyNumberFormat="1" applyFont="1" applyBorder="1"/>
    <xf numFmtId="3" fontId="9" fillId="0" borderId="10" xfId="0" applyNumberFormat="1" applyFont="1" applyBorder="1"/>
    <xf numFmtId="3" fontId="16" fillId="0" borderId="3" xfId="0" applyNumberFormat="1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3" fontId="14" fillId="0" borderId="3" xfId="0" applyNumberFormat="1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49" fontId="14" fillId="0" borderId="1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0" borderId="3" xfId="0" applyNumberFormat="1" applyFont="1" applyBorder="1" applyAlignment="1">
      <alignment horizontal="center" vertical="center"/>
    </xf>
    <xf numFmtId="3" fontId="8" fillId="0" borderId="20" xfId="0" applyNumberFormat="1" applyFont="1" applyBorder="1"/>
    <xf numFmtId="3" fontId="8" fillId="0" borderId="15" xfId="0" applyNumberFormat="1" applyFont="1" applyBorder="1"/>
    <xf numFmtId="3" fontId="8" fillId="0" borderId="16" xfId="0" applyNumberFormat="1" applyFont="1" applyBorder="1"/>
    <xf numFmtId="3" fontId="8" fillId="0" borderId="21" xfId="0" applyNumberFormat="1" applyFont="1" applyBorder="1"/>
    <xf numFmtId="3" fontId="14" fillId="0" borderId="17" xfId="0" applyNumberFormat="1" applyFont="1" applyBorder="1"/>
    <xf numFmtId="0" fontId="12" fillId="0" borderId="3" xfId="0" applyFont="1" applyBorder="1"/>
    <xf numFmtId="3" fontId="0" fillId="0" borderId="0" xfId="0" applyNumberFormat="1"/>
    <xf numFmtId="49" fontId="16" fillId="0" borderId="3" xfId="0" applyNumberFormat="1" applyFont="1" applyBorder="1" applyAlignment="1">
      <alignment horizontal="center" vertical="center"/>
    </xf>
    <xf numFmtId="3" fontId="18" fillId="0" borderId="1" xfId="0" applyNumberFormat="1" applyFont="1" applyBorder="1"/>
    <xf numFmtId="3" fontId="12" fillId="0" borderId="2" xfId="0" applyNumberFormat="1" applyFont="1" applyBorder="1" applyAlignment="1">
      <alignment horizontal="right"/>
    </xf>
    <xf numFmtId="3" fontId="21" fillId="0" borderId="5" xfId="0" applyNumberFormat="1" applyFont="1" applyBorder="1"/>
    <xf numFmtId="0" fontId="0" fillId="0" borderId="2" xfId="0" applyBorder="1"/>
    <xf numFmtId="0" fontId="8" fillId="0" borderId="0" xfId="0" applyFont="1" applyBorder="1" applyAlignment="1">
      <alignment vertical="center"/>
    </xf>
    <xf numFmtId="3" fontId="4" fillId="0" borderId="0" xfId="0" applyNumberFormat="1" applyFont="1"/>
    <xf numFmtId="0" fontId="2" fillId="0" borderId="0" xfId="0" applyFont="1"/>
    <xf numFmtId="3" fontId="9" fillId="0" borderId="0" xfId="0" applyNumberFormat="1" applyFont="1"/>
    <xf numFmtId="0" fontId="22" fillId="0" borderId="0" xfId="0" applyFont="1"/>
    <xf numFmtId="0" fontId="18" fillId="0" borderId="5" xfId="0" applyFont="1" applyBorder="1"/>
    <xf numFmtId="0" fontId="12" fillId="0" borderId="4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3" fontId="12" fillId="0" borderId="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3" fontId="18" fillId="0" borderId="4" xfId="0" applyNumberFormat="1" applyFont="1" applyBorder="1" applyAlignment="1">
      <alignment horizontal="right"/>
    </xf>
    <xf numFmtId="3" fontId="18" fillId="0" borderId="5" xfId="0" applyNumberFormat="1" applyFont="1" applyBorder="1" applyAlignment="1">
      <alignment horizontal="right"/>
    </xf>
    <xf numFmtId="0" fontId="14" fillId="0" borderId="11" xfId="0" applyFont="1" applyBorder="1" applyAlignment="1">
      <alignment horizontal="center"/>
    </xf>
    <xf numFmtId="0" fontId="19" fillId="0" borderId="2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49" fontId="16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14" fillId="0" borderId="18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3" fontId="12" fillId="0" borderId="8" xfId="0" applyNumberFormat="1" applyFont="1" applyBorder="1" applyAlignment="1">
      <alignment vertical="center"/>
    </xf>
    <xf numFmtId="3" fontId="8" fillId="0" borderId="19" xfId="0" applyNumberFormat="1" applyFont="1" applyBorder="1" applyAlignment="1">
      <alignment vertical="center"/>
    </xf>
    <xf numFmtId="3" fontId="8" fillId="0" borderId="2" xfId="0" applyNumberFormat="1" applyFont="1" applyFill="1" applyBorder="1"/>
    <xf numFmtId="3" fontId="8" fillId="0" borderId="4" xfId="0" applyNumberFormat="1" applyFont="1" applyFill="1" applyBorder="1"/>
    <xf numFmtId="0" fontId="9" fillId="0" borderId="1" xfId="0" applyFont="1" applyFill="1" applyBorder="1"/>
    <xf numFmtId="16" fontId="4" fillId="0" borderId="0" xfId="0" applyNumberFormat="1" applyFont="1"/>
    <xf numFmtId="3" fontId="12" fillId="0" borderId="19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25" fillId="0" borderId="0" xfId="0" applyFont="1"/>
    <xf numFmtId="0" fontId="14" fillId="0" borderId="2" xfId="0" applyFont="1" applyBorder="1" applyAlignment="1">
      <alignment horizontal="right"/>
    </xf>
    <xf numFmtId="0" fontId="26" fillId="0" borderId="1" xfId="0" applyFont="1" applyBorder="1"/>
    <xf numFmtId="0" fontId="27" fillId="0" borderId="1" xfId="0" applyFont="1" applyBorder="1"/>
    <xf numFmtId="3" fontId="18" fillId="0" borderId="3" xfId="0" applyNumberFormat="1" applyFont="1" applyBorder="1"/>
    <xf numFmtId="3" fontId="8" fillId="0" borderId="1" xfId="0" applyNumberFormat="1" applyFont="1" applyFill="1" applyBorder="1"/>
    <xf numFmtId="0" fontId="12" fillId="0" borderId="0" xfId="0" applyFont="1" applyBorder="1" applyAlignment="1">
      <alignment vertical="center"/>
    </xf>
    <xf numFmtId="0" fontId="19" fillId="0" borderId="4" xfId="0" applyFont="1" applyBorder="1" applyAlignment="1">
      <alignment horizontal="left"/>
    </xf>
    <xf numFmtId="3" fontId="18" fillId="0" borderId="0" xfId="0" applyNumberFormat="1" applyFont="1" applyBorder="1" applyAlignment="1">
      <alignment horizontal="right"/>
    </xf>
    <xf numFmtId="49" fontId="12" fillId="0" borderId="4" xfId="0" applyNumberFormat="1" applyFont="1" applyBorder="1" applyAlignment="1">
      <alignment horizontal="center" vertical="center"/>
    </xf>
    <xf numFmtId="3" fontId="12" fillId="0" borderId="0" xfId="0" applyNumberFormat="1" applyFont="1" applyBorder="1" applyAlignment="1">
      <alignment horizontal="right"/>
    </xf>
    <xf numFmtId="3" fontId="12" fillId="0" borderId="4" xfId="0" applyNumberFormat="1" applyFont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vertical="center"/>
    </xf>
    <xf numFmtId="0" fontId="14" fillId="0" borderId="1" xfId="1" applyFont="1" applyFill="1" applyBorder="1" applyAlignment="1">
      <alignment horizontal="center"/>
    </xf>
    <xf numFmtId="0" fontId="14" fillId="0" borderId="4" xfId="1" applyFont="1" applyFill="1" applyBorder="1" applyAlignment="1">
      <alignment horizontal="center"/>
    </xf>
    <xf numFmtId="0" fontId="18" fillId="0" borderId="1" xfId="2" applyFont="1" applyFill="1" applyBorder="1"/>
    <xf numFmtId="3" fontId="8" fillId="0" borderId="5" xfId="1" applyNumberFormat="1" applyFont="1" applyFill="1" applyBorder="1"/>
    <xf numFmtId="3" fontId="8" fillId="0" borderId="1" xfId="1" applyNumberFormat="1" applyFont="1" applyFill="1" applyBorder="1"/>
    <xf numFmtId="0" fontId="8" fillId="0" borderId="4" xfId="1" applyFont="1" applyFill="1" applyBorder="1"/>
    <xf numFmtId="3" fontId="8" fillId="0" borderId="4" xfId="1" applyNumberFormat="1" applyFont="1" applyFill="1" applyBorder="1"/>
    <xf numFmtId="0" fontId="14" fillId="0" borderId="1" xfId="1" applyFont="1" applyFill="1" applyBorder="1"/>
    <xf numFmtId="3" fontId="8" fillId="0" borderId="2" xfId="1" applyNumberFormat="1" applyFont="1" applyFill="1" applyBorder="1"/>
    <xf numFmtId="3" fontId="8" fillId="0" borderId="0" xfId="1" applyNumberFormat="1" applyFont="1" applyFill="1" applyBorder="1"/>
    <xf numFmtId="0" fontId="18" fillId="0" borderId="1" xfId="1" applyFont="1" applyFill="1" applyBorder="1"/>
    <xf numFmtId="0" fontId="10" fillId="0" borderId="9" xfId="0" applyFont="1" applyFill="1" applyBorder="1"/>
    <xf numFmtId="3" fontId="12" fillId="0" borderId="5" xfId="0" applyNumberFormat="1" applyFont="1" applyFill="1" applyBorder="1"/>
    <xf numFmtId="3" fontId="12" fillId="0" borderId="1" xfId="0" applyNumberFormat="1" applyFont="1" applyFill="1" applyBorder="1"/>
    <xf numFmtId="0" fontId="0" fillId="0" borderId="1" xfId="0" applyFill="1" applyBorder="1"/>
    <xf numFmtId="0" fontId="12" fillId="0" borderId="11" xfId="0" applyFont="1" applyFill="1" applyBorder="1" applyAlignment="1">
      <alignment horizontal="left"/>
    </xf>
    <xf numFmtId="0" fontId="9" fillId="0" borderId="9" xfId="0" applyFont="1" applyFill="1" applyBorder="1"/>
    <xf numFmtId="3" fontId="12" fillId="0" borderId="0" xfId="0" applyNumberFormat="1" applyFont="1" applyFill="1" applyBorder="1"/>
    <xf numFmtId="3" fontId="12" fillId="0" borderId="4" xfId="0" applyNumberFormat="1" applyFont="1" applyFill="1" applyBorder="1"/>
    <xf numFmtId="0" fontId="0" fillId="0" borderId="4" xfId="0" applyFill="1" applyBorder="1"/>
    <xf numFmtId="3" fontId="8" fillId="0" borderId="10" xfId="1" applyNumberFormat="1" applyFont="1" applyFill="1" applyBorder="1"/>
    <xf numFmtId="3" fontId="8" fillId="0" borderId="5" xfId="2" applyNumberFormat="1" applyFont="1" applyFill="1" applyBorder="1"/>
    <xf numFmtId="3" fontId="8" fillId="0" borderId="1" xfId="2" applyNumberFormat="1" applyFont="1" applyFill="1" applyBorder="1"/>
    <xf numFmtId="0" fontId="8" fillId="0" borderId="2" xfId="2" applyFont="1" applyFill="1" applyBorder="1"/>
    <xf numFmtId="3" fontId="8" fillId="0" borderId="2" xfId="2" applyNumberFormat="1" applyFont="1" applyFill="1" applyBorder="1"/>
    <xf numFmtId="0" fontId="14" fillId="0" borderId="4" xfId="2" applyFont="1" applyFill="1" applyBorder="1" applyAlignment="1"/>
    <xf numFmtId="3" fontId="8" fillId="0" borderId="0" xfId="2" applyNumberFormat="1" applyFont="1" applyFill="1" applyBorder="1"/>
    <xf numFmtId="3" fontId="8" fillId="0" borderId="4" xfId="2" applyNumberFormat="1" applyFont="1" applyFill="1" applyBorder="1"/>
    <xf numFmtId="0" fontId="14" fillId="0" borderId="4" xfId="2" applyFont="1" applyFill="1" applyBorder="1"/>
    <xf numFmtId="0" fontId="14" fillId="0" borderId="1" xfId="2" applyFont="1" applyFill="1" applyBorder="1"/>
    <xf numFmtId="3" fontId="14" fillId="0" borderId="5" xfId="1" applyNumberFormat="1" applyFont="1" applyFill="1" applyBorder="1"/>
    <xf numFmtId="3" fontId="14" fillId="0" borderId="1" xfId="1" applyNumberFormat="1" applyFont="1" applyFill="1" applyBorder="1"/>
    <xf numFmtId="0" fontId="9" fillId="0" borderId="2" xfId="1" applyFont="1" applyFill="1" applyBorder="1"/>
    <xf numFmtId="0" fontId="13" fillId="0" borderId="0" xfId="1" applyFont="1" applyFill="1"/>
    <xf numFmtId="0" fontId="8" fillId="0" borderId="0" xfId="1" applyFont="1" applyFill="1"/>
    <xf numFmtId="0" fontId="0" fillId="0" borderId="0" xfId="0" applyFill="1"/>
    <xf numFmtId="0" fontId="8" fillId="0" borderId="0" xfId="2" applyFont="1" applyFill="1"/>
    <xf numFmtId="0" fontId="8" fillId="0" borderId="0" xfId="2" applyFont="1" applyFill="1" applyBorder="1"/>
    <xf numFmtId="3" fontId="8" fillId="0" borderId="0" xfId="2" applyNumberFormat="1" applyFont="1" applyFill="1"/>
    <xf numFmtId="0" fontId="14" fillId="0" borderId="4" xfId="2" applyFont="1" applyFill="1" applyBorder="1" applyAlignment="1">
      <alignment horizontal="center"/>
    </xf>
    <xf numFmtId="0" fontId="8" fillId="0" borderId="4" xfId="2" applyFont="1" applyFill="1" applyBorder="1"/>
    <xf numFmtId="0" fontId="12" fillId="0" borderId="10" xfId="0" applyFont="1" applyFill="1" applyBorder="1" applyAlignment="1">
      <alignment horizontal="left"/>
    </xf>
    <xf numFmtId="0" fontId="9" fillId="0" borderId="11" xfId="0" applyFont="1" applyFill="1" applyBorder="1"/>
    <xf numFmtId="3" fontId="14" fillId="0" borderId="5" xfId="2" applyNumberFormat="1" applyFont="1" applyFill="1" applyBorder="1"/>
    <xf numFmtId="3" fontId="14" fillId="0" borderId="1" xfId="2" applyNumberFormat="1" applyFont="1" applyFill="1" applyBorder="1"/>
    <xf numFmtId="0" fontId="28" fillId="0" borderId="1" xfId="2" applyFont="1" applyFill="1" applyBorder="1"/>
    <xf numFmtId="0" fontId="18" fillId="0" borderId="1" xfId="2" applyFont="1" applyFill="1" applyBorder="1" applyAlignment="1"/>
    <xf numFmtId="0" fontId="14" fillId="0" borderId="9" xfId="0" applyFont="1" applyBorder="1"/>
    <xf numFmtId="16" fontId="4" fillId="0" borderId="0" xfId="0" applyNumberFormat="1" applyFont="1" applyAlignment="1">
      <alignment horizontal="left"/>
    </xf>
    <xf numFmtId="3" fontId="21" fillId="0" borderId="8" xfId="0" applyNumberFormat="1" applyFont="1" applyBorder="1"/>
    <xf numFmtId="3" fontId="21" fillId="0" borderId="4" xfId="0" applyNumberFormat="1" applyFont="1" applyBorder="1"/>
    <xf numFmtId="0" fontId="9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29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1" applyFont="1" applyFill="1" applyAlignment="1">
      <alignment horizontal="center"/>
    </xf>
    <xf numFmtId="0" fontId="18" fillId="0" borderId="1" xfId="2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4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2" xfId="2" applyFont="1" applyFill="1" applyBorder="1" applyAlignment="1">
      <alignment horizontal="center"/>
    </xf>
    <xf numFmtId="0" fontId="14" fillId="0" borderId="1" xfId="2" applyFont="1" applyFill="1" applyBorder="1" applyAlignment="1"/>
    <xf numFmtId="0" fontId="26" fillId="0" borderId="4" xfId="0" applyFont="1" applyBorder="1"/>
    <xf numFmtId="0" fontId="10" fillId="0" borderId="1" xfId="0" applyFont="1" applyFill="1" applyBorder="1"/>
    <xf numFmtId="0" fontId="9" fillId="0" borderId="4" xfId="0" applyFont="1" applyFill="1" applyBorder="1"/>
    <xf numFmtId="0" fontId="12" fillId="0" borderId="4" xfId="0" applyFont="1" applyFill="1" applyBorder="1" applyAlignment="1">
      <alignment horizontal="left"/>
    </xf>
    <xf numFmtId="0" fontId="18" fillId="0" borderId="18" xfId="0" applyFont="1" applyBorder="1" applyAlignment="1">
      <alignment horizontal="center"/>
    </xf>
    <xf numFmtId="3" fontId="0" fillId="0" borderId="0" xfId="0" applyNumberFormat="1" applyFill="1" applyBorder="1"/>
    <xf numFmtId="0" fontId="9" fillId="0" borderId="3" xfId="1" applyFont="1" applyFill="1" applyBorder="1"/>
    <xf numFmtId="49" fontId="8" fillId="0" borderId="11" xfId="0" applyNumberFormat="1" applyFont="1" applyBorder="1" applyAlignment="1">
      <alignment horizontal="center"/>
    </xf>
    <xf numFmtId="0" fontId="24" fillId="0" borderId="0" xfId="0" applyFont="1"/>
    <xf numFmtId="0" fontId="14" fillId="0" borderId="10" xfId="0" applyFont="1" applyBorder="1"/>
    <xf numFmtId="0" fontId="3" fillId="0" borderId="0" xfId="0" applyFont="1"/>
    <xf numFmtId="0" fontId="30" fillId="0" borderId="0" xfId="0" applyFont="1"/>
    <xf numFmtId="0" fontId="18" fillId="0" borderId="2" xfId="0" applyFont="1" applyBorder="1" applyAlignment="1">
      <alignment horizontal="center"/>
    </xf>
    <xf numFmtId="0" fontId="18" fillId="0" borderId="13" xfId="0" applyFont="1" applyBorder="1"/>
    <xf numFmtId="0" fontId="10" fillId="0" borderId="7" xfId="0" applyFont="1" applyBorder="1"/>
    <xf numFmtId="3" fontId="10" fillId="0" borderId="3" xfId="0" applyNumberFormat="1" applyFont="1" applyBorder="1"/>
    <xf numFmtId="49" fontId="8" fillId="0" borderId="10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3" xfId="0" applyFont="1" applyBorder="1" applyAlignment="1"/>
    <xf numFmtId="0" fontId="18" fillId="0" borderId="4" xfId="1" applyFont="1" applyFill="1" applyBorder="1"/>
    <xf numFmtId="0" fontId="18" fillId="0" borderId="4" xfId="1" applyFont="1" applyFill="1" applyBorder="1" applyAlignment="1">
      <alignment horizontal="center"/>
    </xf>
    <xf numFmtId="3" fontId="8" fillId="0" borderId="5" xfId="0" applyNumberFormat="1" applyFont="1" applyFill="1" applyBorder="1"/>
    <xf numFmtId="0" fontId="14" fillId="0" borderId="1" xfId="0" applyFont="1" applyFill="1" applyBorder="1" applyAlignment="1">
      <alignment horizontal="left"/>
    </xf>
    <xf numFmtId="0" fontId="0" fillId="2" borderId="0" xfId="0" applyFill="1"/>
    <xf numFmtId="3" fontId="9" fillId="0" borderId="2" xfId="0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3" fontId="8" fillId="2" borderId="4" xfId="0" applyNumberFormat="1" applyFont="1" applyFill="1" applyBorder="1"/>
    <xf numFmtId="0" fontId="9" fillId="0" borderId="4" xfId="0" applyFont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/>
    </xf>
    <xf numFmtId="3" fontId="14" fillId="0" borderId="18" xfId="1" applyNumberFormat="1" applyFont="1" applyFill="1" applyBorder="1"/>
    <xf numFmtId="3" fontId="19" fillId="0" borderId="19" xfId="0" applyNumberFormat="1" applyFont="1" applyFill="1" applyBorder="1"/>
    <xf numFmtId="3" fontId="12" fillId="0" borderId="19" xfId="0" applyNumberFormat="1" applyFont="1" applyFill="1" applyBorder="1"/>
    <xf numFmtId="0" fontId="12" fillId="0" borderId="1" xfId="0" applyFont="1" applyFill="1" applyBorder="1" applyAlignment="1">
      <alignment horizontal="left"/>
    </xf>
    <xf numFmtId="3" fontId="19" fillId="0" borderId="0" xfId="0" applyNumberFormat="1" applyFont="1" applyFill="1"/>
    <xf numFmtId="3" fontId="14" fillId="0" borderId="2" xfId="0" applyNumberFormat="1" applyFont="1" applyBorder="1" applyAlignment="1">
      <alignment horizontal="right"/>
    </xf>
    <xf numFmtId="0" fontId="18" fillId="0" borderId="9" xfId="0" applyFont="1" applyBorder="1"/>
    <xf numFmtId="3" fontId="10" fillId="0" borderId="18" xfId="0" applyNumberFormat="1" applyFont="1" applyBorder="1" applyAlignment="1">
      <alignment vertical="center"/>
    </xf>
    <xf numFmtId="49" fontId="12" fillId="0" borderId="11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/>
    </xf>
    <xf numFmtId="3" fontId="9" fillId="2" borderId="2" xfId="0" applyNumberFormat="1" applyFont="1" applyFill="1" applyBorder="1" applyAlignment="1">
      <alignment horizontal="right"/>
    </xf>
    <xf numFmtId="0" fontId="31" fillId="0" borderId="0" xfId="0" applyFont="1"/>
    <xf numFmtId="0" fontId="10" fillId="0" borderId="11" xfId="0" applyFont="1" applyBorder="1"/>
    <xf numFmtId="3" fontId="10" fillId="0" borderId="4" xfId="0" applyNumberFormat="1" applyFont="1" applyBorder="1"/>
    <xf numFmtId="49" fontId="12" fillId="0" borderId="10" xfId="0" applyNumberFormat="1" applyFont="1" applyBorder="1" applyAlignment="1">
      <alignment horizontal="center"/>
    </xf>
    <xf numFmtId="0" fontId="12" fillId="0" borderId="10" xfId="0" applyFont="1" applyBorder="1"/>
    <xf numFmtId="0" fontId="7" fillId="0" borderId="0" xfId="0" applyFont="1" applyProtection="1">
      <protection locked="0"/>
    </xf>
    <xf numFmtId="3" fontId="18" fillId="0" borderId="12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2" borderId="4" xfId="0" applyFont="1" applyFill="1" applyBorder="1"/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3" fontId="12" fillId="0" borderId="19" xfId="0" applyNumberFormat="1" applyFont="1" applyBorder="1" applyAlignment="1">
      <alignment horizontal="right"/>
    </xf>
    <xf numFmtId="3" fontId="18" fillId="0" borderId="2" xfId="0" applyNumberFormat="1" applyFont="1" applyBorder="1"/>
    <xf numFmtId="0" fontId="14" fillId="2" borderId="9" xfId="0" applyFont="1" applyFill="1" applyBorder="1"/>
    <xf numFmtId="0" fontId="10" fillId="0" borderId="21" xfId="0" applyFont="1" applyBorder="1"/>
    <xf numFmtId="0" fontId="10" fillId="0" borderId="16" xfId="0" applyFont="1" applyBorder="1"/>
    <xf numFmtId="3" fontId="10" fillId="0" borderId="16" xfId="0" applyNumberFormat="1" applyFont="1" applyBorder="1"/>
    <xf numFmtId="3" fontId="10" fillId="0" borderId="0" xfId="0" applyNumberFormat="1" applyFont="1" applyBorder="1"/>
    <xf numFmtId="0" fontId="10" fillId="0" borderId="0" xfId="0" applyFont="1"/>
    <xf numFmtId="0" fontId="9" fillId="0" borderId="17" xfId="0" applyFont="1" applyBorder="1"/>
    <xf numFmtId="3" fontId="9" fillId="0" borderId="17" xfId="0" applyNumberFormat="1" applyFont="1" applyBorder="1"/>
    <xf numFmtId="0" fontId="10" fillId="0" borderId="15" xfId="0" applyFont="1" applyBorder="1"/>
    <xf numFmtId="3" fontId="18" fillId="0" borderId="16" xfId="0" applyNumberFormat="1" applyFont="1" applyBorder="1"/>
    <xf numFmtId="3" fontId="10" fillId="0" borderId="15" xfId="0" applyNumberFormat="1" applyFont="1" applyBorder="1"/>
    <xf numFmtId="3" fontId="10" fillId="0" borderId="8" xfId="0" applyNumberFormat="1" applyFont="1" applyBorder="1"/>
    <xf numFmtId="0" fontId="10" fillId="0" borderId="8" xfId="0" applyFont="1" applyBorder="1"/>
    <xf numFmtId="0" fontId="31" fillId="0" borderId="8" xfId="0" applyFont="1" applyBorder="1"/>
    <xf numFmtId="0" fontId="8" fillId="0" borderId="21" xfId="0" applyFont="1" applyBorder="1"/>
    <xf numFmtId="0" fontId="18" fillId="0" borderId="23" xfId="0" applyFont="1" applyBorder="1"/>
    <xf numFmtId="3" fontId="18" fillId="0" borderId="24" xfId="0" applyNumberFormat="1" applyFont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4" xfId="0" applyNumberFormat="1" applyFont="1" applyBorder="1" applyAlignment="1">
      <alignment horizontal="right"/>
    </xf>
    <xf numFmtId="0" fontId="18" fillId="0" borderId="6" xfId="0" applyFont="1" applyBorder="1"/>
    <xf numFmtId="3" fontId="14" fillId="0" borderId="13" xfId="0" applyNumberFormat="1" applyFont="1" applyBorder="1"/>
    <xf numFmtId="0" fontId="12" fillId="0" borderId="4" xfId="0" applyFont="1" applyBorder="1" applyAlignment="1">
      <alignment horizontal="left"/>
    </xf>
    <xf numFmtId="3" fontId="9" fillId="0" borderId="4" xfId="0" applyNumberFormat="1" applyFont="1" applyFill="1" applyBorder="1"/>
    <xf numFmtId="0" fontId="2" fillId="0" borderId="6" xfId="0" applyFont="1" applyBorder="1"/>
    <xf numFmtId="3" fontId="2" fillId="0" borderId="12" xfId="0" applyNumberFormat="1" applyFont="1" applyBorder="1"/>
    <xf numFmtId="0" fontId="14" fillId="0" borderId="3" xfId="0" applyFont="1" applyFill="1" applyBorder="1"/>
    <xf numFmtId="0" fontId="18" fillId="0" borderId="11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8" fillId="0" borderId="1" xfId="0" applyFont="1" applyBorder="1" applyAlignment="1">
      <alignment horizontal="right"/>
    </xf>
    <xf numFmtId="49" fontId="12" fillId="0" borderId="2" xfId="0" applyNumberFormat="1" applyFont="1" applyBorder="1" applyAlignment="1">
      <alignment horizontal="center" vertical="center"/>
    </xf>
    <xf numFmtId="3" fontId="18" fillId="2" borderId="1" xfId="0" applyNumberFormat="1" applyFont="1" applyFill="1" applyBorder="1" applyAlignment="1">
      <alignment horizontal="right"/>
    </xf>
    <xf numFmtId="3" fontId="18" fillId="0" borderId="19" xfId="0" applyNumberFormat="1" applyFont="1" applyBorder="1" applyAlignment="1">
      <alignment horizontal="right"/>
    </xf>
    <xf numFmtId="3" fontId="18" fillId="0" borderId="4" xfId="0" applyNumberFormat="1" applyFont="1" applyBorder="1"/>
    <xf numFmtId="0" fontId="12" fillId="0" borderId="8" xfId="0" applyFont="1" applyBorder="1"/>
    <xf numFmtId="49" fontId="18" fillId="0" borderId="11" xfId="0" applyNumberFormat="1" applyFont="1" applyBorder="1" applyAlignment="1">
      <alignment horizontal="center" vertical="center"/>
    </xf>
    <xf numFmtId="3" fontId="32" fillId="0" borderId="0" xfId="0" applyNumberFormat="1" applyFont="1"/>
    <xf numFmtId="3" fontId="0" fillId="0" borderId="0" xfId="0" applyNumberFormat="1" applyFill="1"/>
    <xf numFmtId="3" fontId="12" fillId="0" borderId="18" xfId="0" applyNumberFormat="1" applyFont="1" applyFill="1" applyBorder="1"/>
    <xf numFmtId="0" fontId="0" fillId="2" borderId="4" xfId="0" applyFill="1" applyBorder="1"/>
    <xf numFmtId="3" fontId="8" fillId="0" borderId="11" xfId="1" applyNumberFormat="1" applyFont="1" applyFill="1" applyBorder="1"/>
    <xf numFmtId="0" fontId="0" fillId="0" borderId="0" xfId="0" applyFill="1" applyBorder="1"/>
    <xf numFmtId="0" fontId="0" fillId="0" borderId="8" xfId="0" applyFill="1" applyBorder="1"/>
    <xf numFmtId="3" fontId="8" fillId="0" borderId="19" xfId="2" applyNumberFormat="1" applyFont="1" applyFill="1" applyBorder="1"/>
    <xf numFmtId="3" fontId="14" fillId="0" borderId="4" xfId="1" applyNumberFormat="1" applyFont="1" applyFill="1" applyBorder="1"/>
    <xf numFmtId="0" fontId="20" fillId="0" borderId="0" xfId="0" applyFont="1" applyFill="1" applyBorder="1"/>
    <xf numFmtId="0" fontId="20" fillId="0" borderId="0" xfId="0" applyFont="1" applyFill="1"/>
    <xf numFmtId="0" fontId="2" fillId="0" borderId="3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1" applyFont="1" applyFill="1" applyBorder="1"/>
    <xf numFmtId="3" fontId="0" fillId="4" borderId="0" xfId="0" applyNumberFormat="1" applyFill="1"/>
    <xf numFmtId="0" fontId="14" fillId="0" borderId="3" xfId="1" applyFont="1" applyFill="1" applyBorder="1" applyAlignment="1">
      <alignment horizontal="center"/>
    </xf>
    <xf numFmtId="3" fontId="0" fillId="0" borderId="4" xfId="0" applyNumberFormat="1" applyFill="1" applyBorder="1"/>
    <xf numFmtId="10" fontId="3" fillId="0" borderId="4" xfId="3" applyNumberFormat="1" applyFont="1" applyFill="1" applyBorder="1"/>
    <xf numFmtId="0" fontId="19" fillId="0" borderId="9" xfId="0" applyFont="1" applyFill="1" applyBorder="1"/>
    <xf numFmtId="0" fontId="19" fillId="0" borderId="4" xfId="0" applyFont="1" applyFill="1" applyBorder="1"/>
    <xf numFmtId="0" fontId="19" fillId="0" borderId="0" xfId="0" applyFont="1" applyFill="1"/>
    <xf numFmtId="3" fontId="8" fillId="0" borderId="9" xfId="0" applyNumberFormat="1" applyFont="1" applyFill="1" applyBorder="1"/>
    <xf numFmtId="3" fontId="8" fillId="0" borderId="11" xfId="0" applyNumberFormat="1" applyFont="1" applyFill="1" applyBorder="1"/>
    <xf numFmtId="0" fontId="12" fillId="2" borderId="4" xfId="0" applyFont="1" applyFill="1" applyBorder="1" applyAlignment="1">
      <alignment horizontal="left"/>
    </xf>
    <xf numFmtId="3" fontId="8" fillId="2" borderId="4" xfId="2" applyNumberFormat="1" applyFont="1" applyFill="1" applyBorder="1"/>
    <xf numFmtId="3" fontId="9" fillId="0" borderId="4" xfId="2" applyNumberFormat="1" applyFont="1" applyFill="1" applyBorder="1"/>
    <xf numFmtId="0" fontId="19" fillId="0" borderId="0" xfId="0" applyFont="1" applyFill="1" applyBorder="1"/>
    <xf numFmtId="3" fontId="12" fillId="0" borderId="3" xfId="0" applyNumberFormat="1" applyFont="1" applyBorder="1" applyAlignment="1">
      <alignment horizontal="right" vertical="center"/>
    </xf>
    <xf numFmtId="3" fontId="12" fillId="0" borderId="12" xfId="0" applyNumberFormat="1" applyFont="1" applyBorder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1" fillId="0" borderId="0" xfId="4"/>
    <xf numFmtId="0" fontId="33" fillId="0" borderId="0" xfId="4" applyFont="1" applyAlignment="1">
      <alignment horizontal="right"/>
    </xf>
    <xf numFmtId="0" fontId="1" fillId="0" borderId="3" xfId="4" applyBorder="1"/>
    <xf numFmtId="0" fontId="34" fillId="0" borderId="3" xfId="4" applyFont="1" applyBorder="1" applyAlignment="1">
      <alignment horizontal="center" vertical="center"/>
    </xf>
    <xf numFmtId="0" fontId="35" fillId="0" borderId="3" xfId="4" applyFont="1" applyBorder="1" applyAlignment="1">
      <alignment horizontal="left" vertical="center" wrapText="1"/>
    </xf>
    <xf numFmtId="1" fontId="1" fillId="0" borderId="3" xfId="4" applyNumberFormat="1" applyBorder="1" applyAlignment="1">
      <alignment horizontal="center" vertical="center"/>
    </xf>
    <xf numFmtId="0" fontId="14" fillId="2" borderId="1" xfId="0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12" fillId="0" borderId="0" xfId="0" applyNumberFormat="1" applyFont="1" applyBorder="1"/>
    <xf numFmtId="3" fontId="21" fillId="0" borderId="0" xfId="0" applyNumberFormat="1" applyFont="1" applyBorder="1"/>
    <xf numFmtId="0" fontId="18" fillId="0" borderId="19" xfId="0" applyFont="1" applyBorder="1" applyAlignment="1">
      <alignment horizontal="center"/>
    </xf>
    <xf numFmtId="0" fontId="14" fillId="0" borderId="1" xfId="0" applyFont="1" applyFill="1" applyBorder="1"/>
    <xf numFmtId="0" fontId="14" fillId="0" borderId="9" xfId="0" applyFont="1" applyFill="1" applyBorder="1"/>
    <xf numFmtId="3" fontId="14" fillId="0" borderId="1" xfId="0" applyNumberFormat="1" applyFont="1" applyBorder="1" applyAlignment="1">
      <alignment horizontal="right"/>
    </xf>
    <xf numFmtId="0" fontId="12" fillId="0" borderId="2" xfId="0" applyFont="1" applyBorder="1"/>
    <xf numFmtId="3" fontId="14" fillId="0" borderId="4" xfId="0" applyNumberFormat="1" applyFont="1" applyBorder="1" applyAlignment="1">
      <alignment horizontal="right"/>
    </xf>
    <xf numFmtId="0" fontId="14" fillId="0" borderId="11" xfId="0" applyFont="1" applyBorder="1"/>
    <xf numFmtId="3" fontId="12" fillId="0" borderId="11" xfId="0" applyNumberFormat="1" applyFont="1" applyBorder="1"/>
    <xf numFmtId="3" fontId="14" fillId="0" borderId="11" xfId="0" applyNumberFormat="1" applyFont="1" applyBorder="1" applyAlignment="1">
      <alignment horizontal="right"/>
    </xf>
    <xf numFmtId="3" fontId="14" fillId="0" borderId="9" xfId="0" applyNumberFormat="1" applyFont="1" applyBorder="1" applyAlignment="1">
      <alignment horizontal="right"/>
    </xf>
    <xf numFmtId="3" fontId="14" fillId="0" borderId="10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3" fontId="14" fillId="0" borderId="8" xfId="0" applyNumberFormat="1" applyFont="1" applyBorder="1" applyAlignment="1">
      <alignment horizontal="right"/>
    </xf>
    <xf numFmtId="0" fontId="4" fillId="0" borderId="0" xfId="0" applyFont="1" applyBorder="1"/>
    <xf numFmtId="3" fontId="8" fillId="0" borderId="0" xfId="0" applyNumberFormat="1" applyFont="1" applyBorder="1" applyAlignment="1">
      <alignment horizontal="right"/>
    </xf>
    <xf numFmtId="0" fontId="9" fillId="0" borderId="2" xfId="0" applyFont="1" applyFill="1" applyBorder="1"/>
    <xf numFmtId="3" fontId="20" fillId="0" borderId="2" xfId="0" applyNumberFormat="1" applyFont="1" applyBorder="1"/>
    <xf numFmtId="3" fontId="20" fillId="0" borderId="1" xfId="0" applyNumberFormat="1" applyFont="1" applyBorder="1"/>
    <xf numFmtId="3" fontId="20" fillId="0" borderId="2" xfId="0" applyNumberFormat="1" applyFont="1" applyFill="1" applyBorder="1"/>
    <xf numFmtId="3" fontId="20" fillId="0" borderId="1" xfId="0" applyNumberFormat="1" applyFont="1" applyFill="1" applyBorder="1"/>
    <xf numFmtId="3" fontId="20" fillId="0" borderId="4" xfId="0" applyNumberFormat="1" applyFont="1" applyBorder="1"/>
    <xf numFmtId="3" fontId="20" fillId="0" borderId="4" xfId="0" applyNumberFormat="1" applyFont="1" applyFill="1" applyBorder="1"/>
    <xf numFmtId="0" fontId="20" fillId="0" borderId="2" xfId="0" applyFont="1" applyBorder="1"/>
    <xf numFmtId="3" fontId="19" fillId="0" borderId="2" xfId="0" applyNumberFormat="1" applyFont="1" applyBorder="1"/>
    <xf numFmtId="0" fontId="20" fillId="0" borderId="1" xfId="0" applyFont="1" applyBorder="1"/>
    <xf numFmtId="3" fontId="19" fillId="0" borderId="1" xfId="0" applyNumberFormat="1" applyFont="1" applyBorder="1"/>
    <xf numFmtId="0" fontId="19" fillId="0" borderId="2" xfId="0" applyFont="1" applyBorder="1"/>
    <xf numFmtId="0" fontId="19" fillId="0" borderId="1" xfId="0" applyFont="1" applyBorder="1"/>
    <xf numFmtId="3" fontId="20" fillId="0" borderId="1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49" fontId="14" fillId="0" borderId="10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vertical="center"/>
    </xf>
    <xf numFmtId="0" fontId="18" fillId="0" borderId="2" xfId="0" applyFont="1" applyBorder="1"/>
    <xf numFmtId="0" fontId="18" fillId="0" borderId="11" xfId="0" applyFont="1" applyFill="1" applyBorder="1"/>
    <xf numFmtId="0" fontId="0" fillId="0" borderId="2" xfId="0" applyBorder="1"/>
    <xf numFmtId="3" fontId="12" fillId="0" borderId="5" xfId="0" applyNumberFormat="1" applyFont="1" applyBorder="1" applyAlignment="1">
      <alignment vertical="center"/>
    </xf>
    <xf numFmtId="3" fontId="12" fillId="0" borderId="1" xfId="0" applyNumberFormat="1" applyFont="1" applyBorder="1" applyAlignment="1">
      <alignment vertical="center"/>
    </xf>
    <xf numFmtId="49" fontId="16" fillId="0" borderId="10" xfId="0" applyNumberFormat="1" applyFont="1" applyBorder="1" applyAlignment="1">
      <alignment horizontal="center" vertical="center"/>
    </xf>
    <xf numFmtId="3" fontId="12" fillId="0" borderId="2" xfId="0" applyNumberFormat="1" applyFont="1" applyBorder="1" applyAlignment="1">
      <alignment vertical="center"/>
    </xf>
    <xf numFmtId="3" fontId="18" fillId="0" borderId="5" xfId="0" applyNumberFormat="1" applyFont="1" applyBorder="1" applyAlignment="1">
      <alignment vertical="center"/>
    </xf>
    <xf numFmtId="3" fontId="12" fillId="0" borderId="13" xfId="0" applyNumberFormat="1" applyFont="1" applyBorder="1" applyAlignment="1">
      <alignment vertical="center"/>
    </xf>
    <xf numFmtId="3" fontId="18" fillId="0" borderId="19" xfId="0" applyNumberFormat="1" applyFont="1" applyBorder="1" applyAlignment="1">
      <alignment vertical="center"/>
    </xf>
    <xf numFmtId="3" fontId="18" fillId="0" borderId="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horizontal="right"/>
    </xf>
    <xf numFmtId="0" fontId="20" fillId="0" borderId="3" xfId="0" applyFont="1" applyBorder="1" applyAlignment="1">
      <alignment horizontal="left" vertical="center"/>
    </xf>
    <xf numFmtId="3" fontId="8" fillId="2" borderId="0" xfId="0" applyNumberFormat="1" applyFont="1" applyFill="1"/>
    <xf numFmtId="49" fontId="14" fillId="0" borderId="2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vertical="center"/>
    </xf>
    <xf numFmtId="0" fontId="14" fillId="0" borderId="1" xfId="0" applyFont="1" applyBorder="1" applyAlignment="1">
      <alignment horizontal="right"/>
    </xf>
    <xf numFmtId="0" fontId="12" fillId="0" borderId="4" xfId="0" applyFont="1" applyBorder="1" applyAlignment="1">
      <alignment horizontal="right"/>
    </xf>
    <xf numFmtId="49" fontId="12" fillId="0" borderId="10" xfId="0" applyNumberFormat="1" applyFont="1" applyBorder="1" applyAlignment="1">
      <alignment horizontal="center" vertical="center"/>
    </xf>
    <xf numFmtId="49" fontId="14" fillId="5" borderId="6" xfId="0" applyNumberFormat="1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center"/>
    </xf>
    <xf numFmtId="3" fontId="14" fillId="5" borderId="3" xfId="0" applyNumberFormat="1" applyFont="1" applyFill="1" applyBorder="1" applyAlignment="1">
      <alignment horizontal="right" vertical="center"/>
    </xf>
    <xf numFmtId="49" fontId="18" fillId="5" borderId="6" xfId="0" applyNumberFormat="1" applyFont="1" applyFill="1" applyBorder="1" applyAlignment="1">
      <alignment horizontal="center" vertical="center"/>
    </xf>
    <xf numFmtId="3" fontId="18" fillId="5" borderId="3" xfId="0" applyNumberFormat="1" applyFont="1" applyFill="1" applyBorder="1" applyAlignment="1">
      <alignment horizontal="right" vertical="center"/>
    </xf>
    <xf numFmtId="49" fontId="16" fillId="5" borderId="3" xfId="0" applyNumberFormat="1" applyFont="1" applyFill="1" applyBorder="1" applyAlignment="1">
      <alignment horizontal="center" vertical="center"/>
    </xf>
    <xf numFmtId="3" fontId="16" fillId="5" borderId="3" xfId="0" applyNumberFormat="1" applyFont="1" applyFill="1" applyBorder="1" applyAlignment="1">
      <alignment vertical="center"/>
    </xf>
    <xf numFmtId="3" fontId="8" fillId="2" borderId="0" xfId="0" applyNumberFormat="1" applyFont="1" applyFill="1" applyBorder="1"/>
    <xf numFmtId="0" fontId="23" fillId="0" borderId="4" xfId="0" applyFont="1" applyBorder="1" applyAlignment="1">
      <alignment horizontal="left"/>
    </xf>
    <xf numFmtId="3" fontId="9" fillId="2" borderId="4" xfId="0" applyNumberFormat="1" applyFont="1" applyFill="1" applyBorder="1" applyAlignment="1">
      <alignment horizontal="right"/>
    </xf>
    <xf numFmtId="3" fontId="12" fillId="0" borderId="1" xfId="0" applyNumberFormat="1" applyFont="1" applyBorder="1"/>
    <xf numFmtId="3" fontId="12" fillId="0" borderId="9" xfId="0" applyNumberFormat="1" applyFont="1" applyBorder="1"/>
    <xf numFmtId="0" fontId="9" fillId="0" borderId="11" xfId="0" applyFont="1" applyBorder="1"/>
    <xf numFmtId="3" fontId="12" fillId="0" borderId="5" xfId="0" applyNumberFormat="1" applyFont="1" applyBorder="1"/>
    <xf numFmtId="3" fontId="12" fillId="0" borderId="18" xfId="0" applyNumberFormat="1" applyFont="1" applyBorder="1" applyAlignment="1">
      <alignment horizontal="right"/>
    </xf>
    <xf numFmtId="0" fontId="12" fillId="0" borderId="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8" fillId="0" borderId="18" xfId="0" applyNumberFormat="1" applyFont="1" applyBorder="1" applyAlignment="1">
      <alignment horizontal="right"/>
    </xf>
    <xf numFmtId="0" fontId="18" fillId="2" borderId="4" xfId="0" applyFont="1" applyFill="1" applyBorder="1" applyAlignment="1">
      <alignment horizontal="left"/>
    </xf>
    <xf numFmtId="0" fontId="18" fillId="2" borderId="1" xfId="0" applyFont="1" applyFill="1" applyBorder="1"/>
    <xf numFmtId="0" fontId="10" fillId="3" borderId="22" xfId="0" applyFont="1" applyFill="1" applyBorder="1"/>
    <xf numFmtId="0" fontId="17" fillId="2" borderId="0" xfId="0" applyFont="1" applyFill="1" applyAlignment="1">
      <alignment horizontal="center"/>
    </xf>
    <xf numFmtId="0" fontId="13" fillId="0" borderId="0" xfId="1" applyFont="1" applyFill="1" applyAlignment="1">
      <alignment horizontal="center"/>
    </xf>
    <xf numFmtId="0" fontId="9" fillId="0" borderId="7" xfId="0" applyFont="1" applyBorder="1" applyAlignment="1">
      <alignment horizontal="center"/>
    </xf>
    <xf numFmtId="0" fontId="8" fillId="0" borderId="2" xfId="1" applyFont="1" applyFill="1" applyBorder="1"/>
    <xf numFmtId="0" fontId="14" fillId="0" borderId="4" xfId="1" applyFont="1" applyFill="1" applyBorder="1"/>
    <xf numFmtId="3" fontId="8" fillId="2" borderId="4" xfId="1" applyNumberFormat="1" applyFont="1" applyFill="1" applyBorder="1"/>
    <xf numFmtId="3" fontId="12" fillId="2" borderId="4" xfId="0" applyNumberFormat="1" applyFont="1" applyFill="1" applyBorder="1"/>
    <xf numFmtId="0" fontId="0" fillId="2" borderId="0" xfId="0" applyFill="1" applyBorder="1"/>
    <xf numFmtId="0" fontId="9" fillId="0" borderId="4" xfId="2" applyFont="1" applyFill="1" applyBorder="1" applyAlignment="1">
      <alignment horizontal="center"/>
    </xf>
    <xf numFmtId="3" fontId="14" fillId="0" borderId="19" xfId="1" applyNumberFormat="1" applyFont="1" applyFill="1" applyBorder="1"/>
    <xf numFmtId="0" fontId="14" fillId="0" borderId="2" xfId="1" applyFont="1" applyFill="1" applyBorder="1"/>
    <xf numFmtId="0" fontId="20" fillId="0" borderId="8" xfId="0" applyFont="1" applyFill="1" applyBorder="1"/>
    <xf numFmtId="0" fontId="9" fillId="0" borderId="1" xfId="1" applyFont="1" applyFill="1" applyBorder="1"/>
    <xf numFmtId="0" fontId="2" fillId="0" borderId="1" xfId="0" applyFont="1" applyFill="1" applyBorder="1" applyAlignment="1">
      <alignment horizontal="center"/>
    </xf>
    <xf numFmtId="0" fontId="39" fillId="0" borderId="5" xfId="0" applyFont="1" applyFill="1" applyBorder="1"/>
    <xf numFmtId="0" fontId="2" fillId="0" borderId="4" xfId="0" applyFont="1" applyFill="1" applyBorder="1" applyAlignment="1">
      <alignment horizontal="center"/>
    </xf>
    <xf numFmtId="3" fontId="20" fillId="0" borderId="19" xfId="0" applyNumberFormat="1" applyFont="1" applyFill="1" applyBorder="1"/>
    <xf numFmtId="0" fontId="39" fillId="0" borderId="0" xfId="0" applyFont="1" applyFill="1" applyBorder="1"/>
    <xf numFmtId="0" fontId="20" fillId="0" borderId="3" xfId="0" applyFont="1" applyFill="1" applyBorder="1"/>
    <xf numFmtId="0" fontId="39" fillId="0" borderId="0" xfId="0" applyFont="1" applyFill="1"/>
    <xf numFmtId="0" fontId="19" fillId="0" borderId="8" xfId="0" applyFont="1" applyFill="1" applyBorder="1"/>
    <xf numFmtId="3" fontId="12" fillId="2" borderId="0" xfId="0" applyNumberFormat="1" applyFont="1" applyFill="1" applyBorder="1"/>
    <xf numFmtId="3" fontId="12" fillId="2" borderId="19" xfId="0" applyNumberFormat="1" applyFont="1" applyFill="1" applyBorder="1"/>
    <xf numFmtId="3" fontId="9" fillId="0" borderId="0" xfId="2" applyNumberFormat="1" applyFont="1" applyFill="1" applyBorder="1"/>
    <xf numFmtId="0" fontId="39" fillId="0" borderId="4" xfId="0" applyFont="1" applyFill="1" applyBorder="1"/>
    <xf numFmtId="0" fontId="9" fillId="0" borderId="4" xfId="1" applyFont="1" applyFill="1" applyBorder="1"/>
    <xf numFmtId="3" fontId="9" fillId="0" borderId="4" xfId="1" applyNumberFormat="1" applyFont="1" applyFill="1" applyBorder="1"/>
    <xf numFmtId="3" fontId="9" fillId="0" borderId="19" xfId="1" applyNumberFormat="1" applyFont="1" applyFill="1" applyBorder="1"/>
    <xf numFmtId="0" fontId="39" fillId="0" borderId="1" xfId="0" applyFont="1" applyFill="1" applyBorder="1"/>
    <xf numFmtId="3" fontId="20" fillId="0" borderId="18" xfId="0" applyNumberFormat="1" applyFont="1" applyFill="1" applyBorder="1"/>
    <xf numFmtId="0" fontId="39" fillId="0" borderId="2" xfId="0" applyFont="1" applyFill="1" applyBorder="1"/>
    <xf numFmtId="0" fontId="39" fillId="0" borderId="8" xfId="0" applyFont="1" applyFill="1" applyBorder="1"/>
    <xf numFmtId="0" fontId="39" fillId="0" borderId="3" xfId="0" applyFont="1" applyFill="1" applyBorder="1"/>
    <xf numFmtId="0" fontId="20" fillId="0" borderId="12" xfId="0" applyFont="1" applyFill="1" applyBorder="1"/>
    <xf numFmtId="49" fontId="14" fillId="0" borderId="11" xfId="0" applyNumberFormat="1" applyFont="1" applyBorder="1" applyAlignment="1">
      <alignment horizontal="center" vertical="center"/>
    </xf>
    <xf numFmtId="3" fontId="12" fillId="0" borderId="18" xfId="0" applyNumberFormat="1" applyFont="1" applyBorder="1"/>
    <xf numFmtId="3" fontId="18" fillId="0" borderId="18" xfId="0" applyNumberFormat="1" applyFont="1" applyBorder="1"/>
    <xf numFmtId="3" fontId="12" fillId="0" borderId="13" xfId="0" applyNumberFormat="1" applyFont="1" applyBorder="1"/>
    <xf numFmtId="0" fontId="8" fillId="0" borderId="2" xfId="0" applyFont="1" applyFill="1" applyBorder="1"/>
    <xf numFmtId="0" fontId="18" fillId="0" borderId="4" xfId="0" applyFont="1" applyBorder="1"/>
    <xf numFmtId="3" fontId="18" fillId="0" borderId="19" xfId="0" applyNumberFormat="1" applyFont="1" applyBorder="1"/>
    <xf numFmtId="3" fontId="12" fillId="2" borderId="11" xfId="0" applyNumberFormat="1" applyFont="1" applyFill="1" applyBorder="1"/>
    <xf numFmtId="3" fontId="8" fillId="2" borderId="2" xfId="0" applyNumberFormat="1" applyFont="1" applyFill="1" applyBorder="1"/>
    <xf numFmtId="0" fontId="9" fillId="2" borderId="1" xfId="0" applyFont="1" applyFill="1" applyBorder="1"/>
    <xf numFmtId="0" fontId="12" fillId="2" borderId="4" xfId="0" applyFont="1" applyFill="1" applyBorder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9" fillId="0" borderId="9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8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8" fillId="0" borderId="8" xfId="1" applyFont="1" applyFill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7" xfId="0" applyBorder="1" applyAlignment="1"/>
    <xf numFmtId="0" fontId="0" fillId="0" borderId="12" xfId="0" applyBorder="1" applyAlignment="1"/>
    <xf numFmtId="0" fontId="9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/>
    <xf numFmtId="0" fontId="0" fillId="0" borderId="11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8" fillId="0" borderId="8" xfId="2" applyFont="1" applyFill="1" applyBorder="1" applyAlignment="1">
      <alignment horizontal="right"/>
    </xf>
    <xf numFmtId="0" fontId="14" fillId="0" borderId="1" xfId="1" applyFont="1" applyFill="1" applyBorder="1" applyAlignment="1">
      <alignment horizontal="center" vertical="center" wrapText="1" shrinkToFit="1"/>
    </xf>
    <xf numFmtId="0" fontId="14" fillId="0" borderId="4" xfId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horizontal="center" vertical="center" wrapText="1" shrinkToFit="1"/>
    </xf>
    <xf numFmtId="0" fontId="9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36" fillId="0" borderId="0" xfId="4" applyFont="1" applyAlignment="1"/>
    <xf numFmtId="0" fontId="38" fillId="0" borderId="0" xfId="0" applyFont="1" applyAlignment="1"/>
    <xf numFmtId="0" fontId="36" fillId="0" borderId="0" xfId="4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</cellXfs>
  <cellStyles count="5">
    <cellStyle name="Normál" xfId="0" builtinId="0"/>
    <cellStyle name="Normál 2" xfId="4"/>
    <cellStyle name="Normál_Munka1" xfId="1"/>
    <cellStyle name="Normál_Munka2" xfId="2"/>
    <cellStyle name="Százalék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NZUG~1/AppData/Local/Temp/2016%20.&#233;vi%20k&#246;lts&#233;gvet&#233;s%20t&#225;bl&#225;k_Kincst&#225;r%202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KINCST&#193;R/Kincst&#225;r2016/ktgv/eredeti/2016.&#233;vi%20k&#246;lts&#233;gvet&#233;s%20t&#225;bl&#225;k_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eleves%20mod%20kincstar%2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.mell."/>
      <sheetName val="11 .1-11.2"/>
      <sheetName val="12. mell"/>
      <sheetName val="13.mell"/>
      <sheetName val="15.mel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6">
          <cell r="C16">
            <v>61529</v>
          </cell>
        </row>
        <row r="18">
          <cell r="C18">
            <v>28009</v>
          </cell>
        </row>
        <row r="22">
          <cell r="C22">
            <v>99887</v>
          </cell>
        </row>
        <row r="24">
          <cell r="C24">
            <v>65474</v>
          </cell>
        </row>
        <row r="30">
          <cell r="C30">
            <v>60553</v>
          </cell>
        </row>
        <row r="32">
          <cell r="C32">
            <v>11346</v>
          </cell>
        </row>
        <row r="34">
          <cell r="C34">
            <v>8630</v>
          </cell>
        </row>
        <row r="36">
          <cell r="C36">
            <v>47042</v>
          </cell>
        </row>
        <row r="38">
          <cell r="C38">
            <v>52652</v>
          </cell>
        </row>
        <row r="42">
          <cell r="C42">
            <v>35638</v>
          </cell>
        </row>
        <row r="44">
          <cell r="C44">
            <v>24905</v>
          </cell>
        </row>
        <row r="48">
          <cell r="C48">
            <v>25218</v>
          </cell>
        </row>
        <row r="50">
          <cell r="C50">
            <v>4457</v>
          </cell>
        </row>
        <row r="52">
          <cell r="C52">
            <v>6436</v>
          </cell>
        </row>
        <row r="54">
          <cell r="C54">
            <v>7754</v>
          </cell>
        </row>
        <row r="56">
          <cell r="C56">
            <v>9656</v>
          </cell>
        </row>
        <row r="62">
          <cell r="C62">
            <v>77159</v>
          </cell>
        </row>
        <row r="64">
          <cell r="C64">
            <v>4090</v>
          </cell>
        </row>
        <row r="66">
          <cell r="C66">
            <v>7361</v>
          </cell>
        </row>
        <row r="68">
          <cell r="C68">
            <v>12316</v>
          </cell>
        </row>
        <row r="70">
          <cell r="C70">
            <v>28236</v>
          </cell>
        </row>
        <row r="72">
          <cell r="C72">
            <v>11734</v>
          </cell>
        </row>
        <row r="74">
          <cell r="C74">
            <v>6289</v>
          </cell>
        </row>
        <row r="76">
          <cell r="C76">
            <v>14745</v>
          </cell>
        </row>
        <row r="78">
          <cell r="C78">
            <v>27327</v>
          </cell>
        </row>
        <row r="80">
          <cell r="C80">
            <v>62219</v>
          </cell>
        </row>
        <row r="82">
          <cell r="C82">
            <v>17772</v>
          </cell>
        </row>
        <row r="84">
          <cell r="C84">
            <v>6479</v>
          </cell>
        </row>
        <row r="86">
          <cell r="C86">
            <v>826</v>
          </cell>
        </row>
        <row r="88">
          <cell r="C88">
            <v>76</v>
          </cell>
        </row>
        <row r="90">
          <cell r="C90">
            <v>4891</v>
          </cell>
        </row>
        <row r="92">
          <cell r="C92">
            <v>2164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/>
      <sheetData sheetId="1"/>
      <sheetData sheetId="2"/>
      <sheetData sheetId="3"/>
      <sheetData sheetId="4">
        <row r="95">
          <cell r="D95">
            <v>942048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-3.mell"/>
      <sheetName val="4.mell"/>
      <sheetName val="4.1"/>
      <sheetName val="4.2"/>
      <sheetName val="4.3-7"/>
      <sheetName val="5.mell"/>
      <sheetName val="5.1"/>
      <sheetName val="5.2"/>
      <sheetName val="5.3-7."/>
      <sheetName val="6.mell."/>
      <sheetName val="7-8.mell."/>
      <sheetName val="9.1-9.2"/>
      <sheetName val="9.3. mell."/>
      <sheetName val="10 mell"/>
      <sheetName val="11-11.2"/>
      <sheetName val="12 mell"/>
      <sheetName val="13 mell."/>
      <sheetName val="14 mell.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4">
          <cell r="C14">
            <v>143553</v>
          </cell>
        </row>
        <row r="15">
          <cell r="C15">
            <v>1139</v>
          </cell>
        </row>
        <row r="16">
          <cell r="C16">
            <v>1000</v>
          </cell>
        </row>
        <row r="17">
          <cell r="C17">
            <v>-16390</v>
          </cell>
        </row>
        <row r="18">
          <cell r="C18">
            <v>-14251</v>
          </cell>
        </row>
        <row r="19">
          <cell r="C19">
            <v>129302</v>
          </cell>
        </row>
        <row r="21">
          <cell r="C21">
            <v>120402</v>
          </cell>
        </row>
        <row r="22">
          <cell r="C22">
            <v>1110</v>
          </cell>
        </row>
        <row r="23">
          <cell r="C23">
            <v>1200</v>
          </cell>
        </row>
        <row r="24">
          <cell r="C24">
            <v>-12760</v>
          </cell>
        </row>
        <row r="25">
          <cell r="C25">
            <v>-10450</v>
          </cell>
        </row>
        <row r="26">
          <cell r="C26">
            <v>109952</v>
          </cell>
        </row>
        <row r="28">
          <cell r="C28">
            <v>61529</v>
          </cell>
        </row>
        <row r="29">
          <cell r="C29">
            <v>1258</v>
          </cell>
        </row>
        <row r="30">
          <cell r="C30">
            <v>600</v>
          </cell>
        </row>
        <row r="31">
          <cell r="C31">
            <v>-5636</v>
          </cell>
        </row>
        <row r="32">
          <cell r="C32">
            <v>-3778</v>
          </cell>
        </row>
        <row r="33">
          <cell r="C33">
            <v>57751</v>
          </cell>
        </row>
        <row r="35">
          <cell r="C35">
            <v>28009</v>
          </cell>
        </row>
        <row r="36">
          <cell r="C36">
            <v>650</v>
          </cell>
        </row>
        <row r="37">
          <cell r="C37">
            <v>15</v>
          </cell>
        </row>
        <row r="38">
          <cell r="C38">
            <v>520</v>
          </cell>
        </row>
        <row r="39">
          <cell r="C39">
            <v>1185</v>
          </cell>
        </row>
        <row r="40">
          <cell r="C40">
            <v>29194</v>
          </cell>
        </row>
        <row r="42">
          <cell r="C42">
            <v>165361</v>
          </cell>
        </row>
        <row r="43">
          <cell r="C43">
            <v>4468</v>
          </cell>
        </row>
        <row r="44">
          <cell r="C44">
            <v>169829</v>
          </cell>
        </row>
        <row r="46">
          <cell r="C46">
            <v>99887</v>
          </cell>
        </row>
        <row r="47">
          <cell r="C47">
            <v>2698</v>
          </cell>
        </row>
        <row r="48">
          <cell r="C48">
            <v>2698</v>
          </cell>
        </row>
        <row r="49">
          <cell r="C49">
            <v>102585</v>
          </cell>
        </row>
        <row r="51">
          <cell r="C51">
            <v>65474</v>
          </cell>
        </row>
        <row r="52">
          <cell r="C52">
            <v>1770</v>
          </cell>
        </row>
        <row r="53">
          <cell r="C53">
            <v>1770</v>
          </cell>
        </row>
        <row r="54">
          <cell r="C54">
            <v>67244</v>
          </cell>
        </row>
        <row r="56">
          <cell r="C56">
            <v>49853</v>
          </cell>
        </row>
        <row r="57">
          <cell r="C57">
            <v>1166</v>
          </cell>
        </row>
        <row r="59">
          <cell r="C59">
            <v>-3745</v>
          </cell>
        </row>
        <row r="60">
          <cell r="C60">
            <v>-2179</v>
          </cell>
        </row>
        <row r="61">
          <cell r="C61">
            <v>47674</v>
          </cell>
        </row>
        <row r="63">
          <cell r="C63">
            <v>127571</v>
          </cell>
        </row>
        <row r="64">
          <cell r="C64">
            <v>5651</v>
          </cell>
        </row>
        <row r="65">
          <cell r="C65">
            <v>133222</v>
          </cell>
        </row>
        <row r="67">
          <cell r="C67">
            <v>60553</v>
          </cell>
        </row>
        <row r="68">
          <cell r="C68">
            <v>2447</v>
          </cell>
        </row>
        <row r="69">
          <cell r="C69">
            <v>2447</v>
          </cell>
        </row>
        <row r="70">
          <cell r="C70">
            <v>63000</v>
          </cell>
        </row>
        <row r="72">
          <cell r="C72">
            <v>11346</v>
          </cell>
        </row>
        <row r="73">
          <cell r="C73">
            <v>0</v>
          </cell>
        </row>
        <row r="74">
          <cell r="C74">
            <v>11346</v>
          </cell>
        </row>
        <row r="76">
          <cell r="C76">
            <v>8630</v>
          </cell>
        </row>
        <row r="77">
          <cell r="C77">
            <v>0</v>
          </cell>
        </row>
        <row r="78">
          <cell r="C78">
            <v>8630</v>
          </cell>
        </row>
        <row r="80">
          <cell r="C80">
            <v>47042</v>
          </cell>
        </row>
        <row r="81">
          <cell r="C81">
            <v>1204</v>
          </cell>
        </row>
        <row r="83">
          <cell r="C83">
            <v>3204</v>
          </cell>
        </row>
        <row r="84">
          <cell r="C84">
            <v>50246</v>
          </cell>
        </row>
        <row r="86">
          <cell r="C86">
            <v>52652</v>
          </cell>
        </row>
        <row r="87">
          <cell r="C87">
            <v>702</v>
          </cell>
        </row>
        <row r="88">
          <cell r="C88">
            <v>702</v>
          </cell>
        </row>
        <row r="89">
          <cell r="C89">
            <v>53354</v>
          </cell>
        </row>
        <row r="91">
          <cell r="C91">
            <v>498609</v>
          </cell>
        </row>
        <row r="92">
          <cell r="C92">
            <v>-1452</v>
          </cell>
        </row>
        <row r="93">
          <cell r="C93">
            <v>497157</v>
          </cell>
        </row>
        <row r="95">
          <cell r="C95">
            <v>35638</v>
          </cell>
        </row>
        <row r="96">
          <cell r="C96">
            <v>3563</v>
          </cell>
        </row>
        <row r="97">
          <cell r="C97">
            <v>61</v>
          </cell>
        </row>
        <row r="98">
          <cell r="C98">
            <v>3624</v>
          </cell>
        </row>
        <row r="99">
          <cell r="C99">
            <v>39262</v>
          </cell>
        </row>
        <row r="101">
          <cell r="C101">
            <v>24905</v>
          </cell>
        </row>
        <row r="102">
          <cell r="C102">
            <v>1432</v>
          </cell>
        </row>
        <row r="103">
          <cell r="C103">
            <v>100</v>
          </cell>
        </row>
        <row r="104">
          <cell r="C104">
            <v>1532</v>
          </cell>
        </row>
        <row r="105">
          <cell r="C105">
            <v>26437</v>
          </cell>
        </row>
        <row r="107">
          <cell r="C107">
            <v>438066</v>
          </cell>
        </row>
        <row r="108">
          <cell r="C108">
            <v>-6608</v>
          </cell>
        </row>
        <row r="109">
          <cell r="C109">
            <v>431458</v>
          </cell>
        </row>
        <row r="111">
          <cell r="C111">
            <v>25218</v>
          </cell>
        </row>
        <row r="112">
          <cell r="C112">
            <v>0</v>
          </cell>
        </row>
        <row r="113">
          <cell r="C113">
            <v>25218</v>
          </cell>
        </row>
        <row r="115">
          <cell r="C115">
            <v>4457</v>
          </cell>
        </row>
        <row r="116">
          <cell r="C116">
            <v>0</v>
          </cell>
        </row>
        <row r="117">
          <cell r="C117">
            <v>4457</v>
          </cell>
        </row>
        <row r="119">
          <cell r="C119">
            <v>6436</v>
          </cell>
        </row>
        <row r="120">
          <cell r="C120">
            <v>0</v>
          </cell>
        </row>
        <row r="121">
          <cell r="C121">
            <v>6436</v>
          </cell>
        </row>
        <row r="123">
          <cell r="C123">
            <v>7754</v>
          </cell>
        </row>
        <row r="124">
          <cell r="C124">
            <v>0</v>
          </cell>
        </row>
        <row r="125">
          <cell r="C125">
            <v>7754</v>
          </cell>
        </row>
        <row r="127">
          <cell r="C127">
            <v>9656</v>
          </cell>
        </row>
        <row r="128">
          <cell r="C128">
            <v>0</v>
          </cell>
        </row>
        <row r="129">
          <cell r="C129">
            <v>9656</v>
          </cell>
        </row>
        <row r="131">
          <cell r="C131">
            <v>46651</v>
          </cell>
        </row>
        <row r="132">
          <cell r="C132">
            <v>-5710</v>
          </cell>
        </row>
        <row r="133">
          <cell r="C133">
            <v>663</v>
          </cell>
        </row>
        <row r="134">
          <cell r="C134">
            <v>-5047</v>
          </cell>
        </row>
        <row r="135">
          <cell r="C135">
            <v>41604</v>
          </cell>
        </row>
        <row r="137">
          <cell r="C137">
            <v>54210</v>
          </cell>
        </row>
        <row r="138">
          <cell r="C138">
            <v>150</v>
          </cell>
        </row>
        <row r="140">
          <cell r="C140">
            <v>877</v>
          </cell>
        </row>
        <row r="141">
          <cell r="C141">
            <v>-1473</v>
          </cell>
        </row>
        <row r="142">
          <cell r="C142">
            <v>52737</v>
          </cell>
        </row>
        <row r="144">
          <cell r="C144">
            <v>77159</v>
          </cell>
        </row>
        <row r="145">
          <cell r="C145">
            <v>-6041</v>
          </cell>
        </row>
        <row r="147">
          <cell r="C147">
            <v>1437</v>
          </cell>
        </row>
        <row r="148">
          <cell r="C148">
            <v>-1531</v>
          </cell>
        </row>
        <row r="149">
          <cell r="C149">
            <v>75628</v>
          </cell>
        </row>
        <row r="151">
          <cell r="C151">
            <v>4090</v>
          </cell>
        </row>
        <row r="152">
          <cell r="C152">
            <v>0</v>
          </cell>
        </row>
        <row r="153">
          <cell r="C153">
            <v>4090</v>
          </cell>
        </row>
        <row r="155">
          <cell r="C155">
            <v>7361</v>
          </cell>
        </row>
        <row r="156">
          <cell r="C156">
            <v>0</v>
          </cell>
        </row>
        <row r="157">
          <cell r="C157">
            <v>7361</v>
          </cell>
        </row>
        <row r="159">
          <cell r="C159">
            <v>12316</v>
          </cell>
        </row>
        <row r="160">
          <cell r="C160">
            <v>0</v>
          </cell>
        </row>
        <row r="161">
          <cell r="C161">
            <v>12316</v>
          </cell>
        </row>
        <row r="163">
          <cell r="C163">
            <v>28236</v>
          </cell>
        </row>
        <row r="164">
          <cell r="C164">
            <v>0</v>
          </cell>
        </row>
        <row r="165">
          <cell r="C165">
            <v>28236</v>
          </cell>
        </row>
        <row r="167">
          <cell r="C167">
            <v>11734</v>
          </cell>
        </row>
        <row r="168">
          <cell r="C168">
            <v>0</v>
          </cell>
        </row>
        <row r="169">
          <cell r="C169">
            <v>11734</v>
          </cell>
        </row>
        <row r="171">
          <cell r="C171">
            <v>6289</v>
          </cell>
        </row>
        <row r="173">
          <cell r="C173">
            <v>1300</v>
          </cell>
        </row>
        <row r="174">
          <cell r="C174">
            <v>7589</v>
          </cell>
        </row>
        <row r="176">
          <cell r="C176">
            <v>14745</v>
          </cell>
        </row>
        <row r="177">
          <cell r="C177">
            <v>0</v>
          </cell>
        </row>
        <row r="178">
          <cell r="C178">
            <v>14745</v>
          </cell>
        </row>
        <row r="180">
          <cell r="C180">
            <v>27327</v>
          </cell>
        </row>
        <row r="182">
          <cell r="C182">
            <v>143</v>
          </cell>
        </row>
        <row r="183">
          <cell r="C183">
            <v>27470</v>
          </cell>
        </row>
        <row r="185">
          <cell r="C185">
            <v>62219</v>
          </cell>
        </row>
        <row r="186">
          <cell r="C186">
            <v>0</v>
          </cell>
        </row>
        <row r="187">
          <cell r="C187">
            <v>62219</v>
          </cell>
        </row>
        <row r="189">
          <cell r="C189">
            <v>17772</v>
          </cell>
        </row>
        <row r="190">
          <cell r="C190">
            <v>0</v>
          </cell>
        </row>
        <row r="191">
          <cell r="C191">
            <v>17772</v>
          </cell>
        </row>
        <row r="193">
          <cell r="C193">
            <v>6479</v>
          </cell>
        </row>
        <row r="194">
          <cell r="C194">
            <v>0</v>
          </cell>
        </row>
        <row r="195">
          <cell r="C195">
            <v>6479</v>
          </cell>
        </row>
        <row r="197">
          <cell r="C197">
            <v>826</v>
          </cell>
        </row>
        <row r="198">
          <cell r="C198">
            <v>0</v>
          </cell>
        </row>
        <row r="199">
          <cell r="C199">
            <v>826</v>
          </cell>
        </row>
        <row r="201">
          <cell r="C201">
            <v>76</v>
          </cell>
        </row>
        <row r="202">
          <cell r="C202">
            <v>0</v>
          </cell>
        </row>
        <row r="203">
          <cell r="C203">
            <v>76</v>
          </cell>
        </row>
        <row r="205">
          <cell r="C205">
            <v>4891</v>
          </cell>
        </row>
        <row r="206">
          <cell r="C206">
            <v>0</v>
          </cell>
        </row>
        <row r="207">
          <cell r="C207">
            <v>4891</v>
          </cell>
        </row>
        <row r="209">
          <cell r="C209">
            <v>2164</v>
          </cell>
        </row>
        <row r="210">
          <cell r="C210">
            <v>0</v>
          </cell>
        </row>
        <row r="211">
          <cell r="C211">
            <v>2164</v>
          </cell>
        </row>
        <row r="213">
          <cell r="C213">
            <v>1247539</v>
          </cell>
        </row>
        <row r="214">
          <cell r="C214">
            <v>-20104</v>
          </cell>
        </row>
        <row r="215">
          <cell r="C215">
            <v>1227435</v>
          </cell>
        </row>
        <row r="217">
          <cell r="C217">
            <v>919436</v>
          </cell>
        </row>
        <row r="218">
          <cell r="C218">
            <v>-27019</v>
          </cell>
        </row>
        <row r="219">
          <cell r="C219">
            <v>892417</v>
          </cell>
        </row>
        <row r="221">
          <cell r="C221">
            <v>328103</v>
          </cell>
        </row>
        <row r="222">
          <cell r="C222">
            <v>6915</v>
          </cell>
        </row>
        <row r="223">
          <cell r="C223">
            <v>335018</v>
          </cell>
        </row>
        <row r="224">
          <cell r="C224">
            <v>0</v>
          </cell>
        </row>
        <row r="225">
          <cell r="C225">
            <v>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view="pageBreakPreview" zoomScaleNormal="100" workbookViewId="0"/>
  </sheetViews>
  <sheetFormatPr defaultRowHeight="12.75"/>
  <cols>
    <col min="1" max="1" width="6.7109375" customWidth="1"/>
    <col min="2" max="2" width="53.5703125" customWidth="1"/>
    <col min="3" max="3" width="17.5703125" customWidth="1"/>
    <col min="4" max="4" width="19.140625" customWidth="1"/>
    <col min="5" max="5" width="12.7109375" customWidth="1"/>
    <col min="6" max="6" width="6.7109375" customWidth="1"/>
    <col min="7" max="7" width="31.7109375" customWidth="1"/>
    <col min="8" max="10" width="11.7109375" customWidth="1"/>
  </cols>
  <sheetData>
    <row r="1" spans="1:10" ht="15.75">
      <c r="A1" s="29" t="s">
        <v>696</v>
      </c>
      <c r="B1" s="29"/>
      <c r="C1" s="29"/>
      <c r="D1" s="27"/>
      <c r="E1" s="27"/>
      <c r="F1" s="29"/>
      <c r="G1" s="29"/>
      <c r="H1" s="29"/>
      <c r="I1" s="27"/>
      <c r="J1" s="27"/>
    </row>
    <row r="2" spans="1:10" ht="15.75">
      <c r="A2" s="29"/>
      <c r="B2" s="29"/>
      <c r="C2" s="29"/>
      <c r="D2" s="27"/>
      <c r="E2" s="27"/>
      <c r="F2" s="29"/>
      <c r="G2" s="29"/>
      <c r="H2" s="29"/>
      <c r="I2" s="27"/>
      <c r="J2" s="27"/>
    </row>
    <row r="3" spans="1:10" ht="15.75">
      <c r="A3" s="43"/>
      <c r="B3" s="4" t="s">
        <v>0</v>
      </c>
      <c r="C3" s="43"/>
      <c r="D3" s="32"/>
      <c r="E3" s="20"/>
      <c r="F3" s="43"/>
      <c r="G3" s="4"/>
      <c r="H3" s="43"/>
      <c r="I3" s="32"/>
      <c r="J3" s="20"/>
    </row>
    <row r="4" spans="1:10" ht="15.75">
      <c r="A4" s="43"/>
      <c r="B4" s="43" t="s">
        <v>343</v>
      </c>
      <c r="C4" s="43"/>
      <c r="D4" s="20"/>
      <c r="E4" s="28"/>
      <c r="F4" s="43"/>
      <c r="G4" s="43"/>
      <c r="H4" s="43"/>
      <c r="I4" s="20"/>
      <c r="J4" s="28"/>
    </row>
    <row r="5" spans="1:10" ht="15.75">
      <c r="A5" s="43"/>
      <c r="B5" s="43" t="s">
        <v>1</v>
      </c>
      <c r="C5" s="43"/>
      <c r="D5" s="39"/>
      <c r="E5" s="28"/>
      <c r="F5" s="43"/>
      <c r="G5" s="43"/>
      <c r="H5" s="43"/>
      <c r="I5" s="39"/>
      <c r="J5" s="28"/>
    </row>
    <row r="6" spans="1:10" ht="15.75">
      <c r="A6" s="43"/>
      <c r="B6" s="43"/>
      <c r="C6" s="43"/>
      <c r="D6" s="39"/>
      <c r="E6" s="28"/>
      <c r="F6" s="43"/>
      <c r="G6" s="43"/>
      <c r="H6" s="43"/>
      <c r="I6" s="39"/>
      <c r="J6" s="28"/>
    </row>
    <row r="7" spans="1:10" ht="14.1" customHeight="1">
      <c r="A7" s="4" t="s">
        <v>2</v>
      </c>
      <c r="B7" s="4"/>
      <c r="C7" s="5" t="s">
        <v>3</v>
      </c>
      <c r="D7" s="5"/>
      <c r="E7" s="5"/>
      <c r="F7" s="4"/>
      <c r="G7" s="4"/>
      <c r="H7" s="4"/>
      <c r="I7" s="5"/>
      <c r="J7" s="5"/>
    </row>
    <row r="8" spans="1:10" ht="14.1" customHeight="1">
      <c r="A8" s="7" t="s">
        <v>4</v>
      </c>
      <c r="B8" s="16" t="s">
        <v>5</v>
      </c>
      <c r="C8" s="7" t="s">
        <v>48</v>
      </c>
      <c r="D8" s="7" t="s">
        <v>414</v>
      </c>
      <c r="E8" s="20"/>
      <c r="F8" s="20"/>
      <c r="G8" s="20"/>
      <c r="H8" s="20"/>
    </row>
    <row r="9" spans="1:10" ht="14.1" customHeight="1">
      <c r="A9" s="19" t="s">
        <v>7</v>
      </c>
      <c r="B9" s="20"/>
      <c r="C9" s="19"/>
      <c r="D9" s="19" t="s">
        <v>415</v>
      </c>
      <c r="E9" s="20"/>
      <c r="F9" s="20"/>
      <c r="G9" s="20"/>
      <c r="H9" s="20"/>
    </row>
    <row r="10" spans="1:10" s="280" customFormat="1" ht="18" customHeight="1">
      <c r="A10" s="17" t="s">
        <v>59</v>
      </c>
      <c r="B10" s="75" t="s">
        <v>190</v>
      </c>
      <c r="C10" s="94">
        <v>501483</v>
      </c>
      <c r="D10" s="94">
        <v>527659</v>
      </c>
      <c r="E10" s="28"/>
      <c r="F10" s="28"/>
      <c r="G10" s="28"/>
      <c r="H10" s="28"/>
    </row>
    <row r="11" spans="1:10" s="278" customFormat="1" ht="18" customHeight="1">
      <c r="A11" s="17" t="s">
        <v>191</v>
      </c>
      <c r="B11" s="75" t="s">
        <v>192</v>
      </c>
      <c r="C11" s="94">
        <v>0</v>
      </c>
      <c r="D11" s="94">
        <v>0</v>
      </c>
      <c r="E11" s="27"/>
      <c r="F11" s="27"/>
      <c r="G11" s="27"/>
      <c r="H11" s="27"/>
    </row>
    <row r="12" spans="1:10" s="278" customFormat="1" ht="18" customHeight="1">
      <c r="A12" s="25" t="s">
        <v>61</v>
      </c>
      <c r="B12" s="328" t="s">
        <v>156</v>
      </c>
      <c r="C12" s="112">
        <f>SUM(C13:C16)</f>
        <v>1364552</v>
      </c>
      <c r="D12" s="112">
        <f>SUM(D13:D16)</f>
        <v>1364552</v>
      </c>
      <c r="E12" s="27"/>
      <c r="F12" s="27"/>
      <c r="G12" s="27"/>
      <c r="H12" s="27"/>
    </row>
    <row r="13" spans="1:10" ht="18" customHeight="1">
      <c r="A13" s="277"/>
      <c r="B13" s="34" t="s">
        <v>193</v>
      </c>
      <c r="C13" s="93">
        <v>28750</v>
      </c>
      <c r="D13" s="93">
        <v>28750</v>
      </c>
      <c r="E13" s="28"/>
      <c r="F13" s="28"/>
      <c r="G13" s="28"/>
      <c r="H13" s="28"/>
    </row>
    <row r="14" spans="1:10" ht="18" customHeight="1">
      <c r="A14" s="277"/>
      <c r="B14" s="34" t="s">
        <v>194</v>
      </c>
      <c r="C14" s="93">
        <v>265000</v>
      </c>
      <c r="D14" s="93">
        <v>265000</v>
      </c>
      <c r="E14" s="28"/>
      <c r="F14" s="28"/>
      <c r="G14" s="28"/>
      <c r="H14" s="28"/>
    </row>
    <row r="15" spans="1:10" ht="18" customHeight="1">
      <c r="A15" s="277"/>
      <c r="B15" s="34" t="s">
        <v>195</v>
      </c>
      <c r="C15" s="93">
        <v>930000</v>
      </c>
      <c r="D15" s="93">
        <v>930000</v>
      </c>
      <c r="E15" s="28"/>
      <c r="F15" s="28"/>
      <c r="G15" s="28"/>
      <c r="H15" s="28"/>
    </row>
    <row r="16" spans="1:10" ht="18" customHeight="1">
      <c r="A16" s="286"/>
      <c r="B16" s="31" t="s">
        <v>196</v>
      </c>
      <c r="C16" s="118">
        <v>140802</v>
      </c>
      <c r="D16" s="118">
        <v>140802</v>
      </c>
      <c r="E16" s="28"/>
      <c r="F16" s="28"/>
      <c r="G16" s="28"/>
      <c r="H16" s="28"/>
    </row>
    <row r="17" spans="1:10" s="280" customFormat="1" ht="18" customHeight="1">
      <c r="A17" s="17" t="s">
        <v>98</v>
      </c>
      <c r="B17" s="75" t="s">
        <v>197</v>
      </c>
      <c r="C17" s="94">
        <v>387799</v>
      </c>
      <c r="D17" s="94">
        <v>345754</v>
      </c>
      <c r="E17" s="28"/>
      <c r="F17" s="28"/>
      <c r="G17" s="28"/>
      <c r="H17" s="28"/>
    </row>
    <row r="18" spans="1:10" s="278" customFormat="1" ht="18" customHeight="1">
      <c r="A18" s="17" t="s">
        <v>198</v>
      </c>
      <c r="B18" s="75" t="s">
        <v>199</v>
      </c>
      <c r="C18" s="194">
        <v>22122</v>
      </c>
      <c r="D18" s="194">
        <v>22256</v>
      </c>
      <c r="E18" s="27"/>
      <c r="F18" s="27"/>
      <c r="G18" s="27"/>
      <c r="H18" s="27"/>
    </row>
    <row r="19" spans="1:10" ht="18" customHeight="1">
      <c r="A19" s="76" t="s">
        <v>200</v>
      </c>
      <c r="B19" s="251" t="s">
        <v>201</v>
      </c>
      <c r="C19" s="159">
        <f>SUM(C20:C21)</f>
        <v>177932</v>
      </c>
      <c r="D19" s="159">
        <f>SUM(D20:D21)</f>
        <v>167059</v>
      </c>
      <c r="E19" s="28"/>
      <c r="F19" s="28"/>
      <c r="G19" s="28"/>
      <c r="H19" s="28"/>
    </row>
    <row r="20" spans="1:10" ht="18" customHeight="1">
      <c r="A20" s="277"/>
      <c r="B20" s="34" t="s">
        <v>213</v>
      </c>
      <c r="C20" s="93">
        <v>177932</v>
      </c>
      <c r="D20" s="93">
        <v>167059</v>
      </c>
      <c r="E20" s="28"/>
      <c r="F20" s="28"/>
      <c r="G20" s="28"/>
      <c r="H20" s="28"/>
    </row>
    <row r="21" spans="1:10" ht="18" customHeight="1">
      <c r="A21" s="286"/>
      <c r="B21" s="31" t="s">
        <v>217</v>
      </c>
      <c r="C21" s="118">
        <v>0</v>
      </c>
      <c r="D21" s="118">
        <v>0</v>
      </c>
      <c r="E21" s="28"/>
      <c r="F21" s="28"/>
      <c r="G21" s="28"/>
      <c r="H21" s="28"/>
    </row>
    <row r="22" spans="1:10" ht="18" customHeight="1">
      <c r="A22" s="76" t="s">
        <v>101</v>
      </c>
      <c r="B22" s="251" t="s">
        <v>202</v>
      </c>
      <c r="C22" s="159">
        <f>SUM(C23:C24)</f>
        <v>41036</v>
      </c>
      <c r="D22" s="159">
        <f>SUM(D23:D24)</f>
        <v>38047</v>
      </c>
      <c r="E22" s="28"/>
      <c r="F22" s="28"/>
      <c r="G22" s="28"/>
      <c r="H22" s="28"/>
    </row>
    <row r="23" spans="1:10" ht="18" customHeight="1">
      <c r="A23" s="277"/>
      <c r="B23" s="34" t="s">
        <v>213</v>
      </c>
      <c r="C23" s="93">
        <v>15784</v>
      </c>
      <c r="D23" s="93">
        <v>15784</v>
      </c>
      <c r="E23" s="28"/>
      <c r="F23" s="28"/>
      <c r="G23" s="28"/>
      <c r="H23" s="28"/>
    </row>
    <row r="24" spans="1:10" ht="18" customHeight="1">
      <c r="A24" s="286"/>
      <c r="B24" s="31" t="s">
        <v>217</v>
      </c>
      <c r="C24" s="118">
        <v>25252</v>
      </c>
      <c r="D24" s="118">
        <v>22263</v>
      </c>
      <c r="E24" s="28"/>
      <c r="F24" s="28"/>
      <c r="G24" s="28"/>
      <c r="H24" s="28"/>
    </row>
    <row r="25" spans="1:10" ht="18" customHeight="1">
      <c r="A25" s="87" t="s">
        <v>203</v>
      </c>
      <c r="B25" s="53" t="s">
        <v>204</v>
      </c>
      <c r="C25" s="96">
        <v>0</v>
      </c>
      <c r="D25" s="96">
        <v>176309</v>
      </c>
      <c r="E25" s="59"/>
      <c r="F25" s="59"/>
      <c r="G25" s="59"/>
      <c r="H25" s="59"/>
    </row>
    <row r="26" spans="1:10" ht="18" customHeight="1">
      <c r="A26" s="86" t="s">
        <v>214</v>
      </c>
      <c r="B26" s="279" t="s">
        <v>215</v>
      </c>
      <c r="C26" s="119">
        <v>0</v>
      </c>
      <c r="D26" s="119">
        <v>0</v>
      </c>
      <c r="E26" s="28"/>
      <c r="F26" s="28"/>
      <c r="G26" s="28"/>
      <c r="H26" s="28"/>
    </row>
    <row r="27" spans="1:10" ht="21.75" customHeight="1">
      <c r="A27" s="9"/>
      <c r="B27" s="284" t="s">
        <v>216</v>
      </c>
      <c r="C27" s="285">
        <f>SUM(C10,C11,C12,C17,C18,C19,C22,C25,C26)</f>
        <v>2494924</v>
      </c>
      <c r="D27" s="285">
        <f>SUM(D10,D11,D12,D17,D18,D19,D22,D25,D26)</f>
        <v>2641636</v>
      </c>
      <c r="E27" s="40"/>
      <c r="F27" s="40"/>
      <c r="G27" s="40"/>
      <c r="H27" s="40"/>
    </row>
    <row r="28" spans="1:10" ht="12.75" customHeight="1">
      <c r="A28" s="20"/>
      <c r="B28" s="27"/>
      <c r="C28" s="27"/>
      <c r="D28" s="27"/>
      <c r="E28" s="27"/>
      <c r="F28" s="40"/>
      <c r="G28" s="40"/>
      <c r="H28" s="40"/>
      <c r="I28" s="40"/>
      <c r="J28" s="40"/>
    </row>
    <row r="29" spans="1:10" ht="15.75">
      <c r="A29" s="29" t="s">
        <v>654</v>
      </c>
      <c r="B29" s="29"/>
      <c r="C29" s="29"/>
      <c r="D29" s="27"/>
      <c r="E29" s="27"/>
      <c r="F29" s="40"/>
      <c r="G29" s="40"/>
      <c r="H29" s="40"/>
      <c r="I29" s="40"/>
      <c r="J29" s="40"/>
    </row>
    <row r="30" spans="1:10" ht="15.75">
      <c r="A30" s="39"/>
      <c r="B30" s="20"/>
      <c r="C30" s="20"/>
      <c r="D30" s="20"/>
      <c r="E30" s="20"/>
      <c r="F30" s="40"/>
      <c r="G30" s="40"/>
      <c r="H30" s="40"/>
      <c r="I30" s="40"/>
      <c r="J30" s="40"/>
    </row>
    <row r="31" spans="1:10" ht="15.75">
      <c r="A31" s="522" t="s">
        <v>0</v>
      </c>
      <c r="B31" s="523"/>
      <c r="C31" s="523"/>
      <c r="D31" s="523"/>
      <c r="E31" s="20"/>
      <c r="F31" s="40"/>
      <c r="G31" s="40"/>
      <c r="H31" s="40"/>
      <c r="I31" s="40"/>
      <c r="J31" s="40"/>
    </row>
    <row r="32" spans="1:10" ht="15.75">
      <c r="A32" s="524" t="s">
        <v>343</v>
      </c>
      <c r="B32" s="523"/>
      <c r="C32" s="523"/>
      <c r="D32" s="523"/>
      <c r="E32" s="28"/>
      <c r="F32" s="40"/>
      <c r="G32" s="40"/>
      <c r="H32" s="40"/>
      <c r="I32" s="40"/>
      <c r="J32" s="40"/>
    </row>
    <row r="33" spans="1:10" ht="15.75">
      <c r="A33" s="524" t="s">
        <v>1</v>
      </c>
      <c r="B33" s="523"/>
      <c r="C33" s="523"/>
      <c r="D33" s="523"/>
      <c r="E33" s="28"/>
      <c r="F33" s="40"/>
      <c r="G33" s="40"/>
      <c r="H33" s="40"/>
      <c r="I33" s="40"/>
      <c r="J33" s="40"/>
    </row>
    <row r="34" spans="1:10" ht="15" customHeight="1">
      <c r="A34" s="20"/>
      <c r="B34" s="20"/>
      <c r="C34" s="20"/>
      <c r="D34" s="20"/>
      <c r="E34" s="20"/>
      <c r="F34" s="40"/>
      <c r="G34" s="40"/>
      <c r="H34" s="40"/>
      <c r="I34" s="40"/>
      <c r="J34" s="40"/>
    </row>
    <row r="35" spans="1:10" ht="15" customHeight="1">
      <c r="A35" s="4" t="s">
        <v>20</v>
      </c>
      <c r="B35" s="4"/>
      <c r="C35" s="5" t="s">
        <v>21</v>
      </c>
      <c r="D35" s="5"/>
      <c r="E35" s="5"/>
      <c r="F35" s="40"/>
      <c r="G35" s="40"/>
      <c r="H35" s="40"/>
      <c r="I35" s="40"/>
      <c r="J35" s="40"/>
    </row>
    <row r="36" spans="1:10" ht="18" customHeight="1">
      <c r="A36" s="7" t="s">
        <v>4</v>
      </c>
      <c r="B36" s="7" t="s">
        <v>5</v>
      </c>
      <c r="C36" s="7" t="s">
        <v>48</v>
      </c>
      <c r="D36" s="7" t="s">
        <v>416</v>
      </c>
      <c r="E36" s="40"/>
      <c r="F36" s="40"/>
      <c r="G36" s="40"/>
      <c r="H36" s="40"/>
    </row>
    <row r="37" spans="1:10" ht="18" customHeight="1">
      <c r="A37" s="19" t="s">
        <v>7</v>
      </c>
      <c r="B37" s="19"/>
      <c r="C37" s="19"/>
      <c r="D37" s="19" t="s">
        <v>415</v>
      </c>
      <c r="E37" s="40"/>
      <c r="F37" s="40"/>
      <c r="G37" s="40"/>
      <c r="H37" s="40"/>
    </row>
    <row r="38" spans="1:10" s="280" customFormat="1" ht="18" customHeight="1">
      <c r="A38" s="25" t="s">
        <v>59</v>
      </c>
      <c r="B38" s="30" t="s">
        <v>80</v>
      </c>
      <c r="C38" s="137">
        <v>724580</v>
      </c>
      <c r="D38" s="137">
        <v>736300</v>
      </c>
      <c r="E38" s="3"/>
      <c r="F38" s="3"/>
      <c r="G38" s="3"/>
      <c r="H38" s="3"/>
    </row>
    <row r="39" spans="1:10" s="278" customFormat="1" ht="18" customHeight="1">
      <c r="A39" s="17" t="s">
        <v>60</v>
      </c>
      <c r="B39" s="75" t="s">
        <v>81</v>
      </c>
      <c r="C39" s="94">
        <v>191945</v>
      </c>
      <c r="D39" s="94">
        <v>193158</v>
      </c>
      <c r="E39" s="281"/>
      <c r="F39" s="281"/>
      <c r="G39" s="281"/>
      <c r="H39" s="281"/>
    </row>
    <row r="40" spans="1:10" s="278" customFormat="1" ht="18" customHeight="1">
      <c r="A40" s="17" t="s">
        <v>61</v>
      </c>
      <c r="B40" s="75" t="s">
        <v>103</v>
      </c>
      <c r="C40" s="94">
        <v>936914</v>
      </c>
      <c r="D40" s="94">
        <v>999347</v>
      </c>
      <c r="E40" s="281"/>
      <c r="F40" s="281"/>
      <c r="G40" s="281"/>
      <c r="H40" s="281"/>
    </row>
    <row r="41" spans="1:10" s="278" customFormat="1" ht="18" customHeight="1">
      <c r="A41" s="17" t="s">
        <v>98</v>
      </c>
      <c r="B41" s="75" t="s">
        <v>205</v>
      </c>
      <c r="C41" s="94">
        <v>61636</v>
      </c>
      <c r="D41" s="94">
        <v>7210</v>
      </c>
      <c r="E41" s="281"/>
      <c r="F41" s="281"/>
      <c r="G41" s="281"/>
      <c r="H41" s="281"/>
    </row>
    <row r="42" spans="1:10" s="278" customFormat="1" ht="18" customHeight="1">
      <c r="A42" s="25" t="s">
        <v>99</v>
      </c>
      <c r="B42" s="30" t="s">
        <v>206</v>
      </c>
      <c r="C42" s="112">
        <f>SUM(C43:C44)</f>
        <v>258406</v>
      </c>
      <c r="D42" s="112">
        <f>SUM(D43:D44)</f>
        <v>221843</v>
      </c>
      <c r="E42" s="281"/>
      <c r="F42" s="281"/>
      <c r="G42" s="281"/>
      <c r="H42" s="281"/>
    </row>
    <row r="43" spans="1:10" s="280" customFormat="1" ht="18" customHeight="1">
      <c r="A43" s="74"/>
      <c r="B43" s="34" t="s">
        <v>353</v>
      </c>
      <c r="C43" s="93">
        <v>161106</v>
      </c>
      <c r="D43" s="93">
        <v>174890</v>
      </c>
      <c r="E43" s="3"/>
      <c r="F43" s="3"/>
      <c r="G43" s="3"/>
      <c r="H43" s="3"/>
    </row>
    <row r="44" spans="1:10" ht="18" customHeight="1">
      <c r="A44" s="287"/>
      <c r="B44" s="31" t="s">
        <v>207</v>
      </c>
      <c r="C44" s="118">
        <v>97300</v>
      </c>
      <c r="D44" s="118">
        <v>46953</v>
      </c>
      <c r="E44" s="3"/>
      <c r="F44" s="3"/>
      <c r="G44" s="3"/>
      <c r="H44" s="3"/>
    </row>
    <row r="45" spans="1:10" s="278" customFormat="1" ht="18" customHeight="1">
      <c r="A45" s="17" t="s">
        <v>100</v>
      </c>
      <c r="B45" s="75" t="s">
        <v>105</v>
      </c>
      <c r="C45" s="94">
        <v>65428</v>
      </c>
      <c r="D45" s="94">
        <v>140564</v>
      </c>
      <c r="E45" s="281"/>
      <c r="F45" s="281"/>
      <c r="G45" s="281"/>
      <c r="H45" s="281"/>
    </row>
    <row r="46" spans="1:10" s="280" customFormat="1" ht="18" customHeight="1">
      <c r="A46" s="17" t="s">
        <v>208</v>
      </c>
      <c r="B46" s="75" t="s">
        <v>104</v>
      </c>
      <c r="C46" s="94">
        <v>228466</v>
      </c>
      <c r="D46" s="94">
        <v>298592</v>
      </c>
      <c r="E46" s="3"/>
      <c r="F46" s="3"/>
      <c r="G46" s="3"/>
      <c r="H46" s="3"/>
    </row>
    <row r="47" spans="1:10" s="278" customFormat="1" ht="18" customHeight="1">
      <c r="A47" s="17" t="s">
        <v>140</v>
      </c>
      <c r="B47" s="75" t="s">
        <v>209</v>
      </c>
      <c r="C47" s="94">
        <v>27549</v>
      </c>
      <c r="D47" s="94">
        <v>27834</v>
      </c>
      <c r="E47" s="281"/>
      <c r="F47" s="281"/>
      <c r="G47" s="281"/>
      <c r="H47" s="281"/>
    </row>
    <row r="48" spans="1:10" s="278" customFormat="1" ht="18" customHeight="1">
      <c r="A48" s="26" t="s">
        <v>210</v>
      </c>
      <c r="B48" s="35" t="s">
        <v>211</v>
      </c>
      <c r="C48" s="136">
        <v>0</v>
      </c>
      <c r="D48" s="136">
        <v>16788</v>
      </c>
      <c r="E48" s="281"/>
      <c r="F48" s="281"/>
      <c r="G48" s="281"/>
      <c r="H48" s="281"/>
    </row>
    <row r="49" spans="1:10" ht="18" customHeight="1">
      <c r="A49" s="282"/>
      <c r="B49" s="283" t="s">
        <v>22</v>
      </c>
      <c r="C49" s="327">
        <f>SUM(C38,C39,C40,C41,C42,C45,C46,C47,C48)</f>
        <v>2494924</v>
      </c>
      <c r="D49" s="327">
        <f>SUM(D38,D39,D40,D41,D42,D45,D46,D47,D48)</f>
        <v>2641636</v>
      </c>
      <c r="E49" s="3"/>
      <c r="F49" s="3"/>
      <c r="G49" s="3"/>
      <c r="H49" s="3"/>
    </row>
    <row r="50" spans="1:10" ht="20.100000000000001" customHeight="1">
      <c r="A50" s="3"/>
      <c r="B50" s="3"/>
      <c r="C50" s="3"/>
      <c r="D50" s="3"/>
      <c r="E50" s="3"/>
      <c r="G50" s="3"/>
      <c r="H50" s="3"/>
      <c r="I50" s="3"/>
      <c r="J50" s="3"/>
    </row>
    <row r="51" spans="1:10" ht="20.100000000000001" customHeight="1">
      <c r="A51" s="5"/>
      <c r="B51" s="5" t="s">
        <v>212</v>
      </c>
      <c r="C51" s="5"/>
      <c r="D51" s="5"/>
      <c r="E51" s="5"/>
      <c r="G51" s="3"/>
      <c r="H51" s="3"/>
      <c r="I51" s="3"/>
      <c r="J51" s="3"/>
    </row>
    <row r="52" spans="1:10" ht="20.100000000000001" customHeight="1">
      <c r="A52" s="5"/>
      <c r="B52" s="62"/>
      <c r="C52" s="61"/>
      <c r="D52" s="5"/>
      <c r="E52" s="5"/>
      <c r="G52" s="3"/>
      <c r="H52" s="3"/>
      <c r="I52" s="3"/>
      <c r="J52" s="3"/>
    </row>
    <row r="53" spans="1:10" ht="15" customHeight="1">
      <c r="A53" s="5"/>
      <c r="B53" s="5" t="s">
        <v>23</v>
      </c>
      <c r="C53" s="121">
        <f>SUM(C27)</f>
        <v>2494924</v>
      </c>
      <c r="D53" s="5"/>
      <c r="E53" s="5"/>
      <c r="G53" s="3"/>
      <c r="H53" s="3"/>
      <c r="I53" s="3"/>
      <c r="J53" s="3"/>
    </row>
    <row r="54" spans="1:10" ht="15" customHeight="1">
      <c r="A54" s="5"/>
      <c r="B54" s="5" t="s">
        <v>24</v>
      </c>
      <c r="C54" s="364">
        <f>SUM(C49)</f>
        <v>2494924</v>
      </c>
      <c r="D54" s="5"/>
      <c r="E54" s="132"/>
      <c r="G54" s="3"/>
      <c r="H54" s="3"/>
      <c r="I54" s="3"/>
      <c r="J54" s="3"/>
    </row>
    <row r="55" spans="1:10" ht="15" customHeight="1">
      <c r="A55" s="5"/>
      <c r="B55" s="5" t="s">
        <v>25</v>
      </c>
      <c r="C55" s="121">
        <f>C53-C54</f>
        <v>0</v>
      </c>
      <c r="D55" s="5"/>
      <c r="E55" s="121"/>
      <c r="G55" s="3"/>
      <c r="H55" s="3"/>
      <c r="I55" s="3"/>
      <c r="J55" s="3"/>
    </row>
    <row r="56" spans="1:10" ht="15" customHeight="1">
      <c r="A56" s="5"/>
      <c r="B56" s="28"/>
      <c r="C56" s="28"/>
      <c r="D56" s="5"/>
      <c r="E56" s="5"/>
      <c r="G56" s="3"/>
      <c r="H56" s="3"/>
      <c r="I56" s="3"/>
      <c r="J56" s="3"/>
    </row>
    <row r="57" spans="1:10" ht="15" customHeight="1">
      <c r="A57" s="20"/>
      <c r="B57" s="28"/>
      <c r="C57" s="28"/>
      <c r="D57" s="59"/>
      <c r="E57" s="59"/>
      <c r="G57" s="3"/>
      <c r="H57" s="3"/>
      <c r="I57" s="3"/>
      <c r="J57" s="3"/>
    </row>
    <row r="58" spans="1:10" ht="15" customHeight="1">
      <c r="A58" s="37"/>
      <c r="B58" s="28"/>
      <c r="C58" s="28"/>
      <c r="D58" s="28"/>
      <c r="E58" s="28"/>
      <c r="G58" s="3"/>
      <c r="H58" s="3"/>
      <c r="I58" s="3"/>
      <c r="J58" s="3"/>
    </row>
    <row r="59" spans="1:10" ht="15" customHeight="1">
      <c r="A59" s="37"/>
      <c r="B59" s="28"/>
      <c r="C59" s="28"/>
      <c r="D59" s="28"/>
      <c r="E59" s="28"/>
      <c r="F59" s="3"/>
      <c r="G59" s="3"/>
      <c r="H59" s="3"/>
      <c r="I59" s="3"/>
      <c r="J59" s="3"/>
    </row>
    <row r="60" spans="1:10" ht="15" customHeight="1">
      <c r="A60" s="20"/>
      <c r="B60" s="27"/>
      <c r="C60" s="27"/>
      <c r="D60" s="27"/>
      <c r="E60" s="27"/>
      <c r="F60" s="3"/>
      <c r="G60" s="3"/>
      <c r="H60" s="3"/>
      <c r="I60" s="3"/>
      <c r="J60" s="3"/>
    </row>
    <row r="61" spans="1:10" ht="15" customHeight="1">
      <c r="A61" s="20"/>
      <c r="B61" s="27"/>
      <c r="C61" s="27"/>
      <c r="D61" s="27"/>
      <c r="E61" s="27"/>
      <c r="F61" s="3"/>
      <c r="G61" s="3"/>
      <c r="H61" s="3"/>
      <c r="I61" s="3"/>
      <c r="J61" s="3"/>
    </row>
    <row r="62" spans="1:10" ht="15.75">
      <c r="A62" s="65"/>
      <c r="B62" s="65"/>
      <c r="C62" s="65"/>
      <c r="D62" s="65"/>
      <c r="E62" s="65"/>
      <c r="F62" s="3"/>
      <c r="G62" s="3"/>
      <c r="H62" s="3"/>
      <c r="I62" s="3"/>
      <c r="J62" s="3"/>
    </row>
    <row r="63" spans="1:10" ht="15.75">
      <c r="A63" s="28"/>
      <c r="B63" s="28"/>
      <c r="C63" s="28"/>
      <c r="D63" s="28"/>
      <c r="E63" s="28"/>
      <c r="F63" s="3"/>
      <c r="G63" s="3"/>
      <c r="H63" s="3"/>
      <c r="I63" s="3"/>
      <c r="J63" s="3"/>
    </row>
    <row r="64" spans="1:10" ht="15.75">
      <c r="A64" s="28"/>
      <c r="B64" s="43"/>
      <c r="C64" s="66"/>
      <c r="D64" s="28"/>
      <c r="E64" s="28"/>
      <c r="F64" s="3"/>
      <c r="G64" s="3"/>
      <c r="H64" s="3"/>
      <c r="I64" s="3"/>
      <c r="J64" s="3"/>
    </row>
    <row r="65" spans="1:10" ht="15.75">
      <c r="A65" s="28"/>
      <c r="B65" s="28"/>
      <c r="C65" s="28"/>
      <c r="D65" s="28"/>
      <c r="E65" s="28"/>
      <c r="F65" s="3"/>
      <c r="G65" s="3"/>
      <c r="H65" s="3"/>
      <c r="I65" s="3"/>
      <c r="J65" s="3"/>
    </row>
    <row r="66" spans="1:10" ht="15.75">
      <c r="A66" s="28"/>
      <c r="B66" s="28"/>
      <c r="C66" s="28"/>
      <c r="D66" s="28"/>
      <c r="E66" s="28"/>
      <c r="F66" s="3"/>
      <c r="G66" s="3"/>
      <c r="H66" s="3"/>
      <c r="I66" s="3"/>
      <c r="J66" s="3"/>
    </row>
    <row r="67" spans="1:10" ht="15.75">
      <c r="A67" s="28"/>
      <c r="B67" s="28"/>
      <c r="C67" s="28"/>
      <c r="D67" s="28"/>
      <c r="E67" s="28"/>
      <c r="F67" s="3"/>
      <c r="G67" s="3"/>
      <c r="H67" s="3"/>
      <c r="I67" s="3"/>
      <c r="J67" s="3"/>
    </row>
    <row r="68" spans="1:10" ht="15.75">
      <c r="A68" s="28"/>
      <c r="B68" s="28"/>
      <c r="C68" s="28"/>
      <c r="D68" s="28"/>
      <c r="E68" s="28"/>
      <c r="F68" s="3"/>
      <c r="G68" s="3"/>
      <c r="H68" s="3"/>
      <c r="I68" s="3"/>
      <c r="J68" s="3"/>
    </row>
    <row r="69" spans="1:10" ht="15.75">
      <c r="A69" s="5"/>
      <c r="B69" s="5"/>
      <c r="C69" s="5"/>
      <c r="D69" s="5"/>
      <c r="E69" s="5"/>
      <c r="F69" s="3"/>
      <c r="G69" s="3"/>
      <c r="H69" s="3"/>
      <c r="I69" s="3"/>
      <c r="J69" s="3"/>
    </row>
    <row r="70" spans="1:10" ht="15.75">
      <c r="A70" s="5"/>
      <c r="B70" s="5"/>
      <c r="C70" s="5"/>
      <c r="D70" s="5"/>
      <c r="E70" s="5"/>
      <c r="F70" s="3"/>
      <c r="G70" s="3"/>
      <c r="H70" s="3"/>
      <c r="I70" s="3"/>
      <c r="J70" s="3"/>
    </row>
    <row r="71" spans="1:10" ht="15.75">
      <c r="A71" s="5"/>
      <c r="B71" s="5"/>
      <c r="C71" s="5"/>
      <c r="D71" s="5"/>
      <c r="E71" s="5"/>
      <c r="F71" s="3"/>
      <c r="G71" s="3"/>
      <c r="H71" s="3"/>
      <c r="I71" s="3"/>
      <c r="J71" s="3"/>
    </row>
    <row r="72" spans="1:10" ht="15.75">
      <c r="A72" s="5"/>
      <c r="B72" s="5"/>
      <c r="C72" s="5"/>
      <c r="D72" s="5"/>
      <c r="E72" s="5"/>
      <c r="F72" s="3"/>
      <c r="G72" s="3"/>
      <c r="H72" s="3"/>
      <c r="I72" s="3"/>
      <c r="J72" s="3"/>
    </row>
    <row r="73" spans="1:10" ht="15.75">
      <c r="A73" s="5"/>
      <c r="B73" s="5"/>
      <c r="C73" s="5"/>
      <c r="D73" s="5"/>
      <c r="E73" s="5"/>
      <c r="F73" s="3"/>
      <c r="G73" s="3"/>
      <c r="H73" s="3"/>
      <c r="I73" s="3"/>
      <c r="J73" s="3"/>
    </row>
    <row r="74" spans="1:10" ht="15.75">
      <c r="A74" s="5"/>
      <c r="B74" s="5"/>
      <c r="C74" s="5"/>
      <c r="D74" s="5"/>
      <c r="E74" s="5"/>
      <c r="F74" s="3"/>
      <c r="G74" s="3"/>
      <c r="H74" s="3"/>
      <c r="I74" s="3"/>
      <c r="J74" s="3"/>
    </row>
    <row r="75" spans="1:10" ht="15.75">
      <c r="A75" s="5"/>
      <c r="B75" s="5"/>
      <c r="C75" s="5"/>
      <c r="D75" s="5"/>
      <c r="E75" s="5"/>
      <c r="F75" s="3"/>
      <c r="G75" s="3"/>
      <c r="H75" s="3"/>
      <c r="I75" s="3"/>
      <c r="J75" s="3"/>
    </row>
    <row r="76" spans="1:10" ht="15.75">
      <c r="A76" s="5"/>
      <c r="B76" s="5"/>
      <c r="C76" s="5"/>
      <c r="D76" s="5"/>
      <c r="E76" s="5"/>
      <c r="F76" s="3"/>
      <c r="G76" s="3"/>
      <c r="H76" s="3"/>
      <c r="I76" s="3"/>
      <c r="J76" s="3"/>
    </row>
    <row r="77" spans="1:10" ht="15.75">
      <c r="A77" s="5"/>
      <c r="B77" s="5"/>
      <c r="C77" s="5"/>
      <c r="D77" s="5"/>
      <c r="E77" s="5"/>
      <c r="F77" s="3"/>
      <c r="G77" s="3"/>
      <c r="H77" s="3"/>
      <c r="I77" s="3"/>
      <c r="J77" s="3"/>
    </row>
    <row r="78" spans="1:10" ht="15.7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5.7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5.7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5.7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5.7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7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75">
      <c r="A84" s="3"/>
      <c r="B84" s="3"/>
      <c r="C84" s="3"/>
      <c r="D84" s="3"/>
      <c r="E84" s="3"/>
      <c r="F84" s="3"/>
      <c r="G84" s="3"/>
      <c r="H84" s="3"/>
      <c r="I84" s="3"/>
      <c r="J84" s="3"/>
    </row>
  </sheetData>
  <mergeCells count="3">
    <mergeCell ref="A31:D31"/>
    <mergeCell ref="A32:D32"/>
    <mergeCell ref="A33:D33"/>
  </mergeCells>
  <phoneticPr fontId="0" type="noConversion"/>
  <printOptions horizontalCentered="1"/>
  <pageMargins left="0.59055118110236227" right="0.59055118110236227" top="0.39370078740157483" bottom="0.39370078740157483" header="0.51181102362204722" footer="0.31496062992125984"/>
  <pageSetup paperSize="9" scale="84" orientation="portrait" horizontalDpi="300" verticalDpi="300" r:id="rId1"/>
  <headerFooter alignWithMargins="0">
    <oddFooter>&amp;P. oldal</oddFooter>
  </headerFooter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D74"/>
  <sheetViews>
    <sheetView view="pageBreakPreview" topLeftCell="A43" zoomScaleNormal="100" workbookViewId="0">
      <selection activeCell="A52" sqref="A52"/>
    </sheetView>
  </sheetViews>
  <sheetFormatPr defaultRowHeight="12.75"/>
  <cols>
    <col min="1" max="1" width="8.7109375" customWidth="1"/>
    <col min="2" max="2" width="53.85546875" customWidth="1"/>
    <col min="3" max="3" width="22.28515625" customWidth="1"/>
    <col min="4" max="4" width="23.140625" customWidth="1"/>
  </cols>
  <sheetData>
    <row r="1" spans="1:4" ht="15.75">
      <c r="A1" s="4" t="s">
        <v>704</v>
      </c>
      <c r="B1" s="47"/>
      <c r="C1" s="70"/>
      <c r="D1" s="5"/>
    </row>
    <row r="2" spans="1:4" ht="15.75">
      <c r="A2" s="47"/>
      <c r="B2" s="47"/>
      <c r="C2" s="5"/>
      <c r="D2" s="5"/>
    </row>
    <row r="3" spans="1:4" ht="15.75">
      <c r="A3" s="567" t="s">
        <v>51</v>
      </c>
      <c r="B3" s="523"/>
      <c r="C3" s="523"/>
      <c r="D3" s="523"/>
    </row>
    <row r="4" spans="1:4" ht="15.75">
      <c r="A4" s="567" t="s">
        <v>452</v>
      </c>
      <c r="B4" s="523"/>
      <c r="C4" s="523"/>
      <c r="D4" s="523"/>
    </row>
    <row r="5" spans="1:4" ht="15.75">
      <c r="A5" s="567" t="s">
        <v>52</v>
      </c>
      <c r="B5" s="523"/>
      <c r="C5" s="523"/>
      <c r="D5" s="523"/>
    </row>
    <row r="6" spans="1:4" ht="15.75">
      <c r="A6" s="567" t="s">
        <v>53</v>
      </c>
      <c r="B6" s="523"/>
      <c r="C6" s="523"/>
      <c r="D6" s="523"/>
    </row>
    <row r="7" spans="1:4" ht="15.75">
      <c r="A7" s="47"/>
      <c r="B7" s="47"/>
      <c r="C7" s="5"/>
      <c r="D7" s="5"/>
    </row>
    <row r="8" spans="1:4">
      <c r="A8" s="5"/>
      <c r="B8" s="5" t="s">
        <v>54</v>
      </c>
      <c r="C8" s="5"/>
      <c r="D8" s="5"/>
    </row>
    <row r="9" spans="1:4" ht="15" customHeight="1">
      <c r="A9" s="63" t="s">
        <v>55</v>
      </c>
      <c r="B9" s="50" t="s">
        <v>5</v>
      </c>
      <c r="C9" s="50" t="s">
        <v>450</v>
      </c>
      <c r="D9" s="50" t="s">
        <v>450</v>
      </c>
    </row>
    <row r="10" spans="1:4" ht="15" customHeight="1">
      <c r="A10" s="64" t="s">
        <v>56</v>
      </c>
      <c r="B10" s="52"/>
      <c r="C10" s="52" t="s">
        <v>415</v>
      </c>
      <c r="D10" s="52" t="s">
        <v>451</v>
      </c>
    </row>
    <row r="11" spans="1:4" ht="15" customHeight="1">
      <c r="A11" s="76" t="s">
        <v>362</v>
      </c>
      <c r="B11" s="474" t="s">
        <v>361</v>
      </c>
      <c r="C11" s="360">
        <v>16788</v>
      </c>
      <c r="D11" s="360">
        <v>1663</v>
      </c>
    </row>
    <row r="12" spans="1:4" ht="15" customHeight="1">
      <c r="A12" s="77"/>
      <c r="B12" s="387" t="s">
        <v>647</v>
      </c>
      <c r="C12" s="360"/>
      <c r="D12" s="326">
        <v>1663</v>
      </c>
    </row>
    <row r="13" spans="1:4" ht="15" customHeight="1">
      <c r="A13" s="175"/>
      <c r="B13" s="350" t="s">
        <v>363</v>
      </c>
      <c r="C13" s="326">
        <v>16788</v>
      </c>
      <c r="D13" s="326">
        <v>0</v>
      </c>
    </row>
    <row r="14" spans="1:4" ht="15" customHeight="1">
      <c r="A14" s="76" t="s">
        <v>652</v>
      </c>
      <c r="B14" s="475" t="s">
        <v>653</v>
      </c>
      <c r="C14" s="470"/>
      <c r="D14" s="473">
        <f>SUM(D15:D15)</f>
        <v>17300</v>
      </c>
    </row>
    <row r="15" spans="1:4" ht="15" customHeight="1">
      <c r="A15" s="64"/>
      <c r="B15" s="471" t="s">
        <v>648</v>
      </c>
      <c r="C15" s="472"/>
      <c r="D15" s="472">
        <v>17300</v>
      </c>
    </row>
    <row r="16" spans="1:4" ht="15" customHeight="1">
      <c r="A16" s="76" t="s">
        <v>659</v>
      </c>
      <c r="B16" s="92" t="s">
        <v>118</v>
      </c>
      <c r="C16" s="113">
        <f>SUM(C17:C19)</f>
        <v>97443</v>
      </c>
      <c r="D16" s="113">
        <f>SUM(D17:D19)</f>
        <v>47096</v>
      </c>
    </row>
    <row r="17" spans="1:4" s="280" customFormat="1" ht="15" customHeight="1">
      <c r="A17" s="310"/>
      <c r="B17" s="46" t="s">
        <v>309</v>
      </c>
      <c r="C17" s="116">
        <v>10000</v>
      </c>
      <c r="D17" s="116">
        <v>7277</v>
      </c>
    </row>
    <row r="18" spans="1:4" s="280" customFormat="1" ht="15" customHeight="1">
      <c r="A18" s="310"/>
      <c r="B18" s="46" t="s">
        <v>405</v>
      </c>
      <c r="C18" s="116">
        <v>87300</v>
      </c>
      <c r="D18" s="116">
        <v>39676</v>
      </c>
    </row>
    <row r="19" spans="1:4" ht="15" customHeight="1">
      <c r="A19" s="77"/>
      <c r="B19" s="46" t="s">
        <v>109</v>
      </c>
      <c r="C19" s="114">
        <v>143</v>
      </c>
      <c r="D19" s="114">
        <v>143</v>
      </c>
    </row>
    <row r="20" spans="1:4" ht="15" customHeight="1">
      <c r="A20" s="76" t="s">
        <v>690</v>
      </c>
      <c r="B20" s="57" t="s">
        <v>689</v>
      </c>
      <c r="C20" s="512"/>
      <c r="D20" s="513">
        <v>8000</v>
      </c>
    </row>
    <row r="21" spans="1:4" ht="15" customHeight="1">
      <c r="A21" s="86"/>
      <c r="B21" s="409" t="s">
        <v>649</v>
      </c>
      <c r="C21" s="514"/>
      <c r="D21" s="514">
        <v>8000</v>
      </c>
    </row>
    <row r="22" spans="1:4" ht="15" customHeight="1">
      <c r="A22" s="77" t="s">
        <v>692</v>
      </c>
      <c r="B22" s="516" t="s">
        <v>693</v>
      </c>
      <c r="C22" s="114"/>
      <c r="D22" s="517">
        <v>2000</v>
      </c>
    </row>
    <row r="23" spans="1:4" ht="15" customHeight="1">
      <c r="A23" s="77"/>
      <c r="B23" s="46" t="s">
        <v>694</v>
      </c>
      <c r="C23" s="114"/>
      <c r="D23" s="114">
        <v>2000</v>
      </c>
    </row>
    <row r="24" spans="1:4" ht="15" customHeight="1">
      <c r="A24" s="76" t="s">
        <v>686</v>
      </c>
      <c r="B24" s="44" t="s">
        <v>687</v>
      </c>
      <c r="C24" s="112">
        <f>SUM(C25:C25)</f>
        <v>0</v>
      </c>
      <c r="D24" s="112">
        <f>SUM(D25:D25)</f>
        <v>273</v>
      </c>
    </row>
    <row r="25" spans="1:4" ht="15" customHeight="1">
      <c r="A25" s="86"/>
      <c r="B25" s="15" t="s">
        <v>688</v>
      </c>
      <c r="C25" s="118">
        <v>0</v>
      </c>
      <c r="D25" s="118">
        <v>273</v>
      </c>
    </row>
    <row r="26" spans="1:4" ht="15.75" customHeight="1">
      <c r="A26" s="76" t="s">
        <v>660</v>
      </c>
      <c r="B26" s="44" t="s">
        <v>119</v>
      </c>
      <c r="C26" s="112">
        <f>SUM(C27:C27)</f>
        <v>31719</v>
      </c>
      <c r="D26" s="112">
        <f>SUM(D27:D27)</f>
        <v>31719</v>
      </c>
    </row>
    <row r="27" spans="1:4" ht="15.75" customHeight="1">
      <c r="A27" s="86"/>
      <c r="B27" s="15" t="s">
        <v>120</v>
      </c>
      <c r="C27" s="118">
        <v>31719</v>
      </c>
      <c r="D27" s="118">
        <v>31719</v>
      </c>
    </row>
    <row r="28" spans="1:4" ht="15.75" customHeight="1">
      <c r="A28" s="76" t="s">
        <v>661</v>
      </c>
      <c r="B28" s="71" t="s">
        <v>662</v>
      </c>
      <c r="C28" s="112">
        <f>SUM(C29:C30)</f>
        <v>33365</v>
      </c>
      <c r="D28" s="112">
        <f>SUM(D29:D30)</f>
        <v>37683</v>
      </c>
    </row>
    <row r="29" spans="1:4" ht="15.75" customHeight="1">
      <c r="A29" s="77"/>
      <c r="B29" s="99" t="s">
        <v>300</v>
      </c>
      <c r="C29" s="142">
        <v>1865</v>
      </c>
      <c r="D29" s="142">
        <v>1865</v>
      </c>
    </row>
    <row r="30" spans="1:4" ht="15.75" customHeight="1">
      <c r="A30" s="77"/>
      <c r="B30" s="34" t="s">
        <v>301</v>
      </c>
      <c r="C30" s="93">
        <v>31500</v>
      </c>
      <c r="D30" s="93">
        <v>35818</v>
      </c>
    </row>
    <row r="31" spans="1:4" ht="15.75" customHeight="1">
      <c r="A31" s="76" t="s">
        <v>663</v>
      </c>
      <c r="B31" s="306" t="s">
        <v>126</v>
      </c>
      <c r="C31" s="159">
        <f>SUM(C32:C38)</f>
        <v>13000</v>
      </c>
      <c r="D31" s="159">
        <f>SUM(D32:D38)</f>
        <v>2758</v>
      </c>
    </row>
    <row r="32" spans="1:4" s="280" customFormat="1" ht="15.75" customHeight="1">
      <c r="A32" s="310"/>
      <c r="B32" s="99" t="s">
        <v>355</v>
      </c>
      <c r="C32" s="142">
        <v>500</v>
      </c>
      <c r="D32" s="142">
        <v>500</v>
      </c>
    </row>
    <row r="33" spans="1:4" s="280" customFormat="1" ht="15.75" customHeight="1">
      <c r="A33" s="310"/>
      <c r="B33" s="99" t="s">
        <v>356</v>
      </c>
      <c r="C33" s="142">
        <v>10800</v>
      </c>
      <c r="D33" s="142">
        <v>0</v>
      </c>
    </row>
    <row r="34" spans="1:4" s="280" customFormat="1" ht="15.75" customHeight="1">
      <c r="A34" s="310"/>
      <c r="B34" s="99" t="s">
        <v>650</v>
      </c>
      <c r="C34" s="142">
        <v>0</v>
      </c>
      <c r="D34" s="142">
        <v>30</v>
      </c>
    </row>
    <row r="35" spans="1:4" s="280" customFormat="1" ht="15.75" customHeight="1">
      <c r="A35" s="310"/>
      <c r="B35" s="99" t="s">
        <v>651</v>
      </c>
      <c r="C35" s="142">
        <v>0</v>
      </c>
      <c r="D35" s="142">
        <v>528</v>
      </c>
    </row>
    <row r="36" spans="1:4" s="280" customFormat="1" ht="15.75" customHeight="1">
      <c r="A36" s="310"/>
      <c r="B36" s="99" t="s">
        <v>354</v>
      </c>
      <c r="C36" s="142">
        <v>600</v>
      </c>
      <c r="D36" s="142">
        <v>600</v>
      </c>
    </row>
    <row r="37" spans="1:4" s="280" customFormat="1" ht="15.75" customHeight="1">
      <c r="A37" s="310"/>
      <c r="B37" s="99" t="s">
        <v>357</v>
      </c>
      <c r="C37" s="142">
        <v>100</v>
      </c>
      <c r="D37" s="142">
        <v>100</v>
      </c>
    </row>
    <row r="38" spans="1:4" s="280" customFormat="1" ht="15.75" customHeight="1">
      <c r="A38" s="315"/>
      <c r="B38" s="316" t="s">
        <v>316</v>
      </c>
      <c r="C38" s="117">
        <v>1000</v>
      </c>
      <c r="D38" s="117">
        <v>1000</v>
      </c>
    </row>
    <row r="39" spans="1:4" ht="15" customHeight="1">
      <c r="A39" s="77" t="s">
        <v>664</v>
      </c>
      <c r="B39" s="313" t="s">
        <v>299</v>
      </c>
      <c r="C39" s="314">
        <f>SUM(C40:C41)</f>
        <v>38143</v>
      </c>
      <c r="D39" s="314">
        <f>SUM(D40:D41)</f>
        <v>43403</v>
      </c>
    </row>
    <row r="40" spans="1:4" ht="15" customHeight="1">
      <c r="A40" s="77"/>
      <c r="B40" s="99" t="s">
        <v>300</v>
      </c>
      <c r="C40" s="142">
        <v>9035</v>
      </c>
      <c r="D40" s="142">
        <v>9035</v>
      </c>
    </row>
    <row r="41" spans="1:4" ht="15" customHeight="1">
      <c r="A41" s="77"/>
      <c r="B41" s="31" t="s">
        <v>301</v>
      </c>
      <c r="C41" s="117">
        <v>29108</v>
      </c>
      <c r="D41" s="117">
        <v>34368</v>
      </c>
    </row>
    <row r="42" spans="1:4" ht="15" customHeight="1">
      <c r="A42" s="89" t="s">
        <v>665</v>
      </c>
      <c r="B42" s="168" t="s">
        <v>298</v>
      </c>
      <c r="C42" s="159">
        <f>SUM(C43)</f>
        <v>5843</v>
      </c>
      <c r="D42" s="159">
        <f>SUM(D43)</f>
        <v>5843</v>
      </c>
    </row>
    <row r="43" spans="1:4" ht="15" customHeight="1">
      <c r="A43" s="91"/>
      <c r="B43" s="23" t="s">
        <v>157</v>
      </c>
      <c r="C43" s="118">
        <v>5843</v>
      </c>
      <c r="D43" s="118">
        <v>5843</v>
      </c>
    </row>
    <row r="44" spans="1:4" ht="21" customHeight="1">
      <c r="A44" s="435" t="s">
        <v>404</v>
      </c>
      <c r="B44" s="436" t="s">
        <v>57</v>
      </c>
      <c r="C44" s="203">
        <f>SUM(C11,C16,C26,C28,C31,C39,C42)</f>
        <v>236301</v>
      </c>
      <c r="D44" s="203">
        <f>SUM(D11,D14,D16,D20,D26,D28,D31,D39,D42,D24,D22)</f>
        <v>197738</v>
      </c>
    </row>
    <row r="45" spans="1:4" ht="15" customHeight="1">
      <c r="A45" s="77" t="s">
        <v>402</v>
      </c>
      <c r="B45" s="98" t="s">
        <v>147</v>
      </c>
      <c r="C45" s="112">
        <v>21000</v>
      </c>
      <c r="D45" s="112">
        <v>23000</v>
      </c>
    </row>
    <row r="46" spans="1:4" ht="15" customHeight="1">
      <c r="A46" s="77"/>
      <c r="B46" s="99" t="s">
        <v>376</v>
      </c>
      <c r="C46" s="142">
        <v>21000</v>
      </c>
      <c r="D46" s="142">
        <v>23000</v>
      </c>
    </row>
    <row r="47" spans="1:4" ht="15" customHeight="1">
      <c r="A47" s="77" t="s">
        <v>403</v>
      </c>
      <c r="B47" s="98" t="s">
        <v>44</v>
      </c>
      <c r="C47" s="361">
        <v>1105</v>
      </c>
      <c r="D47" s="361">
        <v>1105</v>
      </c>
    </row>
    <row r="48" spans="1:4" ht="15" customHeight="1">
      <c r="A48" s="77"/>
      <c r="B48" s="99" t="s">
        <v>377</v>
      </c>
      <c r="C48" s="117">
        <v>1105</v>
      </c>
      <c r="D48" s="117">
        <v>1105</v>
      </c>
    </row>
    <row r="49" spans="1:4" ht="22.5" customHeight="1">
      <c r="A49" s="87" t="s">
        <v>379</v>
      </c>
      <c r="B49" s="58" t="s">
        <v>378</v>
      </c>
      <c r="C49" s="349">
        <f>SUM(C46,C48)</f>
        <v>22105</v>
      </c>
      <c r="D49" s="349">
        <f>SUM(D46,D48)</f>
        <v>24105</v>
      </c>
    </row>
    <row r="50" spans="1:4" ht="22.5" customHeight="1">
      <c r="A50" s="87"/>
      <c r="B50" s="12" t="s">
        <v>57</v>
      </c>
      <c r="C50" s="95">
        <f>SUM(C44,C49)</f>
        <v>258406</v>
      </c>
      <c r="D50" s="95">
        <f>SUM(D44,D49)</f>
        <v>221843</v>
      </c>
    </row>
    <row r="52" spans="1:4" ht="15.75">
      <c r="A52" s="4" t="s">
        <v>705</v>
      </c>
      <c r="B52" s="4"/>
      <c r="C52" s="4"/>
    </row>
    <row r="53" spans="1:4" ht="15.75">
      <c r="A53" s="4"/>
      <c r="B53" s="4"/>
      <c r="C53" s="4"/>
    </row>
    <row r="54" spans="1:4" ht="15.75">
      <c r="A54" s="522" t="s">
        <v>461</v>
      </c>
      <c r="B54" s="523"/>
      <c r="C54" s="523"/>
      <c r="D54" s="523"/>
    </row>
    <row r="55" spans="1:4" ht="15.75">
      <c r="A55" s="522" t="s">
        <v>462</v>
      </c>
      <c r="B55" s="523"/>
      <c r="C55" s="523"/>
      <c r="D55" s="523"/>
    </row>
    <row r="56" spans="1:4" ht="15.75">
      <c r="A56" s="522" t="s">
        <v>463</v>
      </c>
      <c r="B56" s="523"/>
      <c r="C56" s="523"/>
      <c r="D56" s="523"/>
    </row>
    <row r="57" spans="1:4">
      <c r="A57" s="5"/>
      <c r="B57" s="5"/>
      <c r="C57" s="5"/>
    </row>
    <row r="58" spans="1:4">
      <c r="A58" s="5"/>
      <c r="B58" s="5" t="s">
        <v>58</v>
      </c>
      <c r="C58" s="5"/>
    </row>
    <row r="59" spans="1:4" ht="15" customHeight="1">
      <c r="A59" s="50" t="s">
        <v>4</v>
      </c>
      <c r="B59" s="50" t="s">
        <v>5</v>
      </c>
      <c r="C59" s="50" t="s">
        <v>450</v>
      </c>
      <c r="D59" s="50" t="s">
        <v>450</v>
      </c>
    </row>
    <row r="60" spans="1:4" ht="15" customHeight="1">
      <c r="A60" s="51" t="s">
        <v>7</v>
      </c>
      <c r="B60" s="51"/>
      <c r="C60" s="52" t="s">
        <v>453</v>
      </c>
      <c r="D60" s="52" t="s">
        <v>451</v>
      </c>
    </row>
    <row r="61" spans="1:4" ht="15" customHeight="1">
      <c r="A61" s="89" t="s">
        <v>328</v>
      </c>
      <c r="B61" s="168" t="s">
        <v>158</v>
      </c>
      <c r="C61" s="159">
        <f>SUM(C62:C65)</f>
        <v>7210</v>
      </c>
      <c r="D61" s="159">
        <f>SUM(D62:D65)</f>
        <v>7210</v>
      </c>
    </row>
    <row r="62" spans="1:4" ht="15" customHeight="1">
      <c r="A62" s="90"/>
      <c r="B62" s="28" t="s">
        <v>302</v>
      </c>
      <c r="C62" s="142">
        <v>887</v>
      </c>
      <c r="D62" s="142">
        <v>887</v>
      </c>
    </row>
    <row r="63" spans="1:4" ht="15" customHeight="1">
      <c r="A63" s="90"/>
      <c r="B63" s="28" t="s">
        <v>117</v>
      </c>
      <c r="C63" s="142">
        <v>800</v>
      </c>
      <c r="D63" s="142">
        <v>800</v>
      </c>
    </row>
    <row r="64" spans="1:4" ht="15" customHeight="1">
      <c r="A64" s="90"/>
      <c r="B64" s="28" t="s">
        <v>314</v>
      </c>
      <c r="C64" s="142">
        <v>1500</v>
      </c>
      <c r="D64" s="142">
        <v>1500</v>
      </c>
    </row>
    <row r="65" spans="1:4" ht="15" customHeight="1">
      <c r="A65" s="90"/>
      <c r="B65" s="28" t="s">
        <v>303</v>
      </c>
      <c r="C65" s="142">
        <v>4023</v>
      </c>
      <c r="D65" s="142">
        <v>4023</v>
      </c>
    </row>
    <row r="66" spans="1:4" ht="15" customHeight="1">
      <c r="A66" s="76" t="s">
        <v>666</v>
      </c>
      <c r="B66" s="306" t="s">
        <v>364</v>
      </c>
      <c r="C66" s="159">
        <v>1624</v>
      </c>
      <c r="D66" s="159">
        <v>0</v>
      </c>
    </row>
    <row r="67" spans="1:4" ht="15" customHeight="1">
      <c r="A67" s="77"/>
      <c r="B67" s="99" t="s">
        <v>358</v>
      </c>
      <c r="C67" s="142">
        <v>1624</v>
      </c>
      <c r="D67" s="142">
        <v>0</v>
      </c>
    </row>
    <row r="68" spans="1:4" ht="21.75" customHeight="1">
      <c r="A68" s="87" t="s">
        <v>404</v>
      </c>
      <c r="B68" s="348" t="s">
        <v>134</v>
      </c>
      <c r="C68" s="96">
        <f>SUM(C66,C61)</f>
        <v>8834</v>
      </c>
      <c r="D68" s="96">
        <f>SUM(D66,D61)</f>
        <v>7210</v>
      </c>
    </row>
    <row r="69" spans="1:4" ht="15" customHeight="1">
      <c r="A69" s="86" t="s">
        <v>359</v>
      </c>
      <c r="B69" s="31" t="s">
        <v>304</v>
      </c>
      <c r="C69" s="117">
        <v>20</v>
      </c>
      <c r="D69" s="117">
        <v>0</v>
      </c>
    </row>
    <row r="70" spans="1:4" ht="18" customHeight="1">
      <c r="A70" s="91" t="s">
        <v>406</v>
      </c>
      <c r="B70" s="437" t="s">
        <v>360</v>
      </c>
      <c r="C70" s="119">
        <v>20</v>
      </c>
      <c r="D70" s="119">
        <v>0</v>
      </c>
    </row>
    <row r="71" spans="1:4" ht="15" customHeight="1">
      <c r="A71" s="89" t="s">
        <v>379</v>
      </c>
      <c r="B71" s="168" t="s">
        <v>44</v>
      </c>
      <c r="C71" s="112">
        <f>SUM(C72)</f>
        <v>52782</v>
      </c>
      <c r="D71" s="112">
        <f>SUM(D72)</f>
        <v>0</v>
      </c>
    </row>
    <row r="72" spans="1:4" ht="15" customHeight="1">
      <c r="A72" s="91"/>
      <c r="B72" s="362" t="s">
        <v>380</v>
      </c>
      <c r="C72" s="117">
        <v>52782</v>
      </c>
      <c r="D72" s="117">
        <v>0</v>
      </c>
    </row>
    <row r="73" spans="1:4" ht="17.25" customHeight="1">
      <c r="A73" s="76" t="s">
        <v>379</v>
      </c>
      <c r="B73" s="438" t="s">
        <v>378</v>
      </c>
      <c r="C73" s="351">
        <f>SUM(C71)</f>
        <v>52782</v>
      </c>
      <c r="D73" s="351">
        <f>SUM(D71)</f>
        <v>0</v>
      </c>
    </row>
    <row r="74" spans="1:4" ht="21" customHeight="1">
      <c r="A74" s="352"/>
      <c r="B74" s="354" t="s">
        <v>365</v>
      </c>
      <c r="C74" s="353">
        <f>SUM(C68,C70,C73)</f>
        <v>61636</v>
      </c>
      <c r="D74" s="353">
        <f>SUM(D68,D70,D73)</f>
        <v>7210</v>
      </c>
    </row>
  </sheetData>
  <mergeCells count="7">
    <mergeCell ref="A55:D55"/>
    <mergeCell ref="A56:D56"/>
    <mergeCell ref="A3:D3"/>
    <mergeCell ref="A5:D5"/>
    <mergeCell ref="A6:D6"/>
    <mergeCell ref="A4:D4"/>
    <mergeCell ref="A54:D54"/>
  </mergeCells>
  <phoneticPr fontId="0" type="noConversion"/>
  <printOptions horizontalCentered="1"/>
  <pageMargins left="0.78740157480314965" right="0.78740157480314965" top="0.59055118110236227" bottom="0.59055118110236227" header="0.51181102362204722" footer="0.31496062992125984"/>
  <pageSetup paperSize="9" scale="79" firstPageNumber="16" orientation="portrait" horizontalDpi="300" verticalDpi="300" r:id="rId1"/>
  <headerFooter alignWithMargins="0">
    <oddFooter>&amp;P. oldal</oddFooter>
  </headerFooter>
  <rowBreaks count="1" manualBreakCount="1">
    <brk id="5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107"/>
  <sheetViews>
    <sheetView view="pageBreakPreview" topLeftCell="A37" zoomScaleNormal="100" workbookViewId="0">
      <selection activeCell="A55" sqref="A55"/>
    </sheetView>
  </sheetViews>
  <sheetFormatPr defaultRowHeight="12.75"/>
  <cols>
    <col min="1" max="1" width="6.7109375" customWidth="1"/>
    <col min="2" max="2" width="48" customWidth="1"/>
    <col min="3" max="3" width="10.7109375" customWidth="1"/>
    <col min="4" max="4" width="11" customWidth="1"/>
    <col min="5" max="5" width="10.7109375" customWidth="1"/>
  </cols>
  <sheetData>
    <row r="1" spans="1:8" ht="15.75">
      <c r="A1" s="47" t="s">
        <v>706</v>
      </c>
      <c r="B1" s="47"/>
      <c r="C1" s="47"/>
      <c r="D1" s="47"/>
      <c r="E1" s="47"/>
    </row>
    <row r="2" spans="1:8" ht="15.75">
      <c r="A2" s="47"/>
      <c r="B2" s="47"/>
      <c r="C2" s="47"/>
      <c r="D2" s="47"/>
      <c r="E2" s="47"/>
    </row>
    <row r="3" spans="1:8" ht="15.75">
      <c r="A3" s="567" t="s">
        <v>26</v>
      </c>
      <c r="B3" s="523"/>
      <c r="C3" s="523"/>
      <c r="D3" s="523"/>
      <c r="E3" s="523"/>
      <c r="F3" s="523"/>
      <c r="G3" s="523"/>
      <c r="H3" s="523"/>
    </row>
    <row r="4" spans="1:8" ht="15.75">
      <c r="A4" s="567" t="s">
        <v>457</v>
      </c>
      <c r="B4" s="523"/>
      <c r="C4" s="523"/>
      <c r="D4" s="523"/>
      <c r="E4" s="523"/>
      <c r="F4" s="523"/>
      <c r="G4" s="523"/>
      <c r="H4" s="523"/>
    </row>
    <row r="5" spans="1:8" ht="15.75">
      <c r="A5" s="567" t="s">
        <v>459</v>
      </c>
      <c r="B5" s="523"/>
      <c r="C5" s="523"/>
      <c r="D5" s="523"/>
      <c r="E5" s="523"/>
      <c r="F5" s="523"/>
      <c r="G5" s="523"/>
      <c r="H5" s="523"/>
    </row>
    <row r="6" spans="1:8" ht="15.75">
      <c r="A6" s="567" t="s">
        <v>460</v>
      </c>
      <c r="B6" s="523"/>
      <c r="C6" s="523"/>
      <c r="D6" s="523"/>
      <c r="E6" s="523"/>
      <c r="F6" s="523"/>
      <c r="G6" s="523"/>
      <c r="H6" s="523"/>
    </row>
    <row r="7" spans="1:8">
      <c r="A7" s="5"/>
      <c r="B7" s="5"/>
      <c r="C7" s="5"/>
      <c r="D7" s="5"/>
      <c r="E7" s="5"/>
    </row>
    <row r="8" spans="1:8">
      <c r="A8" s="5"/>
      <c r="B8" s="5"/>
      <c r="C8" s="5"/>
      <c r="D8" s="5" t="s">
        <v>108</v>
      </c>
      <c r="E8" s="5"/>
    </row>
    <row r="9" spans="1:8" ht="12.75" customHeight="1">
      <c r="A9" s="50" t="s">
        <v>55</v>
      </c>
      <c r="B9" s="50" t="s">
        <v>5</v>
      </c>
      <c r="C9" s="53"/>
      <c r="D9" s="54" t="s">
        <v>345</v>
      </c>
      <c r="E9" s="55"/>
      <c r="F9" s="53"/>
      <c r="G9" s="54" t="s">
        <v>454</v>
      </c>
      <c r="H9" s="55"/>
    </row>
    <row r="10" spans="1:8" ht="12.75" customHeight="1">
      <c r="A10" s="52" t="s">
        <v>56</v>
      </c>
      <c r="B10" s="52"/>
      <c r="C10" s="56" t="s">
        <v>62</v>
      </c>
      <c r="D10" s="56" t="s">
        <v>63</v>
      </c>
      <c r="E10" s="56" t="s">
        <v>6</v>
      </c>
      <c r="F10" s="56" t="s">
        <v>62</v>
      </c>
      <c r="G10" s="56" t="s">
        <v>63</v>
      </c>
      <c r="H10" s="56" t="s">
        <v>6</v>
      </c>
    </row>
    <row r="11" spans="1:8" ht="12.75" customHeight="1">
      <c r="A11" s="148" t="s">
        <v>560</v>
      </c>
      <c r="B11" s="97" t="s">
        <v>308</v>
      </c>
      <c r="C11" s="50"/>
      <c r="D11" s="50"/>
      <c r="E11" s="50"/>
      <c r="F11" s="453">
        <f>SUM(F12)</f>
        <v>98</v>
      </c>
      <c r="G11" s="453">
        <f t="shared" ref="G11:H11" si="0">SUM(G12)</f>
        <v>26</v>
      </c>
      <c r="H11" s="453">
        <f t="shared" si="0"/>
        <v>124</v>
      </c>
    </row>
    <row r="12" spans="1:8" ht="12.75" customHeight="1">
      <c r="A12" s="51"/>
      <c r="B12" s="350" t="s">
        <v>561</v>
      </c>
      <c r="C12" s="52"/>
      <c r="D12" s="52"/>
      <c r="E12" s="51"/>
      <c r="F12" s="85">
        <v>98</v>
      </c>
      <c r="G12" s="454">
        <v>26</v>
      </c>
      <c r="H12" s="85">
        <f>SUM(F12:G12)</f>
        <v>124</v>
      </c>
    </row>
    <row r="13" spans="1:8" ht="12.75" customHeight="1">
      <c r="A13" s="148" t="s">
        <v>322</v>
      </c>
      <c r="B13" s="97" t="s">
        <v>305</v>
      </c>
      <c r="C13" s="198">
        <f t="shared" ref="C13:H13" si="1">SUM(C14:C18)</f>
        <v>4327</v>
      </c>
      <c r="D13" s="110">
        <f t="shared" si="1"/>
        <v>1168</v>
      </c>
      <c r="E13" s="110">
        <f t="shared" si="1"/>
        <v>5495</v>
      </c>
      <c r="F13" s="198">
        <f t="shared" si="1"/>
        <v>11678</v>
      </c>
      <c r="G13" s="110">
        <f t="shared" si="1"/>
        <v>3072</v>
      </c>
      <c r="H13" s="110">
        <f t="shared" si="1"/>
        <v>14750</v>
      </c>
    </row>
    <row r="14" spans="1:8" ht="12.75" customHeight="1">
      <c r="A14" s="105"/>
      <c r="B14" s="169" t="s">
        <v>389</v>
      </c>
      <c r="C14" s="171">
        <v>394</v>
      </c>
      <c r="D14" s="170">
        <v>106</v>
      </c>
      <c r="E14" s="170">
        <f>SUM(C14:D14)</f>
        <v>500</v>
      </c>
      <c r="F14" s="171"/>
      <c r="G14" s="170"/>
      <c r="H14" s="170"/>
    </row>
    <row r="15" spans="1:8" ht="12.75" customHeight="1">
      <c r="A15" s="105"/>
      <c r="B15" s="169" t="s">
        <v>562</v>
      </c>
      <c r="C15" s="171"/>
      <c r="D15" s="170"/>
      <c r="E15" s="170"/>
      <c r="F15" s="171">
        <v>300</v>
      </c>
      <c r="G15" s="170"/>
      <c r="H15" s="170">
        <v>300</v>
      </c>
    </row>
    <row r="16" spans="1:8" ht="12.75" customHeight="1">
      <c r="A16" s="105"/>
      <c r="B16" s="169" t="s">
        <v>563</v>
      </c>
      <c r="C16" s="171"/>
      <c r="D16" s="170"/>
      <c r="E16" s="170"/>
      <c r="F16" s="171">
        <v>8347</v>
      </c>
      <c r="G16" s="170">
        <v>2253</v>
      </c>
      <c r="H16" s="170">
        <f>SUM(F16:G16)</f>
        <v>10600</v>
      </c>
    </row>
    <row r="17" spans="1:13" ht="12.75" customHeight="1">
      <c r="A17" s="105"/>
      <c r="B17" s="169" t="s">
        <v>370</v>
      </c>
      <c r="C17" s="171">
        <v>3031</v>
      </c>
      <c r="D17" s="170">
        <v>819</v>
      </c>
      <c r="E17" s="170">
        <f>SUM(C17:D17)</f>
        <v>3850</v>
      </c>
      <c r="F17" s="171">
        <v>3031</v>
      </c>
      <c r="G17" s="170">
        <v>819</v>
      </c>
      <c r="H17" s="170">
        <f>SUM(F17:G17)</f>
        <v>3850</v>
      </c>
    </row>
    <row r="18" spans="1:13" ht="12.75" customHeight="1">
      <c r="A18" s="105"/>
      <c r="B18" s="169" t="s">
        <v>388</v>
      </c>
      <c r="C18" s="171">
        <v>902</v>
      </c>
      <c r="D18" s="170">
        <v>243</v>
      </c>
      <c r="E18" s="170">
        <f>SUM(C18:D18)</f>
        <v>1145</v>
      </c>
      <c r="F18" s="171"/>
      <c r="G18" s="170"/>
      <c r="H18" s="170"/>
    </row>
    <row r="19" spans="1:13" ht="12.75" customHeight="1">
      <c r="A19" s="309" t="s">
        <v>568</v>
      </c>
      <c r="B19" s="97" t="s">
        <v>569</v>
      </c>
      <c r="C19" s="110">
        <f t="shared" ref="C19:H19" si="2">SUM(C20:C20)</f>
        <v>0</v>
      </c>
      <c r="D19" s="110">
        <f t="shared" si="2"/>
        <v>0</v>
      </c>
      <c r="E19" s="110">
        <f t="shared" si="2"/>
        <v>0</v>
      </c>
      <c r="F19" s="110">
        <f t="shared" si="2"/>
        <v>2363</v>
      </c>
      <c r="G19" s="110">
        <f t="shared" si="2"/>
        <v>637</v>
      </c>
      <c r="H19" s="110">
        <f t="shared" si="2"/>
        <v>3000</v>
      </c>
    </row>
    <row r="20" spans="1:13" ht="12.75" customHeight="1">
      <c r="A20" s="308"/>
      <c r="B20" s="169" t="s">
        <v>570</v>
      </c>
      <c r="C20" s="201"/>
      <c r="D20" s="200"/>
      <c r="E20" s="201">
        <f>SUM(C20:D20)</f>
        <v>0</v>
      </c>
      <c r="F20" s="201">
        <v>2363</v>
      </c>
      <c r="G20" s="200">
        <v>637</v>
      </c>
      <c r="H20" s="201">
        <f>SUM(F20:G20)</f>
        <v>3000</v>
      </c>
    </row>
    <row r="21" spans="1:13" ht="12.75" customHeight="1">
      <c r="A21" s="309" t="s">
        <v>479</v>
      </c>
      <c r="B21" s="97" t="s">
        <v>480</v>
      </c>
      <c r="C21" s="441"/>
      <c r="D21" s="440"/>
      <c r="E21" s="441"/>
      <c r="F21" s="444">
        <f>SUM(F22:F25)</f>
        <v>28540</v>
      </c>
      <c r="G21" s="109">
        <f t="shared" ref="G21:H21" si="3">SUM(G22:G25)</f>
        <v>2305</v>
      </c>
      <c r="H21" s="444">
        <f t="shared" si="3"/>
        <v>30845</v>
      </c>
    </row>
    <row r="22" spans="1:13" ht="12.75" customHeight="1">
      <c r="A22" s="105"/>
      <c r="B22" s="169" t="s">
        <v>389</v>
      </c>
      <c r="C22" s="170"/>
      <c r="D22" s="188"/>
      <c r="E22" s="170"/>
      <c r="F22" s="171">
        <v>394</v>
      </c>
      <c r="G22" s="170">
        <v>106</v>
      </c>
      <c r="H22" s="188">
        <f>SUM(F22:G22)</f>
        <v>500</v>
      </c>
    </row>
    <row r="23" spans="1:13" ht="12.75" customHeight="1">
      <c r="A23" s="105"/>
      <c r="B23" s="169" t="s">
        <v>388</v>
      </c>
      <c r="C23" s="170"/>
      <c r="D23" s="188"/>
      <c r="E23" s="170"/>
      <c r="F23" s="171">
        <v>902</v>
      </c>
      <c r="G23" s="170">
        <v>243</v>
      </c>
      <c r="H23" s="188">
        <f>SUM(F23:G23)</f>
        <v>1145</v>
      </c>
      <c r="M23" s="68"/>
    </row>
    <row r="24" spans="1:13" ht="12.75" customHeight="1">
      <c r="A24" s="105"/>
      <c r="B24" s="169" t="s">
        <v>572</v>
      </c>
      <c r="C24" s="170"/>
      <c r="D24" s="171"/>
      <c r="E24" s="170"/>
      <c r="F24" s="171">
        <v>7244</v>
      </c>
      <c r="G24" s="170">
        <v>1956</v>
      </c>
      <c r="H24" s="188">
        <f>SUM(F24:G24)</f>
        <v>9200</v>
      </c>
      <c r="M24" s="68"/>
    </row>
    <row r="25" spans="1:13" ht="12.75" customHeight="1">
      <c r="A25" s="442"/>
      <c r="B25" s="350" t="s">
        <v>571</v>
      </c>
      <c r="C25" s="443"/>
      <c r="D25" s="182"/>
      <c r="E25" s="443"/>
      <c r="F25" s="182">
        <v>20000</v>
      </c>
      <c r="G25" s="443"/>
      <c r="H25" s="445">
        <v>20000</v>
      </c>
    </row>
    <row r="26" spans="1:13" ht="12.75" customHeight="1">
      <c r="A26" s="309" t="s">
        <v>573</v>
      </c>
      <c r="B26" s="97" t="s">
        <v>574</v>
      </c>
      <c r="C26" s="110">
        <f t="shared" ref="C26:H28" si="4">SUM(C27:C27)</f>
        <v>0</v>
      </c>
      <c r="D26" s="110">
        <f t="shared" si="4"/>
        <v>0</v>
      </c>
      <c r="E26" s="110">
        <f t="shared" si="4"/>
        <v>0</v>
      </c>
      <c r="F26" s="110">
        <f t="shared" si="4"/>
        <v>3544</v>
      </c>
      <c r="G26" s="110">
        <f t="shared" si="4"/>
        <v>956</v>
      </c>
      <c r="H26" s="110">
        <f t="shared" si="4"/>
        <v>4500</v>
      </c>
    </row>
    <row r="27" spans="1:13" ht="12.75" customHeight="1">
      <c r="A27" s="308"/>
      <c r="B27" s="169" t="s">
        <v>575</v>
      </c>
      <c r="C27" s="201"/>
      <c r="D27" s="200"/>
      <c r="E27" s="201">
        <f>SUM(C27:D27)</f>
        <v>0</v>
      </c>
      <c r="F27" s="201">
        <v>3544</v>
      </c>
      <c r="G27" s="200">
        <v>956</v>
      </c>
      <c r="H27" s="201">
        <f>SUM(F27:G27)</f>
        <v>4500</v>
      </c>
    </row>
    <row r="28" spans="1:13" ht="12.75" customHeight="1">
      <c r="A28" s="148" t="s">
        <v>323</v>
      </c>
      <c r="B28" s="97" t="s">
        <v>615</v>
      </c>
      <c r="C28" s="110">
        <f t="shared" si="4"/>
        <v>0</v>
      </c>
      <c r="D28" s="110">
        <f t="shared" si="4"/>
        <v>0</v>
      </c>
      <c r="E28" s="110">
        <f t="shared" si="4"/>
        <v>0</v>
      </c>
      <c r="F28" s="110">
        <f t="shared" si="4"/>
        <v>985</v>
      </c>
      <c r="G28" s="110">
        <f t="shared" si="4"/>
        <v>265</v>
      </c>
      <c r="H28" s="110">
        <f t="shared" si="4"/>
        <v>1250</v>
      </c>
    </row>
    <row r="29" spans="1:13" ht="12.75" customHeight="1">
      <c r="A29" s="451"/>
      <c r="B29" s="169" t="s">
        <v>616</v>
      </c>
      <c r="C29" s="201"/>
      <c r="D29" s="200"/>
      <c r="E29" s="201">
        <f>SUM(C29:D29)</f>
        <v>0</v>
      </c>
      <c r="F29" s="201">
        <v>985</v>
      </c>
      <c r="G29" s="200">
        <v>265</v>
      </c>
      <c r="H29" s="201">
        <f>SUM(F29:G29)</f>
        <v>1250</v>
      </c>
    </row>
    <row r="30" spans="1:13" ht="12.75" customHeight="1">
      <c r="A30" s="148" t="s">
        <v>327</v>
      </c>
      <c r="B30" s="97" t="s">
        <v>371</v>
      </c>
      <c r="C30" s="110">
        <f>SUM(C31:C32)</f>
        <v>7874</v>
      </c>
      <c r="D30" s="174">
        <f t="shared" ref="D30:E30" si="5">SUM(D31:D32)</f>
        <v>2126</v>
      </c>
      <c r="E30" s="110">
        <f t="shared" si="5"/>
        <v>10000</v>
      </c>
      <c r="F30" s="174">
        <f>SUM(F31:F32)</f>
        <v>11811</v>
      </c>
      <c r="G30" s="110">
        <f t="shared" ref="G30:H30" si="6">SUM(G31:G32)</f>
        <v>3189</v>
      </c>
      <c r="H30" s="110">
        <f t="shared" si="6"/>
        <v>15000</v>
      </c>
    </row>
    <row r="31" spans="1:13" s="280" customFormat="1" ht="12.75" customHeight="1">
      <c r="A31" s="199"/>
      <c r="B31" s="169" t="s">
        <v>399</v>
      </c>
      <c r="C31" s="201">
        <v>3937</v>
      </c>
      <c r="D31" s="200">
        <v>1063</v>
      </c>
      <c r="E31" s="201">
        <f>SUM(C31:D31)</f>
        <v>5000</v>
      </c>
      <c r="F31" s="200">
        <v>3937</v>
      </c>
      <c r="G31" s="201">
        <v>1063</v>
      </c>
      <c r="H31" s="201">
        <f>SUM(F31:G31)</f>
        <v>5000</v>
      </c>
    </row>
    <row r="32" spans="1:13" ht="12.75" customHeight="1">
      <c r="A32" s="358"/>
      <c r="B32" s="189" t="s">
        <v>372</v>
      </c>
      <c r="C32" s="160">
        <v>3937</v>
      </c>
      <c r="D32" s="202">
        <v>1063</v>
      </c>
      <c r="E32" s="160">
        <f>SUM(C32:D32)</f>
        <v>5000</v>
      </c>
      <c r="F32" s="202">
        <v>7874</v>
      </c>
      <c r="G32" s="160">
        <v>2126</v>
      </c>
      <c r="H32" s="160">
        <f>SUM(F32:G32)</f>
        <v>10000</v>
      </c>
    </row>
    <row r="33" spans="1:8" ht="12.75" customHeight="1">
      <c r="A33" s="149" t="s">
        <v>630</v>
      </c>
      <c r="B33" s="172" t="s">
        <v>161</v>
      </c>
      <c r="C33" s="173">
        <f t="shared" ref="C33:H33" si="7">SUM(C34:C36)</f>
        <v>16220</v>
      </c>
      <c r="D33" s="198">
        <f t="shared" si="7"/>
        <v>4380</v>
      </c>
      <c r="E33" s="359">
        <f t="shared" si="7"/>
        <v>20600</v>
      </c>
      <c r="F33" s="110">
        <f t="shared" si="7"/>
        <v>28031</v>
      </c>
      <c r="G33" s="198">
        <f t="shared" si="7"/>
        <v>7569</v>
      </c>
      <c r="H33" s="359">
        <f t="shared" si="7"/>
        <v>35600</v>
      </c>
    </row>
    <row r="34" spans="1:8" ht="12.75" customHeight="1">
      <c r="A34" s="199"/>
      <c r="B34" s="169" t="s">
        <v>390</v>
      </c>
      <c r="C34" s="170">
        <v>4409</v>
      </c>
      <c r="D34" s="171">
        <v>1191</v>
      </c>
      <c r="E34" s="170">
        <f>SUM(C34:D34)</f>
        <v>5600</v>
      </c>
      <c r="F34" s="170">
        <v>4409</v>
      </c>
      <c r="G34" s="171">
        <v>1191</v>
      </c>
      <c r="H34" s="170">
        <f>SUM(F34:G34)</f>
        <v>5600</v>
      </c>
    </row>
    <row r="35" spans="1:8" ht="12.75" customHeight="1">
      <c r="A35" s="199"/>
      <c r="B35" s="169" t="s">
        <v>556</v>
      </c>
      <c r="C35" s="170"/>
      <c r="D35" s="171"/>
      <c r="E35" s="170"/>
      <c r="F35" s="170">
        <v>11811</v>
      </c>
      <c r="G35" s="171">
        <v>3189</v>
      </c>
      <c r="H35" s="170">
        <f t="shared" ref="H35" si="8">SUM(F35:G35)</f>
        <v>15000</v>
      </c>
    </row>
    <row r="36" spans="1:8" ht="12.75" customHeight="1">
      <c r="A36" s="178"/>
      <c r="B36" s="189" t="s">
        <v>391</v>
      </c>
      <c r="C36" s="443">
        <v>11811</v>
      </c>
      <c r="D36" s="182">
        <v>3189</v>
      </c>
      <c r="E36" s="160">
        <f>SUM(C36:D36)</f>
        <v>15000</v>
      </c>
      <c r="F36" s="443">
        <v>11811</v>
      </c>
      <c r="G36" s="182">
        <v>3189</v>
      </c>
      <c r="H36" s="160">
        <f>SUM(F36:G36)</f>
        <v>15000</v>
      </c>
    </row>
    <row r="37" spans="1:8" ht="12.75" customHeight="1">
      <c r="A37" s="309" t="s">
        <v>326</v>
      </c>
      <c r="B37" s="97" t="s">
        <v>306</v>
      </c>
      <c r="C37" s="110">
        <f t="shared" ref="C37:E37" si="9">SUM(C39:C39)</f>
        <v>3433</v>
      </c>
      <c r="D37" s="110">
        <f t="shared" si="9"/>
        <v>927</v>
      </c>
      <c r="E37" s="110">
        <f t="shared" si="9"/>
        <v>4360</v>
      </c>
      <c r="F37" s="110">
        <f>SUM(F38:F39)</f>
        <v>4133</v>
      </c>
      <c r="G37" s="110">
        <f t="shared" ref="G37:H37" si="10">SUM(G38:G39)</f>
        <v>927</v>
      </c>
      <c r="H37" s="110">
        <f t="shared" si="10"/>
        <v>5060</v>
      </c>
    </row>
    <row r="38" spans="1:8" ht="12.75" customHeight="1">
      <c r="A38" s="511"/>
      <c r="B38" s="169" t="s">
        <v>683</v>
      </c>
      <c r="C38" s="201"/>
      <c r="D38" s="200"/>
      <c r="E38" s="201"/>
      <c r="F38" s="201">
        <v>700</v>
      </c>
      <c r="G38" s="200"/>
      <c r="H38" s="201">
        <v>700</v>
      </c>
    </row>
    <row r="39" spans="1:8" s="280" customFormat="1" ht="12.75" customHeight="1">
      <c r="A39" s="308"/>
      <c r="B39" s="169" t="s">
        <v>373</v>
      </c>
      <c r="C39" s="201">
        <v>3433</v>
      </c>
      <c r="D39" s="200">
        <v>927</v>
      </c>
      <c r="E39" s="201">
        <f>SUM(C39:D39)</f>
        <v>4360</v>
      </c>
      <c r="F39" s="201">
        <v>3433</v>
      </c>
      <c r="G39" s="200">
        <v>927</v>
      </c>
      <c r="H39" s="201">
        <f>SUM(F39:G39)</f>
        <v>4360</v>
      </c>
    </row>
    <row r="40" spans="1:8" s="280" customFormat="1" ht="12.75" customHeight="1">
      <c r="A40" s="309" t="s">
        <v>483</v>
      </c>
      <c r="B40" s="97" t="s">
        <v>617</v>
      </c>
      <c r="C40" s="110"/>
      <c r="D40" s="174"/>
      <c r="E40" s="110"/>
      <c r="F40" s="110">
        <v>185</v>
      </c>
      <c r="G40" s="174">
        <v>50</v>
      </c>
      <c r="H40" s="110">
        <v>235</v>
      </c>
    </row>
    <row r="41" spans="1:8" s="280" customFormat="1" ht="12.75" customHeight="1">
      <c r="A41" s="455"/>
      <c r="B41" s="189" t="s">
        <v>618</v>
      </c>
      <c r="C41" s="160"/>
      <c r="D41" s="202"/>
      <c r="E41" s="160"/>
      <c r="F41" s="160">
        <v>185</v>
      </c>
      <c r="G41" s="202">
        <v>50</v>
      </c>
      <c r="H41" s="160">
        <f>SUM(F41:G41)</f>
        <v>235</v>
      </c>
    </row>
    <row r="42" spans="1:8" s="278" customFormat="1" ht="18.75" customHeight="1">
      <c r="A42" s="456"/>
      <c r="B42" s="457" t="s">
        <v>134</v>
      </c>
      <c r="C42" s="458">
        <f>SUM(C13,C30,C33,C37)</f>
        <v>31854</v>
      </c>
      <c r="D42" s="458">
        <f>SUM(D13,D30,D33,D37)</f>
        <v>8601</v>
      </c>
      <c r="E42" s="458">
        <f>SUM(E13,E30,E33,E37)</f>
        <v>40455</v>
      </c>
      <c r="F42" s="458">
        <f>SUM(F11,F13,F19,F21,F26,F28,F30,F33,F37,F40)</f>
        <v>91368</v>
      </c>
      <c r="G42" s="458">
        <f t="shared" ref="G42:H42" si="11">SUM(G11,G13,G19,G21,G26,G28,G30,G33,G37,G40)</f>
        <v>18996</v>
      </c>
      <c r="H42" s="458">
        <f t="shared" si="11"/>
        <v>110364</v>
      </c>
    </row>
    <row r="43" spans="1:8" s="280" customFormat="1" ht="12.75" customHeight="1">
      <c r="A43" s="309" t="s">
        <v>324</v>
      </c>
      <c r="B43" s="97" t="s">
        <v>308</v>
      </c>
      <c r="C43" s="110">
        <f t="shared" ref="C43:H43" si="12">SUM(C44:C44)</f>
        <v>3153</v>
      </c>
      <c r="D43" s="110">
        <f t="shared" si="12"/>
        <v>851</v>
      </c>
      <c r="E43" s="110">
        <f t="shared" si="12"/>
        <v>4004</v>
      </c>
      <c r="F43" s="110">
        <f t="shared" si="12"/>
        <v>4653</v>
      </c>
      <c r="G43" s="110">
        <f t="shared" si="12"/>
        <v>1256</v>
      </c>
      <c r="H43" s="110">
        <f t="shared" si="12"/>
        <v>5909</v>
      </c>
    </row>
    <row r="44" spans="1:8" s="280" customFormat="1" ht="12.75" customHeight="1">
      <c r="A44" s="308"/>
      <c r="B44" s="169" t="s">
        <v>374</v>
      </c>
      <c r="C44" s="201">
        <v>3153</v>
      </c>
      <c r="D44" s="200">
        <v>851</v>
      </c>
      <c r="E44" s="201">
        <f>SUM(C44:D44)</f>
        <v>4004</v>
      </c>
      <c r="F44" s="201">
        <v>4653</v>
      </c>
      <c r="G44" s="200">
        <v>1256</v>
      </c>
      <c r="H44" s="201">
        <f>SUM(F44:G44)</f>
        <v>5909</v>
      </c>
    </row>
    <row r="45" spans="1:8" s="312" customFormat="1" ht="20.25" customHeight="1">
      <c r="A45" s="459"/>
      <c r="B45" s="457" t="s">
        <v>382</v>
      </c>
      <c r="C45" s="460">
        <f>SUM(C43,)</f>
        <v>3153</v>
      </c>
      <c r="D45" s="460">
        <f t="shared" ref="D45:E45" si="13">SUM(D43,)</f>
        <v>851</v>
      </c>
      <c r="E45" s="460">
        <f t="shared" si="13"/>
        <v>4004</v>
      </c>
      <c r="F45" s="460">
        <f>SUM(F43,)</f>
        <v>4653</v>
      </c>
      <c r="G45" s="460">
        <f t="shared" ref="G45:H45" si="14">SUM(G43,)</f>
        <v>1256</v>
      </c>
      <c r="H45" s="460">
        <f t="shared" si="14"/>
        <v>5909</v>
      </c>
    </row>
    <row r="46" spans="1:8" s="280" customFormat="1" ht="12.75" customHeight="1">
      <c r="A46" s="363" t="s">
        <v>10</v>
      </c>
      <c r="B46" s="172" t="s">
        <v>381</v>
      </c>
      <c r="C46" s="173">
        <f>SUM(C47:C49)</f>
        <v>16511</v>
      </c>
      <c r="D46" s="173">
        <f t="shared" ref="D46:E46" si="15">SUM(D47:D49)</f>
        <v>4458</v>
      </c>
      <c r="E46" s="173">
        <f t="shared" si="15"/>
        <v>20969</v>
      </c>
      <c r="F46" s="173">
        <f>SUM(F47:F49)</f>
        <v>19127</v>
      </c>
      <c r="G46" s="173">
        <f t="shared" ref="G46:H46" si="16">SUM(G47:G49)</f>
        <v>5164</v>
      </c>
      <c r="H46" s="173">
        <f t="shared" si="16"/>
        <v>24291</v>
      </c>
    </row>
    <row r="47" spans="1:8" s="280" customFormat="1" ht="12.75" customHeight="1">
      <c r="A47" s="308"/>
      <c r="B47" s="169" t="s">
        <v>384</v>
      </c>
      <c r="C47" s="201">
        <v>2362</v>
      </c>
      <c r="D47" s="200">
        <v>638</v>
      </c>
      <c r="E47" s="201">
        <f>SUM(C47:D47)</f>
        <v>3000</v>
      </c>
      <c r="F47" s="201">
        <v>2362</v>
      </c>
      <c r="G47" s="200">
        <v>638</v>
      </c>
      <c r="H47" s="201">
        <f>SUM(F47:G47)</f>
        <v>3000</v>
      </c>
    </row>
    <row r="48" spans="1:8" s="280" customFormat="1" ht="12.75" customHeight="1">
      <c r="A48" s="308"/>
      <c r="B48" s="169"/>
      <c r="C48" s="201"/>
      <c r="D48" s="200"/>
      <c r="E48" s="201"/>
      <c r="F48" s="201">
        <v>430</v>
      </c>
      <c r="G48" s="200">
        <v>116</v>
      </c>
      <c r="H48" s="201">
        <f>SUM(F48:G48)</f>
        <v>546</v>
      </c>
    </row>
    <row r="49" spans="1:8" s="280" customFormat="1" ht="12.75" customHeight="1">
      <c r="A49" s="308"/>
      <c r="B49" s="169" t="s">
        <v>383</v>
      </c>
      <c r="C49" s="201">
        <v>14149</v>
      </c>
      <c r="D49" s="200">
        <v>3820</v>
      </c>
      <c r="E49" s="201">
        <f>SUM(C49:D49)</f>
        <v>17969</v>
      </c>
      <c r="F49" s="201">
        <v>16335</v>
      </c>
      <c r="G49" s="200">
        <v>4410</v>
      </c>
      <c r="H49" s="201">
        <f>SUM(F49:G49)</f>
        <v>20745</v>
      </c>
    </row>
    <row r="50" spans="1:8" ht="17.25" customHeight="1">
      <c r="A50" s="461"/>
      <c r="B50" s="457" t="s">
        <v>378</v>
      </c>
      <c r="C50" s="462">
        <f>SUM(C46,)</f>
        <v>16511</v>
      </c>
      <c r="D50" s="462">
        <f t="shared" ref="D50:E50" si="17">SUM(D46,)</f>
        <v>4458</v>
      </c>
      <c r="E50" s="462">
        <f t="shared" si="17"/>
        <v>20969</v>
      </c>
      <c r="F50" s="462">
        <f>SUM(F46,)</f>
        <v>19127</v>
      </c>
      <c r="G50" s="462">
        <f t="shared" ref="G50:H50" si="18">SUM(G46,)</f>
        <v>5164</v>
      </c>
      <c r="H50" s="462">
        <f t="shared" si="18"/>
        <v>24291</v>
      </c>
    </row>
    <row r="51" spans="1:8" ht="19.5" customHeight="1">
      <c r="A51" s="158"/>
      <c r="B51" s="73" t="s">
        <v>385</v>
      </c>
      <c r="C51" s="144">
        <f>SUM(C42,C45,C50)</f>
        <v>51518</v>
      </c>
      <c r="D51" s="144">
        <f t="shared" ref="D51:E51" si="19">SUM(D42,D45,D50)</f>
        <v>13910</v>
      </c>
      <c r="E51" s="144">
        <f t="shared" si="19"/>
        <v>65428</v>
      </c>
      <c r="F51" s="144">
        <f>SUM(F42,F45,F50)</f>
        <v>115148</v>
      </c>
      <c r="G51" s="144">
        <f t="shared" ref="G51:H51" si="20">SUM(G42,G45,G50)</f>
        <v>25416</v>
      </c>
      <c r="H51" s="144">
        <f t="shared" si="20"/>
        <v>140564</v>
      </c>
    </row>
    <row r="52" spans="1:8">
      <c r="A52" s="101"/>
      <c r="B52" s="102"/>
      <c r="C52" s="102"/>
      <c r="D52" s="102"/>
      <c r="E52" s="102"/>
    </row>
    <row r="53" spans="1:8">
      <c r="A53" s="101"/>
      <c r="B53" s="102"/>
      <c r="C53" s="102"/>
      <c r="D53" s="102"/>
      <c r="E53" s="102"/>
    </row>
    <row r="54" spans="1:8">
      <c r="A54" s="101"/>
      <c r="B54" s="102"/>
      <c r="C54" s="102"/>
      <c r="D54" s="102"/>
      <c r="E54" s="102"/>
    </row>
    <row r="55" spans="1:8" ht="15.75">
      <c r="A55" s="103" t="s">
        <v>707</v>
      </c>
      <c r="B55" s="102"/>
      <c r="C55" s="102"/>
      <c r="D55" s="102"/>
      <c r="E55" s="102"/>
    </row>
    <row r="56" spans="1:8">
      <c r="A56" s="101"/>
      <c r="B56" s="102"/>
      <c r="C56" s="102"/>
      <c r="D56" s="102"/>
      <c r="E56" s="102"/>
    </row>
    <row r="57" spans="1:8" ht="15.75">
      <c r="A57" s="567" t="s">
        <v>458</v>
      </c>
      <c r="B57" s="523"/>
      <c r="C57" s="523"/>
      <c r="D57" s="523"/>
      <c r="E57" s="523"/>
      <c r="F57" s="523"/>
      <c r="G57" s="523"/>
      <c r="H57" s="523"/>
    </row>
    <row r="58" spans="1:8" ht="15.75">
      <c r="A58" s="567" t="s">
        <v>457</v>
      </c>
      <c r="B58" s="523"/>
      <c r="C58" s="523"/>
      <c r="D58" s="523"/>
      <c r="E58" s="523"/>
      <c r="F58" s="523"/>
      <c r="G58" s="523"/>
      <c r="H58" s="523"/>
    </row>
    <row r="59" spans="1:8" ht="15.75">
      <c r="A59" s="567" t="s">
        <v>456</v>
      </c>
      <c r="B59" s="523"/>
      <c r="C59" s="523"/>
      <c r="D59" s="523"/>
      <c r="E59" s="523"/>
      <c r="F59" s="523"/>
      <c r="G59" s="523"/>
      <c r="H59" s="523"/>
    </row>
    <row r="60" spans="1:8" ht="15.75">
      <c r="A60" s="567" t="s">
        <v>455</v>
      </c>
      <c r="B60" s="523"/>
      <c r="C60" s="523"/>
      <c r="D60" s="523"/>
      <c r="E60" s="523"/>
      <c r="F60" s="523"/>
      <c r="G60" s="523"/>
      <c r="H60" s="523"/>
    </row>
    <row r="61" spans="1:8" ht="15.75">
      <c r="A61" s="101"/>
      <c r="B61" s="104"/>
      <c r="C61" s="102"/>
      <c r="D61" s="102"/>
      <c r="E61" s="102"/>
    </row>
    <row r="62" spans="1:8" s="68" customFormat="1">
      <c r="A62" s="50" t="s">
        <v>55</v>
      </c>
      <c r="B62" s="50" t="s">
        <v>5</v>
      </c>
      <c r="C62" s="53"/>
      <c r="D62" s="54" t="s">
        <v>345</v>
      </c>
      <c r="E62" s="55"/>
      <c r="F62" s="53"/>
      <c r="G62" s="54" t="s">
        <v>454</v>
      </c>
      <c r="H62" s="55"/>
    </row>
    <row r="63" spans="1:8">
      <c r="A63" s="52" t="s">
        <v>56</v>
      </c>
      <c r="B63" s="52"/>
      <c r="C63" s="50" t="s">
        <v>62</v>
      </c>
      <c r="D63" s="50" t="s">
        <v>63</v>
      </c>
      <c r="E63" s="50" t="s">
        <v>6</v>
      </c>
      <c r="F63" s="50" t="s">
        <v>62</v>
      </c>
      <c r="G63" s="50" t="s">
        <v>63</v>
      </c>
      <c r="H63" s="50" t="s">
        <v>6</v>
      </c>
    </row>
    <row r="64" spans="1:8">
      <c r="A64" s="76" t="s">
        <v>322</v>
      </c>
      <c r="B64" s="97" t="s">
        <v>305</v>
      </c>
      <c r="C64" s="307">
        <f t="shared" ref="C64:H64" si="21">SUM(C65:C71)</f>
        <v>50080</v>
      </c>
      <c r="D64" s="106">
        <f t="shared" si="21"/>
        <v>13520</v>
      </c>
      <c r="E64" s="106">
        <f t="shared" si="21"/>
        <v>63600</v>
      </c>
      <c r="F64" s="307">
        <f t="shared" si="21"/>
        <v>6299</v>
      </c>
      <c r="G64" s="106">
        <f t="shared" si="21"/>
        <v>1701</v>
      </c>
      <c r="H64" s="106">
        <f t="shared" si="21"/>
        <v>8000</v>
      </c>
    </row>
    <row r="65" spans="1:8">
      <c r="A65" s="77"/>
      <c r="B65" s="169" t="s">
        <v>315</v>
      </c>
      <c r="C65" s="188">
        <v>3937</v>
      </c>
      <c r="D65" s="170">
        <v>1063</v>
      </c>
      <c r="E65" s="188">
        <f>SUM(C65:D65)</f>
        <v>5000</v>
      </c>
      <c r="F65" s="188">
        <v>3937</v>
      </c>
      <c r="G65" s="170">
        <v>1063</v>
      </c>
      <c r="H65" s="188">
        <f>SUM(F65:G65)</f>
        <v>5000</v>
      </c>
    </row>
    <row r="66" spans="1:8">
      <c r="A66" s="77"/>
      <c r="B66" s="169" t="s">
        <v>127</v>
      </c>
      <c r="C66" s="188">
        <v>2362</v>
      </c>
      <c r="D66" s="170">
        <v>638</v>
      </c>
      <c r="E66" s="188">
        <f>SUM(C66:D66)</f>
        <v>3000</v>
      </c>
      <c r="F66" s="188">
        <v>2362</v>
      </c>
      <c r="G66" s="170">
        <v>638</v>
      </c>
      <c r="H66" s="188">
        <f>SUM(F66:G66)</f>
        <v>3000</v>
      </c>
    </row>
    <row r="67" spans="1:8">
      <c r="A67" s="77"/>
      <c r="B67" s="169" t="s">
        <v>392</v>
      </c>
      <c r="C67" s="188">
        <v>2756</v>
      </c>
      <c r="D67" s="170">
        <v>744</v>
      </c>
      <c r="E67" s="188">
        <f t="shared" ref="E67:E69" si="22">SUM(C67:D67)</f>
        <v>3500</v>
      </c>
      <c r="F67" s="188"/>
      <c r="G67" s="170"/>
      <c r="H67" s="188"/>
    </row>
    <row r="68" spans="1:8">
      <c r="A68" s="77"/>
      <c r="B68" s="169" t="s">
        <v>393</v>
      </c>
      <c r="C68" s="188">
        <v>13858</v>
      </c>
      <c r="D68" s="170">
        <v>3742</v>
      </c>
      <c r="E68" s="188">
        <f t="shared" si="22"/>
        <v>17600</v>
      </c>
      <c r="F68" s="188"/>
      <c r="G68" s="170"/>
      <c r="H68" s="188"/>
    </row>
    <row r="69" spans="1:8">
      <c r="A69" s="77"/>
      <c r="B69" s="169" t="s">
        <v>394</v>
      </c>
      <c r="C69" s="188">
        <v>23622</v>
      </c>
      <c r="D69" s="170">
        <v>6378</v>
      </c>
      <c r="E69" s="188">
        <f t="shared" si="22"/>
        <v>30000</v>
      </c>
      <c r="F69" s="188"/>
      <c r="G69" s="170"/>
      <c r="H69" s="188"/>
    </row>
    <row r="70" spans="1:8">
      <c r="A70" s="77"/>
      <c r="B70" s="197" t="s">
        <v>407</v>
      </c>
      <c r="C70" s="188">
        <v>1970</v>
      </c>
      <c r="D70" s="170">
        <v>530</v>
      </c>
      <c r="E70" s="188">
        <f>SUM(C70:D70)</f>
        <v>2500</v>
      </c>
      <c r="F70" s="188"/>
      <c r="G70" s="170"/>
      <c r="H70" s="188"/>
    </row>
    <row r="71" spans="1:8">
      <c r="A71" s="64"/>
      <c r="B71" s="176" t="s">
        <v>395</v>
      </c>
      <c r="C71" s="183">
        <v>1575</v>
      </c>
      <c r="D71" s="107">
        <v>425</v>
      </c>
      <c r="E71" s="188">
        <f>SUM(C71:D71)</f>
        <v>2000</v>
      </c>
      <c r="F71" s="183"/>
      <c r="G71" s="107"/>
      <c r="H71" s="188"/>
    </row>
    <row r="72" spans="1:8">
      <c r="A72" s="89" t="s">
        <v>325</v>
      </c>
      <c r="B72" s="177" t="s">
        <v>146</v>
      </c>
      <c r="C72" s="106">
        <f t="shared" ref="C72:H72" si="23">SUM(C73:C75)</f>
        <v>112965</v>
      </c>
      <c r="D72" s="106">
        <f t="shared" si="23"/>
        <v>30501</v>
      </c>
      <c r="E72" s="106">
        <f t="shared" si="23"/>
        <v>143466</v>
      </c>
      <c r="F72" s="106">
        <f t="shared" si="23"/>
        <v>177210</v>
      </c>
      <c r="G72" s="106">
        <f t="shared" si="23"/>
        <v>47842</v>
      </c>
      <c r="H72" s="106">
        <f t="shared" si="23"/>
        <v>225052</v>
      </c>
    </row>
    <row r="73" spans="1:8">
      <c r="A73" s="90"/>
      <c r="B73" s="197" t="s">
        <v>398</v>
      </c>
      <c r="C73" s="107">
        <v>7874</v>
      </c>
      <c r="D73" s="107">
        <v>2126</v>
      </c>
      <c r="E73" s="107">
        <f>SUM(C73:D73)</f>
        <v>10000</v>
      </c>
      <c r="F73" s="107">
        <v>7874</v>
      </c>
      <c r="G73" s="107">
        <v>2126</v>
      </c>
      <c r="H73" s="107">
        <f>SUM(F73:G73)</f>
        <v>10000</v>
      </c>
    </row>
    <row r="74" spans="1:8">
      <c r="A74" s="90"/>
      <c r="B74" s="197" t="s">
        <v>559</v>
      </c>
      <c r="C74" s="107"/>
      <c r="D74" s="107"/>
      <c r="E74" s="107"/>
      <c r="F74" s="107">
        <v>60186</v>
      </c>
      <c r="G74" s="107">
        <v>16250</v>
      </c>
      <c r="H74" s="107">
        <f>SUM(F74:G74)</f>
        <v>76436</v>
      </c>
    </row>
    <row r="75" spans="1:8">
      <c r="A75" s="91"/>
      <c r="B75" s="176" t="s">
        <v>375</v>
      </c>
      <c r="C75" s="179">
        <v>105091</v>
      </c>
      <c r="D75" s="179">
        <v>28375</v>
      </c>
      <c r="E75" s="179">
        <f>SUM(C75:D75)</f>
        <v>133466</v>
      </c>
      <c r="F75" s="179">
        <v>109150</v>
      </c>
      <c r="G75" s="179">
        <v>29466</v>
      </c>
      <c r="H75" s="179">
        <f>SUM(F75:G75)</f>
        <v>138616</v>
      </c>
    </row>
    <row r="76" spans="1:8">
      <c r="A76" s="89" t="s">
        <v>323</v>
      </c>
      <c r="B76" s="177" t="s">
        <v>624</v>
      </c>
      <c r="C76" s="106"/>
      <c r="D76" s="106"/>
      <c r="E76" s="106"/>
      <c r="F76" s="106">
        <v>702</v>
      </c>
      <c r="G76" s="106">
        <v>189</v>
      </c>
      <c r="H76" s="106">
        <v>891</v>
      </c>
    </row>
    <row r="77" spans="1:8">
      <c r="A77" s="91"/>
      <c r="B77" s="176" t="s">
        <v>625</v>
      </c>
      <c r="C77" s="179"/>
      <c r="D77" s="179"/>
      <c r="E77" s="179"/>
      <c r="F77" s="179">
        <v>702</v>
      </c>
      <c r="G77" s="179">
        <v>189</v>
      </c>
      <c r="H77" s="179">
        <f>SUM(F77:G77)</f>
        <v>891</v>
      </c>
    </row>
    <row r="78" spans="1:8">
      <c r="A78" s="90" t="s">
        <v>557</v>
      </c>
      <c r="B78" s="464" t="s">
        <v>161</v>
      </c>
      <c r="C78" s="107"/>
      <c r="D78" s="107"/>
      <c r="E78" s="107"/>
      <c r="F78" s="452">
        <f>SUM(F79)</f>
        <v>6300</v>
      </c>
      <c r="G78" s="452">
        <f t="shared" ref="G78:H78" si="24">SUM(G79)</f>
        <v>1700</v>
      </c>
      <c r="H78" s="452">
        <f t="shared" si="24"/>
        <v>8000</v>
      </c>
    </row>
    <row r="79" spans="1:8">
      <c r="A79" s="90"/>
      <c r="B79" s="197" t="s">
        <v>558</v>
      </c>
      <c r="C79" s="107"/>
      <c r="D79" s="107"/>
      <c r="E79" s="107"/>
      <c r="F79" s="107">
        <v>6300</v>
      </c>
      <c r="G79" s="107">
        <v>1700</v>
      </c>
      <c r="H79" s="107">
        <f>SUM(F79:G79)</f>
        <v>8000</v>
      </c>
    </row>
    <row r="80" spans="1:8">
      <c r="A80" s="148" t="s">
        <v>481</v>
      </c>
      <c r="B80" s="97" t="s">
        <v>307</v>
      </c>
      <c r="C80" s="109">
        <f>SUM(C81:C83)</f>
        <v>16850</v>
      </c>
      <c r="D80" s="109">
        <f t="shared" ref="D80:E80" si="25">SUM(D81:D83)</f>
        <v>4550</v>
      </c>
      <c r="E80" s="109">
        <f t="shared" si="25"/>
        <v>21400</v>
      </c>
      <c r="F80" s="109">
        <f>SUM(F81:F83)</f>
        <v>21182</v>
      </c>
      <c r="G80" s="109">
        <f t="shared" ref="G80:H80" si="26">SUM(G81:G83)</f>
        <v>5718</v>
      </c>
      <c r="H80" s="109">
        <f t="shared" si="26"/>
        <v>26900</v>
      </c>
    </row>
    <row r="81" spans="1:8">
      <c r="A81" s="149"/>
      <c r="B81" s="169" t="s">
        <v>396</v>
      </c>
      <c r="C81" s="170">
        <v>787</v>
      </c>
      <c r="D81" s="170">
        <v>213</v>
      </c>
      <c r="E81" s="170">
        <f>SUM(C81:D81)</f>
        <v>1000</v>
      </c>
      <c r="F81" s="170">
        <v>787</v>
      </c>
      <c r="G81" s="170">
        <v>213</v>
      </c>
      <c r="H81" s="170">
        <f>SUM(F81:G81)</f>
        <v>1000</v>
      </c>
    </row>
    <row r="82" spans="1:8">
      <c r="A82" s="149"/>
      <c r="B82" s="169" t="s">
        <v>400</v>
      </c>
      <c r="C82" s="170">
        <v>315</v>
      </c>
      <c r="D82" s="170">
        <v>85</v>
      </c>
      <c r="E82" s="170">
        <f>SUM(C82:D82)</f>
        <v>400</v>
      </c>
      <c r="F82" s="170">
        <v>315</v>
      </c>
      <c r="G82" s="170">
        <v>85</v>
      </c>
      <c r="H82" s="170">
        <f>SUM(F82:G82)</f>
        <v>400</v>
      </c>
    </row>
    <row r="83" spans="1:8">
      <c r="A83" s="178"/>
      <c r="B83" s="88" t="s">
        <v>397</v>
      </c>
      <c r="C83" s="179">
        <v>15748</v>
      </c>
      <c r="D83" s="179">
        <v>4252</v>
      </c>
      <c r="E83" s="111">
        <f>SUM(C83:D83)</f>
        <v>20000</v>
      </c>
      <c r="F83" s="179">
        <v>20080</v>
      </c>
      <c r="G83" s="179">
        <v>5420</v>
      </c>
      <c r="H83" s="111">
        <f>SUM(F83:G83)</f>
        <v>25500</v>
      </c>
    </row>
    <row r="84" spans="1:8">
      <c r="A84" s="148" t="s">
        <v>626</v>
      </c>
      <c r="B84" s="97" t="s">
        <v>482</v>
      </c>
      <c r="C84" s="109"/>
      <c r="D84" s="109"/>
      <c r="E84" s="110"/>
      <c r="F84" s="109">
        <f>SUM(F85:F87)</f>
        <v>21339</v>
      </c>
      <c r="G84" s="109">
        <f>SUM(G85:G87)</f>
        <v>5761</v>
      </c>
      <c r="H84" s="109">
        <f>SUM(H85:H87)</f>
        <v>27100</v>
      </c>
    </row>
    <row r="85" spans="1:8">
      <c r="A85" s="149"/>
      <c r="B85" s="169" t="s">
        <v>392</v>
      </c>
      <c r="C85" s="188"/>
      <c r="D85" s="170"/>
      <c r="E85" s="188"/>
      <c r="F85" s="188">
        <v>2756</v>
      </c>
      <c r="G85" s="170">
        <v>744</v>
      </c>
      <c r="H85" s="188">
        <f t="shared" ref="H85:H87" si="27">SUM(F85:G85)</f>
        <v>3500</v>
      </c>
    </row>
    <row r="86" spans="1:8">
      <c r="A86" s="149"/>
      <c r="B86" s="169" t="s">
        <v>628</v>
      </c>
      <c r="C86" s="188"/>
      <c r="D86" s="170"/>
      <c r="E86" s="188"/>
      <c r="F86" s="188">
        <v>4725</v>
      </c>
      <c r="G86" s="170">
        <v>1275</v>
      </c>
      <c r="H86" s="188">
        <f t="shared" si="27"/>
        <v>6000</v>
      </c>
    </row>
    <row r="87" spans="1:8">
      <c r="A87" s="451"/>
      <c r="B87" s="189" t="s">
        <v>393</v>
      </c>
      <c r="C87" s="445"/>
      <c r="D87" s="443"/>
      <c r="E87" s="445"/>
      <c r="F87" s="445">
        <v>13858</v>
      </c>
      <c r="G87" s="443">
        <v>3742</v>
      </c>
      <c r="H87" s="445">
        <f t="shared" si="27"/>
        <v>17600</v>
      </c>
    </row>
    <row r="88" spans="1:8">
      <c r="A88" s="149" t="s">
        <v>627</v>
      </c>
      <c r="B88" s="172" t="s">
        <v>484</v>
      </c>
      <c r="C88" s="446"/>
      <c r="D88" s="447"/>
      <c r="E88" s="446"/>
      <c r="F88" s="446">
        <f>SUM(F89)</f>
        <v>2086</v>
      </c>
      <c r="G88" s="446">
        <f t="shared" ref="G88:H88" si="28">SUM(G89)</f>
        <v>563</v>
      </c>
      <c r="H88" s="446">
        <f t="shared" si="28"/>
        <v>2649</v>
      </c>
    </row>
    <row r="89" spans="1:8">
      <c r="A89" s="178"/>
      <c r="B89" s="176" t="s">
        <v>395</v>
      </c>
      <c r="C89" s="183"/>
      <c r="D89" s="107"/>
      <c r="E89" s="188"/>
      <c r="F89" s="183">
        <v>2086</v>
      </c>
      <c r="G89" s="107">
        <v>563</v>
      </c>
      <c r="H89" s="188">
        <f>SUM(F89:G89)</f>
        <v>2649</v>
      </c>
    </row>
    <row r="90" spans="1:8" ht="21.75" customHeight="1">
      <c r="A90" s="56"/>
      <c r="B90" s="449" t="s">
        <v>504</v>
      </c>
      <c r="C90" s="203">
        <f>SUM(C64,C72,C80)</f>
        <v>179895</v>
      </c>
      <c r="D90" s="203">
        <f>SUM(D64,D72,D80)</f>
        <v>48571</v>
      </c>
      <c r="E90" s="203">
        <f>SUM(E64,E72,E80)</f>
        <v>228466</v>
      </c>
      <c r="F90" s="203">
        <f>SUM(F64,F72,F80,F84,F78,F88,F76)</f>
        <v>235118</v>
      </c>
      <c r="G90" s="203">
        <f t="shared" ref="G90:H90" si="29">SUM(G64,G72,G80,G84,G78,G88,G76)</f>
        <v>63474</v>
      </c>
      <c r="H90" s="203">
        <f t="shared" si="29"/>
        <v>298592</v>
      </c>
    </row>
    <row r="91" spans="1:8">
      <c r="A91" s="5"/>
      <c r="B91" s="5"/>
      <c r="C91" s="5"/>
      <c r="D91" s="5"/>
      <c r="E91" s="5"/>
    </row>
    <row r="92" spans="1:8">
      <c r="A92" s="5"/>
      <c r="B92" s="5"/>
      <c r="C92" s="5"/>
      <c r="D92" s="5"/>
      <c r="E92" s="5"/>
    </row>
    <row r="93" spans="1:8">
      <c r="A93" s="5"/>
      <c r="B93" s="5"/>
      <c r="C93" s="5"/>
      <c r="D93" s="5"/>
      <c r="E93" s="5"/>
    </row>
    <row r="94" spans="1:8">
      <c r="A94" s="5"/>
      <c r="B94" s="5"/>
      <c r="C94" s="5"/>
      <c r="D94" s="5"/>
      <c r="E94" s="5"/>
    </row>
    <row r="95" spans="1:8">
      <c r="A95" s="5"/>
      <c r="B95" s="5"/>
      <c r="C95" s="5"/>
      <c r="D95" s="5"/>
      <c r="E95" s="5"/>
    </row>
    <row r="96" spans="1:8">
      <c r="A96" s="5"/>
      <c r="B96" s="5"/>
      <c r="C96" s="5"/>
      <c r="D96" s="5"/>
      <c r="E96" s="5"/>
    </row>
    <row r="97" spans="1:5">
      <c r="A97" s="5"/>
      <c r="B97" s="5"/>
      <c r="C97" s="5"/>
      <c r="D97" s="5"/>
      <c r="E97" s="5"/>
    </row>
    <row r="98" spans="1:5">
      <c r="A98" s="5"/>
      <c r="B98" s="5"/>
      <c r="C98" s="5"/>
      <c r="D98" s="5"/>
      <c r="E98" s="5"/>
    </row>
    <row r="99" spans="1:5">
      <c r="A99" s="5"/>
      <c r="B99" s="5"/>
      <c r="C99" s="5"/>
      <c r="D99" s="5"/>
      <c r="E99" s="5"/>
    </row>
    <row r="102" spans="1:5" ht="15" customHeight="1"/>
    <row r="103" spans="1:5" ht="15" customHeight="1"/>
    <row r="104" spans="1:5" ht="18" customHeight="1"/>
    <row r="105" spans="1:5" ht="15" customHeight="1"/>
    <row r="106" spans="1:5" ht="15" customHeight="1"/>
    <row r="107" spans="1:5" ht="12.75" customHeight="1"/>
  </sheetData>
  <mergeCells count="8">
    <mergeCell ref="A59:H59"/>
    <mergeCell ref="A60:H60"/>
    <mergeCell ref="A3:H3"/>
    <mergeCell ref="A4:H4"/>
    <mergeCell ref="A5:H5"/>
    <mergeCell ref="A6:H6"/>
    <mergeCell ref="A57:H57"/>
    <mergeCell ref="A58:H58"/>
  </mergeCells>
  <phoneticPr fontId="0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76" firstPageNumber="18" orientation="portrait" horizontalDpi="300" verticalDpi="300" r:id="rId1"/>
  <headerFooter alignWithMargins="0">
    <oddFooter>&amp;C&amp;P. oldal</oddFooter>
  </headerFooter>
  <rowBreaks count="1" manualBreakCount="1">
    <brk id="52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D23"/>
  <sheetViews>
    <sheetView view="pageBreakPreview" zoomScaleNormal="100" workbookViewId="0"/>
  </sheetViews>
  <sheetFormatPr defaultRowHeight="12.75"/>
  <cols>
    <col min="1" max="1" width="8.7109375" customWidth="1"/>
    <col min="2" max="2" width="47.140625" customWidth="1"/>
    <col min="3" max="3" width="14.7109375" customWidth="1"/>
    <col min="4" max="4" width="14.140625" bestFit="1" customWidth="1"/>
  </cols>
  <sheetData>
    <row r="1" spans="1:4" ht="15.75">
      <c r="A1" s="47" t="s">
        <v>708</v>
      </c>
      <c r="B1" s="47"/>
      <c r="C1" s="47"/>
      <c r="D1" s="5"/>
    </row>
    <row r="2" spans="1:4" ht="15.75">
      <c r="A2" s="47"/>
      <c r="B2" s="47"/>
      <c r="C2" s="47"/>
      <c r="D2" s="5"/>
    </row>
    <row r="3" spans="1:4" ht="15.75">
      <c r="A3" s="567" t="s">
        <v>466</v>
      </c>
      <c r="B3" s="523"/>
      <c r="C3" s="523"/>
      <c r="D3" s="523"/>
    </row>
    <row r="4" spans="1:4" ht="15.75">
      <c r="A4" s="567" t="s">
        <v>486</v>
      </c>
      <c r="B4" s="523"/>
      <c r="C4" s="523"/>
      <c r="D4" s="523"/>
    </row>
    <row r="5" spans="1:4" ht="15.75">
      <c r="A5" s="567" t="s">
        <v>467</v>
      </c>
      <c r="B5" s="523"/>
      <c r="C5" s="523"/>
      <c r="D5" s="523"/>
    </row>
    <row r="6" spans="1:4" ht="15.75">
      <c r="A6" s="567" t="s">
        <v>468</v>
      </c>
      <c r="B6" s="523"/>
      <c r="C6" s="523"/>
      <c r="D6" s="523"/>
    </row>
    <row r="7" spans="1:4" ht="15.75">
      <c r="A7" s="47"/>
      <c r="B7" s="47"/>
      <c r="C7" s="48"/>
      <c r="D7" s="5"/>
    </row>
    <row r="8" spans="1:4" ht="15.75">
      <c r="A8" s="47"/>
      <c r="B8" s="47"/>
      <c r="C8" s="48"/>
      <c r="D8" s="5"/>
    </row>
    <row r="9" spans="1:4" ht="15.75">
      <c r="A9" s="47"/>
      <c r="B9" s="69" t="s">
        <v>64</v>
      </c>
      <c r="C9" s="48"/>
      <c r="D9" s="5"/>
    </row>
    <row r="10" spans="1:4" ht="15" customHeight="1">
      <c r="A10" s="63" t="s">
        <v>55</v>
      </c>
      <c r="B10" s="50" t="s">
        <v>5</v>
      </c>
      <c r="C10" s="50" t="s">
        <v>464</v>
      </c>
      <c r="D10" s="50" t="s">
        <v>465</v>
      </c>
    </row>
    <row r="11" spans="1:4" ht="15" customHeight="1">
      <c r="A11" s="64" t="s">
        <v>56</v>
      </c>
      <c r="B11" s="52"/>
      <c r="C11" s="72" t="s">
        <v>415</v>
      </c>
      <c r="D11" s="72" t="s">
        <v>415</v>
      </c>
    </row>
    <row r="12" spans="1:4" ht="15" customHeight="1">
      <c r="A12" s="148" t="s">
        <v>369</v>
      </c>
      <c r="B12" s="355" t="s">
        <v>366</v>
      </c>
      <c r="C12" s="357">
        <v>215</v>
      </c>
      <c r="D12" s="357">
        <v>0</v>
      </c>
    </row>
    <row r="13" spans="1:4" ht="15" customHeight="1">
      <c r="A13" s="175"/>
      <c r="B13" s="356" t="s">
        <v>367</v>
      </c>
      <c r="C13" s="85">
        <v>215</v>
      </c>
      <c r="D13" s="85">
        <v>0</v>
      </c>
    </row>
    <row r="14" spans="1:4" ht="15" customHeight="1">
      <c r="A14" s="148" t="s">
        <v>327</v>
      </c>
      <c r="B14" s="145" t="s">
        <v>118</v>
      </c>
      <c r="C14" s="106">
        <f>SUM(C15:C17)</f>
        <v>27334</v>
      </c>
      <c r="D14" s="106">
        <f>SUM(D15:D17)</f>
        <v>27834</v>
      </c>
    </row>
    <row r="15" spans="1:4" ht="15" customHeight="1">
      <c r="A15" s="149"/>
      <c r="B15" s="196" t="s">
        <v>159</v>
      </c>
      <c r="C15" s="170">
        <v>500</v>
      </c>
      <c r="D15" s="170">
        <v>1000</v>
      </c>
    </row>
    <row r="16" spans="1:4" ht="15" customHeight="1">
      <c r="A16" s="149"/>
      <c r="B16" s="196" t="s">
        <v>297</v>
      </c>
      <c r="C16" s="170">
        <v>9750</v>
      </c>
      <c r="D16" s="170">
        <v>9750</v>
      </c>
    </row>
    <row r="17" spans="1:4" ht="15" customHeight="1">
      <c r="A17" s="149"/>
      <c r="B17" s="163" t="s">
        <v>368</v>
      </c>
      <c r="C17" s="107">
        <v>17084</v>
      </c>
      <c r="D17" s="107">
        <v>17084</v>
      </c>
    </row>
    <row r="18" spans="1:4" ht="15" customHeight="1">
      <c r="A18" s="150"/>
      <c r="B18" s="147" t="s">
        <v>65</v>
      </c>
      <c r="C18" s="146">
        <f>SUM(C14,C12)</f>
        <v>27549</v>
      </c>
      <c r="D18" s="146">
        <f>SUM(D14,D12)</f>
        <v>27834</v>
      </c>
    </row>
    <row r="19" spans="1:4" ht="15" customHeight="1">
      <c r="A19" s="5"/>
      <c r="B19" s="5"/>
      <c r="C19" s="5"/>
      <c r="D19" s="5"/>
    </row>
    <row r="20" spans="1:4" ht="15" customHeight="1">
      <c r="A20" s="5"/>
      <c r="B20" s="5"/>
      <c r="C20" s="5"/>
      <c r="D20" s="5"/>
    </row>
    <row r="21" spans="1:4" ht="15" customHeight="1">
      <c r="A21" s="5"/>
      <c r="B21" s="5"/>
      <c r="C21" s="5"/>
      <c r="D21" s="5"/>
    </row>
    <row r="22" spans="1:4">
      <c r="A22" s="5"/>
      <c r="B22" s="5"/>
      <c r="C22" s="5"/>
      <c r="D22" s="5"/>
    </row>
    <row r="23" spans="1:4">
      <c r="A23" s="5"/>
      <c r="B23" s="5"/>
      <c r="C23" s="5"/>
      <c r="D23" s="5"/>
    </row>
  </sheetData>
  <mergeCells count="4">
    <mergeCell ref="A6:D6"/>
    <mergeCell ref="A4:D4"/>
    <mergeCell ref="A3:D3"/>
    <mergeCell ref="A5:D5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firstPageNumber="20" orientation="portrait" horizontalDpi="300" verticalDpi="300" r:id="rId1"/>
  <headerFooter alignWithMargins="0">
    <oddFooter>&amp;P. oldal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E12"/>
  <sheetViews>
    <sheetView view="pageBreakPreview" zoomScaleNormal="100" zoomScaleSheetLayoutView="100" workbookViewId="0"/>
  </sheetViews>
  <sheetFormatPr defaultRowHeight="12.75"/>
  <cols>
    <col min="1" max="1" width="18.28515625" customWidth="1"/>
    <col min="2" max="2" width="24.5703125" customWidth="1"/>
    <col min="3" max="3" width="11.85546875" customWidth="1"/>
    <col min="4" max="4" width="22.140625" customWidth="1"/>
  </cols>
  <sheetData>
    <row r="1" spans="1:5" ht="15.75">
      <c r="A1" s="4" t="s">
        <v>709</v>
      </c>
      <c r="B1" s="4"/>
      <c r="C1" s="4"/>
    </row>
    <row r="2" spans="1:5" ht="15.75">
      <c r="A2" s="4"/>
      <c r="B2" s="4"/>
      <c r="C2" s="4"/>
    </row>
    <row r="3" spans="1:5" ht="15.75">
      <c r="A3" s="571" t="s">
        <v>317</v>
      </c>
      <c r="B3" s="572"/>
      <c r="C3" s="572"/>
      <c r="D3" s="572"/>
      <c r="E3" s="572"/>
    </row>
    <row r="4" spans="1:5" ht="15.75">
      <c r="A4" s="522" t="s">
        <v>655</v>
      </c>
      <c r="B4" s="523"/>
      <c r="C4" s="523"/>
      <c r="D4" s="523"/>
      <c r="E4" s="523"/>
    </row>
    <row r="5" spans="1:5" ht="15.75">
      <c r="A5" s="4"/>
      <c r="B5" s="317" t="s">
        <v>318</v>
      </c>
      <c r="C5" s="4"/>
    </row>
    <row r="6" spans="1:5">
      <c r="A6" s="5"/>
      <c r="B6" s="5"/>
      <c r="C6" s="5"/>
    </row>
    <row r="7" spans="1:5">
      <c r="A7" s="5"/>
      <c r="B7" s="5" t="s">
        <v>319</v>
      </c>
      <c r="C7" s="5"/>
    </row>
    <row r="8" spans="1:5">
      <c r="A8" s="50" t="s">
        <v>4</v>
      </c>
      <c r="B8" s="568" t="s">
        <v>5</v>
      </c>
      <c r="C8" s="570" t="s">
        <v>345</v>
      </c>
      <c r="D8" s="570" t="s">
        <v>485</v>
      </c>
    </row>
    <row r="9" spans="1:5">
      <c r="A9" s="51" t="s">
        <v>7</v>
      </c>
      <c r="B9" s="569"/>
      <c r="C9" s="527"/>
      <c r="D9" s="527"/>
    </row>
    <row r="10" spans="1:5">
      <c r="A10" s="76" t="s">
        <v>160</v>
      </c>
      <c r="B10" s="393" t="s">
        <v>320</v>
      </c>
      <c r="C10" s="391">
        <v>10000</v>
      </c>
      <c r="D10" s="391">
        <v>7277</v>
      </c>
    </row>
    <row r="11" spans="1:5">
      <c r="A11" s="76" t="s">
        <v>327</v>
      </c>
      <c r="B11" s="393" t="s">
        <v>401</v>
      </c>
      <c r="C11" s="392">
        <v>87300</v>
      </c>
      <c r="D11" s="392">
        <v>39676</v>
      </c>
    </row>
    <row r="12" spans="1:5" ht="19.5" customHeight="1">
      <c r="A12" s="320"/>
      <c r="B12" s="319" t="s">
        <v>321</v>
      </c>
      <c r="C12" s="318">
        <f>SUM(C10:C11)</f>
        <v>97300</v>
      </c>
      <c r="D12" s="318">
        <f>SUM(D10:D11)</f>
        <v>46953</v>
      </c>
    </row>
  </sheetData>
  <mergeCells count="5">
    <mergeCell ref="B8:B9"/>
    <mergeCell ref="C8:C9"/>
    <mergeCell ref="D8:D9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N90"/>
  <sheetViews>
    <sheetView view="pageBreakPreview" zoomScale="130" zoomScaleNormal="100" workbookViewId="0"/>
  </sheetViews>
  <sheetFormatPr defaultRowHeight="12.75"/>
  <cols>
    <col min="1" max="1" width="43.85546875" customWidth="1"/>
    <col min="2" max="2" width="16.42578125" customWidth="1"/>
    <col min="3" max="3" width="12.85546875" customWidth="1"/>
    <col min="4" max="4" width="11.5703125" customWidth="1"/>
    <col min="5" max="5" width="14.7109375" customWidth="1"/>
    <col min="6" max="6" width="13.42578125" customWidth="1"/>
    <col min="7" max="7" width="14.5703125" customWidth="1"/>
    <col min="8" max="8" width="11" customWidth="1"/>
  </cols>
  <sheetData>
    <row r="1" spans="1:13" ht="15.75">
      <c r="A1" s="4" t="s">
        <v>712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3" ht="15.7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</row>
    <row r="3" spans="1:13" ht="15.75">
      <c r="A3" s="4"/>
      <c r="B3" s="4"/>
      <c r="C3" s="4"/>
      <c r="D3" s="4"/>
      <c r="E3" s="5"/>
      <c r="F3" s="5"/>
      <c r="G3" s="5"/>
      <c r="H3" s="5"/>
      <c r="I3" s="5"/>
      <c r="J3" s="5"/>
      <c r="K3" s="5"/>
      <c r="L3" s="5"/>
      <c r="M3" s="5"/>
    </row>
    <row r="4" spans="1:13" ht="15">
      <c r="A4" s="40"/>
      <c r="B4" s="40"/>
      <c r="C4" s="40"/>
      <c r="D4" s="40"/>
      <c r="E4" s="5"/>
      <c r="F4" s="5"/>
      <c r="G4" s="5"/>
      <c r="H4" s="5"/>
      <c r="I4" s="5"/>
      <c r="J4" s="5"/>
      <c r="K4" s="5"/>
      <c r="L4" s="5"/>
      <c r="M4" s="5"/>
    </row>
    <row r="5" spans="1:13" ht="15.75">
      <c r="A5" s="40"/>
      <c r="B5" s="40"/>
      <c r="C5" s="6" t="s">
        <v>26</v>
      </c>
      <c r="D5" s="6"/>
      <c r="E5" s="5"/>
      <c r="F5" s="5"/>
      <c r="G5" s="5"/>
      <c r="H5" s="5"/>
      <c r="I5" s="5"/>
      <c r="J5" s="5"/>
      <c r="K5" s="5"/>
      <c r="L5" s="5"/>
      <c r="M5" s="5"/>
    </row>
    <row r="6" spans="1:13" ht="15.75">
      <c r="A6" s="40"/>
      <c r="B6" s="40"/>
      <c r="C6" s="345" t="s">
        <v>346</v>
      </c>
      <c r="D6" s="6"/>
      <c r="E6" s="5"/>
      <c r="F6" s="5"/>
      <c r="G6" s="5"/>
      <c r="H6" s="5"/>
      <c r="I6" s="5"/>
      <c r="J6" s="5"/>
      <c r="K6" s="5"/>
      <c r="L6" s="5"/>
      <c r="M6" s="5"/>
    </row>
    <row r="7" spans="1:13" ht="15.75">
      <c r="A7" s="40"/>
      <c r="B7" s="40"/>
      <c r="C7" s="6"/>
      <c r="D7" s="6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25.5" customHeight="1">
      <c r="A9" s="50" t="s">
        <v>5</v>
      </c>
      <c r="B9" s="50" t="s">
        <v>66</v>
      </c>
      <c r="C9" s="50" t="s">
        <v>67</v>
      </c>
      <c r="D9" s="50" t="s">
        <v>68</v>
      </c>
      <c r="E9" s="63" t="s">
        <v>69</v>
      </c>
      <c r="F9" s="570" t="s">
        <v>137</v>
      </c>
      <c r="G9" s="180" t="s">
        <v>6</v>
      </c>
      <c r="H9" s="5"/>
      <c r="I9" s="5"/>
      <c r="J9" s="5"/>
      <c r="K9" s="5"/>
      <c r="L9" s="5"/>
      <c r="M9" s="5"/>
    </row>
    <row r="10" spans="1:13">
      <c r="A10" s="51"/>
      <c r="B10" s="51" t="s">
        <v>70</v>
      </c>
      <c r="C10" s="51" t="s">
        <v>71</v>
      </c>
      <c r="D10" s="51"/>
      <c r="E10" s="175" t="s">
        <v>71</v>
      </c>
      <c r="F10" s="573"/>
      <c r="G10" s="181"/>
      <c r="H10" s="5"/>
      <c r="I10" s="5"/>
      <c r="J10" s="5"/>
      <c r="K10" s="5"/>
      <c r="L10" s="5"/>
      <c r="M10" s="5"/>
    </row>
    <row r="11" spans="1:13">
      <c r="A11" s="52"/>
      <c r="B11" s="52" t="s">
        <v>72</v>
      </c>
      <c r="C11" s="52"/>
      <c r="D11" s="52"/>
      <c r="E11" s="64"/>
      <c r="F11" s="574"/>
      <c r="G11" s="72"/>
      <c r="H11" s="5"/>
      <c r="I11" s="5"/>
      <c r="J11" s="5"/>
      <c r="K11" s="5"/>
      <c r="L11" s="5"/>
      <c r="M11" s="5"/>
    </row>
    <row r="12" spans="1:13" ht="20.100000000000001" customHeight="1">
      <c r="A12" s="45" t="s">
        <v>133</v>
      </c>
      <c r="B12" s="45">
        <v>1</v>
      </c>
      <c r="C12" s="45"/>
      <c r="D12" s="45"/>
      <c r="E12" s="45"/>
      <c r="F12" s="515">
        <v>180</v>
      </c>
      <c r="G12" s="45">
        <f t="shared" ref="G12:G22" si="0">SUM(B12:F12)</f>
        <v>181</v>
      </c>
      <c r="H12" s="5"/>
      <c r="I12" s="5"/>
      <c r="J12" s="5"/>
      <c r="K12" s="5"/>
      <c r="L12" s="5"/>
      <c r="M12" s="5"/>
    </row>
    <row r="13" spans="1:13" ht="20.100000000000001" customHeight="1">
      <c r="A13" s="45" t="s">
        <v>73</v>
      </c>
      <c r="B13" s="45">
        <v>38</v>
      </c>
      <c r="C13" s="45">
        <v>3</v>
      </c>
      <c r="D13" s="45"/>
      <c r="E13" s="45"/>
      <c r="F13" s="45"/>
      <c r="G13" s="45">
        <f t="shared" si="0"/>
        <v>41</v>
      </c>
      <c r="H13" s="5"/>
      <c r="I13" s="5"/>
      <c r="J13" s="5"/>
      <c r="K13" s="5"/>
      <c r="L13" s="5"/>
      <c r="M13" s="5"/>
    </row>
    <row r="14" spans="1:13" ht="20.100000000000001" customHeight="1">
      <c r="A14" s="45" t="s">
        <v>218</v>
      </c>
      <c r="B14" s="45">
        <v>25</v>
      </c>
      <c r="C14" s="45"/>
      <c r="D14" s="45"/>
      <c r="E14" s="45"/>
      <c r="F14" s="45"/>
      <c r="G14" s="45">
        <f t="shared" si="0"/>
        <v>25</v>
      </c>
      <c r="H14" s="5"/>
      <c r="I14" s="5"/>
      <c r="J14" s="5"/>
      <c r="K14" s="5"/>
      <c r="L14" s="5"/>
      <c r="M14" s="5"/>
    </row>
    <row r="15" spans="1:13" ht="20.100000000000001" customHeight="1">
      <c r="A15" s="45" t="s">
        <v>219</v>
      </c>
      <c r="B15" s="45">
        <v>22</v>
      </c>
      <c r="C15" s="45"/>
      <c r="D15" s="45"/>
      <c r="E15" s="45"/>
      <c r="F15" s="45"/>
      <c r="G15" s="45">
        <f t="shared" si="0"/>
        <v>22</v>
      </c>
      <c r="H15" s="5"/>
      <c r="I15" s="5"/>
      <c r="J15" s="5"/>
      <c r="K15" s="5"/>
      <c r="L15" s="5"/>
      <c r="M15" s="5"/>
    </row>
    <row r="16" spans="1:13" ht="20.100000000000001" customHeight="1">
      <c r="A16" s="45" t="s">
        <v>220</v>
      </c>
      <c r="B16" s="45">
        <v>12</v>
      </c>
      <c r="C16" s="45"/>
      <c r="D16" s="45"/>
      <c r="E16" s="45"/>
      <c r="F16" s="45"/>
      <c r="G16" s="45">
        <f t="shared" si="0"/>
        <v>12</v>
      </c>
      <c r="H16" s="5"/>
      <c r="I16" s="5"/>
      <c r="J16" s="5"/>
      <c r="K16" s="5"/>
      <c r="L16" s="5"/>
      <c r="M16" s="5"/>
    </row>
    <row r="17" spans="1:13" ht="20.100000000000001" customHeight="1">
      <c r="A17" s="45" t="s">
        <v>310</v>
      </c>
      <c r="B17" s="45">
        <v>6</v>
      </c>
      <c r="C17" s="45"/>
      <c r="D17" s="45"/>
      <c r="E17" s="45"/>
      <c r="F17" s="45"/>
      <c r="G17" s="45">
        <f t="shared" si="0"/>
        <v>6</v>
      </c>
      <c r="H17" s="5"/>
      <c r="I17" s="5"/>
      <c r="J17" s="5"/>
      <c r="K17" s="5"/>
      <c r="L17" s="5"/>
      <c r="M17" s="5"/>
    </row>
    <row r="18" spans="1:13" ht="20.100000000000001" customHeight="1">
      <c r="A18" s="45" t="s">
        <v>311</v>
      </c>
      <c r="B18" s="45">
        <v>29</v>
      </c>
      <c r="C18" s="45"/>
      <c r="D18" s="45"/>
      <c r="E18" s="45"/>
      <c r="F18" s="45"/>
      <c r="G18" s="45">
        <f t="shared" si="0"/>
        <v>29</v>
      </c>
      <c r="H18" s="5"/>
      <c r="I18" s="5"/>
      <c r="J18" s="5"/>
      <c r="K18" s="5"/>
      <c r="L18" s="5"/>
      <c r="M18" s="5"/>
    </row>
    <row r="19" spans="1:13" ht="20.100000000000001" customHeight="1">
      <c r="A19" s="45" t="s">
        <v>312</v>
      </c>
      <c r="B19" s="45">
        <v>11</v>
      </c>
      <c r="C19" s="45"/>
      <c r="D19" s="45"/>
      <c r="E19" s="45"/>
      <c r="F19" s="45"/>
      <c r="G19" s="45">
        <f t="shared" si="0"/>
        <v>11</v>
      </c>
      <c r="H19" s="5"/>
      <c r="I19" s="5"/>
      <c r="J19" s="5"/>
      <c r="K19" s="5"/>
      <c r="L19" s="5"/>
      <c r="M19" s="5"/>
    </row>
    <row r="20" spans="1:13" ht="20.100000000000001" customHeight="1">
      <c r="A20" s="45" t="s">
        <v>313</v>
      </c>
      <c r="B20" s="45">
        <v>15</v>
      </c>
      <c r="C20" s="45">
        <v>1</v>
      </c>
      <c r="D20" s="45"/>
      <c r="E20" s="45"/>
      <c r="F20" s="45"/>
      <c r="G20" s="45">
        <f t="shared" si="0"/>
        <v>16</v>
      </c>
      <c r="H20" s="5"/>
      <c r="I20" s="5"/>
      <c r="J20" s="5"/>
      <c r="K20" s="5"/>
      <c r="L20" s="5"/>
      <c r="M20" s="5"/>
    </row>
    <row r="21" spans="1:13" ht="20.100000000000001" customHeight="1">
      <c r="A21" s="45" t="s">
        <v>224</v>
      </c>
      <c r="B21" s="45">
        <v>8</v>
      </c>
      <c r="C21" s="45"/>
      <c r="D21" s="45"/>
      <c r="E21" s="45"/>
      <c r="F21" s="45"/>
      <c r="G21" s="45">
        <f t="shared" si="0"/>
        <v>8</v>
      </c>
      <c r="H21" s="5"/>
      <c r="I21" s="5"/>
      <c r="J21" s="5"/>
      <c r="K21" s="5"/>
      <c r="L21" s="5"/>
      <c r="M21" s="5"/>
    </row>
    <row r="22" spans="1:13" ht="20.100000000000001" customHeight="1">
      <c r="A22" s="45" t="s">
        <v>225</v>
      </c>
      <c r="B22" s="45">
        <v>46</v>
      </c>
      <c r="C22" s="45">
        <v>29</v>
      </c>
      <c r="D22" s="45"/>
      <c r="E22" s="45"/>
      <c r="F22" s="45"/>
      <c r="G22" s="45">
        <f t="shared" si="0"/>
        <v>75</v>
      </c>
      <c r="H22" s="5"/>
      <c r="I22" s="5"/>
      <c r="J22" s="5"/>
      <c r="K22" s="5"/>
      <c r="L22" s="5"/>
      <c r="M22" s="5"/>
    </row>
    <row r="23" spans="1:13" ht="20.100000000000001" customHeight="1">
      <c r="A23" s="58" t="s">
        <v>138</v>
      </c>
      <c r="B23" s="58">
        <f>SUM(B12:B22)</f>
        <v>213</v>
      </c>
      <c r="C23" s="58">
        <f t="shared" ref="C23:G23" si="1">SUM(C12:C22)</f>
        <v>33</v>
      </c>
      <c r="D23" s="58">
        <f t="shared" si="1"/>
        <v>0</v>
      </c>
      <c r="E23" s="58">
        <f t="shared" si="1"/>
        <v>0</v>
      </c>
      <c r="F23" s="58">
        <f t="shared" si="1"/>
        <v>180</v>
      </c>
      <c r="G23" s="58">
        <f t="shared" si="1"/>
        <v>426</v>
      </c>
      <c r="H23" s="67"/>
      <c r="I23" s="67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 ht="15.75">
      <c r="A25" s="4" t="s">
        <v>711</v>
      </c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5"/>
    </row>
    <row r="26" spans="1:13" ht="15">
      <c r="A26" s="40"/>
      <c r="B26" s="40"/>
      <c r="C26" s="40"/>
      <c r="D26" s="40"/>
      <c r="E26" s="5"/>
      <c r="F26" s="5"/>
      <c r="G26" s="5"/>
      <c r="H26" s="5"/>
      <c r="I26" s="5"/>
      <c r="J26" s="5"/>
      <c r="K26" s="5"/>
      <c r="L26" s="5"/>
      <c r="M26" s="5"/>
    </row>
    <row r="27" spans="1:13" ht="15.75">
      <c r="A27" s="40"/>
      <c r="B27" s="40"/>
      <c r="C27" s="6" t="s">
        <v>35</v>
      </c>
      <c r="D27" s="6"/>
      <c r="E27" s="5"/>
      <c r="F27" s="5"/>
      <c r="G27" s="5"/>
      <c r="H27" s="5"/>
      <c r="I27" s="5"/>
      <c r="J27" s="5"/>
      <c r="K27" s="5"/>
      <c r="L27" s="5"/>
      <c r="M27" s="5"/>
    </row>
    <row r="28" spans="1:13" ht="15.75">
      <c r="A28" s="40"/>
      <c r="B28" s="40"/>
      <c r="C28" s="345" t="s">
        <v>347</v>
      </c>
      <c r="D28" s="6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 ht="12.75" customHeight="1">
      <c r="A30" s="50" t="s">
        <v>5</v>
      </c>
      <c r="B30" s="50" t="s">
        <v>66</v>
      </c>
      <c r="C30" s="50" t="s">
        <v>67</v>
      </c>
      <c r="D30" s="50" t="s">
        <v>68</v>
      </c>
      <c r="E30" s="50" t="s">
        <v>69</v>
      </c>
      <c r="F30" s="570" t="s">
        <v>137</v>
      </c>
      <c r="G30" s="50" t="s">
        <v>6</v>
      </c>
      <c r="H30" s="5"/>
      <c r="I30" s="5"/>
      <c r="J30" s="5"/>
      <c r="K30" s="5"/>
      <c r="L30" s="5"/>
      <c r="M30" s="5"/>
    </row>
    <row r="31" spans="1:13">
      <c r="A31" s="51"/>
      <c r="B31" s="51" t="s">
        <v>70</v>
      </c>
      <c r="C31" s="51" t="s">
        <v>71</v>
      </c>
      <c r="D31" s="51"/>
      <c r="E31" s="51" t="s">
        <v>71</v>
      </c>
      <c r="F31" s="575"/>
      <c r="G31" s="51"/>
      <c r="H31" s="5"/>
      <c r="I31" s="5"/>
      <c r="J31" s="5"/>
      <c r="K31" s="5"/>
      <c r="L31" s="5"/>
      <c r="M31" s="5"/>
    </row>
    <row r="32" spans="1:13">
      <c r="A32" s="52"/>
      <c r="B32" s="52" t="s">
        <v>72</v>
      </c>
      <c r="C32" s="52"/>
      <c r="D32" s="52"/>
      <c r="E32" s="52"/>
      <c r="F32" s="576"/>
      <c r="G32" s="52"/>
      <c r="H32" s="5"/>
      <c r="I32" s="5"/>
      <c r="J32" s="5"/>
      <c r="K32" s="5"/>
      <c r="L32" s="5"/>
      <c r="M32" s="5"/>
    </row>
    <row r="33" spans="1:14" ht="15" customHeight="1">
      <c r="A33" s="45" t="s">
        <v>74</v>
      </c>
      <c r="B33" s="45"/>
      <c r="C33" s="45"/>
      <c r="D33" s="45"/>
      <c r="E33" s="45"/>
      <c r="F33" s="45"/>
      <c r="G33" s="45"/>
      <c r="H33" s="5"/>
      <c r="I33" s="5"/>
      <c r="J33" s="5"/>
      <c r="K33" s="5"/>
      <c r="L33" s="5"/>
      <c r="M33" s="5"/>
    </row>
    <row r="34" spans="1:14" ht="15" customHeight="1">
      <c r="A34" s="45" t="s">
        <v>75</v>
      </c>
      <c r="B34" s="45">
        <v>2</v>
      </c>
      <c r="C34" s="45"/>
      <c r="D34" s="45"/>
      <c r="E34" s="45"/>
      <c r="F34" s="45"/>
      <c r="G34" s="45">
        <f t="shared" ref="G34:G40" si="2">SUM(B34:E34)</f>
        <v>2</v>
      </c>
      <c r="H34" s="5"/>
      <c r="I34" s="5"/>
      <c r="J34" s="5"/>
      <c r="K34" s="5"/>
      <c r="L34" s="5"/>
      <c r="M34" s="5"/>
    </row>
    <row r="35" spans="1:14" ht="15" customHeight="1">
      <c r="A35" s="45" t="s">
        <v>76</v>
      </c>
      <c r="B35" s="45">
        <v>3</v>
      </c>
      <c r="C35" s="45"/>
      <c r="D35" s="45"/>
      <c r="E35" s="45"/>
      <c r="F35" s="45"/>
      <c r="G35" s="45">
        <f t="shared" si="2"/>
        <v>3</v>
      </c>
      <c r="H35" s="5"/>
      <c r="I35" s="5"/>
      <c r="J35" s="5"/>
      <c r="K35" s="5"/>
      <c r="L35" s="5"/>
      <c r="M35" s="5"/>
    </row>
    <row r="36" spans="1:14" ht="15" customHeight="1">
      <c r="A36" s="45" t="s">
        <v>77</v>
      </c>
      <c r="B36" s="45">
        <v>7</v>
      </c>
      <c r="C36" s="45">
        <v>1</v>
      </c>
      <c r="D36" s="45"/>
      <c r="E36" s="45"/>
      <c r="F36" s="45"/>
      <c r="G36" s="45">
        <f t="shared" si="2"/>
        <v>8</v>
      </c>
      <c r="H36" s="5"/>
      <c r="I36" s="5"/>
      <c r="J36" s="5"/>
      <c r="K36" s="5"/>
      <c r="L36" s="5"/>
      <c r="M36" s="5"/>
    </row>
    <row r="37" spans="1:14" ht="15" customHeight="1">
      <c r="A37" s="45" t="s">
        <v>78</v>
      </c>
      <c r="B37" s="45">
        <v>11</v>
      </c>
      <c r="C37" s="45"/>
      <c r="D37" s="45"/>
      <c r="E37" s="45"/>
      <c r="F37" s="45"/>
      <c r="G37" s="45">
        <f t="shared" si="2"/>
        <v>11</v>
      </c>
      <c r="H37" s="5"/>
      <c r="I37" s="5"/>
      <c r="J37" s="5"/>
      <c r="K37" s="5"/>
      <c r="L37" s="5"/>
      <c r="M37" s="5"/>
    </row>
    <row r="38" spans="1:14" ht="15" customHeight="1">
      <c r="A38" s="45" t="s">
        <v>79</v>
      </c>
      <c r="B38" s="45">
        <v>5</v>
      </c>
      <c r="C38" s="45"/>
      <c r="D38" s="45"/>
      <c r="E38" s="45"/>
      <c r="F38" s="45"/>
      <c r="G38" s="45">
        <f t="shared" si="2"/>
        <v>5</v>
      </c>
      <c r="H38" s="5"/>
      <c r="I38" s="5"/>
      <c r="J38" s="5"/>
      <c r="K38" s="5"/>
      <c r="L38" s="5"/>
      <c r="M38" s="5"/>
    </row>
    <row r="39" spans="1:14" ht="15" customHeight="1">
      <c r="A39" s="45" t="s">
        <v>152</v>
      </c>
      <c r="B39" s="45">
        <v>7</v>
      </c>
      <c r="C39" s="45"/>
      <c r="D39" s="45"/>
      <c r="E39" s="45"/>
      <c r="F39" s="45"/>
      <c r="G39" s="45">
        <f t="shared" si="2"/>
        <v>7</v>
      </c>
      <c r="H39" s="5"/>
      <c r="I39" s="5"/>
      <c r="J39" s="5"/>
      <c r="K39" s="5"/>
      <c r="L39" s="5"/>
      <c r="M39" s="5"/>
    </row>
    <row r="40" spans="1:14" ht="15" customHeight="1">
      <c r="A40" s="45" t="s">
        <v>153</v>
      </c>
      <c r="B40" s="45">
        <v>3</v>
      </c>
      <c r="C40" s="45">
        <v>2</v>
      </c>
      <c r="D40" s="45"/>
      <c r="E40" s="45"/>
      <c r="F40" s="45"/>
      <c r="G40" s="45">
        <f t="shared" si="2"/>
        <v>5</v>
      </c>
      <c r="H40" s="5"/>
      <c r="I40" s="5"/>
      <c r="J40" s="5"/>
      <c r="K40" s="5"/>
      <c r="L40" s="5"/>
      <c r="M40" s="5"/>
    </row>
    <row r="41" spans="1:14" ht="15" customHeight="1">
      <c r="A41" s="58" t="s">
        <v>6</v>
      </c>
      <c r="B41" s="58">
        <f>SUM(B33:B40)</f>
        <v>38</v>
      </c>
      <c r="C41" s="58">
        <f>SUM(C33:C40)</f>
        <v>3</v>
      </c>
      <c r="D41" s="58">
        <f>SUM(D33:D40)</f>
        <v>0</v>
      </c>
      <c r="E41" s="58">
        <f>SUM(E33:E40)</f>
        <v>0</v>
      </c>
      <c r="F41" s="58"/>
      <c r="G41" s="58">
        <f>SUM(G33:G40)</f>
        <v>41</v>
      </c>
      <c r="H41" s="5"/>
      <c r="I41" s="5"/>
      <c r="J41" s="5"/>
      <c r="K41" s="5"/>
      <c r="L41" s="5"/>
      <c r="M41" s="5"/>
    </row>
    <row r="42" spans="1:14" ht="15.75">
      <c r="A42" s="4" t="s">
        <v>710</v>
      </c>
      <c r="B42" s="4"/>
      <c r="C42" s="4"/>
      <c r="D42" s="4"/>
      <c r="E42" s="5"/>
      <c r="F42" s="5"/>
      <c r="G42" s="5"/>
      <c r="H42" s="5"/>
      <c r="I42" s="5"/>
      <c r="J42" s="5"/>
      <c r="K42" s="5"/>
      <c r="L42" s="5"/>
      <c r="M42" s="5"/>
    </row>
    <row r="43" spans="1:14" ht="15">
      <c r="A43" s="40"/>
      <c r="B43" s="40"/>
      <c r="C43" s="40"/>
      <c r="D43" s="40"/>
      <c r="E43" s="5"/>
      <c r="F43" s="5"/>
      <c r="G43" s="5"/>
      <c r="H43" s="5"/>
      <c r="I43" s="5"/>
      <c r="J43" s="5"/>
      <c r="K43" s="5"/>
      <c r="L43" s="5"/>
      <c r="M43" s="5"/>
    </row>
    <row r="44" spans="1:14" ht="15.75">
      <c r="A44" s="40"/>
      <c r="B44" s="40"/>
      <c r="C44" s="6" t="s">
        <v>107</v>
      </c>
      <c r="D44" s="6"/>
      <c r="E44" s="5"/>
      <c r="F44" s="5"/>
      <c r="G44" s="5"/>
      <c r="H44" s="5"/>
      <c r="I44" s="5"/>
      <c r="J44" s="5"/>
      <c r="K44" s="5"/>
      <c r="L44" s="5"/>
      <c r="M44" s="5"/>
    </row>
    <row r="45" spans="1:14" ht="15.75">
      <c r="A45" s="40"/>
      <c r="B45" s="40"/>
      <c r="C45" s="345" t="s">
        <v>347</v>
      </c>
      <c r="D45" s="6"/>
      <c r="E45" s="5"/>
      <c r="F45" s="5"/>
      <c r="G45" s="5"/>
      <c r="H45" s="5"/>
      <c r="I45" s="5"/>
      <c r="J45" s="5"/>
      <c r="K45" s="5"/>
      <c r="L45" s="5"/>
      <c r="M45" s="5"/>
    </row>
    <row r="46" spans="1:1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4" ht="12.75" customHeight="1">
      <c r="A47" s="299" t="s">
        <v>5</v>
      </c>
      <c r="B47" s="50" t="s">
        <v>66</v>
      </c>
      <c r="C47" s="50" t="s">
        <v>67</v>
      </c>
      <c r="D47" s="50" t="s">
        <v>68</v>
      </c>
      <c r="E47" s="50" t="s">
        <v>69</v>
      </c>
      <c r="F47" s="570" t="s">
        <v>137</v>
      </c>
      <c r="G47" s="50" t="s">
        <v>124</v>
      </c>
      <c r="H47" s="50" t="s">
        <v>6</v>
      </c>
      <c r="I47" s="5"/>
      <c r="J47" s="5"/>
      <c r="K47" s="5"/>
      <c r="L47" s="5"/>
      <c r="M47" s="5"/>
      <c r="N47" s="5"/>
    </row>
    <row r="48" spans="1:14">
      <c r="A48" s="51"/>
      <c r="B48" s="51" t="s">
        <v>70</v>
      </c>
      <c r="C48" s="51" t="s">
        <v>71</v>
      </c>
      <c r="D48" s="51"/>
      <c r="E48" s="51" t="s">
        <v>71</v>
      </c>
      <c r="F48" s="573"/>
      <c r="G48" s="51" t="s">
        <v>125</v>
      </c>
      <c r="H48" s="51"/>
      <c r="I48" s="5"/>
      <c r="J48" s="5"/>
      <c r="K48" s="5"/>
      <c r="L48" s="5"/>
      <c r="M48" s="5"/>
      <c r="N48" s="5"/>
    </row>
    <row r="49" spans="1:14">
      <c r="A49" s="52"/>
      <c r="B49" s="52" t="s">
        <v>72</v>
      </c>
      <c r="C49" s="52"/>
      <c r="D49" s="52"/>
      <c r="E49" s="52"/>
      <c r="F49" s="574"/>
      <c r="G49" s="52"/>
      <c r="H49" s="52"/>
      <c r="I49" s="5"/>
      <c r="J49" s="5"/>
      <c r="K49" s="5"/>
      <c r="L49" s="5"/>
      <c r="M49" s="5"/>
      <c r="N49" s="5"/>
    </row>
    <row r="50" spans="1:14" s="165" customFormat="1">
      <c r="A50" s="58" t="s">
        <v>289</v>
      </c>
      <c r="B50" s="12">
        <v>25</v>
      </c>
      <c r="C50" s="12"/>
      <c r="D50" s="12"/>
      <c r="E50" s="12"/>
      <c r="F50" s="14"/>
      <c r="G50" s="14"/>
      <c r="H50" s="191">
        <f>SUM(B50:G50)</f>
        <v>25</v>
      </c>
      <c r="I50" s="100"/>
      <c r="J50" s="100"/>
      <c r="K50" s="100"/>
      <c r="L50" s="100"/>
      <c r="M50" s="100"/>
      <c r="N50" s="100"/>
    </row>
    <row r="51" spans="1:14">
      <c r="A51" s="58" t="s">
        <v>290</v>
      </c>
      <c r="B51" s="12">
        <v>22</v>
      </c>
      <c r="C51" s="12"/>
      <c r="D51" s="12"/>
      <c r="E51" s="12"/>
      <c r="F51" s="14"/>
      <c r="G51" s="14"/>
      <c r="H51" s="191">
        <f t="shared" ref="H51:H67" si="3">SUM(B51:G51)</f>
        <v>22</v>
      </c>
      <c r="I51" s="5"/>
      <c r="J51" s="5"/>
      <c r="K51" s="5"/>
      <c r="L51" s="5"/>
      <c r="M51" s="5"/>
      <c r="N51" s="5"/>
    </row>
    <row r="52" spans="1:14">
      <c r="A52" s="58" t="s">
        <v>291</v>
      </c>
      <c r="B52" s="12">
        <v>12</v>
      </c>
      <c r="C52" s="12"/>
      <c r="D52" s="12"/>
      <c r="E52" s="12"/>
      <c r="F52" s="14"/>
      <c r="G52" s="14"/>
      <c r="H52" s="191">
        <f t="shared" si="3"/>
        <v>12</v>
      </c>
      <c r="I52" s="5"/>
      <c r="J52" s="5"/>
      <c r="K52" s="5"/>
      <c r="L52" s="5"/>
      <c r="M52" s="5"/>
      <c r="N52" s="5"/>
    </row>
    <row r="53" spans="1:14">
      <c r="A53" s="58" t="s">
        <v>256</v>
      </c>
      <c r="B53" s="12">
        <v>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91">
        <f t="shared" si="3"/>
        <v>6</v>
      </c>
      <c r="I53" s="5"/>
      <c r="J53" s="5"/>
      <c r="K53" s="5"/>
      <c r="L53" s="5"/>
      <c r="M53" s="5"/>
      <c r="N53" s="5"/>
    </row>
    <row r="54" spans="1:14" s="165" customFormat="1">
      <c r="A54" s="12" t="s">
        <v>292</v>
      </c>
      <c r="B54" s="12">
        <f>SUM(B55:B56)</f>
        <v>29</v>
      </c>
      <c r="C54" s="12">
        <f t="shared" ref="C54:H54" si="4">SUM(C55:C56)</f>
        <v>0</v>
      </c>
      <c r="D54" s="12">
        <f t="shared" si="4"/>
        <v>0</v>
      </c>
      <c r="E54" s="12">
        <f t="shared" si="4"/>
        <v>0</v>
      </c>
      <c r="F54" s="12">
        <f t="shared" si="4"/>
        <v>0</v>
      </c>
      <c r="G54" s="12">
        <f t="shared" si="4"/>
        <v>0</v>
      </c>
      <c r="H54" s="12">
        <f t="shared" si="4"/>
        <v>29</v>
      </c>
      <c r="I54" s="100"/>
      <c r="J54" s="100"/>
      <c r="K54" s="100"/>
      <c r="L54" s="100"/>
      <c r="M54" s="100"/>
      <c r="N54" s="100"/>
    </row>
    <row r="55" spans="1:14" s="165" customFormat="1">
      <c r="A55" s="156" t="s">
        <v>122</v>
      </c>
      <c r="B55" s="45">
        <v>16</v>
      </c>
      <c r="C55" s="45"/>
      <c r="D55" s="45"/>
      <c r="E55" s="45"/>
      <c r="F55" s="15"/>
      <c r="G55" s="15"/>
      <c r="H55" s="85">
        <f t="shared" si="3"/>
        <v>16</v>
      </c>
      <c r="I55" s="100"/>
      <c r="J55" s="100"/>
      <c r="K55" s="100"/>
      <c r="L55" s="100"/>
      <c r="M55" s="100"/>
      <c r="N55" s="100"/>
    </row>
    <row r="56" spans="1:14">
      <c r="A56" s="156" t="s">
        <v>123</v>
      </c>
      <c r="B56" s="45">
        <v>13</v>
      </c>
      <c r="C56" s="45"/>
      <c r="D56" s="45"/>
      <c r="E56" s="45"/>
      <c r="F56" s="15"/>
      <c r="G56" s="15"/>
      <c r="H56" s="85">
        <f t="shared" si="3"/>
        <v>13</v>
      </c>
      <c r="I56" s="5"/>
      <c r="J56" s="5"/>
      <c r="K56" s="5"/>
      <c r="L56" s="5"/>
      <c r="M56" s="5"/>
      <c r="N56" s="5"/>
    </row>
    <row r="57" spans="1:14">
      <c r="A57" s="12" t="s">
        <v>293</v>
      </c>
      <c r="B57" s="12">
        <v>11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91">
        <f t="shared" si="3"/>
        <v>11</v>
      </c>
      <c r="I57" s="5"/>
      <c r="J57" s="5"/>
      <c r="K57" s="5"/>
      <c r="L57" s="5"/>
      <c r="M57" s="5"/>
      <c r="N57" s="5"/>
    </row>
    <row r="58" spans="1:14" s="165" customFormat="1">
      <c r="A58" s="12" t="s">
        <v>294</v>
      </c>
      <c r="B58" s="12">
        <f t="shared" ref="B58:H58" si="5">SUM(B59:B61)</f>
        <v>15</v>
      </c>
      <c r="C58" s="12">
        <f t="shared" si="5"/>
        <v>1</v>
      </c>
      <c r="D58" s="12">
        <f t="shared" si="5"/>
        <v>0</v>
      </c>
      <c r="E58" s="12">
        <f t="shared" si="5"/>
        <v>0</v>
      </c>
      <c r="F58" s="12">
        <f t="shared" si="5"/>
        <v>0</v>
      </c>
      <c r="G58" s="12">
        <f t="shared" si="5"/>
        <v>0</v>
      </c>
      <c r="H58" s="12">
        <f t="shared" si="5"/>
        <v>16</v>
      </c>
      <c r="I58" s="100"/>
      <c r="J58" s="100"/>
      <c r="K58" s="100"/>
      <c r="L58" s="100"/>
      <c r="M58" s="100"/>
      <c r="N58" s="100"/>
    </row>
    <row r="59" spans="1:14" s="165" customFormat="1">
      <c r="A59" s="156" t="s">
        <v>148</v>
      </c>
      <c r="B59" s="45">
        <v>7</v>
      </c>
      <c r="C59" s="45">
        <v>1</v>
      </c>
      <c r="D59" s="45"/>
      <c r="E59" s="45"/>
      <c r="F59" s="15"/>
      <c r="G59" s="15"/>
      <c r="H59" s="191">
        <f t="shared" si="3"/>
        <v>8</v>
      </c>
      <c r="I59" s="100"/>
      <c r="J59" s="100"/>
      <c r="K59" s="100"/>
      <c r="L59" s="100"/>
      <c r="M59" s="100"/>
      <c r="N59" s="100"/>
    </row>
    <row r="60" spans="1:14">
      <c r="A60" s="45" t="s">
        <v>149</v>
      </c>
      <c r="B60" s="45">
        <v>5</v>
      </c>
      <c r="C60" s="45"/>
      <c r="D60" s="45"/>
      <c r="E60" s="45"/>
      <c r="F60" s="15"/>
      <c r="G60" s="15"/>
      <c r="H60" s="191">
        <f t="shared" si="3"/>
        <v>5</v>
      </c>
      <c r="I60" s="5"/>
      <c r="J60" s="5"/>
      <c r="K60" s="5"/>
      <c r="L60" s="5"/>
      <c r="M60" s="5"/>
      <c r="N60" s="5"/>
    </row>
    <row r="61" spans="1:14" s="190" customFormat="1">
      <c r="A61" s="45" t="s">
        <v>150</v>
      </c>
      <c r="B61" s="45">
        <v>3</v>
      </c>
      <c r="C61" s="45"/>
      <c r="D61" s="45"/>
      <c r="E61" s="45"/>
      <c r="F61" s="15"/>
      <c r="G61" s="15"/>
      <c r="H61" s="191">
        <f t="shared" si="3"/>
        <v>3</v>
      </c>
      <c r="I61" s="5"/>
      <c r="J61" s="5"/>
      <c r="K61" s="5"/>
      <c r="L61" s="5"/>
      <c r="M61" s="5"/>
      <c r="N61" s="5"/>
    </row>
    <row r="62" spans="1:14" s="190" customFormat="1">
      <c r="A62" s="12" t="s">
        <v>260</v>
      </c>
      <c r="B62" s="12">
        <v>8</v>
      </c>
      <c r="C62" s="12"/>
      <c r="D62" s="12"/>
      <c r="E62" s="12"/>
      <c r="F62" s="14"/>
      <c r="G62" s="14"/>
      <c r="H62" s="191">
        <f t="shared" si="3"/>
        <v>8</v>
      </c>
      <c r="I62" s="5"/>
      <c r="J62" s="5"/>
      <c r="K62" s="5"/>
      <c r="L62" s="5"/>
      <c r="M62" s="5"/>
      <c r="N62" s="5"/>
    </row>
    <row r="63" spans="1:14" s="190" customFormat="1">
      <c r="A63" s="12" t="s">
        <v>295</v>
      </c>
      <c r="B63" s="12">
        <f t="shared" ref="B63:G63" si="6">SUM(B64:B66)</f>
        <v>46</v>
      </c>
      <c r="C63" s="12">
        <f t="shared" si="6"/>
        <v>29</v>
      </c>
      <c r="D63" s="12">
        <f t="shared" si="6"/>
        <v>0</v>
      </c>
      <c r="E63" s="12">
        <f t="shared" si="6"/>
        <v>0</v>
      </c>
      <c r="F63" s="12">
        <f t="shared" si="6"/>
        <v>0</v>
      </c>
      <c r="G63" s="12">
        <f t="shared" si="6"/>
        <v>0</v>
      </c>
      <c r="H63" s="191">
        <f t="shared" si="3"/>
        <v>75</v>
      </c>
      <c r="I63" s="5"/>
      <c r="J63" s="5"/>
      <c r="K63" s="5"/>
      <c r="L63" s="5"/>
      <c r="M63" s="5"/>
      <c r="N63" s="5"/>
    </row>
    <row r="64" spans="1:14" s="165" customFormat="1">
      <c r="A64" s="156" t="s">
        <v>151</v>
      </c>
      <c r="B64" s="45">
        <v>7</v>
      </c>
      <c r="C64" s="45"/>
      <c r="D64" s="45"/>
      <c r="E64" s="45"/>
      <c r="F64" s="15"/>
      <c r="G64" s="15"/>
      <c r="H64" s="191">
        <f t="shared" si="3"/>
        <v>7</v>
      </c>
      <c r="I64" s="100"/>
      <c r="J64" s="100"/>
      <c r="K64" s="100"/>
      <c r="L64" s="100"/>
      <c r="M64" s="100"/>
      <c r="N64" s="100"/>
    </row>
    <row r="65" spans="1:14">
      <c r="A65" s="45" t="s">
        <v>139</v>
      </c>
      <c r="B65" s="45">
        <v>6</v>
      </c>
      <c r="C65" s="45"/>
      <c r="D65" s="45">
        <v>0</v>
      </c>
      <c r="E65" s="45">
        <v>0</v>
      </c>
      <c r="F65" s="15"/>
      <c r="G65" s="15">
        <v>0</v>
      </c>
      <c r="H65" s="191">
        <f t="shared" si="3"/>
        <v>6</v>
      </c>
      <c r="I65" s="5"/>
      <c r="J65" s="5"/>
      <c r="K65" s="5"/>
      <c r="L65" s="5"/>
      <c r="M65" s="5"/>
      <c r="N65" s="5"/>
    </row>
    <row r="66" spans="1:14">
      <c r="A66" s="45" t="s">
        <v>296</v>
      </c>
      <c r="B66" s="45">
        <v>33</v>
      </c>
      <c r="C66" s="45">
        <v>29</v>
      </c>
      <c r="D66" s="45"/>
      <c r="E66" s="45"/>
      <c r="F66" s="15"/>
      <c r="G66" s="15"/>
      <c r="H66" s="191">
        <f t="shared" si="3"/>
        <v>62</v>
      </c>
      <c r="I66" s="5"/>
      <c r="J66" s="5"/>
      <c r="K66" s="5"/>
      <c r="L66" s="5"/>
      <c r="M66" s="5"/>
      <c r="N66" s="5"/>
    </row>
    <row r="67" spans="1:14">
      <c r="A67" s="58" t="s">
        <v>6</v>
      </c>
      <c r="B67" s="58">
        <f t="shared" ref="B67:G67" si="7">B50+B51+B52+B53+B54+B57+B58+B62+B63</f>
        <v>174</v>
      </c>
      <c r="C67" s="58">
        <f t="shared" si="7"/>
        <v>30</v>
      </c>
      <c r="D67" s="58">
        <f t="shared" si="7"/>
        <v>0</v>
      </c>
      <c r="E67" s="58">
        <f t="shared" si="7"/>
        <v>0</v>
      </c>
      <c r="F67" s="58">
        <f t="shared" si="7"/>
        <v>0</v>
      </c>
      <c r="G67" s="58">
        <f t="shared" si="7"/>
        <v>0</v>
      </c>
      <c r="H67" s="191">
        <f t="shared" si="3"/>
        <v>204</v>
      </c>
      <c r="I67" s="5"/>
      <c r="J67" s="5"/>
      <c r="K67" s="5"/>
      <c r="L67" s="5"/>
      <c r="M67" s="5"/>
      <c r="N67" s="5"/>
    </row>
    <row r="68" spans="1:14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14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14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14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14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14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14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14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4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</row>
    <row r="77" spans="1:14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</row>
    <row r="78" spans="1:14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</row>
    <row r="79" spans="1:14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</row>
    <row r="80" spans="1:14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</row>
    <row r="81" spans="1:1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</row>
    <row r="82" spans="1:1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</row>
    <row r="83" spans="1:1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</row>
    <row r="84" spans="1:1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1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1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1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1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1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1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</sheetData>
  <mergeCells count="3">
    <mergeCell ref="F9:F11"/>
    <mergeCell ref="F47:F49"/>
    <mergeCell ref="F30:F32"/>
  </mergeCells>
  <phoneticPr fontId="0" type="noConversion"/>
  <printOptions horizontalCentered="1"/>
  <pageMargins left="0.78740157480314965" right="0.78740157480314965" top="0.59055118110236227" bottom="0.78740157480314965" header="0.51181102362204722" footer="0.51181102362204722"/>
  <pageSetup paperSize="9" scale="86" firstPageNumber="22" orientation="landscape" horizontalDpi="300" verticalDpi="300" r:id="rId1"/>
  <headerFooter alignWithMargins="0">
    <oddFooter>&amp;P. oldal</oddFooter>
  </headerFooter>
  <rowBreaks count="2" manualBreakCount="2">
    <brk id="24" max="16383" man="1"/>
    <brk id="4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dimension ref="A1:AP60"/>
  <sheetViews>
    <sheetView view="pageBreakPreview" zoomScaleNormal="100" workbookViewId="0"/>
  </sheetViews>
  <sheetFormatPr defaultRowHeight="12.75"/>
  <cols>
    <col min="1" max="1" width="46.140625" style="5" customWidth="1"/>
    <col min="2" max="2" width="11.85546875" style="5" customWidth="1"/>
    <col min="3" max="3" width="9.7109375" style="5" customWidth="1"/>
    <col min="4" max="4" width="9.5703125" style="5" customWidth="1"/>
    <col min="5" max="5" width="9.7109375" style="5" customWidth="1"/>
    <col min="6" max="6" width="9.5703125" style="5" customWidth="1"/>
    <col min="7" max="14" width="9.7109375" style="5" customWidth="1"/>
    <col min="15" max="15" width="9.85546875" style="121" bestFit="1" customWidth="1"/>
    <col min="16" max="16" width="9.140625" style="5"/>
    <col min="17" max="17" width="9.85546875" style="5" bestFit="1" customWidth="1"/>
    <col min="18" max="42" width="9.140625" style="5"/>
  </cols>
  <sheetData>
    <row r="1" spans="1:42" ht="15.75">
      <c r="A1" s="47" t="s">
        <v>713</v>
      </c>
    </row>
    <row r="2" spans="1:42" ht="15.75">
      <c r="A2" s="47"/>
    </row>
    <row r="3" spans="1:42" ht="20.25">
      <c r="E3" s="78"/>
      <c r="F3" s="78" t="s">
        <v>82</v>
      </c>
    </row>
    <row r="4" spans="1:42" ht="20.25">
      <c r="E4" s="78"/>
      <c r="F4" s="477" t="s">
        <v>348</v>
      </c>
    </row>
    <row r="5" spans="1:42" ht="20.25">
      <c r="E5" s="78"/>
    </row>
    <row r="6" spans="1:42" ht="13.5" thickBot="1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128"/>
    </row>
    <row r="7" spans="1:42" ht="26.25" thickBot="1">
      <c r="A7" s="80" t="s">
        <v>5</v>
      </c>
      <c r="B7" s="80" t="s">
        <v>83</v>
      </c>
      <c r="C7" s="80" t="s">
        <v>84</v>
      </c>
      <c r="D7" s="80" t="s">
        <v>85</v>
      </c>
      <c r="E7" s="80" t="s">
        <v>86</v>
      </c>
      <c r="F7" s="80" t="s">
        <v>87</v>
      </c>
      <c r="G7" s="80" t="s">
        <v>88</v>
      </c>
      <c r="H7" s="80" t="s">
        <v>89</v>
      </c>
      <c r="I7" s="80" t="s">
        <v>90</v>
      </c>
      <c r="J7" s="80" t="s">
        <v>91</v>
      </c>
      <c r="K7" s="80" t="s">
        <v>92</v>
      </c>
      <c r="L7" s="80" t="s">
        <v>93</v>
      </c>
      <c r="M7" s="80" t="s">
        <v>94</v>
      </c>
      <c r="N7" s="80" t="s">
        <v>95</v>
      </c>
      <c r="O7" s="128"/>
    </row>
    <row r="8" spans="1:42" ht="13.5" customHeight="1">
      <c r="A8" s="476" t="s">
        <v>96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28"/>
    </row>
    <row r="9" spans="1:42" ht="13.5" customHeight="1">
      <c r="A9" s="81" t="s">
        <v>329</v>
      </c>
      <c r="B9" s="152">
        <f t="shared" ref="B9:B18" si="0">SUM(C9:N9)</f>
        <v>528010</v>
      </c>
      <c r="C9" s="152">
        <v>44000</v>
      </c>
      <c r="D9" s="152">
        <v>44000</v>
      </c>
      <c r="E9" s="152">
        <v>44000</v>
      </c>
      <c r="F9" s="152">
        <v>44000</v>
      </c>
      <c r="G9" s="152">
        <v>44000</v>
      </c>
      <c r="H9" s="152">
        <v>44000</v>
      </c>
      <c r="I9" s="152">
        <v>44000</v>
      </c>
      <c r="J9" s="152">
        <v>44000</v>
      </c>
      <c r="K9" s="152">
        <v>44000</v>
      </c>
      <c r="L9" s="152">
        <v>44000</v>
      </c>
      <c r="M9" s="152">
        <v>44000</v>
      </c>
      <c r="N9" s="152">
        <v>44010</v>
      </c>
      <c r="O9" s="128">
        <v>500190</v>
      </c>
    </row>
    <row r="10" spans="1:42" ht="13.5" customHeight="1">
      <c r="A10" s="82" t="s">
        <v>330</v>
      </c>
      <c r="B10" s="152">
        <f t="shared" si="0"/>
        <v>1364552</v>
      </c>
      <c r="C10" s="153"/>
      <c r="D10" s="153"/>
      <c r="E10" s="153">
        <v>619892</v>
      </c>
      <c r="F10" s="153"/>
      <c r="G10" s="153"/>
      <c r="H10" s="153"/>
      <c r="I10" s="153"/>
      <c r="J10" s="153"/>
      <c r="K10" s="153">
        <v>519892</v>
      </c>
      <c r="L10" s="153"/>
      <c r="M10" s="153"/>
      <c r="N10" s="153">
        <v>224768</v>
      </c>
      <c r="O10" s="128">
        <v>1364552</v>
      </c>
    </row>
    <row r="11" spans="1:42" ht="13.5" customHeight="1">
      <c r="A11" s="83" t="s">
        <v>331</v>
      </c>
      <c r="B11" s="153">
        <f t="shared" si="0"/>
        <v>345703</v>
      </c>
      <c r="C11" s="153">
        <v>28809</v>
      </c>
      <c r="D11" s="153">
        <v>28809</v>
      </c>
      <c r="E11" s="153">
        <v>28809</v>
      </c>
      <c r="F11" s="153">
        <v>28809</v>
      </c>
      <c r="G11" s="153">
        <v>28809</v>
      </c>
      <c r="H11" s="153">
        <v>28809</v>
      </c>
      <c r="I11" s="153">
        <v>28809</v>
      </c>
      <c r="J11" s="153">
        <v>28809</v>
      </c>
      <c r="K11" s="153">
        <v>28809</v>
      </c>
      <c r="L11" s="153">
        <v>28809</v>
      </c>
      <c r="M11" s="153">
        <v>28809</v>
      </c>
      <c r="N11" s="153">
        <v>28804</v>
      </c>
      <c r="O11" s="128">
        <v>387799</v>
      </c>
    </row>
    <row r="12" spans="1:42" ht="13.5" customHeight="1">
      <c r="A12" s="83" t="s">
        <v>332</v>
      </c>
      <c r="B12" s="153">
        <f t="shared" si="0"/>
        <v>167059</v>
      </c>
      <c r="C12" s="153">
        <v>13921</v>
      </c>
      <c r="D12" s="153">
        <v>13921</v>
      </c>
      <c r="E12" s="153">
        <v>13921</v>
      </c>
      <c r="F12" s="153">
        <v>13921</v>
      </c>
      <c r="G12" s="153">
        <v>13921</v>
      </c>
      <c r="H12" s="153">
        <v>13921</v>
      </c>
      <c r="I12" s="153">
        <v>13921</v>
      </c>
      <c r="J12" s="153">
        <v>13921</v>
      </c>
      <c r="K12" s="153">
        <v>13921</v>
      </c>
      <c r="L12" s="153">
        <v>13921</v>
      </c>
      <c r="M12" s="153">
        <v>13921</v>
      </c>
      <c r="N12" s="153">
        <v>13928</v>
      </c>
      <c r="O12" s="128">
        <v>179225</v>
      </c>
    </row>
    <row r="13" spans="1:42" ht="13.5" customHeight="1">
      <c r="A13" s="83" t="s">
        <v>340</v>
      </c>
      <c r="B13" s="153">
        <f t="shared" si="0"/>
        <v>0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28">
        <v>0</v>
      </c>
    </row>
    <row r="14" spans="1:42" ht="13.5" customHeight="1">
      <c r="A14" s="83" t="s">
        <v>658</v>
      </c>
      <c r="B14" s="153">
        <f t="shared" si="0"/>
        <v>176309</v>
      </c>
      <c r="C14" s="153"/>
      <c r="D14" s="153"/>
      <c r="E14" s="153"/>
      <c r="F14" s="153">
        <v>176309</v>
      </c>
      <c r="G14" s="153"/>
      <c r="H14" s="153"/>
      <c r="I14" s="153"/>
      <c r="J14" s="153"/>
      <c r="K14" s="153"/>
      <c r="L14" s="153"/>
      <c r="M14" s="153"/>
      <c r="N14" s="153"/>
      <c r="O14" s="128">
        <v>0</v>
      </c>
    </row>
    <row r="15" spans="1:42" s="312" customFormat="1" ht="13.5" customHeight="1">
      <c r="A15" s="330" t="s">
        <v>333</v>
      </c>
      <c r="B15" s="331">
        <f t="shared" si="0"/>
        <v>2581633</v>
      </c>
      <c r="C15" s="331">
        <f>SUM(C9:C14)</f>
        <v>86730</v>
      </c>
      <c r="D15" s="331">
        <f t="shared" ref="D15:N15" si="1">SUM(D9:D14)</f>
        <v>86730</v>
      </c>
      <c r="E15" s="331">
        <f t="shared" si="1"/>
        <v>706622</v>
      </c>
      <c r="F15" s="331">
        <f t="shared" si="1"/>
        <v>263039</v>
      </c>
      <c r="G15" s="331">
        <f t="shared" si="1"/>
        <v>86730</v>
      </c>
      <c r="H15" s="331">
        <f t="shared" si="1"/>
        <v>86730</v>
      </c>
      <c r="I15" s="331">
        <f t="shared" si="1"/>
        <v>86730</v>
      </c>
      <c r="J15" s="331">
        <f t="shared" si="1"/>
        <v>86730</v>
      </c>
      <c r="K15" s="331">
        <f t="shared" si="1"/>
        <v>606622</v>
      </c>
      <c r="L15" s="331">
        <f t="shared" si="1"/>
        <v>86730</v>
      </c>
      <c r="M15" s="331">
        <f t="shared" si="1"/>
        <v>86730</v>
      </c>
      <c r="N15" s="331">
        <f t="shared" si="1"/>
        <v>311510</v>
      </c>
      <c r="O15" s="332"/>
      <c r="P15" s="333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3"/>
      <c r="AH15" s="333"/>
      <c r="AI15" s="333"/>
      <c r="AJ15" s="333"/>
      <c r="AK15" s="333"/>
      <c r="AL15" s="333"/>
      <c r="AM15" s="333"/>
      <c r="AN15" s="333"/>
      <c r="AO15" s="333"/>
      <c r="AP15" s="333"/>
    </row>
    <row r="16" spans="1:42" ht="13.5" customHeight="1">
      <c r="A16" s="83" t="s">
        <v>335</v>
      </c>
      <c r="B16" s="153">
        <f t="shared" si="0"/>
        <v>22255.5</v>
      </c>
      <c r="C16" s="153">
        <f>$O$16/12</f>
        <v>1843.5</v>
      </c>
      <c r="D16" s="153">
        <f t="shared" ref="D16:N16" si="2">$O$16/12</f>
        <v>1843.5</v>
      </c>
      <c r="E16" s="153">
        <f t="shared" si="2"/>
        <v>1843.5</v>
      </c>
      <c r="F16" s="153">
        <f t="shared" si="2"/>
        <v>1843.5</v>
      </c>
      <c r="G16" s="153">
        <v>1977</v>
      </c>
      <c r="H16" s="153">
        <f t="shared" si="2"/>
        <v>1843.5</v>
      </c>
      <c r="I16" s="153">
        <f t="shared" si="2"/>
        <v>1843.5</v>
      </c>
      <c r="J16" s="153">
        <f t="shared" si="2"/>
        <v>1843.5</v>
      </c>
      <c r="K16" s="153">
        <f t="shared" si="2"/>
        <v>1843.5</v>
      </c>
      <c r="L16" s="153">
        <f t="shared" si="2"/>
        <v>1843.5</v>
      </c>
      <c r="M16" s="153">
        <f t="shared" si="2"/>
        <v>1843.5</v>
      </c>
      <c r="N16" s="153">
        <f t="shared" si="2"/>
        <v>1843.5</v>
      </c>
      <c r="O16" s="128">
        <v>22122</v>
      </c>
    </row>
    <row r="17" spans="1:42" ht="13.5" customHeight="1">
      <c r="A17" s="83" t="s">
        <v>334</v>
      </c>
      <c r="B17" s="153">
        <f t="shared" si="0"/>
        <v>38047</v>
      </c>
      <c r="C17" s="153"/>
      <c r="D17" s="153"/>
      <c r="E17" s="153"/>
      <c r="F17" s="153">
        <v>22263</v>
      </c>
      <c r="G17" s="153">
        <v>15784</v>
      </c>
      <c r="H17" s="153"/>
      <c r="I17" s="153"/>
      <c r="J17" s="153"/>
      <c r="K17" s="153"/>
      <c r="L17" s="153"/>
      <c r="M17" s="153"/>
      <c r="N17" s="153"/>
      <c r="O17" s="128">
        <v>41036</v>
      </c>
    </row>
    <row r="18" spans="1:42" s="341" customFormat="1" ht="13.5" customHeight="1">
      <c r="A18" s="336" t="s">
        <v>336</v>
      </c>
      <c r="B18" s="337">
        <f t="shared" si="0"/>
        <v>60302.5</v>
      </c>
      <c r="C18" s="338">
        <f>SUM(C16:C17)</f>
        <v>1843.5</v>
      </c>
      <c r="D18" s="338">
        <f t="shared" ref="D18:N18" si="3">SUM(D16:D17)</f>
        <v>1843.5</v>
      </c>
      <c r="E18" s="338">
        <f t="shared" si="3"/>
        <v>1843.5</v>
      </c>
      <c r="F18" s="338">
        <f t="shared" si="3"/>
        <v>24106.5</v>
      </c>
      <c r="G18" s="338">
        <f t="shared" si="3"/>
        <v>17761</v>
      </c>
      <c r="H18" s="338">
        <f t="shared" si="3"/>
        <v>1843.5</v>
      </c>
      <c r="I18" s="338">
        <f t="shared" si="3"/>
        <v>1843.5</v>
      </c>
      <c r="J18" s="338">
        <f t="shared" si="3"/>
        <v>1843.5</v>
      </c>
      <c r="K18" s="338">
        <f t="shared" si="3"/>
        <v>1843.5</v>
      </c>
      <c r="L18" s="338">
        <f t="shared" si="3"/>
        <v>1843.5</v>
      </c>
      <c r="M18" s="338">
        <f t="shared" si="3"/>
        <v>1843.5</v>
      </c>
      <c r="N18" s="338">
        <f t="shared" si="3"/>
        <v>1843.5</v>
      </c>
      <c r="O18" s="339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0"/>
      <c r="AG18" s="340"/>
      <c r="AH18" s="340"/>
      <c r="AI18" s="340"/>
      <c r="AJ18" s="340"/>
      <c r="AK18" s="340"/>
      <c r="AL18" s="340"/>
      <c r="AM18" s="340"/>
      <c r="AN18" s="340"/>
      <c r="AO18" s="340"/>
      <c r="AP18" s="340"/>
    </row>
    <row r="19" spans="1:42" ht="13.5" customHeight="1" thickBot="1">
      <c r="A19" s="334" t="s">
        <v>341</v>
      </c>
      <c r="B19" s="335">
        <f>SUM(B15,B18)</f>
        <v>2641935.5</v>
      </c>
      <c r="C19" s="335">
        <f>SUM(C9:C16)</f>
        <v>175303.5</v>
      </c>
      <c r="D19" s="335">
        <f t="shared" ref="D19:N19" si="4">SUM(D9:D17)</f>
        <v>175303.5</v>
      </c>
      <c r="E19" s="335">
        <f t="shared" si="4"/>
        <v>1415087.5</v>
      </c>
      <c r="F19" s="335">
        <f t="shared" si="4"/>
        <v>550184.5</v>
      </c>
      <c r="G19" s="335">
        <f t="shared" si="4"/>
        <v>191221</v>
      </c>
      <c r="H19" s="335">
        <f t="shared" si="4"/>
        <v>175303.5</v>
      </c>
      <c r="I19" s="335">
        <f t="shared" si="4"/>
        <v>175303.5</v>
      </c>
      <c r="J19" s="335">
        <f t="shared" si="4"/>
        <v>175303.5</v>
      </c>
      <c r="K19" s="335">
        <f t="shared" si="4"/>
        <v>1215087.5</v>
      </c>
      <c r="L19" s="335">
        <f t="shared" si="4"/>
        <v>175303.5</v>
      </c>
      <c r="M19" s="335">
        <f t="shared" si="4"/>
        <v>175303.5</v>
      </c>
      <c r="N19" s="335">
        <f t="shared" si="4"/>
        <v>624863.5</v>
      </c>
      <c r="O19" s="128">
        <f>SUM(O9:O17)</f>
        <v>2494924</v>
      </c>
    </row>
    <row r="20" spans="1:42" ht="13.5" customHeight="1">
      <c r="A20" s="329" t="s">
        <v>97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28"/>
    </row>
    <row r="21" spans="1:42" ht="13.5" customHeight="1">
      <c r="A21" s="82" t="s">
        <v>110</v>
      </c>
      <c r="B21" s="152">
        <f t="shared" ref="B21:B26" si="5">SUM(C21:N21)</f>
        <v>736299.66666666663</v>
      </c>
      <c r="C21" s="152">
        <f>$O$21/12</f>
        <v>60381.666666666664</v>
      </c>
      <c r="D21" s="152">
        <v>60918</v>
      </c>
      <c r="E21" s="152">
        <v>61500</v>
      </c>
      <c r="F21" s="152">
        <v>61500</v>
      </c>
      <c r="G21" s="152">
        <v>61500</v>
      </c>
      <c r="H21" s="152">
        <v>61500</v>
      </c>
      <c r="I21" s="152">
        <v>61500</v>
      </c>
      <c r="J21" s="152">
        <v>61500</v>
      </c>
      <c r="K21" s="152">
        <v>61500</v>
      </c>
      <c r="L21" s="152">
        <v>61500</v>
      </c>
      <c r="M21" s="152">
        <v>61500</v>
      </c>
      <c r="N21" s="152">
        <v>61500</v>
      </c>
      <c r="O21" s="128">
        <v>724580</v>
      </c>
    </row>
    <row r="22" spans="1:42" ht="13.5" customHeight="1">
      <c r="A22" s="83" t="s">
        <v>111</v>
      </c>
      <c r="B22" s="152">
        <f t="shared" si="5"/>
        <v>193158.41666666666</v>
      </c>
      <c r="C22" s="153">
        <f>$O$22/12</f>
        <v>15995.416666666666</v>
      </c>
      <c r="D22" s="153">
        <v>16013</v>
      </c>
      <c r="E22" s="153">
        <v>16115</v>
      </c>
      <c r="F22" s="153">
        <v>16115</v>
      </c>
      <c r="G22" s="153">
        <v>16115</v>
      </c>
      <c r="H22" s="153">
        <v>16115</v>
      </c>
      <c r="I22" s="153">
        <v>16115</v>
      </c>
      <c r="J22" s="153">
        <v>16115</v>
      </c>
      <c r="K22" s="153">
        <v>16115</v>
      </c>
      <c r="L22" s="153">
        <v>16115</v>
      </c>
      <c r="M22" s="153">
        <v>16115</v>
      </c>
      <c r="N22" s="153">
        <v>16115</v>
      </c>
      <c r="O22" s="128">
        <v>191945</v>
      </c>
    </row>
    <row r="23" spans="1:42" ht="13.5" customHeight="1">
      <c r="A23" s="83" t="s">
        <v>112</v>
      </c>
      <c r="B23" s="152">
        <f t="shared" si="5"/>
        <v>999347.33333333337</v>
      </c>
      <c r="C23" s="153">
        <f>$O$23/12</f>
        <v>78076.166666666672</v>
      </c>
      <c r="D23" s="153">
        <f t="shared" ref="D23" si="6">$O$23/12</f>
        <v>78076.166666666672</v>
      </c>
      <c r="E23" s="153">
        <v>85076</v>
      </c>
      <c r="F23" s="153">
        <v>85076</v>
      </c>
      <c r="G23" s="153">
        <v>85076</v>
      </c>
      <c r="H23" s="153">
        <v>85626</v>
      </c>
      <c r="I23" s="153">
        <v>85626</v>
      </c>
      <c r="J23" s="153">
        <v>85626</v>
      </c>
      <c r="K23" s="153">
        <v>85626</v>
      </c>
      <c r="L23" s="153">
        <v>85626</v>
      </c>
      <c r="M23" s="153">
        <v>80626</v>
      </c>
      <c r="N23" s="153">
        <v>79211</v>
      </c>
      <c r="O23" s="128">
        <v>936914</v>
      </c>
    </row>
    <row r="24" spans="1:42" ht="13.5" customHeight="1">
      <c r="A24" s="83" t="s">
        <v>337</v>
      </c>
      <c r="B24" s="152">
        <f t="shared" si="5"/>
        <v>7210</v>
      </c>
      <c r="C24" s="153">
        <v>600</v>
      </c>
      <c r="D24" s="153">
        <v>600</v>
      </c>
      <c r="E24" s="153">
        <v>600</v>
      </c>
      <c r="F24" s="153">
        <v>600</v>
      </c>
      <c r="G24" s="153">
        <v>600</v>
      </c>
      <c r="H24" s="153">
        <v>600</v>
      </c>
      <c r="I24" s="153">
        <v>600</v>
      </c>
      <c r="J24" s="153">
        <v>600</v>
      </c>
      <c r="K24" s="153">
        <v>600</v>
      </c>
      <c r="L24" s="153">
        <v>600</v>
      </c>
      <c r="M24" s="153">
        <v>600</v>
      </c>
      <c r="N24" s="153">
        <v>610</v>
      </c>
      <c r="O24" s="128">
        <v>61636</v>
      </c>
      <c r="Q24" s="121"/>
    </row>
    <row r="25" spans="1:42" ht="13.5" customHeight="1">
      <c r="A25" s="83" t="s">
        <v>338</v>
      </c>
      <c r="B25" s="152">
        <f t="shared" si="5"/>
        <v>222143</v>
      </c>
      <c r="C25" s="153">
        <v>18716</v>
      </c>
      <c r="D25" s="153">
        <v>18716</v>
      </c>
      <c r="E25" s="153">
        <v>18716</v>
      </c>
      <c r="F25" s="153">
        <v>18716</v>
      </c>
      <c r="G25" s="153">
        <v>17266</v>
      </c>
      <c r="H25" s="153">
        <v>17716</v>
      </c>
      <c r="I25" s="153">
        <v>18716</v>
      </c>
      <c r="J25" s="153">
        <v>18716</v>
      </c>
      <c r="K25" s="153">
        <v>18716</v>
      </c>
      <c r="L25" s="153">
        <v>18716</v>
      </c>
      <c r="M25" s="153">
        <v>18716</v>
      </c>
      <c r="N25" s="153">
        <v>18717</v>
      </c>
      <c r="O25" s="128">
        <v>258406</v>
      </c>
    </row>
    <row r="26" spans="1:42" ht="13.5" customHeight="1">
      <c r="A26" s="342" t="s">
        <v>656</v>
      </c>
      <c r="B26" s="151">
        <f t="shared" si="5"/>
        <v>16788</v>
      </c>
      <c r="C26" s="154">
        <v>16788</v>
      </c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28"/>
    </row>
    <row r="27" spans="1:42" ht="13.5" customHeight="1">
      <c r="A27" s="343" t="s">
        <v>339</v>
      </c>
      <c r="B27" s="337">
        <f t="shared" ref="B27:N27" si="7">SUM(B21:B26)</f>
        <v>2174946.4166666665</v>
      </c>
      <c r="C27" s="337">
        <f t="shared" si="7"/>
        <v>190557.25</v>
      </c>
      <c r="D27" s="337">
        <f t="shared" si="7"/>
        <v>174323.16666666669</v>
      </c>
      <c r="E27" s="337">
        <f t="shared" si="7"/>
        <v>182007</v>
      </c>
      <c r="F27" s="337">
        <f t="shared" si="7"/>
        <v>182007</v>
      </c>
      <c r="G27" s="337">
        <f t="shared" si="7"/>
        <v>180557</v>
      </c>
      <c r="H27" s="337">
        <f t="shared" si="7"/>
        <v>181557</v>
      </c>
      <c r="I27" s="337">
        <f t="shared" si="7"/>
        <v>182557</v>
      </c>
      <c r="J27" s="337">
        <f t="shared" si="7"/>
        <v>182557</v>
      </c>
      <c r="K27" s="337">
        <f t="shared" si="7"/>
        <v>182557</v>
      </c>
      <c r="L27" s="337">
        <f t="shared" si="7"/>
        <v>182557</v>
      </c>
      <c r="M27" s="337">
        <f t="shared" si="7"/>
        <v>177557</v>
      </c>
      <c r="N27" s="344">
        <f t="shared" si="7"/>
        <v>176153</v>
      </c>
      <c r="O27" s="128"/>
      <c r="Q27" s="121"/>
    </row>
    <row r="28" spans="1:42" ht="13.5" customHeight="1">
      <c r="A28" s="82" t="s">
        <v>113</v>
      </c>
      <c r="B28" s="152">
        <f>SUM(C28:N28)</f>
        <v>140564</v>
      </c>
      <c r="C28" s="152">
        <v>1000</v>
      </c>
      <c r="D28" s="152">
        <v>3780</v>
      </c>
      <c r="E28" s="152">
        <v>486</v>
      </c>
      <c r="F28" s="152">
        <v>12000</v>
      </c>
      <c r="G28" s="152">
        <v>5000</v>
      </c>
      <c r="H28" s="152">
        <v>9900</v>
      </c>
      <c r="I28" s="152">
        <v>10600</v>
      </c>
      <c r="J28" s="152">
        <v>50000</v>
      </c>
      <c r="K28" s="152">
        <v>21528</v>
      </c>
      <c r="L28" s="152">
        <v>20000</v>
      </c>
      <c r="M28" s="152">
        <v>5000</v>
      </c>
      <c r="N28" s="152">
        <v>1270</v>
      </c>
      <c r="O28" s="128">
        <v>65428</v>
      </c>
    </row>
    <row r="29" spans="1:42" ht="13.5" customHeight="1">
      <c r="A29" s="83" t="s">
        <v>114</v>
      </c>
      <c r="B29" s="153">
        <f>SUM(C29:N29)</f>
        <v>298592</v>
      </c>
      <c r="C29" s="153">
        <v>5000</v>
      </c>
      <c r="D29" s="153">
        <v>16000</v>
      </c>
      <c r="E29" s="153">
        <v>5000</v>
      </c>
      <c r="F29" s="153">
        <v>50000</v>
      </c>
      <c r="G29" s="153">
        <v>16690</v>
      </c>
      <c r="H29" s="153">
        <v>30000</v>
      </c>
      <c r="I29" s="153">
        <v>30000</v>
      </c>
      <c r="J29" s="153">
        <v>30000</v>
      </c>
      <c r="K29" s="153">
        <v>76436</v>
      </c>
      <c r="L29" s="153">
        <v>23866</v>
      </c>
      <c r="M29" s="153">
        <v>10000</v>
      </c>
      <c r="N29" s="153">
        <v>5600</v>
      </c>
      <c r="O29" s="128">
        <v>228466</v>
      </c>
    </row>
    <row r="30" spans="1:42" ht="13.5" customHeight="1">
      <c r="A30" s="83" t="s">
        <v>115</v>
      </c>
      <c r="B30" s="153">
        <f>SUM(C30:N30)</f>
        <v>27834</v>
      </c>
      <c r="C30" s="153">
        <v>500</v>
      </c>
      <c r="D30" s="153"/>
      <c r="E30" s="153">
        <v>17084</v>
      </c>
      <c r="F30" s="153"/>
      <c r="G30" s="153"/>
      <c r="H30" s="153"/>
      <c r="I30" s="153"/>
      <c r="J30" s="153">
        <v>500</v>
      </c>
      <c r="K30" s="153">
        <v>9750</v>
      </c>
      <c r="L30" s="153"/>
      <c r="M30" s="153"/>
      <c r="N30" s="153"/>
      <c r="O30" s="128">
        <v>27549</v>
      </c>
    </row>
    <row r="31" spans="1:42" ht="13.5" customHeight="1">
      <c r="A31" s="342" t="s">
        <v>128</v>
      </c>
      <c r="B31" s="154">
        <f>SUM(C31:N31)</f>
        <v>0</v>
      </c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28"/>
    </row>
    <row r="32" spans="1:42" ht="12.75" customHeight="1">
      <c r="A32" s="343" t="s">
        <v>116</v>
      </c>
      <c r="B32" s="337">
        <f t="shared" ref="B32:N32" si="8">SUM(B28:B31)</f>
        <v>466990</v>
      </c>
      <c r="C32" s="337">
        <v>46000</v>
      </c>
      <c r="D32" s="337">
        <f t="shared" si="8"/>
        <v>19780</v>
      </c>
      <c r="E32" s="337">
        <f t="shared" si="8"/>
        <v>22570</v>
      </c>
      <c r="F32" s="337">
        <f t="shared" si="8"/>
        <v>62000</v>
      </c>
      <c r="G32" s="337">
        <f t="shared" si="8"/>
        <v>21690</v>
      </c>
      <c r="H32" s="337">
        <f t="shared" si="8"/>
        <v>39900</v>
      </c>
      <c r="I32" s="337">
        <f t="shared" si="8"/>
        <v>40600</v>
      </c>
      <c r="J32" s="337">
        <f t="shared" si="8"/>
        <v>80500</v>
      </c>
      <c r="K32" s="337">
        <f t="shared" si="8"/>
        <v>107714</v>
      </c>
      <c r="L32" s="337">
        <f t="shared" si="8"/>
        <v>43866</v>
      </c>
      <c r="M32" s="337">
        <f t="shared" si="8"/>
        <v>15000</v>
      </c>
      <c r="N32" s="344">
        <f t="shared" si="8"/>
        <v>6870</v>
      </c>
      <c r="O32" s="128"/>
    </row>
    <row r="33" spans="1:15" ht="13.5" customHeight="1" thickBot="1">
      <c r="A33" s="84" t="s">
        <v>342</v>
      </c>
      <c r="B33" s="155">
        <f>SUM(B27,B32)</f>
        <v>2641936.4166666665</v>
      </c>
      <c r="C33" s="155">
        <f>SUM(C27,C32)</f>
        <v>236557.25</v>
      </c>
      <c r="D33" s="155">
        <f t="shared" ref="D33:N33" si="9">SUM(D27,D32)</f>
        <v>194103.16666666669</v>
      </c>
      <c r="E33" s="155">
        <f t="shared" si="9"/>
        <v>204577</v>
      </c>
      <c r="F33" s="155">
        <f t="shared" si="9"/>
        <v>244007</v>
      </c>
      <c r="G33" s="155">
        <f t="shared" si="9"/>
        <v>202247</v>
      </c>
      <c r="H33" s="155">
        <f t="shared" si="9"/>
        <v>221457</v>
      </c>
      <c r="I33" s="155">
        <f t="shared" si="9"/>
        <v>223157</v>
      </c>
      <c r="J33" s="155">
        <f t="shared" si="9"/>
        <v>263057</v>
      </c>
      <c r="K33" s="155">
        <f t="shared" si="9"/>
        <v>290271</v>
      </c>
      <c r="L33" s="155">
        <f t="shared" si="9"/>
        <v>226423</v>
      </c>
      <c r="M33" s="155">
        <f t="shared" si="9"/>
        <v>192557</v>
      </c>
      <c r="N33" s="155">
        <f t="shared" si="9"/>
        <v>183023</v>
      </c>
      <c r="O33" s="128" t="e">
        <f>SUM(O27,O32,#REF!)</f>
        <v>#REF!</v>
      </c>
    </row>
    <row r="35" spans="1:15">
      <c r="B35" s="121"/>
      <c r="O35" s="121">
        <f>SUM(O21:O32)</f>
        <v>2494924</v>
      </c>
    </row>
    <row r="37" spans="1:15">
      <c r="D37" s="121"/>
    </row>
    <row r="38" spans="1:15">
      <c r="D38" s="121"/>
    </row>
    <row r="48" spans="1:15" ht="14.45" customHeight="1"/>
    <row r="49" ht="14.4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4.45" customHeight="1"/>
    <row r="59" ht="13.5" customHeight="1"/>
    <row r="60" ht="13.5" customHeight="1"/>
  </sheetData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0" firstPageNumber="26" orientation="landscape" horizontalDpi="300" verticalDpi="300" r:id="rId1"/>
  <headerFooter alignWithMargins="0">
    <oddFooter>&amp;P. oldal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M24"/>
  <sheetViews>
    <sheetView tabSelected="1" view="pageBreakPreview" zoomScale="85" zoomScaleNormal="100" zoomScaleSheetLayoutView="85" workbookViewId="0">
      <selection sqref="A1:L1"/>
    </sheetView>
  </sheetViews>
  <sheetFormatPr defaultRowHeight="15"/>
  <cols>
    <col min="1" max="1" width="9.140625" style="394"/>
    <col min="2" max="2" width="26" style="394" customWidth="1"/>
    <col min="3" max="3" width="9" style="394" customWidth="1"/>
    <col min="4" max="4" width="9.85546875" style="394" customWidth="1"/>
    <col min="5" max="5" width="9.42578125" style="394" customWidth="1"/>
    <col min="6" max="9" width="9.140625" style="394"/>
    <col min="10" max="10" width="8.42578125" style="394" customWidth="1"/>
    <col min="11" max="11" width="8.5703125" style="394" customWidth="1"/>
    <col min="12" max="12" width="8.42578125" style="394" customWidth="1"/>
    <col min="13" max="257" width="9.140625" style="394"/>
    <col min="258" max="258" width="26" style="394" customWidth="1"/>
    <col min="259" max="259" width="9" style="394" customWidth="1"/>
    <col min="260" max="260" width="9.85546875" style="394" customWidth="1"/>
    <col min="261" max="261" width="9.42578125" style="394" customWidth="1"/>
    <col min="262" max="265" width="9.140625" style="394"/>
    <col min="266" max="266" width="8.42578125" style="394" customWidth="1"/>
    <col min="267" max="267" width="8.5703125" style="394" customWidth="1"/>
    <col min="268" max="268" width="8.42578125" style="394" customWidth="1"/>
    <col min="269" max="513" width="9.140625" style="394"/>
    <col min="514" max="514" width="26" style="394" customWidth="1"/>
    <col min="515" max="515" width="9" style="394" customWidth="1"/>
    <col min="516" max="516" width="9.85546875" style="394" customWidth="1"/>
    <col min="517" max="517" width="9.42578125" style="394" customWidth="1"/>
    <col min="518" max="521" width="9.140625" style="394"/>
    <col min="522" max="522" width="8.42578125" style="394" customWidth="1"/>
    <col min="523" max="523" width="8.5703125" style="394" customWidth="1"/>
    <col min="524" max="524" width="8.42578125" style="394" customWidth="1"/>
    <col min="525" max="769" width="9.140625" style="394"/>
    <col min="770" max="770" width="26" style="394" customWidth="1"/>
    <col min="771" max="771" width="9" style="394" customWidth="1"/>
    <col min="772" max="772" width="9.85546875" style="394" customWidth="1"/>
    <col min="773" max="773" width="9.42578125" style="394" customWidth="1"/>
    <col min="774" max="777" width="9.140625" style="394"/>
    <col min="778" max="778" width="8.42578125" style="394" customWidth="1"/>
    <col min="779" max="779" width="8.5703125" style="394" customWidth="1"/>
    <col min="780" max="780" width="8.42578125" style="394" customWidth="1"/>
    <col min="781" max="1025" width="9.140625" style="394"/>
    <col min="1026" max="1026" width="26" style="394" customWidth="1"/>
    <col min="1027" max="1027" width="9" style="394" customWidth="1"/>
    <col min="1028" max="1028" width="9.85546875" style="394" customWidth="1"/>
    <col min="1029" max="1029" width="9.42578125" style="394" customWidth="1"/>
    <col min="1030" max="1033" width="9.140625" style="394"/>
    <col min="1034" max="1034" width="8.42578125" style="394" customWidth="1"/>
    <col min="1035" max="1035" width="8.5703125" style="394" customWidth="1"/>
    <col min="1036" max="1036" width="8.42578125" style="394" customWidth="1"/>
    <col min="1037" max="1281" width="9.140625" style="394"/>
    <col min="1282" max="1282" width="26" style="394" customWidth="1"/>
    <col min="1283" max="1283" width="9" style="394" customWidth="1"/>
    <col min="1284" max="1284" width="9.85546875" style="394" customWidth="1"/>
    <col min="1285" max="1285" width="9.42578125" style="394" customWidth="1"/>
    <col min="1286" max="1289" width="9.140625" style="394"/>
    <col min="1290" max="1290" width="8.42578125" style="394" customWidth="1"/>
    <col min="1291" max="1291" width="8.5703125" style="394" customWidth="1"/>
    <col min="1292" max="1292" width="8.42578125" style="394" customWidth="1"/>
    <col min="1293" max="1537" width="9.140625" style="394"/>
    <col min="1538" max="1538" width="26" style="394" customWidth="1"/>
    <col min="1539" max="1539" width="9" style="394" customWidth="1"/>
    <col min="1540" max="1540" width="9.85546875" style="394" customWidth="1"/>
    <col min="1541" max="1541" width="9.42578125" style="394" customWidth="1"/>
    <col min="1542" max="1545" width="9.140625" style="394"/>
    <col min="1546" max="1546" width="8.42578125" style="394" customWidth="1"/>
    <col min="1547" max="1547" width="8.5703125" style="394" customWidth="1"/>
    <col min="1548" max="1548" width="8.42578125" style="394" customWidth="1"/>
    <col min="1549" max="1793" width="9.140625" style="394"/>
    <col min="1794" max="1794" width="26" style="394" customWidth="1"/>
    <col min="1795" max="1795" width="9" style="394" customWidth="1"/>
    <col min="1796" max="1796" width="9.85546875" style="394" customWidth="1"/>
    <col min="1797" max="1797" width="9.42578125" style="394" customWidth="1"/>
    <col min="1798" max="1801" width="9.140625" style="394"/>
    <col min="1802" max="1802" width="8.42578125" style="394" customWidth="1"/>
    <col min="1803" max="1803" width="8.5703125" style="394" customWidth="1"/>
    <col min="1804" max="1804" width="8.42578125" style="394" customWidth="1"/>
    <col min="1805" max="2049" width="9.140625" style="394"/>
    <col min="2050" max="2050" width="26" style="394" customWidth="1"/>
    <col min="2051" max="2051" width="9" style="394" customWidth="1"/>
    <col min="2052" max="2052" width="9.85546875" style="394" customWidth="1"/>
    <col min="2053" max="2053" width="9.42578125" style="394" customWidth="1"/>
    <col min="2054" max="2057" width="9.140625" style="394"/>
    <col min="2058" max="2058" width="8.42578125" style="394" customWidth="1"/>
    <col min="2059" max="2059" width="8.5703125" style="394" customWidth="1"/>
    <col min="2060" max="2060" width="8.42578125" style="394" customWidth="1"/>
    <col min="2061" max="2305" width="9.140625" style="394"/>
    <col min="2306" max="2306" width="26" style="394" customWidth="1"/>
    <col min="2307" max="2307" width="9" style="394" customWidth="1"/>
    <col min="2308" max="2308" width="9.85546875" style="394" customWidth="1"/>
    <col min="2309" max="2309" width="9.42578125" style="394" customWidth="1"/>
    <col min="2310" max="2313" width="9.140625" style="394"/>
    <col min="2314" max="2314" width="8.42578125" style="394" customWidth="1"/>
    <col min="2315" max="2315" width="8.5703125" style="394" customWidth="1"/>
    <col min="2316" max="2316" width="8.42578125" style="394" customWidth="1"/>
    <col min="2317" max="2561" width="9.140625" style="394"/>
    <col min="2562" max="2562" width="26" style="394" customWidth="1"/>
    <col min="2563" max="2563" width="9" style="394" customWidth="1"/>
    <col min="2564" max="2564" width="9.85546875" style="394" customWidth="1"/>
    <col min="2565" max="2565" width="9.42578125" style="394" customWidth="1"/>
    <col min="2566" max="2569" width="9.140625" style="394"/>
    <col min="2570" max="2570" width="8.42578125" style="394" customWidth="1"/>
    <col min="2571" max="2571" width="8.5703125" style="394" customWidth="1"/>
    <col min="2572" max="2572" width="8.42578125" style="394" customWidth="1"/>
    <col min="2573" max="2817" width="9.140625" style="394"/>
    <col min="2818" max="2818" width="26" style="394" customWidth="1"/>
    <col min="2819" max="2819" width="9" style="394" customWidth="1"/>
    <col min="2820" max="2820" width="9.85546875" style="394" customWidth="1"/>
    <col min="2821" max="2821" width="9.42578125" style="394" customWidth="1"/>
    <col min="2822" max="2825" width="9.140625" style="394"/>
    <col min="2826" max="2826" width="8.42578125" style="394" customWidth="1"/>
    <col min="2827" max="2827" width="8.5703125" style="394" customWidth="1"/>
    <col min="2828" max="2828" width="8.42578125" style="394" customWidth="1"/>
    <col min="2829" max="3073" width="9.140625" style="394"/>
    <col min="3074" max="3074" width="26" style="394" customWidth="1"/>
    <col min="3075" max="3075" width="9" style="394" customWidth="1"/>
    <col min="3076" max="3076" width="9.85546875" style="394" customWidth="1"/>
    <col min="3077" max="3077" width="9.42578125" style="394" customWidth="1"/>
    <col min="3078" max="3081" width="9.140625" style="394"/>
    <col min="3082" max="3082" width="8.42578125" style="394" customWidth="1"/>
    <col min="3083" max="3083" width="8.5703125" style="394" customWidth="1"/>
    <col min="3084" max="3084" width="8.42578125" style="394" customWidth="1"/>
    <col min="3085" max="3329" width="9.140625" style="394"/>
    <col min="3330" max="3330" width="26" style="394" customWidth="1"/>
    <col min="3331" max="3331" width="9" style="394" customWidth="1"/>
    <col min="3332" max="3332" width="9.85546875" style="394" customWidth="1"/>
    <col min="3333" max="3333" width="9.42578125" style="394" customWidth="1"/>
    <col min="3334" max="3337" width="9.140625" style="394"/>
    <col min="3338" max="3338" width="8.42578125" style="394" customWidth="1"/>
    <col min="3339" max="3339" width="8.5703125" style="394" customWidth="1"/>
    <col min="3340" max="3340" width="8.42578125" style="394" customWidth="1"/>
    <col min="3341" max="3585" width="9.140625" style="394"/>
    <col min="3586" max="3586" width="26" style="394" customWidth="1"/>
    <col min="3587" max="3587" width="9" style="394" customWidth="1"/>
    <col min="3588" max="3588" width="9.85546875" style="394" customWidth="1"/>
    <col min="3589" max="3589" width="9.42578125" style="394" customWidth="1"/>
    <col min="3590" max="3593" width="9.140625" style="394"/>
    <col min="3594" max="3594" width="8.42578125" style="394" customWidth="1"/>
    <col min="3595" max="3595" width="8.5703125" style="394" customWidth="1"/>
    <col min="3596" max="3596" width="8.42578125" style="394" customWidth="1"/>
    <col min="3597" max="3841" width="9.140625" style="394"/>
    <col min="3842" max="3842" width="26" style="394" customWidth="1"/>
    <col min="3843" max="3843" width="9" style="394" customWidth="1"/>
    <col min="3844" max="3844" width="9.85546875" style="394" customWidth="1"/>
    <col min="3845" max="3845" width="9.42578125" style="394" customWidth="1"/>
    <col min="3846" max="3849" width="9.140625" style="394"/>
    <col min="3850" max="3850" width="8.42578125" style="394" customWidth="1"/>
    <col min="3851" max="3851" width="8.5703125" style="394" customWidth="1"/>
    <col min="3852" max="3852" width="8.42578125" style="394" customWidth="1"/>
    <col min="3853" max="4097" width="9.140625" style="394"/>
    <col min="4098" max="4098" width="26" style="394" customWidth="1"/>
    <col min="4099" max="4099" width="9" style="394" customWidth="1"/>
    <col min="4100" max="4100" width="9.85546875" style="394" customWidth="1"/>
    <col min="4101" max="4101" width="9.42578125" style="394" customWidth="1"/>
    <col min="4102" max="4105" width="9.140625" style="394"/>
    <col min="4106" max="4106" width="8.42578125" style="394" customWidth="1"/>
    <col min="4107" max="4107" width="8.5703125" style="394" customWidth="1"/>
    <col min="4108" max="4108" width="8.42578125" style="394" customWidth="1"/>
    <col min="4109" max="4353" width="9.140625" style="394"/>
    <col min="4354" max="4354" width="26" style="394" customWidth="1"/>
    <col min="4355" max="4355" width="9" style="394" customWidth="1"/>
    <col min="4356" max="4356" width="9.85546875" style="394" customWidth="1"/>
    <col min="4357" max="4357" width="9.42578125" style="394" customWidth="1"/>
    <col min="4358" max="4361" width="9.140625" style="394"/>
    <col min="4362" max="4362" width="8.42578125" style="394" customWidth="1"/>
    <col min="4363" max="4363" width="8.5703125" style="394" customWidth="1"/>
    <col min="4364" max="4364" width="8.42578125" style="394" customWidth="1"/>
    <col min="4365" max="4609" width="9.140625" style="394"/>
    <col min="4610" max="4610" width="26" style="394" customWidth="1"/>
    <col min="4611" max="4611" width="9" style="394" customWidth="1"/>
    <col min="4612" max="4612" width="9.85546875" style="394" customWidth="1"/>
    <col min="4613" max="4613" width="9.42578125" style="394" customWidth="1"/>
    <col min="4614" max="4617" width="9.140625" style="394"/>
    <col min="4618" max="4618" width="8.42578125" style="394" customWidth="1"/>
    <col min="4619" max="4619" width="8.5703125" style="394" customWidth="1"/>
    <col min="4620" max="4620" width="8.42578125" style="394" customWidth="1"/>
    <col min="4621" max="4865" width="9.140625" style="394"/>
    <col min="4866" max="4866" width="26" style="394" customWidth="1"/>
    <col min="4867" max="4867" width="9" style="394" customWidth="1"/>
    <col min="4868" max="4868" width="9.85546875" style="394" customWidth="1"/>
    <col min="4869" max="4869" width="9.42578125" style="394" customWidth="1"/>
    <col min="4870" max="4873" width="9.140625" style="394"/>
    <col min="4874" max="4874" width="8.42578125" style="394" customWidth="1"/>
    <col min="4875" max="4875" width="8.5703125" style="394" customWidth="1"/>
    <col min="4876" max="4876" width="8.42578125" style="394" customWidth="1"/>
    <col min="4877" max="5121" width="9.140625" style="394"/>
    <col min="5122" max="5122" width="26" style="394" customWidth="1"/>
    <col min="5123" max="5123" width="9" style="394" customWidth="1"/>
    <col min="5124" max="5124" width="9.85546875" style="394" customWidth="1"/>
    <col min="5125" max="5125" width="9.42578125" style="394" customWidth="1"/>
    <col min="5126" max="5129" width="9.140625" style="394"/>
    <col min="5130" max="5130" width="8.42578125" style="394" customWidth="1"/>
    <col min="5131" max="5131" width="8.5703125" style="394" customWidth="1"/>
    <col min="5132" max="5132" width="8.42578125" style="394" customWidth="1"/>
    <col min="5133" max="5377" width="9.140625" style="394"/>
    <col min="5378" max="5378" width="26" style="394" customWidth="1"/>
    <col min="5379" max="5379" width="9" style="394" customWidth="1"/>
    <col min="5380" max="5380" width="9.85546875" style="394" customWidth="1"/>
    <col min="5381" max="5381" width="9.42578125" style="394" customWidth="1"/>
    <col min="5382" max="5385" width="9.140625" style="394"/>
    <col min="5386" max="5386" width="8.42578125" style="394" customWidth="1"/>
    <col min="5387" max="5387" width="8.5703125" style="394" customWidth="1"/>
    <col min="5388" max="5388" width="8.42578125" style="394" customWidth="1"/>
    <col min="5389" max="5633" width="9.140625" style="394"/>
    <col min="5634" max="5634" width="26" style="394" customWidth="1"/>
    <col min="5635" max="5635" width="9" style="394" customWidth="1"/>
    <col min="5636" max="5636" width="9.85546875" style="394" customWidth="1"/>
    <col min="5637" max="5637" width="9.42578125" style="394" customWidth="1"/>
    <col min="5638" max="5641" width="9.140625" style="394"/>
    <col min="5642" max="5642" width="8.42578125" style="394" customWidth="1"/>
    <col min="5643" max="5643" width="8.5703125" style="394" customWidth="1"/>
    <col min="5644" max="5644" width="8.42578125" style="394" customWidth="1"/>
    <col min="5645" max="5889" width="9.140625" style="394"/>
    <col min="5890" max="5890" width="26" style="394" customWidth="1"/>
    <col min="5891" max="5891" width="9" style="394" customWidth="1"/>
    <col min="5892" max="5892" width="9.85546875" style="394" customWidth="1"/>
    <col min="5893" max="5893" width="9.42578125" style="394" customWidth="1"/>
    <col min="5894" max="5897" width="9.140625" style="394"/>
    <col min="5898" max="5898" width="8.42578125" style="394" customWidth="1"/>
    <col min="5899" max="5899" width="8.5703125" style="394" customWidth="1"/>
    <col min="5900" max="5900" width="8.42578125" style="394" customWidth="1"/>
    <col min="5901" max="6145" width="9.140625" style="394"/>
    <col min="6146" max="6146" width="26" style="394" customWidth="1"/>
    <col min="6147" max="6147" width="9" style="394" customWidth="1"/>
    <col min="6148" max="6148" width="9.85546875" style="394" customWidth="1"/>
    <col min="6149" max="6149" width="9.42578125" style="394" customWidth="1"/>
    <col min="6150" max="6153" width="9.140625" style="394"/>
    <col min="6154" max="6154" width="8.42578125" style="394" customWidth="1"/>
    <col min="6155" max="6155" width="8.5703125" style="394" customWidth="1"/>
    <col min="6156" max="6156" width="8.42578125" style="394" customWidth="1"/>
    <col min="6157" max="6401" width="9.140625" style="394"/>
    <col min="6402" max="6402" width="26" style="394" customWidth="1"/>
    <col min="6403" max="6403" width="9" style="394" customWidth="1"/>
    <col min="6404" max="6404" width="9.85546875" style="394" customWidth="1"/>
    <col min="6405" max="6405" width="9.42578125" style="394" customWidth="1"/>
    <col min="6406" max="6409" width="9.140625" style="394"/>
    <col min="6410" max="6410" width="8.42578125" style="394" customWidth="1"/>
    <col min="6411" max="6411" width="8.5703125" style="394" customWidth="1"/>
    <col min="6412" max="6412" width="8.42578125" style="394" customWidth="1"/>
    <col min="6413" max="6657" width="9.140625" style="394"/>
    <col min="6658" max="6658" width="26" style="394" customWidth="1"/>
    <col min="6659" max="6659" width="9" style="394" customWidth="1"/>
    <col min="6660" max="6660" width="9.85546875" style="394" customWidth="1"/>
    <col min="6661" max="6661" width="9.42578125" style="394" customWidth="1"/>
    <col min="6662" max="6665" width="9.140625" style="394"/>
    <col min="6666" max="6666" width="8.42578125" style="394" customWidth="1"/>
    <col min="6667" max="6667" width="8.5703125" style="394" customWidth="1"/>
    <col min="6668" max="6668" width="8.42578125" style="394" customWidth="1"/>
    <col min="6669" max="6913" width="9.140625" style="394"/>
    <col min="6914" max="6914" width="26" style="394" customWidth="1"/>
    <col min="6915" max="6915" width="9" style="394" customWidth="1"/>
    <col min="6916" max="6916" width="9.85546875" style="394" customWidth="1"/>
    <col min="6917" max="6917" width="9.42578125" style="394" customWidth="1"/>
    <col min="6918" max="6921" width="9.140625" style="394"/>
    <col min="6922" max="6922" width="8.42578125" style="394" customWidth="1"/>
    <col min="6923" max="6923" width="8.5703125" style="394" customWidth="1"/>
    <col min="6924" max="6924" width="8.42578125" style="394" customWidth="1"/>
    <col min="6925" max="7169" width="9.140625" style="394"/>
    <col min="7170" max="7170" width="26" style="394" customWidth="1"/>
    <col min="7171" max="7171" width="9" style="394" customWidth="1"/>
    <col min="7172" max="7172" width="9.85546875" style="394" customWidth="1"/>
    <col min="7173" max="7173" width="9.42578125" style="394" customWidth="1"/>
    <col min="7174" max="7177" width="9.140625" style="394"/>
    <col min="7178" max="7178" width="8.42578125" style="394" customWidth="1"/>
    <col min="7179" max="7179" width="8.5703125" style="394" customWidth="1"/>
    <col min="7180" max="7180" width="8.42578125" style="394" customWidth="1"/>
    <col min="7181" max="7425" width="9.140625" style="394"/>
    <col min="7426" max="7426" width="26" style="394" customWidth="1"/>
    <col min="7427" max="7427" width="9" style="394" customWidth="1"/>
    <col min="7428" max="7428" width="9.85546875" style="394" customWidth="1"/>
    <col min="7429" max="7429" width="9.42578125" style="394" customWidth="1"/>
    <col min="7430" max="7433" width="9.140625" style="394"/>
    <col min="7434" max="7434" width="8.42578125" style="394" customWidth="1"/>
    <col min="7435" max="7435" width="8.5703125" style="394" customWidth="1"/>
    <col min="7436" max="7436" width="8.42578125" style="394" customWidth="1"/>
    <col min="7437" max="7681" width="9.140625" style="394"/>
    <col min="7682" max="7682" width="26" style="394" customWidth="1"/>
    <col min="7683" max="7683" width="9" style="394" customWidth="1"/>
    <col min="7684" max="7684" width="9.85546875" style="394" customWidth="1"/>
    <col min="7685" max="7685" width="9.42578125" style="394" customWidth="1"/>
    <col min="7686" max="7689" width="9.140625" style="394"/>
    <col min="7690" max="7690" width="8.42578125" style="394" customWidth="1"/>
    <col min="7691" max="7691" width="8.5703125" style="394" customWidth="1"/>
    <col min="7692" max="7692" width="8.42578125" style="394" customWidth="1"/>
    <col min="7693" max="7937" width="9.140625" style="394"/>
    <col min="7938" max="7938" width="26" style="394" customWidth="1"/>
    <col min="7939" max="7939" width="9" style="394" customWidth="1"/>
    <col min="7940" max="7940" width="9.85546875" style="394" customWidth="1"/>
    <col min="7941" max="7941" width="9.42578125" style="394" customWidth="1"/>
    <col min="7942" max="7945" width="9.140625" style="394"/>
    <col min="7946" max="7946" width="8.42578125" style="394" customWidth="1"/>
    <col min="7947" max="7947" width="8.5703125" style="394" customWidth="1"/>
    <col min="7948" max="7948" width="8.42578125" style="394" customWidth="1"/>
    <col min="7949" max="8193" width="9.140625" style="394"/>
    <col min="8194" max="8194" width="26" style="394" customWidth="1"/>
    <col min="8195" max="8195" width="9" style="394" customWidth="1"/>
    <col min="8196" max="8196" width="9.85546875" style="394" customWidth="1"/>
    <col min="8197" max="8197" width="9.42578125" style="394" customWidth="1"/>
    <col min="8198" max="8201" width="9.140625" style="394"/>
    <col min="8202" max="8202" width="8.42578125" style="394" customWidth="1"/>
    <col min="8203" max="8203" width="8.5703125" style="394" customWidth="1"/>
    <col min="8204" max="8204" width="8.42578125" style="394" customWidth="1"/>
    <col min="8205" max="8449" width="9.140625" style="394"/>
    <col min="8450" max="8450" width="26" style="394" customWidth="1"/>
    <col min="8451" max="8451" width="9" style="394" customWidth="1"/>
    <col min="8452" max="8452" width="9.85546875" style="394" customWidth="1"/>
    <col min="8453" max="8453" width="9.42578125" style="394" customWidth="1"/>
    <col min="8454" max="8457" width="9.140625" style="394"/>
    <col min="8458" max="8458" width="8.42578125" style="394" customWidth="1"/>
    <col min="8459" max="8459" width="8.5703125" style="394" customWidth="1"/>
    <col min="8460" max="8460" width="8.42578125" style="394" customWidth="1"/>
    <col min="8461" max="8705" width="9.140625" style="394"/>
    <col min="8706" max="8706" width="26" style="394" customWidth="1"/>
    <col min="8707" max="8707" width="9" style="394" customWidth="1"/>
    <col min="8708" max="8708" width="9.85546875" style="394" customWidth="1"/>
    <col min="8709" max="8709" width="9.42578125" style="394" customWidth="1"/>
    <col min="8710" max="8713" width="9.140625" style="394"/>
    <col min="8714" max="8714" width="8.42578125" style="394" customWidth="1"/>
    <col min="8715" max="8715" width="8.5703125" style="394" customWidth="1"/>
    <col min="8716" max="8716" width="8.42578125" style="394" customWidth="1"/>
    <col min="8717" max="8961" width="9.140625" style="394"/>
    <col min="8962" max="8962" width="26" style="394" customWidth="1"/>
    <col min="8963" max="8963" width="9" style="394" customWidth="1"/>
    <col min="8964" max="8964" width="9.85546875" style="394" customWidth="1"/>
    <col min="8965" max="8965" width="9.42578125" style="394" customWidth="1"/>
    <col min="8966" max="8969" width="9.140625" style="394"/>
    <col min="8970" max="8970" width="8.42578125" style="394" customWidth="1"/>
    <col min="8971" max="8971" width="8.5703125" style="394" customWidth="1"/>
    <col min="8972" max="8972" width="8.42578125" style="394" customWidth="1"/>
    <col min="8973" max="9217" width="9.140625" style="394"/>
    <col min="9218" max="9218" width="26" style="394" customWidth="1"/>
    <col min="9219" max="9219" width="9" style="394" customWidth="1"/>
    <col min="9220" max="9220" width="9.85546875" style="394" customWidth="1"/>
    <col min="9221" max="9221" width="9.42578125" style="394" customWidth="1"/>
    <col min="9222" max="9225" width="9.140625" style="394"/>
    <col min="9226" max="9226" width="8.42578125" style="394" customWidth="1"/>
    <col min="9227" max="9227" width="8.5703125" style="394" customWidth="1"/>
    <col min="9228" max="9228" width="8.42578125" style="394" customWidth="1"/>
    <col min="9229" max="9473" width="9.140625" style="394"/>
    <col min="9474" max="9474" width="26" style="394" customWidth="1"/>
    <col min="9475" max="9475" width="9" style="394" customWidth="1"/>
    <col min="9476" max="9476" width="9.85546875" style="394" customWidth="1"/>
    <col min="9477" max="9477" width="9.42578125" style="394" customWidth="1"/>
    <col min="9478" max="9481" width="9.140625" style="394"/>
    <col min="9482" max="9482" width="8.42578125" style="394" customWidth="1"/>
    <col min="9483" max="9483" width="8.5703125" style="394" customWidth="1"/>
    <col min="9484" max="9484" width="8.42578125" style="394" customWidth="1"/>
    <col min="9485" max="9729" width="9.140625" style="394"/>
    <col min="9730" max="9730" width="26" style="394" customWidth="1"/>
    <col min="9731" max="9731" width="9" style="394" customWidth="1"/>
    <col min="9732" max="9732" width="9.85546875" style="394" customWidth="1"/>
    <col min="9733" max="9733" width="9.42578125" style="394" customWidth="1"/>
    <col min="9734" max="9737" width="9.140625" style="394"/>
    <col min="9738" max="9738" width="8.42578125" style="394" customWidth="1"/>
    <col min="9739" max="9739" width="8.5703125" style="394" customWidth="1"/>
    <col min="9740" max="9740" width="8.42578125" style="394" customWidth="1"/>
    <col min="9741" max="9985" width="9.140625" style="394"/>
    <col min="9986" max="9986" width="26" style="394" customWidth="1"/>
    <col min="9987" max="9987" width="9" style="394" customWidth="1"/>
    <col min="9988" max="9988" width="9.85546875" style="394" customWidth="1"/>
    <col min="9989" max="9989" width="9.42578125" style="394" customWidth="1"/>
    <col min="9990" max="9993" width="9.140625" style="394"/>
    <col min="9994" max="9994" width="8.42578125" style="394" customWidth="1"/>
    <col min="9995" max="9995" width="8.5703125" style="394" customWidth="1"/>
    <col min="9996" max="9996" width="8.42578125" style="394" customWidth="1"/>
    <col min="9997" max="10241" width="9.140625" style="394"/>
    <col min="10242" max="10242" width="26" style="394" customWidth="1"/>
    <col min="10243" max="10243" width="9" style="394" customWidth="1"/>
    <col min="10244" max="10244" width="9.85546875" style="394" customWidth="1"/>
    <col min="10245" max="10245" width="9.42578125" style="394" customWidth="1"/>
    <col min="10246" max="10249" width="9.140625" style="394"/>
    <col min="10250" max="10250" width="8.42578125" style="394" customWidth="1"/>
    <col min="10251" max="10251" width="8.5703125" style="394" customWidth="1"/>
    <col min="10252" max="10252" width="8.42578125" style="394" customWidth="1"/>
    <col min="10253" max="10497" width="9.140625" style="394"/>
    <col min="10498" max="10498" width="26" style="394" customWidth="1"/>
    <col min="10499" max="10499" width="9" style="394" customWidth="1"/>
    <col min="10500" max="10500" width="9.85546875" style="394" customWidth="1"/>
    <col min="10501" max="10501" width="9.42578125" style="394" customWidth="1"/>
    <col min="10502" max="10505" width="9.140625" style="394"/>
    <col min="10506" max="10506" width="8.42578125" style="394" customWidth="1"/>
    <col min="10507" max="10507" width="8.5703125" style="394" customWidth="1"/>
    <col min="10508" max="10508" width="8.42578125" style="394" customWidth="1"/>
    <col min="10509" max="10753" width="9.140625" style="394"/>
    <col min="10754" max="10754" width="26" style="394" customWidth="1"/>
    <col min="10755" max="10755" width="9" style="394" customWidth="1"/>
    <col min="10756" max="10756" width="9.85546875" style="394" customWidth="1"/>
    <col min="10757" max="10757" width="9.42578125" style="394" customWidth="1"/>
    <col min="10758" max="10761" width="9.140625" style="394"/>
    <col min="10762" max="10762" width="8.42578125" style="394" customWidth="1"/>
    <col min="10763" max="10763" width="8.5703125" style="394" customWidth="1"/>
    <col min="10764" max="10764" width="8.42578125" style="394" customWidth="1"/>
    <col min="10765" max="11009" width="9.140625" style="394"/>
    <col min="11010" max="11010" width="26" style="394" customWidth="1"/>
    <col min="11011" max="11011" width="9" style="394" customWidth="1"/>
    <col min="11012" max="11012" width="9.85546875" style="394" customWidth="1"/>
    <col min="11013" max="11013" width="9.42578125" style="394" customWidth="1"/>
    <col min="11014" max="11017" width="9.140625" style="394"/>
    <col min="11018" max="11018" width="8.42578125" style="394" customWidth="1"/>
    <col min="11019" max="11019" width="8.5703125" style="394" customWidth="1"/>
    <col min="11020" max="11020" width="8.42578125" style="394" customWidth="1"/>
    <col min="11021" max="11265" width="9.140625" style="394"/>
    <col min="11266" max="11266" width="26" style="394" customWidth="1"/>
    <col min="11267" max="11267" width="9" style="394" customWidth="1"/>
    <col min="11268" max="11268" width="9.85546875" style="394" customWidth="1"/>
    <col min="11269" max="11269" width="9.42578125" style="394" customWidth="1"/>
    <col min="11270" max="11273" width="9.140625" style="394"/>
    <col min="11274" max="11274" width="8.42578125" style="394" customWidth="1"/>
    <col min="11275" max="11275" width="8.5703125" style="394" customWidth="1"/>
    <col min="11276" max="11276" width="8.42578125" style="394" customWidth="1"/>
    <col min="11277" max="11521" width="9.140625" style="394"/>
    <col min="11522" max="11522" width="26" style="394" customWidth="1"/>
    <col min="11523" max="11523" width="9" style="394" customWidth="1"/>
    <col min="11524" max="11524" width="9.85546875" style="394" customWidth="1"/>
    <col min="11525" max="11525" width="9.42578125" style="394" customWidth="1"/>
    <col min="11526" max="11529" width="9.140625" style="394"/>
    <col min="11530" max="11530" width="8.42578125" style="394" customWidth="1"/>
    <col min="11531" max="11531" width="8.5703125" style="394" customWidth="1"/>
    <col min="11532" max="11532" width="8.42578125" style="394" customWidth="1"/>
    <col min="11533" max="11777" width="9.140625" style="394"/>
    <col min="11778" max="11778" width="26" style="394" customWidth="1"/>
    <col min="11779" max="11779" width="9" style="394" customWidth="1"/>
    <col min="11780" max="11780" width="9.85546875" style="394" customWidth="1"/>
    <col min="11781" max="11781" width="9.42578125" style="394" customWidth="1"/>
    <col min="11782" max="11785" width="9.140625" style="394"/>
    <col min="11786" max="11786" width="8.42578125" style="394" customWidth="1"/>
    <col min="11787" max="11787" width="8.5703125" style="394" customWidth="1"/>
    <col min="11788" max="11788" width="8.42578125" style="394" customWidth="1"/>
    <col min="11789" max="12033" width="9.140625" style="394"/>
    <col min="12034" max="12034" width="26" style="394" customWidth="1"/>
    <col min="12035" max="12035" width="9" style="394" customWidth="1"/>
    <col min="12036" max="12036" width="9.85546875" style="394" customWidth="1"/>
    <col min="12037" max="12037" width="9.42578125" style="394" customWidth="1"/>
    <col min="12038" max="12041" width="9.140625" style="394"/>
    <col min="12042" max="12042" width="8.42578125" style="394" customWidth="1"/>
    <col min="12043" max="12043" width="8.5703125" style="394" customWidth="1"/>
    <col min="12044" max="12044" width="8.42578125" style="394" customWidth="1"/>
    <col min="12045" max="12289" width="9.140625" style="394"/>
    <col min="12290" max="12290" width="26" style="394" customWidth="1"/>
    <col min="12291" max="12291" width="9" style="394" customWidth="1"/>
    <col min="12292" max="12292" width="9.85546875" style="394" customWidth="1"/>
    <col min="12293" max="12293" width="9.42578125" style="394" customWidth="1"/>
    <col min="12294" max="12297" width="9.140625" style="394"/>
    <col min="12298" max="12298" width="8.42578125" style="394" customWidth="1"/>
    <col min="12299" max="12299" width="8.5703125" style="394" customWidth="1"/>
    <col min="12300" max="12300" width="8.42578125" style="394" customWidth="1"/>
    <col min="12301" max="12545" width="9.140625" style="394"/>
    <col min="12546" max="12546" width="26" style="394" customWidth="1"/>
    <col min="12547" max="12547" width="9" style="394" customWidth="1"/>
    <col min="12548" max="12548" width="9.85546875" style="394" customWidth="1"/>
    <col min="12549" max="12549" width="9.42578125" style="394" customWidth="1"/>
    <col min="12550" max="12553" width="9.140625" style="394"/>
    <col min="12554" max="12554" width="8.42578125" style="394" customWidth="1"/>
    <col min="12555" max="12555" width="8.5703125" style="394" customWidth="1"/>
    <col min="12556" max="12556" width="8.42578125" style="394" customWidth="1"/>
    <col min="12557" max="12801" width="9.140625" style="394"/>
    <col min="12802" max="12802" width="26" style="394" customWidth="1"/>
    <col min="12803" max="12803" width="9" style="394" customWidth="1"/>
    <col min="12804" max="12804" width="9.85546875" style="394" customWidth="1"/>
    <col min="12805" max="12805" width="9.42578125" style="394" customWidth="1"/>
    <col min="12806" max="12809" width="9.140625" style="394"/>
    <col min="12810" max="12810" width="8.42578125" style="394" customWidth="1"/>
    <col min="12811" max="12811" width="8.5703125" style="394" customWidth="1"/>
    <col min="12812" max="12812" width="8.42578125" style="394" customWidth="1"/>
    <col min="12813" max="13057" width="9.140625" style="394"/>
    <col min="13058" max="13058" width="26" style="394" customWidth="1"/>
    <col min="13059" max="13059" width="9" style="394" customWidth="1"/>
    <col min="13060" max="13060" width="9.85546875" style="394" customWidth="1"/>
    <col min="13061" max="13061" width="9.42578125" style="394" customWidth="1"/>
    <col min="13062" max="13065" width="9.140625" style="394"/>
    <col min="13066" max="13066" width="8.42578125" style="394" customWidth="1"/>
    <col min="13067" max="13067" width="8.5703125" style="394" customWidth="1"/>
    <col min="13068" max="13068" width="8.42578125" style="394" customWidth="1"/>
    <col min="13069" max="13313" width="9.140625" style="394"/>
    <col min="13314" max="13314" width="26" style="394" customWidth="1"/>
    <col min="13315" max="13315" width="9" style="394" customWidth="1"/>
    <col min="13316" max="13316" width="9.85546875" style="394" customWidth="1"/>
    <col min="13317" max="13317" width="9.42578125" style="394" customWidth="1"/>
    <col min="13318" max="13321" width="9.140625" style="394"/>
    <col min="13322" max="13322" width="8.42578125" style="394" customWidth="1"/>
    <col min="13323" max="13323" width="8.5703125" style="394" customWidth="1"/>
    <col min="13324" max="13324" width="8.42578125" style="394" customWidth="1"/>
    <col min="13325" max="13569" width="9.140625" style="394"/>
    <col min="13570" max="13570" width="26" style="394" customWidth="1"/>
    <col min="13571" max="13571" width="9" style="394" customWidth="1"/>
    <col min="13572" max="13572" width="9.85546875" style="394" customWidth="1"/>
    <col min="13573" max="13573" width="9.42578125" style="394" customWidth="1"/>
    <col min="13574" max="13577" width="9.140625" style="394"/>
    <col min="13578" max="13578" width="8.42578125" style="394" customWidth="1"/>
    <col min="13579" max="13579" width="8.5703125" style="394" customWidth="1"/>
    <col min="13580" max="13580" width="8.42578125" style="394" customWidth="1"/>
    <col min="13581" max="13825" width="9.140625" style="394"/>
    <col min="13826" max="13826" width="26" style="394" customWidth="1"/>
    <col min="13827" max="13827" width="9" style="394" customWidth="1"/>
    <col min="13828" max="13828" width="9.85546875" style="394" customWidth="1"/>
    <col min="13829" max="13829" width="9.42578125" style="394" customWidth="1"/>
    <col min="13830" max="13833" width="9.140625" style="394"/>
    <col min="13834" max="13834" width="8.42578125" style="394" customWidth="1"/>
    <col min="13835" max="13835" width="8.5703125" style="394" customWidth="1"/>
    <col min="13836" max="13836" width="8.42578125" style="394" customWidth="1"/>
    <col min="13837" max="14081" width="9.140625" style="394"/>
    <col min="14082" max="14082" width="26" style="394" customWidth="1"/>
    <col min="14083" max="14083" width="9" style="394" customWidth="1"/>
    <col min="14084" max="14084" width="9.85546875" style="394" customWidth="1"/>
    <col min="14085" max="14085" width="9.42578125" style="394" customWidth="1"/>
    <col min="14086" max="14089" width="9.140625" style="394"/>
    <col min="14090" max="14090" width="8.42578125" style="394" customWidth="1"/>
    <col min="14091" max="14091" width="8.5703125" style="394" customWidth="1"/>
    <col min="14092" max="14092" width="8.42578125" style="394" customWidth="1"/>
    <col min="14093" max="14337" width="9.140625" style="394"/>
    <col min="14338" max="14338" width="26" style="394" customWidth="1"/>
    <col min="14339" max="14339" width="9" style="394" customWidth="1"/>
    <col min="14340" max="14340" width="9.85546875" style="394" customWidth="1"/>
    <col min="14341" max="14341" width="9.42578125" style="394" customWidth="1"/>
    <col min="14342" max="14345" width="9.140625" style="394"/>
    <col min="14346" max="14346" width="8.42578125" style="394" customWidth="1"/>
    <col min="14347" max="14347" width="8.5703125" style="394" customWidth="1"/>
    <col min="14348" max="14348" width="8.42578125" style="394" customWidth="1"/>
    <col min="14349" max="14593" width="9.140625" style="394"/>
    <col min="14594" max="14594" width="26" style="394" customWidth="1"/>
    <col min="14595" max="14595" width="9" style="394" customWidth="1"/>
    <col min="14596" max="14596" width="9.85546875" style="394" customWidth="1"/>
    <col min="14597" max="14597" width="9.42578125" style="394" customWidth="1"/>
    <col min="14598" max="14601" width="9.140625" style="394"/>
    <col min="14602" max="14602" width="8.42578125" style="394" customWidth="1"/>
    <col min="14603" max="14603" width="8.5703125" style="394" customWidth="1"/>
    <col min="14604" max="14604" width="8.42578125" style="394" customWidth="1"/>
    <col min="14605" max="14849" width="9.140625" style="394"/>
    <col min="14850" max="14850" width="26" style="394" customWidth="1"/>
    <col min="14851" max="14851" width="9" style="394" customWidth="1"/>
    <col min="14852" max="14852" width="9.85546875" style="394" customWidth="1"/>
    <col min="14853" max="14853" width="9.42578125" style="394" customWidth="1"/>
    <col min="14854" max="14857" width="9.140625" style="394"/>
    <col min="14858" max="14858" width="8.42578125" style="394" customWidth="1"/>
    <col min="14859" max="14859" width="8.5703125" style="394" customWidth="1"/>
    <col min="14860" max="14860" width="8.42578125" style="394" customWidth="1"/>
    <col min="14861" max="15105" width="9.140625" style="394"/>
    <col min="15106" max="15106" width="26" style="394" customWidth="1"/>
    <col min="15107" max="15107" width="9" style="394" customWidth="1"/>
    <col min="15108" max="15108" width="9.85546875" style="394" customWidth="1"/>
    <col min="15109" max="15109" width="9.42578125" style="394" customWidth="1"/>
    <col min="15110" max="15113" width="9.140625" style="394"/>
    <col min="15114" max="15114" width="8.42578125" style="394" customWidth="1"/>
    <col min="15115" max="15115" width="8.5703125" style="394" customWidth="1"/>
    <col min="15116" max="15116" width="8.42578125" style="394" customWidth="1"/>
    <col min="15117" max="15361" width="9.140625" style="394"/>
    <col min="15362" max="15362" width="26" style="394" customWidth="1"/>
    <col min="15363" max="15363" width="9" style="394" customWidth="1"/>
    <col min="15364" max="15364" width="9.85546875" style="394" customWidth="1"/>
    <col min="15365" max="15365" width="9.42578125" style="394" customWidth="1"/>
    <col min="15366" max="15369" width="9.140625" style="394"/>
    <col min="15370" max="15370" width="8.42578125" style="394" customWidth="1"/>
    <col min="15371" max="15371" width="8.5703125" style="394" customWidth="1"/>
    <col min="15372" max="15372" width="8.42578125" style="394" customWidth="1"/>
    <col min="15373" max="15617" width="9.140625" style="394"/>
    <col min="15618" max="15618" width="26" style="394" customWidth="1"/>
    <col min="15619" max="15619" width="9" style="394" customWidth="1"/>
    <col min="15620" max="15620" width="9.85546875" style="394" customWidth="1"/>
    <col min="15621" max="15621" width="9.42578125" style="394" customWidth="1"/>
    <col min="15622" max="15625" width="9.140625" style="394"/>
    <col min="15626" max="15626" width="8.42578125" style="394" customWidth="1"/>
    <col min="15627" max="15627" width="8.5703125" style="394" customWidth="1"/>
    <col min="15628" max="15628" width="8.42578125" style="394" customWidth="1"/>
    <col min="15629" max="15873" width="9.140625" style="394"/>
    <col min="15874" max="15874" width="26" style="394" customWidth="1"/>
    <col min="15875" max="15875" width="9" style="394" customWidth="1"/>
    <col min="15876" max="15876" width="9.85546875" style="394" customWidth="1"/>
    <col min="15877" max="15877" width="9.42578125" style="394" customWidth="1"/>
    <col min="15878" max="15881" width="9.140625" style="394"/>
    <col min="15882" max="15882" width="8.42578125" style="394" customWidth="1"/>
    <col min="15883" max="15883" width="8.5703125" style="394" customWidth="1"/>
    <col min="15884" max="15884" width="8.42578125" style="394" customWidth="1"/>
    <col min="15885" max="16129" width="9.140625" style="394"/>
    <col min="16130" max="16130" width="26" style="394" customWidth="1"/>
    <col min="16131" max="16131" width="9" style="394" customWidth="1"/>
    <col min="16132" max="16132" width="9.85546875" style="394" customWidth="1"/>
    <col min="16133" max="16133" width="9.42578125" style="394" customWidth="1"/>
    <col min="16134" max="16137" width="9.140625" style="394"/>
    <col min="16138" max="16138" width="8.42578125" style="394" customWidth="1"/>
    <col min="16139" max="16139" width="8.5703125" style="394" customWidth="1"/>
    <col min="16140" max="16140" width="8.42578125" style="394" customWidth="1"/>
    <col min="16141" max="16384" width="9.140625" style="394"/>
  </cols>
  <sheetData>
    <row r="1" spans="1:12" ht="21.75" customHeight="1">
      <c r="A1" s="577" t="s">
        <v>714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</row>
    <row r="2" spans="1:12">
      <c r="L2" s="395"/>
    </row>
    <row r="3" spans="1:12">
      <c r="L3" s="395"/>
    </row>
    <row r="4" spans="1:12" ht="15.75">
      <c r="A4" s="579" t="s">
        <v>411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</row>
    <row r="5" spans="1:12" ht="15.75">
      <c r="A5" s="579" t="s">
        <v>344</v>
      </c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</row>
    <row r="6" spans="1:12">
      <c r="L6" s="395"/>
    </row>
    <row r="7" spans="1:12" ht="15.75">
      <c r="A7" s="579" t="s">
        <v>412</v>
      </c>
      <c r="B7" s="580"/>
      <c r="C7" s="580"/>
      <c r="D7" s="580"/>
      <c r="E7" s="580"/>
      <c r="F7" s="580"/>
      <c r="G7" s="580"/>
      <c r="H7" s="580"/>
      <c r="I7" s="580"/>
      <c r="J7" s="580"/>
      <c r="K7" s="580"/>
      <c r="L7" s="580"/>
    </row>
    <row r="8" spans="1:12">
      <c r="L8" s="395" t="s">
        <v>487</v>
      </c>
    </row>
    <row r="9" spans="1:12" ht="36.75" customHeight="1">
      <c r="A9" s="396"/>
      <c r="B9" s="397" t="s">
        <v>5</v>
      </c>
      <c r="C9" s="397">
        <v>2016</v>
      </c>
      <c r="D9" s="397">
        <v>2017</v>
      </c>
      <c r="E9" s="397">
        <v>2018</v>
      </c>
      <c r="F9" s="397">
        <v>2019</v>
      </c>
      <c r="G9" s="397">
        <v>2020</v>
      </c>
      <c r="H9" s="397">
        <v>2021</v>
      </c>
      <c r="I9" s="397">
        <v>2022</v>
      </c>
      <c r="J9" s="397">
        <v>2023</v>
      </c>
      <c r="K9" s="397">
        <v>2024</v>
      </c>
      <c r="L9" s="397">
        <v>2025</v>
      </c>
    </row>
    <row r="10" spans="1:12" ht="46.5" customHeight="1">
      <c r="A10" s="397" t="s">
        <v>8</v>
      </c>
      <c r="B10" s="398" t="s">
        <v>410</v>
      </c>
      <c r="C10" s="399" t="s">
        <v>408</v>
      </c>
      <c r="D10" s="399" t="s">
        <v>408</v>
      </c>
      <c r="E10" s="399" t="s">
        <v>408</v>
      </c>
      <c r="F10" s="399" t="s">
        <v>408</v>
      </c>
      <c r="G10" s="399" t="s">
        <v>408</v>
      </c>
      <c r="H10" s="399" t="s">
        <v>408</v>
      </c>
      <c r="I10" s="399" t="s">
        <v>408</v>
      </c>
      <c r="J10" s="399" t="s">
        <v>408</v>
      </c>
      <c r="K10" s="399" t="s">
        <v>408</v>
      </c>
      <c r="L10" s="399" t="s">
        <v>409</v>
      </c>
    </row>
    <row r="21" spans="8:13" ht="15.75">
      <c r="H21" s="4"/>
      <c r="I21" s="4"/>
      <c r="J21" s="4"/>
    </row>
    <row r="22" spans="8:13" ht="15.75">
      <c r="H22" s="4"/>
      <c r="I22" s="4"/>
      <c r="J22" s="4"/>
    </row>
    <row r="23" spans="8:13" ht="15.75">
      <c r="H23" s="4"/>
      <c r="I23" s="4"/>
      <c r="M23" s="4"/>
    </row>
    <row r="24" spans="8:13" ht="15.75">
      <c r="H24" s="4"/>
      <c r="I24" s="4"/>
      <c r="J24" s="4"/>
    </row>
  </sheetData>
  <mergeCells count="4">
    <mergeCell ref="A1:L1"/>
    <mergeCell ref="A7:L7"/>
    <mergeCell ref="A5:L5"/>
    <mergeCell ref="A4:L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66"/>
  <sheetViews>
    <sheetView view="pageBreakPreview" zoomScaleNormal="100" workbookViewId="0"/>
  </sheetViews>
  <sheetFormatPr defaultRowHeight="12.75"/>
  <cols>
    <col min="1" max="1" width="30.7109375" customWidth="1"/>
    <col min="2" max="2" width="10.42578125" customWidth="1"/>
    <col min="3" max="3" width="11.5703125" customWidth="1"/>
    <col min="4" max="4" width="9.42578125" customWidth="1"/>
    <col min="5" max="5" width="11.85546875" customWidth="1"/>
    <col min="6" max="6" width="10.28515625" customWidth="1"/>
    <col min="7" max="7" width="10.85546875" customWidth="1"/>
    <col min="8" max="8" width="9.85546875" customWidth="1"/>
    <col min="9" max="9" width="9" customWidth="1"/>
    <col min="10" max="10" width="10.7109375" customWidth="1"/>
    <col min="11" max="11" width="10.28515625" customWidth="1"/>
    <col min="12" max="12" width="9" customWidth="1"/>
    <col min="13" max="13" width="10.5703125" customWidth="1"/>
    <col min="14" max="14" width="10" customWidth="1"/>
  </cols>
  <sheetData>
    <row r="1" spans="1:14" ht="15.75">
      <c r="A1" s="29" t="s">
        <v>697</v>
      </c>
      <c r="B1" s="29"/>
      <c r="C1" s="29"/>
      <c r="D1" s="29"/>
      <c r="E1" s="29"/>
      <c r="F1" s="38"/>
      <c r="G1" s="38"/>
      <c r="H1" s="38"/>
      <c r="I1" s="38"/>
      <c r="J1" s="41"/>
      <c r="K1" s="41"/>
      <c r="L1" s="41"/>
      <c r="M1" s="41"/>
      <c r="N1" s="41"/>
    </row>
    <row r="2" spans="1:14" ht="15.75">
      <c r="A2" s="29"/>
      <c r="B2" s="29"/>
      <c r="C2" s="29"/>
      <c r="D2" s="29"/>
      <c r="E2" s="29"/>
      <c r="F2" s="38"/>
      <c r="G2" s="38"/>
      <c r="H2" s="38"/>
      <c r="I2" s="38"/>
      <c r="J2" s="41"/>
      <c r="K2" s="41"/>
      <c r="L2" s="41"/>
      <c r="M2" s="41"/>
      <c r="N2" s="41"/>
    </row>
    <row r="3" spans="1:14" ht="15.75">
      <c r="A3" s="39"/>
      <c r="B3" s="39"/>
      <c r="C3" s="39"/>
      <c r="D3" s="39"/>
      <c r="E3" s="39"/>
      <c r="F3" s="37"/>
      <c r="G3" s="37"/>
      <c r="H3" s="37"/>
      <c r="I3" s="37"/>
      <c r="J3" s="37"/>
      <c r="K3" s="37"/>
      <c r="L3" s="37"/>
      <c r="M3" s="37"/>
      <c r="N3" s="37"/>
    </row>
    <row r="4" spans="1:14" ht="15.75">
      <c r="A4" s="39"/>
      <c r="B4" s="39"/>
      <c r="C4" s="39"/>
      <c r="D4" s="39"/>
      <c r="E4" s="39"/>
      <c r="F4" s="39" t="s">
        <v>26</v>
      </c>
      <c r="G4" s="37"/>
      <c r="H4" s="37"/>
      <c r="I4" s="37"/>
      <c r="J4" s="37"/>
      <c r="K4" s="37"/>
      <c r="L4" s="37"/>
      <c r="M4" s="37"/>
      <c r="N4" s="37"/>
    </row>
    <row r="5" spans="1:14" ht="15.75">
      <c r="A5" s="39"/>
      <c r="B5" s="39"/>
      <c r="C5" s="39"/>
      <c r="D5" s="39"/>
      <c r="E5" s="39"/>
      <c r="F5" s="39" t="s">
        <v>417</v>
      </c>
      <c r="G5" s="37"/>
      <c r="H5" s="37"/>
      <c r="I5" s="37"/>
      <c r="J5" s="37"/>
      <c r="K5" s="37"/>
      <c r="L5" s="37"/>
      <c r="M5" s="37"/>
      <c r="N5" s="37"/>
    </row>
    <row r="6" spans="1:14" ht="15.75">
      <c r="A6" s="29"/>
      <c r="B6" s="29"/>
      <c r="C6" s="29"/>
      <c r="D6" s="39"/>
      <c r="E6" s="39"/>
      <c r="F6" s="39" t="s">
        <v>27</v>
      </c>
      <c r="G6" s="28"/>
      <c r="H6" s="28"/>
      <c r="I6" s="28"/>
      <c r="J6" s="28"/>
      <c r="K6" s="28"/>
      <c r="L6" s="28"/>
      <c r="M6" s="28"/>
      <c r="N6" s="28"/>
    </row>
    <row r="7" spans="1:14" ht="15.75">
      <c r="A7" s="29"/>
      <c r="B7" s="29"/>
      <c r="C7" s="29"/>
      <c r="D7" s="39"/>
      <c r="E7" s="39"/>
      <c r="F7" s="28"/>
      <c r="G7" s="28"/>
      <c r="H7" s="28"/>
      <c r="I7" s="28"/>
      <c r="J7" s="28"/>
      <c r="K7" s="28"/>
      <c r="L7" s="28"/>
      <c r="M7" s="28"/>
      <c r="N7" s="28"/>
    </row>
    <row r="8" spans="1:14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>
      <c r="A9" s="28"/>
      <c r="B9" s="5"/>
      <c r="C9" s="5"/>
      <c r="D9" s="5"/>
      <c r="E9" s="5"/>
      <c r="F9" s="42"/>
      <c r="G9" s="42"/>
      <c r="H9" s="42"/>
      <c r="I9" s="42"/>
      <c r="J9" s="42"/>
      <c r="K9" s="42"/>
      <c r="L9" s="41"/>
      <c r="M9" s="42" t="s">
        <v>28</v>
      </c>
      <c r="N9" s="41"/>
    </row>
    <row r="10" spans="1:14">
      <c r="A10" s="7" t="s">
        <v>29</v>
      </c>
      <c r="B10" s="7" t="s">
        <v>30</v>
      </c>
      <c r="C10" s="525" t="s">
        <v>231</v>
      </c>
      <c r="D10" s="525" t="s">
        <v>226</v>
      </c>
      <c r="E10" s="525" t="s">
        <v>227</v>
      </c>
      <c r="F10" s="525" t="s">
        <v>156</v>
      </c>
      <c r="G10" s="525" t="s">
        <v>197</v>
      </c>
      <c r="H10" s="525" t="s">
        <v>199</v>
      </c>
      <c r="I10" s="530" t="s">
        <v>228</v>
      </c>
      <c r="J10" s="531"/>
      <c r="K10" s="530" t="s">
        <v>229</v>
      </c>
      <c r="L10" s="531"/>
      <c r="M10" s="525" t="s">
        <v>230</v>
      </c>
      <c r="N10" s="525" t="s">
        <v>102</v>
      </c>
    </row>
    <row r="11" spans="1:14">
      <c r="A11" s="19" t="s">
        <v>31</v>
      </c>
      <c r="B11" s="19" t="s">
        <v>32</v>
      </c>
      <c r="C11" s="526"/>
      <c r="D11" s="526"/>
      <c r="E11" s="526"/>
      <c r="F11" s="526"/>
      <c r="G11" s="526"/>
      <c r="H11" s="526"/>
      <c r="I11" s="532"/>
      <c r="J11" s="533"/>
      <c r="K11" s="532"/>
      <c r="L11" s="533"/>
      <c r="M11" s="526"/>
      <c r="N11" s="526"/>
    </row>
    <row r="12" spans="1:14" ht="27.75" customHeight="1">
      <c r="A12" s="8"/>
      <c r="B12" s="8" t="s">
        <v>33</v>
      </c>
      <c r="C12" s="527"/>
      <c r="D12" s="527"/>
      <c r="E12" s="527"/>
      <c r="F12" s="527"/>
      <c r="G12" s="527"/>
      <c r="H12" s="527"/>
      <c r="I12" s="288" t="s">
        <v>182</v>
      </c>
      <c r="J12" s="288" t="s">
        <v>121</v>
      </c>
      <c r="K12" s="288" t="s">
        <v>182</v>
      </c>
      <c r="L12" s="288" t="s">
        <v>121</v>
      </c>
      <c r="M12" s="527"/>
      <c r="N12" s="527"/>
    </row>
    <row r="13" spans="1:14">
      <c r="A13" s="7" t="s">
        <v>8</v>
      </c>
      <c r="B13" s="7" t="s">
        <v>9</v>
      </c>
      <c r="C13" s="7" t="s">
        <v>10</v>
      </c>
      <c r="D13" s="7" t="s">
        <v>11</v>
      </c>
      <c r="E13" s="7" t="s">
        <v>12</v>
      </c>
      <c r="F13" s="9" t="s">
        <v>13</v>
      </c>
      <c r="G13" s="7" t="s">
        <v>14</v>
      </c>
      <c r="H13" s="9" t="s">
        <v>15</v>
      </c>
      <c r="I13" s="528" t="s">
        <v>16</v>
      </c>
      <c r="J13" s="529"/>
      <c r="K13" s="528" t="s">
        <v>17</v>
      </c>
      <c r="L13" s="529"/>
      <c r="M13" s="19">
        <v>11</v>
      </c>
      <c r="N13" s="19">
        <v>12</v>
      </c>
    </row>
    <row r="14" spans="1:14">
      <c r="A14" s="13" t="s">
        <v>133</v>
      </c>
      <c r="B14" s="120"/>
      <c r="C14" s="120"/>
      <c r="D14" s="120"/>
      <c r="E14" s="120"/>
      <c r="F14" s="120"/>
      <c r="G14" s="120"/>
      <c r="H14" s="124"/>
      <c r="I14" s="120"/>
      <c r="J14" s="123"/>
      <c r="K14" s="120"/>
      <c r="L14" s="123"/>
      <c r="M14" s="120"/>
      <c r="N14" s="120"/>
    </row>
    <row r="15" spans="1:14">
      <c r="A15" s="11" t="s">
        <v>34</v>
      </c>
      <c r="B15" s="93">
        <f>SUM(C15:N15)</f>
        <v>2187513</v>
      </c>
      <c r="C15" s="93">
        <f>SUM('4.1'!D172)</f>
        <v>0</v>
      </c>
      <c r="D15" s="93">
        <f>SUM('4.1'!E172)</f>
        <v>501483</v>
      </c>
      <c r="E15" s="93">
        <f>SUM('4.1'!F172)</f>
        <v>0</v>
      </c>
      <c r="F15" s="93">
        <f>SUM('4.1'!G172)</f>
        <v>1364552</v>
      </c>
      <c r="G15" s="93">
        <f>SUM('4.1'!H172)</f>
        <v>113638</v>
      </c>
      <c r="H15" s="93">
        <f>SUM('4.1'!I172)</f>
        <v>21972</v>
      </c>
      <c r="I15" s="93">
        <f>SUM('4.1'!J172)</f>
        <v>144832</v>
      </c>
      <c r="J15" s="93">
        <f>SUM('4.1'!K172)</f>
        <v>0</v>
      </c>
      <c r="K15" s="93">
        <f>SUM('4.1'!L172)</f>
        <v>15784</v>
      </c>
      <c r="L15" s="93">
        <f>SUM('4.1'!M172)</f>
        <v>25252</v>
      </c>
      <c r="M15" s="93">
        <f>SUM('4.1'!N172)</f>
        <v>0</v>
      </c>
      <c r="N15" s="93">
        <f>SUM('4.1'!O172)</f>
        <v>0</v>
      </c>
    </row>
    <row r="16" spans="1:14">
      <c r="A16" s="15" t="s">
        <v>418</v>
      </c>
      <c r="B16" s="118">
        <f>SUM(C16:N16)</f>
        <v>2356149</v>
      </c>
      <c r="C16" s="118">
        <f>SUM('4.1'!D174)</f>
        <v>0</v>
      </c>
      <c r="D16" s="118">
        <f>SUM('4.1'!E174)</f>
        <v>527659</v>
      </c>
      <c r="E16" s="118">
        <f>SUM('4.1'!F174)</f>
        <v>0</v>
      </c>
      <c r="F16" s="118">
        <f>SUM('4.1'!G174)</f>
        <v>1364552</v>
      </c>
      <c r="G16" s="118">
        <f>SUM('4.1'!H174)</f>
        <v>116259</v>
      </c>
      <c r="H16" s="118">
        <f>SUM('4.1'!I174)</f>
        <v>22026</v>
      </c>
      <c r="I16" s="118">
        <f>SUM('4.1'!J174)</f>
        <v>132333</v>
      </c>
      <c r="J16" s="118">
        <f>SUM('4.1'!K174)</f>
        <v>0</v>
      </c>
      <c r="K16" s="118">
        <f>SUM('4.1'!L174)</f>
        <v>15784</v>
      </c>
      <c r="L16" s="118">
        <f>SUM('4.1'!M174)</f>
        <v>22263</v>
      </c>
      <c r="M16" s="118">
        <f>SUM('4.1'!N174)</f>
        <v>155273</v>
      </c>
      <c r="N16" s="118">
        <f>SUM('4.1'!O174)</f>
        <v>0</v>
      </c>
    </row>
    <row r="17" spans="1:14">
      <c r="A17" s="10" t="s">
        <v>136</v>
      </c>
      <c r="B17" s="120"/>
      <c r="C17" s="120"/>
      <c r="D17" s="120"/>
      <c r="E17" s="120"/>
      <c r="F17" s="124"/>
      <c r="G17" s="120"/>
      <c r="H17" s="124"/>
      <c r="I17" s="120"/>
      <c r="J17" s="123"/>
      <c r="K17" s="120"/>
      <c r="L17" s="123"/>
      <c r="M17" s="120"/>
      <c r="N17" s="120"/>
    </row>
    <row r="18" spans="1:14">
      <c r="A18" s="11" t="s">
        <v>34</v>
      </c>
      <c r="B18" s="93">
        <f>SUM(D18:F18)</f>
        <v>-1177953</v>
      </c>
      <c r="C18" s="93"/>
      <c r="D18" s="93">
        <v>-400807</v>
      </c>
      <c r="E18" s="93"/>
      <c r="F18" s="128">
        <v>-777146</v>
      </c>
      <c r="G18" s="93"/>
      <c r="H18" s="128"/>
      <c r="I18" s="93"/>
      <c r="J18" s="138"/>
      <c r="K18" s="93"/>
      <c r="L18" s="138"/>
      <c r="M18" s="93"/>
      <c r="N18" s="93"/>
    </row>
    <row r="19" spans="1:14">
      <c r="A19" s="15" t="s">
        <v>418</v>
      </c>
      <c r="B19" s="118">
        <f>SUM(C19:N19)</f>
        <v>-1177496</v>
      </c>
      <c r="C19" s="118"/>
      <c r="D19" s="118">
        <v>-400807</v>
      </c>
      <c r="E19" s="118"/>
      <c r="F19" s="126">
        <v>-776689</v>
      </c>
      <c r="G19" s="118"/>
      <c r="H19" s="126"/>
      <c r="I19" s="118"/>
      <c r="J19" s="125"/>
      <c r="K19" s="118"/>
      <c r="L19" s="125"/>
      <c r="M19" s="118"/>
      <c r="N19" s="118"/>
    </row>
    <row r="20" spans="1:14" s="165" customFormat="1">
      <c r="A20" s="24" t="s">
        <v>73</v>
      </c>
      <c r="B20" s="131"/>
      <c r="C20" s="131"/>
      <c r="D20" s="131"/>
      <c r="E20" s="131"/>
      <c r="F20" s="166"/>
      <c r="G20" s="131"/>
      <c r="H20" s="166"/>
      <c r="I20" s="131"/>
      <c r="J20" s="133"/>
      <c r="K20" s="131"/>
      <c r="L20" s="133"/>
      <c r="M20" s="131"/>
      <c r="N20" s="131"/>
    </row>
    <row r="21" spans="1:14" s="165" customFormat="1">
      <c r="A21" s="11" t="s">
        <v>34</v>
      </c>
      <c r="B21" s="93">
        <f>SUM('4.2'!C33)</f>
        <v>237825</v>
      </c>
      <c r="C21" s="93">
        <f>SUM('4.2'!D33)</f>
        <v>235905</v>
      </c>
      <c r="D21" s="93">
        <f>SUM('4.2'!E33)</f>
        <v>0</v>
      </c>
      <c r="E21" s="93">
        <f>SUM('4.2'!F33)</f>
        <v>0</v>
      </c>
      <c r="F21" s="93">
        <f>SUM('4.2'!G33)</f>
        <v>0</v>
      </c>
      <c r="G21" s="93">
        <f>SUM('4.2'!H33)</f>
        <v>1770</v>
      </c>
      <c r="H21" s="93">
        <f>SUM('4.2'!I33)</f>
        <v>150</v>
      </c>
      <c r="I21" s="93">
        <f>SUM('4.2'!J33)</f>
        <v>0</v>
      </c>
      <c r="J21" s="93">
        <f>SUM('4.2'!K33)</f>
        <v>0</v>
      </c>
      <c r="K21" s="93">
        <f>SUM('4.2'!L33)</f>
        <v>0</v>
      </c>
      <c r="L21" s="93">
        <f>SUM('4.2'!M33)</f>
        <v>0</v>
      </c>
      <c r="M21" s="93">
        <f>SUM('4.2'!N33)</f>
        <v>0</v>
      </c>
      <c r="N21" s="93">
        <f>SUM('4.2'!O33)</f>
        <v>0</v>
      </c>
    </row>
    <row r="22" spans="1:14">
      <c r="A22" s="15" t="s">
        <v>418</v>
      </c>
      <c r="B22" s="118">
        <f>SUM('4.2'!C35)</f>
        <v>235548</v>
      </c>
      <c r="C22" s="118">
        <f>SUM('4.2'!D35)</f>
        <v>230751</v>
      </c>
      <c r="D22" s="118">
        <f>SUM('4.2'!E35)</f>
        <v>0</v>
      </c>
      <c r="E22" s="118">
        <f>SUM('4.2'!F35)</f>
        <v>0</v>
      </c>
      <c r="F22" s="118">
        <f>SUM('4.2'!G35)</f>
        <v>0</v>
      </c>
      <c r="G22" s="118">
        <f>SUM('4.2'!H35)</f>
        <v>2670</v>
      </c>
      <c r="H22" s="118">
        <f>SUM('4.2'!I35)</f>
        <v>230</v>
      </c>
      <c r="I22" s="118">
        <f>SUM('4.2'!J35)</f>
        <v>0</v>
      </c>
      <c r="J22" s="118">
        <f>SUM('4.2'!K35)</f>
        <v>0</v>
      </c>
      <c r="K22" s="118">
        <f>SUM('4.2'!L35)</f>
        <v>0</v>
      </c>
      <c r="L22" s="118">
        <f>SUM('4.2'!M35)</f>
        <v>0</v>
      </c>
      <c r="M22" s="118">
        <f>SUM('4.2'!N35)</f>
        <v>1897</v>
      </c>
      <c r="N22" s="118">
        <f>SUM('4.2'!O35)</f>
        <v>0</v>
      </c>
    </row>
    <row r="23" spans="1:14" s="165" customFormat="1">
      <c r="A23" s="13" t="s">
        <v>218</v>
      </c>
      <c r="B23" s="137"/>
      <c r="C23" s="137"/>
      <c r="D23" s="139"/>
      <c r="E23" s="137"/>
      <c r="F23" s="137"/>
      <c r="G23" s="137"/>
      <c r="H23" s="137"/>
      <c r="I23" s="140"/>
      <c r="J23" s="140"/>
      <c r="K23" s="140"/>
      <c r="L23" s="140"/>
      <c r="M23" s="137"/>
      <c r="N23" s="137"/>
    </row>
    <row r="24" spans="1:14" s="165" customFormat="1">
      <c r="A24" s="11" t="s">
        <v>34</v>
      </c>
      <c r="B24" s="93">
        <f>SUM(C24:N24)</f>
        <v>143553</v>
      </c>
      <c r="C24" s="142">
        <v>125528</v>
      </c>
      <c r="D24" s="403"/>
      <c r="E24" s="142"/>
      <c r="F24" s="142"/>
      <c r="G24" s="142">
        <v>18025</v>
      </c>
      <c r="H24" s="131"/>
      <c r="I24" s="133"/>
      <c r="J24" s="133"/>
      <c r="K24" s="133"/>
      <c r="L24" s="133"/>
      <c r="M24" s="131"/>
      <c r="N24" s="131"/>
    </row>
    <row r="25" spans="1:14">
      <c r="A25" s="15" t="s">
        <v>418</v>
      </c>
      <c r="B25" s="118">
        <f>SUM(C25:N25)</f>
        <v>129302</v>
      </c>
      <c r="C25" s="118">
        <v>125528</v>
      </c>
      <c r="D25" s="118">
        <v>0</v>
      </c>
      <c r="E25" s="118">
        <v>0</v>
      </c>
      <c r="F25" s="118">
        <v>0</v>
      </c>
      <c r="G25" s="117">
        <v>2635</v>
      </c>
      <c r="H25" s="118">
        <v>0</v>
      </c>
      <c r="I25" s="118">
        <v>0</v>
      </c>
      <c r="J25" s="118">
        <v>0</v>
      </c>
      <c r="K25" s="118">
        <v>0</v>
      </c>
      <c r="L25" s="118">
        <v>0</v>
      </c>
      <c r="M25" s="118">
        <v>1139</v>
      </c>
      <c r="N25" s="118">
        <v>0</v>
      </c>
    </row>
    <row r="26" spans="1:14">
      <c r="A26" s="13" t="s">
        <v>219</v>
      </c>
      <c r="B26" s="137"/>
      <c r="C26" s="137"/>
      <c r="D26" s="139"/>
      <c r="E26" s="137"/>
      <c r="F26" s="137"/>
      <c r="G26" s="466"/>
      <c r="H26" s="137"/>
      <c r="I26" s="140"/>
      <c r="J26" s="140"/>
      <c r="K26" s="140"/>
      <c r="L26" s="140"/>
      <c r="M26" s="137"/>
      <c r="N26" s="137"/>
    </row>
    <row r="27" spans="1:14">
      <c r="A27" s="11" t="s">
        <v>34</v>
      </c>
      <c r="B27" s="93">
        <f>SUM(C27:N27)</f>
        <v>120402</v>
      </c>
      <c r="C27" s="142">
        <v>104441</v>
      </c>
      <c r="D27" s="132"/>
      <c r="E27" s="131"/>
      <c r="F27" s="131"/>
      <c r="G27" s="142">
        <v>15961</v>
      </c>
      <c r="H27" s="131"/>
      <c r="I27" s="133"/>
      <c r="J27" s="133"/>
      <c r="K27" s="133"/>
      <c r="L27" s="133"/>
      <c r="M27" s="131"/>
      <c r="N27" s="131"/>
    </row>
    <row r="28" spans="1:14">
      <c r="A28" s="15" t="s">
        <v>418</v>
      </c>
      <c r="B28" s="118">
        <f>SUM(C28:N28)</f>
        <v>109952</v>
      </c>
      <c r="C28" s="118">
        <v>104441</v>
      </c>
      <c r="D28" s="118">
        <v>0</v>
      </c>
      <c r="E28" s="118">
        <v>0</v>
      </c>
      <c r="F28" s="118">
        <v>0</v>
      </c>
      <c r="G28" s="117">
        <v>4401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1110</v>
      </c>
      <c r="N28" s="118">
        <v>0</v>
      </c>
    </row>
    <row r="29" spans="1:14">
      <c r="A29" s="13" t="s">
        <v>220</v>
      </c>
      <c r="B29" s="137"/>
      <c r="C29" s="137"/>
      <c r="D29" s="139"/>
      <c r="E29" s="137"/>
      <c r="F29" s="137"/>
      <c r="G29" s="466"/>
      <c r="H29" s="137"/>
      <c r="I29" s="140"/>
      <c r="J29" s="140"/>
      <c r="K29" s="140"/>
      <c r="L29" s="140"/>
      <c r="M29" s="137"/>
      <c r="N29" s="137"/>
    </row>
    <row r="30" spans="1:14">
      <c r="A30" s="11" t="s">
        <v>34</v>
      </c>
      <c r="B30" s="93">
        <f>SUM(C30:N30)</f>
        <v>61529</v>
      </c>
      <c r="C30" s="142">
        <v>54141</v>
      </c>
      <c r="D30" s="132"/>
      <c r="E30" s="131"/>
      <c r="F30" s="131"/>
      <c r="G30" s="142">
        <v>7388</v>
      </c>
      <c r="H30" s="131"/>
      <c r="I30" s="133"/>
      <c r="J30" s="133"/>
      <c r="K30" s="133"/>
      <c r="L30" s="133"/>
      <c r="M30" s="131"/>
      <c r="N30" s="131"/>
    </row>
    <row r="31" spans="1:14">
      <c r="A31" s="15" t="s">
        <v>418</v>
      </c>
      <c r="B31" s="118">
        <f>SUM(C31:N31)</f>
        <v>57751</v>
      </c>
      <c r="C31" s="118">
        <v>54141</v>
      </c>
      <c r="D31" s="118">
        <v>0</v>
      </c>
      <c r="E31" s="118">
        <v>0</v>
      </c>
      <c r="F31" s="118">
        <v>0</v>
      </c>
      <c r="G31" s="117">
        <v>2352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1258</v>
      </c>
      <c r="N31" s="118">
        <v>0</v>
      </c>
    </row>
    <row r="32" spans="1:14">
      <c r="A32" s="13" t="s">
        <v>237</v>
      </c>
      <c r="B32" s="120"/>
      <c r="C32" s="120"/>
      <c r="D32" s="120"/>
      <c r="E32" s="120"/>
      <c r="F32" s="124"/>
      <c r="G32" s="466"/>
      <c r="H32" s="124"/>
      <c r="I32" s="120"/>
      <c r="J32" s="123"/>
      <c r="K32" s="120"/>
      <c r="L32" s="123"/>
      <c r="M32" s="120"/>
      <c r="N32" s="120"/>
    </row>
    <row r="33" spans="1:16">
      <c r="A33" s="11" t="s">
        <v>34</v>
      </c>
      <c r="B33" s="93">
        <f>SUM(C33:N33)</f>
        <v>28009</v>
      </c>
      <c r="C33" s="93">
        <v>27309</v>
      </c>
      <c r="D33" s="93"/>
      <c r="E33" s="93"/>
      <c r="F33" s="128"/>
      <c r="G33" s="142">
        <v>700</v>
      </c>
      <c r="H33" s="128"/>
      <c r="I33" s="93"/>
      <c r="J33" s="138"/>
      <c r="K33" s="93"/>
      <c r="L33" s="138"/>
      <c r="M33" s="93"/>
      <c r="N33" s="93"/>
    </row>
    <row r="34" spans="1:16">
      <c r="A34" s="15" t="s">
        <v>418</v>
      </c>
      <c r="B34" s="118">
        <f>SUM(C34:N34)</f>
        <v>29194</v>
      </c>
      <c r="C34" s="118">
        <v>27829</v>
      </c>
      <c r="D34" s="118">
        <v>0</v>
      </c>
      <c r="E34" s="118">
        <v>0</v>
      </c>
      <c r="F34" s="118">
        <v>0</v>
      </c>
      <c r="G34" s="117">
        <v>700</v>
      </c>
      <c r="H34" s="118">
        <v>0</v>
      </c>
      <c r="I34" s="118">
        <v>15</v>
      </c>
      <c r="J34" s="118">
        <v>0</v>
      </c>
      <c r="K34" s="118">
        <v>0</v>
      </c>
      <c r="L34" s="118">
        <v>0</v>
      </c>
      <c r="M34" s="118">
        <v>650</v>
      </c>
      <c r="N34" s="118">
        <v>0</v>
      </c>
      <c r="O34" s="28"/>
    </row>
    <row r="35" spans="1:16">
      <c r="A35" s="24" t="s">
        <v>221</v>
      </c>
      <c r="B35" s="137"/>
      <c r="C35" s="137"/>
      <c r="D35" s="137"/>
      <c r="E35" s="131"/>
      <c r="F35" s="137"/>
      <c r="G35" s="142"/>
      <c r="H35" s="137"/>
      <c r="I35" s="133"/>
      <c r="J35" s="133"/>
      <c r="K35" s="133"/>
      <c r="L35" s="133"/>
      <c r="M35" s="131"/>
      <c r="N35" s="131"/>
    </row>
    <row r="36" spans="1:16">
      <c r="A36" s="11" t="s">
        <v>34</v>
      </c>
      <c r="B36" s="93">
        <f>SUM(C36:N36)</f>
        <v>165361</v>
      </c>
      <c r="C36" s="142">
        <v>75736</v>
      </c>
      <c r="D36" s="131"/>
      <c r="E36" s="131"/>
      <c r="F36" s="131"/>
      <c r="G36" s="142">
        <v>89625</v>
      </c>
      <c r="H36" s="131"/>
      <c r="I36" s="133"/>
      <c r="J36" s="133"/>
      <c r="K36" s="133"/>
      <c r="L36" s="133"/>
      <c r="M36" s="131"/>
      <c r="N36" s="131"/>
    </row>
    <row r="37" spans="1:16" s="167" customFormat="1">
      <c r="A37" s="15" t="s">
        <v>418</v>
      </c>
      <c r="B37" s="118">
        <f>SUM(C37:N37)</f>
        <v>169829</v>
      </c>
      <c r="C37" s="118">
        <v>75736</v>
      </c>
      <c r="D37" s="118">
        <v>0</v>
      </c>
      <c r="E37" s="118">
        <v>0</v>
      </c>
      <c r="F37" s="118">
        <v>0</v>
      </c>
      <c r="G37" s="117">
        <v>89625</v>
      </c>
      <c r="H37" s="118">
        <v>0</v>
      </c>
      <c r="I37" s="118">
        <v>0</v>
      </c>
      <c r="J37" s="118">
        <v>0</v>
      </c>
      <c r="K37" s="118">
        <v>0</v>
      </c>
      <c r="L37" s="118">
        <v>0</v>
      </c>
      <c r="M37" s="118">
        <v>4468</v>
      </c>
      <c r="N37" s="118">
        <v>0</v>
      </c>
    </row>
    <row r="38" spans="1:16">
      <c r="A38" s="13" t="s">
        <v>222</v>
      </c>
      <c r="B38" s="131"/>
      <c r="C38" s="137"/>
      <c r="D38" s="141"/>
      <c r="E38" s="137"/>
      <c r="F38" s="137"/>
      <c r="G38" s="466"/>
      <c r="H38" s="137"/>
      <c r="I38" s="140"/>
      <c r="J38" s="140"/>
      <c r="K38" s="140"/>
      <c r="L38" s="140"/>
      <c r="M38" s="137"/>
      <c r="N38" s="137"/>
    </row>
    <row r="39" spans="1:16">
      <c r="A39" s="11" t="s">
        <v>34</v>
      </c>
      <c r="B39" s="93">
        <f>SUM(C39:N39)</f>
        <v>49853</v>
      </c>
      <c r="C39" s="142">
        <v>42777</v>
      </c>
      <c r="D39" s="134"/>
      <c r="E39" s="131"/>
      <c r="F39" s="131"/>
      <c r="G39" s="142">
        <v>7076</v>
      </c>
      <c r="H39" s="131"/>
      <c r="I39" s="133"/>
      <c r="J39" s="133"/>
      <c r="K39" s="133"/>
      <c r="L39" s="133"/>
      <c r="M39" s="131"/>
      <c r="N39" s="131"/>
    </row>
    <row r="40" spans="1:16">
      <c r="A40" s="15" t="s">
        <v>418</v>
      </c>
      <c r="B40" s="118">
        <f>SUM(C40:N40)</f>
        <v>47674</v>
      </c>
      <c r="C40" s="118">
        <v>42777</v>
      </c>
      <c r="D40" s="118">
        <v>0</v>
      </c>
      <c r="E40" s="118">
        <v>0</v>
      </c>
      <c r="F40" s="118">
        <v>0</v>
      </c>
      <c r="G40" s="117">
        <v>3731</v>
      </c>
      <c r="H40" s="118">
        <v>0</v>
      </c>
      <c r="I40" s="118">
        <v>0</v>
      </c>
      <c r="J40" s="118">
        <v>0</v>
      </c>
      <c r="K40" s="118">
        <v>0</v>
      </c>
      <c r="L40" s="118">
        <v>0</v>
      </c>
      <c r="M40" s="118">
        <v>1166</v>
      </c>
      <c r="N40" s="118">
        <v>0</v>
      </c>
    </row>
    <row r="41" spans="1:16">
      <c r="A41" s="13" t="s">
        <v>223</v>
      </c>
      <c r="B41" s="131"/>
      <c r="C41" s="137"/>
      <c r="D41" s="141"/>
      <c r="E41" s="137"/>
      <c r="F41" s="137"/>
      <c r="G41" s="466"/>
      <c r="H41" s="137"/>
      <c r="I41" s="140"/>
      <c r="J41" s="140"/>
      <c r="K41" s="140"/>
      <c r="L41" s="140"/>
      <c r="M41" s="137"/>
      <c r="N41" s="137"/>
    </row>
    <row r="42" spans="1:16">
      <c r="A42" s="11" t="s">
        <v>34</v>
      </c>
      <c r="B42" s="93">
        <f>SUM(C42:N42)</f>
        <v>127571</v>
      </c>
      <c r="C42" s="142">
        <v>65608</v>
      </c>
      <c r="D42" s="134"/>
      <c r="E42" s="131"/>
      <c r="F42" s="131"/>
      <c r="G42" s="142">
        <v>56363</v>
      </c>
      <c r="H42" s="131"/>
      <c r="I42" s="412">
        <v>5600</v>
      </c>
      <c r="J42" s="133"/>
      <c r="K42" s="133"/>
      <c r="L42" s="133"/>
      <c r="M42" s="131"/>
      <c r="N42" s="131"/>
    </row>
    <row r="43" spans="1:16">
      <c r="A43" s="15" t="s">
        <v>418</v>
      </c>
      <c r="B43" s="118">
        <f>SUM(C43:N43)</f>
        <v>133222</v>
      </c>
      <c r="C43" s="118">
        <v>67608</v>
      </c>
      <c r="D43" s="118">
        <v>0</v>
      </c>
      <c r="E43" s="118">
        <v>0</v>
      </c>
      <c r="F43" s="118">
        <v>0</v>
      </c>
      <c r="G43" s="117">
        <v>56363</v>
      </c>
      <c r="H43" s="118">
        <v>0</v>
      </c>
      <c r="I43" s="117">
        <v>5600</v>
      </c>
      <c r="J43" s="118">
        <v>0</v>
      </c>
      <c r="K43" s="118">
        <v>0</v>
      </c>
      <c r="L43" s="118">
        <v>0</v>
      </c>
      <c r="M43" s="118">
        <v>3651</v>
      </c>
      <c r="N43" s="118">
        <v>0</v>
      </c>
    </row>
    <row r="44" spans="1:16">
      <c r="A44" s="13" t="s">
        <v>224</v>
      </c>
      <c r="B44" s="131"/>
      <c r="C44" s="137"/>
      <c r="D44" s="141"/>
      <c r="E44" s="137"/>
      <c r="F44" s="137"/>
      <c r="G44" s="466"/>
      <c r="H44" s="137"/>
      <c r="I44" s="467"/>
      <c r="J44" s="140"/>
      <c r="K44" s="140"/>
      <c r="L44" s="140"/>
      <c r="M44" s="137"/>
      <c r="N44" s="137"/>
    </row>
    <row r="45" spans="1:16">
      <c r="A45" s="11" t="s">
        <v>34</v>
      </c>
      <c r="B45" s="93">
        <f>SUM(C45:N45)</f>
        <v>52652</v>
      </c>
      <c r="C45" s="142">
        <v>47652</v>
      </c>
      <c r="D45" s="134"/>
      <c r="E45" s="131"/>
      <c r="F45" s="131"/>
      <c r="G45" s="142">
        <v>5000</v>
      </c>
      <c r="H45" s="131"/>
      <c r="I45" s="412"/>
      <c r="J45" s="133"/>
      <c r="K45" s="133"/>
      <c r="L45" s="133"/>
      <c r="M45" s="131"/>
      <c r="N45" s="131"/>
    </row>
    <row r="46" spans="1:16">
      <c r="A46" s="15" t="s">
        <v>418</v>
      </c>
      <c r="B46" s="118">
        <f>SUM(C46:N46)</f>
        <v>53354</v>
      </c>
      <c r="C46" s="118">
        <v>47652</v>
      </c>
      <c r="D46" s="118">
        <v>0</v>
      </c>
      <c r="E46" s="118">
        <v>0</v>
      </c>
      <c r="F46" s="118">
        <v>0</v>
      </c>
      <c r="G46" s="117">
        <v>5000</v>
      </c>
      <c r="H46" s="118">
        <v>0</v>
      </c>
      <c r="I46" s="117">
        <v>0</v>
      </c>
      <c r="J46" s="118">
        <v>0</v>
      </c>
      <c r="K46" s="118">
        <v>0</v>
      </c>
      <c r="L46" s="118">
        <v>0</v>
      </c>
      <c r="M46" s="118">
        <v>702</v>
      </c>
      <c r="N46" s="118">
        <v>0</v>
      </c>
    </row>
    <row r="47" spans="1:16">
      <c r="A47" s="520" t="s">
        <v>225</v>
      </c>
      <c r="B47" s="131"/>
      <c r="C47" s="137"/>
      <c r="D47" s="141"/>
      <c r="E47" s="137"/>
      <c r="F47" s="137"/>
      <c r="G47" s="466"/>
      <c r="H47" s="137"/>
      <c r="I47" s="467"/>
      <c r="J47" s="140"/>
      <c r="K47" s="140"/>
      <c r="L47" s="140"/>
      <c r="M47" s="137"/>
      <c r="N47" s="137"/>
      <c r="P47" s="68"/>
    </row>
    <row r="48" spans="1:16">
      <c r="A48" s="11" t="s">
        <v>34</v>
      </c>
      <c r="B48" s="93">
        <f>SUM(C48:N48)</f>
        <v>498609</v>
      </c>
      <c r="C48" s="142">
        <v>398856</v>
      </c>
      <c r="D48" s="134"/>
      <c r="E48" s="131"/>
      <c r="F48" s="131"/>
      <c r="G48" s="483">
        <v>72253</v>
      </c>
      <c r="H48" s="131"/>
      <c r="I48" s="518">
        <v>27500</v>
      </c>
      <c r="J48" s="133"/>
      <c r="K48" s="133"/>
      <c r="L48" s="133"/>
      <c r="M48" s="131"/>
      <c r="N48" s="131"/>
    </row>
    <row r="49" spans="1:14">
      <c r="A49" s="15" t="s">
        <v>418</v>
      </c>
      <c r="B49" s="118">
        <f>SUM(C49:N49)</f>
        <v>497157</v>
      </c>
      <c r="C49" s="118">
        <v>401033</v>
      </c>
      <c r="D49" s="118"/>
      <c r="E49" s="118">
        <v>0</v>
      </c>
      <c r="F49" s="118">
        <v>0</v>
      </c>
      <c r="G49" s="117">
        <v>62018</v>
      </c>
      <c r="H49" s="118">
        <v>0</v>
      </c>
      <c r="I49" s="519">
        <v>29111</v>
      </c>
      <c r="J49" s="118">
        <v>0</v>
      </c>
      <c r="K49" s="118">
        <v>0</v>
      </c>
      <c r="L49" s="118">
        <v>0</v>
      </c>
      <c r="M49" s="118">
        <v>4995</v>
      </c>
      <c r="N49" s="118">
        <v>0</v>
      </c>
    </row>
    <row r="50" spans="1:14">
      <c r="A50" s="13" t="s">
        <v>106</v>
      </c>
      <c r="B50" s="131"/>
      <c r="C50" s="137"/>
      <c r="D50" s="141"/>
      <c r="E50" s="137"/>
      <c r="F50" s="137"/>
      <c r="G50" s="137"/>
      <c r="H50" s="137"/>
      <c r="I50" s="140"/>
      <c r="J50" s="140"/>
      <c r="K50" s="140"/>
      <c r="L50" s="140"/>
      <c r="M50" s="137"/>
      <c r="N50" s="137"/>
    </row>
    <row r="51" spans="1:14">
      <c r="A51" s="11" t="s">
        <v>34</v>
      </c>
      <c r="B51" s="93">
        <f>SUM(C51:N51)</f>
        <v>2494924</v>
      </c>
      <c r="C51" s="142">
        <f>SUM(C15,C18,C21,C24,C27,C30,C33,C36,C39,C42,C45,C48)</f>
        <v>1177953</v>
      </c>
      <c r="D51" s="142">
        <f t="shared" ref="D51:N51" si="0">SUM(D15,D18,D21,D24,D27,D30,D33,D36,D39,D42,D45,D48)</f>
        <v>100676</v>
      </c>
      <c r="E51" s="142">
        <f t="shared" si="0"/>
        <v>0</v>
      </c>
      <c r="F51" s="142">
        <f t="shared" si="0"/>
        <v>587406</v>
      </c>
      <c r="G51" s="142">
        <f t="shared" si="0"/>
        <v>387799</v>
      </c>
      <c r="H51" s="142">
        <f t="shared" si="0"/>
        <v>22122</v>
      </c>
      <c r="I51" s="142">
        <f t="shared" si="0"/>
        <v>177932</v>
      </c>
      <c r="J51" s="142">
        <f t="shared" si="0"/>
        <v>0</v>
      </c>
      <c r="K51" s="142">
        <f t="shared" si="0"/>
        <v>15784</v>
      </c>
      <c r="L51" s="142">
        <f t="shared" si="0"/>
        <v>25252</v>
      </c>
      <c r="M51" s="142">
        <f t="shared" si="0"/>
        <v>0</v>
      </c>
      <c r="N51" s="142">
        <f t="shared" si="0"/>
        <v>0</v>
      </c>
    </row>
    <row r="52" spans="1:14">
      <c r="A52" s="15" t="s">
        <v>418</v>
      </c>
      <c r="B52" s="118">
        <f>SUM(C52:N52)</f>
        <v>2641636</v>
      </c>
      <c r="C52" s="118">
        <f>SUM(C16,C19,C22,C25,C28,C31,C34,C37,C40,C43,C46,C49)</f>
        <v>1177496</v>
      </c>
      <c r="D52" s="118">
        <f t="shared" ref="D52:N52" si="1">SUM(D16,D19,D22,D25,D28,D31,D34,D37,D40,D43,D46,D49)</f>
        <v>126852</v>
      </c>
      <c r="E52" s="118">
        <f t="shared" si="1"/>
        <v>0</v>
      </c>
      <c r="F52" s="118">
        <f t="shared" si="1"/>
        <v>587863</v>
      </c>
      <c r="G52" s="118">
        <f t="shared" si="1"/>
        <v>345754</v>
      </c>
      <c r="H52" s="118">
        <f t="shared" si="1"/>
        <v>22256</v>
      </c>
      <c r="I52" s="118">
        <f t="shared" si="1"/>
        <v>167059</v>
      </c>
      <c r="J52" s="118">
        <f t="shared" si="1"/>
        <v>0</v>
      </c>
      <c r="K52" s="118">
        <f t="shared" si="1"/>
        <v>15784</v>
      </c>
      <c r="L52" s="118">
        <f t="shared" si="1"/>
        <v>22263</v>
      </c>
      <c r="M52" s="118">
        <f t="shared" si="1"/>
        <v>176309</v>
      </c>
      <c r="N52" s="118">
        <f t="shared" si="1"/>
        <v>0</v>
      </c>
    </row>
    <row r="53" spans="1:14">
      <c r="C53" s="157"/>
    </row>
    <row r="54" spans="1:14">
      <c r="B54" s="157"/>
      <c r="C54" s="157"/>
    </row>
    <row r="55" spans="1:14">
      <c r="C55" s="157"/>
      <c r="E55" s="68"/>
    </row>
    <row r="57" spans="1:14">
      <c r="A57" s="68"/>
    </row>
    <row r="66" spans="5:5">
      <c r="E66" s="68"/>
    </row>
  </sheetData>
  <mergeCells count="12">
    <mergeCell ref="M10:M12"/>
    <mergeCell ref="N10:N12"/>
    <mergeCell ref="I13:J13"/>
    <mergeCell ref="K13:L13"/>
    <mergeCell ref="C10:C12"/>
    <mergeCell ref="I10:J11"/>
    <mergeCell ref="D10:D12"/>
    <mergeCell ref="E10:E12"/>
    <mergeCell ref="F10:F12"/>
    <mergeCell ref="G10:G12"/>
    <mergeCell ref="H10:H12"/>
    <mergeCell ref="K10:L1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3" orientation="landscape" horizontalDpi="300" verticalDpi="300" r:id="rId1"/>
  <headerFooter alignWithMargins="0">
    <oddFooter>&amp;C&amp;P. oldal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X233"/>
  <sheetViews>
    <sheetView view="pageBreakPreview" topLeftCell="A6" zoomScaleNormal="100" workbookViewId="0">
      <pane ySplit="2115" activePane="bottomLeft"/>
      <selection pane="bottomLeft"/>
    </sheetView>
  </sheetViews>
  <sheetFormatPr defaultRowHeight="12.75"/>
  <cols>
    <col min="1" max="1" width="42.42578125" customWidth="1"/>
    <col min="2" max="2" width="11.140625" customWidth="1"/>
    <col min="3" max="3" width="9" style="258" customWidth="1"/>
    <col min="4" max="4" width="11.42578125" customWidth="1"/>
    <col min="5" max="5" width="10.7109375" customWidth="1"/>
    <col min="6" max="6" width="12" customWidth="1"/>
    <col min="7" max="7" width="9.5703125" customWidth="1"/>
    <col min="8" max="8" width="10.7109375" customWidth="1"/>
    <col min="9" max="9" width="11.5703125" customWidth="1"/>
    <col min="10" max="14" width="10.7109375" customWidth="1"/>
    <col min="15" max="15" width="10.28515625" customWidth="1"/>
    <col min="16" max="16" width="9.85546875" bestFit="1" customWidth="1"/>
  </cols>
  <sheetData>
    <row r="1" spans="1:15" ht="15.75">
      <c r="A1" s="4" t="s">
        <v>698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O2" s="5"/>
    </row>
    <row r="3" spans="1:15" ht="15.75">
      <c r="A3" s="4"/>
      <c r="B3" s="4"/>
      <c r="C3" s="39"/>
      <c r="D3" s="4"/>
      <c r="E3" s="4"/>
      <c r="F3" s="6"/>
      <c r="G3" s="6"/>
      <c r="H3" s="6" t="s">
        <v>130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401" t="s">
        <v>419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29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255"/>
      <c r="D6" s="5"/>
      <c r="E6" s="5"/>
      <c r="F6" s="5"/>
      <c r="G6" s="5"/>
      <c r="H6" s="5"/>
      <c r="I6" s="5"/>
      <c r="J6" s="5"/>
      <c r="K6" s="5"/>
      <c r="L6" s="5"/>
      <c r="M6" s="5"/>
      <c r="N6" s="534" t="s">
        <v>28</v>
      </c>
      <c r="O6" s="535"/>
    </row>
    <row r="7" spans="1:15" ht="12.75" customHeight="1">
      <c r="A7" s="7" t="s">
        <v>29</v>
      </c>
      <c r="B7" s="7"/>
      <c r="C7" s="525" t="s">
        <v>420</v>
      </c>
      <c r="D7" s="525" t="s">
        <v>231</v>
      </c>
      <c r="E7" s="525" t="s">
        <v>238</v>
      </c>
      <c r="F7" s="525" t="s">
        <v>227</v>
      </c>
      <c r="G7" s="525" t="s">
        <v>156</v>
      </c>
      <c r="H7" s="525" t="s">
        <v>197</v>
      </c>
      <c r="I7" s="525" t="s">
        <v>199</v>
      </c>
      <c r="J7" s="530" t="s">
        <v>228</v>
      </c>
      <c r="K7" s="531"/>
      <c r="L7" s="530" t="s">
        <v>229</v>
      </c>
      <c r="M7" s="531"/>
      <c r="N7" s="525" t="s">
        <v>230</v>
      </c>
      <c r="O7" s="525" t="s">
        <v>102</v>
      </c>
    </row>
    <row r="8" spans="1:15">
      <c r="A8" s="19" t="s">
        <v>31</v>
      </c>
      <c r="B8" s="19"/>
      <c r="C8" s="526"/>
      <c r="D8" s="526"/>
      <c r="E8" s="526"/>
      <c r="F8" s="526"/>
      <c r="G8" s="526"/>
      <c r="H8" s="526"/>
      <c r="I8" s="526"/>
      <c r="J8" s="532"/>
      <c r="K8" s="533"/>
      <c r="L8" s="532"/>
      <c r="M8" s="533"/>
      <c r="N8" s="526"/>
      <c r="O8" s="526"/>
    </row>
    <row r="9" spans="1:15" ht="34.5" customHeight="1">
      <c r="A9" s="8"/>
      <c r="B9" s="8"/>
      <c r="C9" s="527"/>
      <c r="D9" s="527"/>
      <c r="E9" s="527"/>
      <c r="F9" s="527"/>
      <c r="G9" s="527"/>
      <c r="H9" s="527"/>
      <c r="I9" s="527"/>
      <c r="J9" s="288" t="s">
        <v>182</v>
      </c>
      <c r="K9" s="288" t="s">
        <v>121</v>
      </c>
      <c r="L9" s="288" t="s">
        <v>182</v>
      </c>
      <c r="M9" s="288" t="s">
        <v>121</v>
      </c>
      <c r="N9" s="527"/>
      <c r="O9" s="527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8" t="s">
        <v>16</v>
      </c>
      <c r="K10" s="529"/>
      <c r="L10" s="528" t="s">
        <v>17</v>
      </c>
      <c r="M10" s="529"/>
      <c r="N10" s="19">
        <v>11</v>
      </c>
      <c r="O10" s="19">
        <v>12</v>
      </c>
    </row>
    <row r="11" spans="1:15">
      <c r="A11" s="13" t="s">
        <v>239</v>
      </c>
      <c r="B11" s="13"/>
      <c r="C11" s="7"/>
      <c r="D11" s="124"/>
      <c r="E11" s="120"/>
      <c r="F11" s="161"/>
      <c r="G11" s="120"/>
      <c r="H11" s="124"/>
      <c r="I11" s="120"/>
      <c r="J11" s="124"/>
      <c r="K11" s="120"/>
      <c r="L11" s="120"/>
      <c r="M11" s="120"/>
      <c r="N11" s="120"/>
      <c r="O11" s="120"/>
    </row>
    <row r="12" spans="1:15">
      <c r="A12" s="46" t="s">
        <v>45</v>
      </c>
      <c r="B12" s="24"/>
      <c r="C12" s="347">
        <f>SUM(D12:O12)</f>
        <v>0</v>
      </c>
      <c r="D12" s="128"/>
      <c r="E12" s="93"/>
      <c r="F12" s="404"/>
      <c r="G12" s="93"/>
      <c r="H12" s="128"/>
      <c r="I12" s="93"/>
      <c r="J12" s="128"/>
      <c r="K12" s="93"/>
      <c r="L12" s="93"/>
      <c r="M12" s="93"/>
      <c r="N12" s="93"/>
      <c r="O12" s="93"/>
    </row>
    <row r="13" spans="1:15">
      <c r="A13" s="46" t="s">
        <v>503</v>
      </c>
      <c r="B13" s="24"/>
      <c r="C13" s="347">
        <f>SUM(D13:O13)</f>
        <v>54</v>
      </c>
      <c r="D13" s="128"/>
      <c r="E13" s="93"/>
      <c r="F13" s="404"/>
      <c r="G13" s="93"/>
      <c r="H13" s="128"/>
      <c r="I13" s="93">
        <v>54</v>
      </c>
      <c r="J13" s="128"/>
      <c r="K13" s="93"/>
      <c r="L13" s="93"/>
      <c r="M13" s="93"/>
      <c r="N13" s="93"/>
      <c r="O13" s="93"/>
    </row>
    <row r="14" spans="1:15">
      <c r="A14" s="46" t="s">
        <v>442</v>
      </c>
      <c r="B14" s="24"/>
      <c r="C14" s="347">
        <f>SUM(D14:O14)</f>
        <v>54</v>
      </c>
      <c r="D14" s="128"/>
      <c r="E14" s="93"/>
      <c r="F14" s="404"/>
      <c r="G14" s="93"/>
      <c r="H14" s="128"/>
      <c r="I14" s="93">
        <v>54</v>
      </c>
      <c r="J14" s="128"/>
      <c r="K14" s="93"/>
      <c r="L14" s="93"/>
      <c r="M14" s="93"/>
      <c r="N14" s="93"/>
      <c r="O14" s="93"/>
    </row>
    <row r="15" spans="1:15">
      <c r="A15" s="409" t="s">
        <v>427</v>
      </c>
      <c r="B15" s="322" t="s">
        <v>185</v>
      </c>
      <c r="C15" s="294">
        <f>SUM(D15:O15)</f>
        <v>54</v>
      </c>
      <c r="D15" s="126"/>
      <c r="E15" s="118">
        <v>0</v>
      </c>
      <c r="F15" s="126"/>
      <c r="G15" s="118">
        <v>0</v>
      </c>
      <c r="H15" s="126">
        <v>0</v>
      </c>
      <c r="I15" s="118">
        <v>54</v>
      </c>
      <c r="J15" s="126">
        <v>0</v>
      </c>
      <c r="K15" s="118">
        <v>0</v>
      </c>
      <c r="L15" s="118"/>
      <c r="M15" s="118">
        <v>0</v>
      </c>
      <c r="N15" s="118">
        <v>0</v>
      </c>
      <c r="O15" s="118">
        <v>0</v>
      </c>
    </row>
    <row r="16" spans="1:15">
      <c r="A16" s="13" t="s">
        <v>240</v>
      </c>
      <c r="B16" s="19"/>
      <c r="C16" s="19"/>
      <c r="D16" s="121"/>
      <c r="E16" s="93"/>
      <c r="F16" s="121"/>
      <c r="G16" s="93"/>
      <c r="H16" s="121"/>
      <c r="I16" s="93"/>
      <c r="J16" s="121"/>
      <c r="K16" s="93"/>
      <c r="L16" s="93"/>
      <c r="M16" s="93"/>
      <c r="N16" s="93"/>
      <c r="O16" s="93"/>
    </row>
    <row r="17" spans="1:15">
      <c r="A17" s="46" t="s">
        <v>45</v>
      </c>
      <c r="B17" s="19"/>
      <c r="C17" s="347">
        <f>SUM(D17:O17)</f>
        <v>3759</v>
      </c>
      <c r="D17" s="121"/>
      <c r="E17" s="93"/>
      <c r="F17" s="121"/>
      <c r="G17" s="93"/>
      <c r="H17" s="121">
        <v>3759</v>
      </c>
      <c r="I17" s="93"/>
      <c r="J17" s="121"/>
      <c r="K17" s="93"/>
      <c r="L17" s="93"/>
      <c r="M17" s="93"/>
      <c r="N17" s="93"/>
      <c r="O17" s="93"/>
    </row>
    <row r="18" spans="1:15">
      <c r="A18" s="409" t="s">
        <v>427</v>
      </c>
      <c r="B18" s="322" t="s">
        <v>183</v>
      </c>
      <c r="C18" s="294">
        <f>SUM(D18:O18)</f>
        <v>3759</v>
      </c>
      <c r="D18" s="126"/>
      <c r="E18" s="93">
        <v>0</v>
      </c>
      <c r="F18" s="121">
        <v>0</v>
      </c>
      <c r="G18" s="93">
        <v>0</v>
      </c>
      <c r="H18" s="121">
        <v>3759</v>
      </c>
      <c r="I18" s="93">
        <v>0</v>
      </c>
      <c r="J18" s="121">
        <v>0</v>
      </c>
      <c r="K18" s="93">
        <v>0</v>
      </c>
      <c r="L18" s="93"/>
      <c r="M18" s="93">
        <v>0</v>
      </c>
      <c r="N18" s="93">
        <v>0</v>
      </c>
      <c r="O18" s="93">
        <v>0</v>
      </c>
    </row>
    <row r="19" spans="1:15">
      <c r="A19" s="24" t="s">
        <v>241</v>
      </c>
      <c r="B19" s="19"/>
      <c r="C19" s="19"/>
      <c r="D19" s="120"/>
      <c r="E19" s="124"/>
      <c r="F19" s="120"/>
      <c r="G19" s="124"/>
      <c r="H19" s="120"/>
      <c r="I19" s="120"/>
      <c r="J19" s="124"/>
      <c r="K19" s="120"/>
      <c r="L19" s="124"/>
      <c r="M19" s="120"/>
      <c r="N19" s="124"/>
      <c r="O19" s="120"/>
    </row>
    <row r="20" spans="1:15">
      <c r="A20" s="46" t="s">
        <v>45</v>
      </c>
      <c r="B20" s="19"/>
      <c r="C20" s="347">
        <f>SUM(D20:O20)</f>
        <v>111656</v>
      </c>
      <c r="D20" s="93"/>
      <c r="E20" s="128"/>
      <c r="F20" s="93"/>
      <c r="G20" s="128"/>
      <c r="H20" s="93">
        <v>89684</v>
      </c>
      <c r="I20" s="93">
        <v>21972</v>
      </c>
      <c r="J20" s="128"/>
      <c r="K20" s="93"/>
      <c r="L20" s="128"/>
      <c r="M20" s="93"/>
      <c r="N20" s="128"/>
      <c r="O20" s="93"/>
    </row>
    <row r="21" spans="1:15">
      <c r="A21" s="46" t="s">
        <v>505</v>
      </c>
      <c r="B21" s="19"/>
      <c r="C21" s="347">
        <f t="shared" ref="C21:C23" si="0">SUM(D21:O21)</f>
        <v>351</v>
      </c>
      <c r="D21" s="93"/>
      <c r="E21" s="128">
        <v>351</v>
      </c>
      <c r="F21" s="93"/>
      <c r="G21" s="128"/>
      <c r="H21" s="93"/>
      <c r="I21" s="93"/>
      <c r="J21" s="128"/>
      <c r="K21" s="93"/>
      <c r="L21" s="128"/>
      <c r="M21" s="93"/>
      <c r="N21" s="128"/>
      <c r="O21" s="93"/>
    </row>
    <row r="22" spans="1:15">
      <c r="A22" s="46" t="s">
        <v>506</v>
      </c>
      <c r="B22" s="19"/>
      <c r="C22" s="347">
        <f t="shared" si="0"/>
        <v>351</v>
      </c>
      <c r="D22" s="93"/>
      <c r="E22" s="128"/>
      <c r="F22" s="93"/>
      <c r="G22" s="128"/>
      <c r="H22" s="93">
        <v>351</v>
      </c>
      <c r="I22" s="93"/>
      <c r="J22" s="128"/>
      <c r="K22" s="93"/>
      <c r="L22" s="128"/>
      <c r="M22" s="93"/>
      <c r="N22" s="128"/>
      <c r="O22" s="93"/>
    </row>
    <row r="23" spans="1:15">
      <c r="A23" s="46" t="s">
        <v>442</v>
      </c>
      <c r="B23" s="19"/>
      <c r="C23" s="347">
        <f t="shared" si="0"/>
        <v>702</v>
      </c>
      <c r="D23" s="93">
        <f>SUM(D21:D22)</f>
        <v>0</v>
      </c>
      <c r="E23" s="121">
        <f t="shared" ref="E23:O23" si="1">SUM(E21:E22)</f>
        <v>351</v>
      </c>
      <c r="F23" s="93">
        <f t="shared" si="1"/>
        <v>0</v>
      </c>
      <c r="G23" s="121">
        <f t="shared" si="1"/>
        <v>0</v>
      </c>
      <c r="H23" s="93">
        <f t="shared" si="1"/>
        <v>351</v>
      </c>
      <c r="I23" s="93">
        <f t="shared" si="1"/>
        <v>0</v>
      </c>
      <c r="J23" s="121">
        <f t="shared" si="1"/>
        <v>0</v>
      </c>
      <c r="K23" s="93">
        <f t="shared" si="1"/>
        <v>0</v>
      </c>
      <c r="L23" s="121">
        <f t="shared" si="1"/>
        <v>0</v>
      </c>
      <c r="M23" s="93">
        <f t="shared" si="1"/>
        <v>0</v>
      </c>
      <c r="N23" s="121">
        <f t="shared" si="1"/>
        <v>0</v>
      </c>
      <c r="O23" s="93">
        <f t="shared" si="1"/>
        <v>0</v>
      </c>
    </row>
    <row r="24" spans="1:15">
      <c r="A24" s="409" t="s">
        <v>427</v>
      </c>
      <c r="B24" s="323" t="s">
        <v>183</v>
      </c>
      <c r="C24" s="294">
        <f>SUM(D24:O24)</f>
        <v>112358</v>
      </c>
      <c r="D24" s="118">
        <f>SUM(D20,D23)</f>
        <v>0</v>
      </c>
      <c r="E24" s="118">
        <f t="shared" ref="E24:O24" si="2">SUM(E20,E23)</f>
        <v>351</v>
      </c>
      <c r="F24" s="118">
        <f t="shared" si="2"/>
        <v>0</v>
      </c>
      <c r="G24" s="118">
        <f t="shared" si="2"/>
        <v>0</v>
      </c>
      <c r="H24" s="118">
        <f t="shared" si="2"/>
        <v>90035</v>
      </c>
      <c r="I24" s="118">
        <f t="shared" si="2"/>
        <v>21972</v>
      </c>
      <c r="J24" s="125">
        <f t="shared" si="2"/>
        <v>0</v>
      </c>
      <c r="K24" s="118">
        <f t="shared" si="2"/>
        <v>0</v>
      </c>
      <c r="L24" s="126">
        <f t="shared" si="2"/>
        <v>0</v>
      </c>
      <c r="M24" s="118">
        <f t="shared" si="2"/>
        <v>0</v>
      </c>
      <c r="N24" s="126">
        <f t="shared" si="2"/>
        <v>0</v>
      </c>
      <c r="O24" s="118">
        <f t="shared" si="2"/>
        <v>0</v>
      </c>
    </row>
    <row r="25" spans="1:15">
      <c r="A25" s="520" t="s">
        <v>242</v>
      </c>
      <c r="B25" s="7"/>
      <c r="C25" s="7"/>
      <c r="D25" s="124"/>
      <c r="E25" s="120"/>
      <c r="F25" s="120"/>
      <c r="G25" s="120"/>
      <c r="H25" s="124"/>
      <c r="I25" s="120"/>
      <c r="J25" s="120"/>
      <c r="K25" s="120"/>
      <c r="L25" s="120"/>
      <c r="M25" s="120"/>
      <c r="N25" s="120"/>
      <c r="O25" s="93"/>
    </row>
    <row r="26" spans="1:15">
      <c r="A26" s="46" t="s">
        <v>45</v>
      </c>
      <c r="B26" s="19"/>
      <c r="C26" s="347">
        <f>SUM(D26:O26)</f>
        <v>518271</v>
      </c>
      <c r="D26" s="128"/>
      <c r="E26" s="93">
        <v>501483</v>
      </c>
      <c r="F26" s="93"/>
      <c r="G26" s="93"/>
      <c r="H26" s="128"/>
      <c r="I26" s="93"/>
      <c r="J26" s="93">
        <v>16788</v>
      </c>
      <c r="K26" s="93"/>
      <c r="L26" s="93"/>
      <c r="M26" s="93"/>
      <c r="N26" s="93"/>
      <c r="O26" s="93"/>
    </row>
    <row r="27" spans="1:15">
      <c r="A27" s="46" t="s">
        <v>507</v>
      </c>
      <c r="B27" s="19"/>
      <c r="C27" s="347">
        <f t="shared" ref="C27:C32" si="3">SUM(D27:O27)</f>
        <v>3018</v>
      </c>
      <c r="D27" s="128"/>
      <c r="E27" s="93">
        <v>3018</v>
      </c>
      <c r="F27" s="93"/>
      <c r="G27" s="93"/>
      <c r="H27" s="128"/>
      <c r="I27" s="93"/>
      <c r="J27" s="93"/>
      <c r="K27" s="93"/>
      <c r="L27" s="93"/>
      <c r="M27" s="93"/>
      <c r="N27" s="93"/>
      <c r="O27" s="93"/>
    </row>
    <row r="28" spans="1:15">
      <c r="A28" s="46" t="s">
        <v>511</v>
      </c>
      <c r="B28" s="19"/>
      <c r="C28" s="347">
        <f t="shared" si="3"/>
        <v>308</v>
      </c>
      <c r="D28" s="128"/>
      <c r="E28" s="93">
        <v>308</v>
      </c>
      <c r="F28" s="93"/>
      <c r="G28" s="93"/>
      <c r="H28" s="128"/>
      <c r="I28" s="93"/>
      <c r="J28" s="93"/>
      <c r="K28" s="93"/>
      <c r="L28" s="93"/>
      <c r="M28" s="93"/>
      <c r="N28" s="93"/>
      <c r="O28" s="93"/>
    </row>
    <row r="29" spans="1:15">
      <c r="A29" s="46" t="s">
        <v>508</v>
      </c>
      <c r="B29" s="19"/>
      <c r="C29" s="347">
        <f t="shared" si="3"/>
        <v>6709</v>
      </c>
      <c r="D29" s="128"/>
      <c r="E29" s="93">
        <v>6709</v>
      </c>
      <c r="F29" s="93"/>
      <c r="G29" s="93"/>
      <c r="H29" s="128"/>
      <c r="I29" s="93"/>
      <c r="J29" s="93"/>
      <c r="K29" s="93"/>
      <c r="L29" s="93"/>
      <c r="M29" s="93"/>
      <c r="N29" s="93"/>
      <c r="O29" s="93"/>
    </row>
    <row r="30" spans="1:15">
      <c r="A30" s="46" t="s">
        <v>509</v>
      </c>
      <c r="B30" s="19"/>
      <c r="C30" s="347">
        <f t="shared" si="3"/>
        <v>6845</v>
      </c>
      <c r="D30" s="128"/>
      <c r="E30" s="93">
        <v>6845</v>
      </c>
      <c r="F30" s="93"/>
      <c r="G30" s="93"/>
      <c r="H30" s="128"/>
      <c r="I30" s="93"/>
      <c r="J30" s="93"/>
      <c r="K30" s="93"/>
      <c r="L30" s="93"/>
      <c r="M30" s="93"/>
      <c r="N30" s="93"/>
      <c r="O30" s="93"/>
    </row>
    <row r="31" spans="1:15">
      <c r="A31" s="46" t="s">
        <v>510</v>
      </c>
      <c r="B31" s="19"/>
      <c r="C31" s="347">
        <f t="shared" si="3"/>
        <v>8945</v>
      </c>
      <c r="D31" s="128"/>
      <c r="E31" s="93">
        <v>8945</v>
      </c>
      <c r="F31" s="93"/>
      <c r="G31" s="93"/>
      <c r="H31" s="128"/>
      <c r="I31" s="93"/>
      <c r="J31" s="93"/>
      <c r="K31" s="93"/>
      <c r="L31" s="93"/>
      <c r="M31" s="93"/>
      <c r="N31" s="93"/>
      <c r="O31" s="93"/>
    </row>
    <row r="32" spans="1:15">
      <c r="A32" s="46" t="s">
        <v>442</v>
      </c>
      <c r="B32" s="19"/>
      <c r="C32" s="347">
        <f t="shared" si="3"/>
        <v>25825</v>
      </c>
      <c r="D32" s="128"/>
      <c r="E32" s="93">
        <f>SUM(E27:E31)</f>
        <v>25825</v>
      </c>
      <c r="F32" s="93">
        <f t="shared" ref="F32:O32" si="4">SUM(F27:F31)</f>
        <v>0</v>
      </c>
      <c r="G32" s="93">
        <f t="shared" si="4"/>
        <v>0</v>
      </c>
      <c r="H32" s="93">
        <f t="shared" si="4"/>
        <v>0</v>
      </c>
      <c r="I32" s="93">
        <f t="shared" si="4"/>
        <v>0</v>
      </c>
      <c r="J32" s="93">
        <f t="shared" si="4"/>
        <v>0</v>
      </c>
      <c r="K32" s="93">
        <f t="shared" si="4"/>
        <v>0</v>
      </c>
      <c r="L32" s="93">
        <f t="shared" si="4"/>
        <v>0</v>
      </c>
      <c r="M32" s="93">
        <f t="shared" si="4"/>
        <v>0</v>
      </c>
      <c r="N32" s="93">
        <f t="shared" si="4"/>
        <v>0</v>
      </c>
      <c r="O32" s="93">
        <f t="shared" si="4"/>
        <v>0</v>
      </c>
    </row>
    <row r="33" spans="1:15">
      <c r="A33" s="409" t="s">
        <v>427</v>
      </c>
      <c r="B33" s="322" t="s">
        <v>183</v>
      </c>
      <c r="C33" s="294">
        <f>SUM(D33:O33)</f>
        <v>544096</v>
      </c>
      <c r="D33" s="126"/>
      <c r="E33" s="118">
        <f>SUM(E26,E32)</f>
        <v>527308</v>
      </c>
      <c r="F33" s="118">
        <f t="shared" ref="F33:O33" si="5">SUM(F26,F32)</f>
        <v>0</v>
      </c>
      <c r="G33" s="118">
        <f t="shared" si="5"/>
        <v>0</v>
      </c>
      <c r="H33" s="118">
        <f t="shared" si="5"/>
        <v>0</v>
      </c>
      <c r="I33" s="118">
        <f t="shared" si="5"/>
        <v>0</v>
      </c>
      <c r="J33" s="118">
        <f t="shared" si="5"/>
        <v>16788</v>
      </c>
      <c r="K33" s="118">
        <f t="shared" si="5"/>
        <v>0</v>
      </c>
      <c r="L33" s="118">
        <f t="shared" si="5"/>
        <v>0</v>
      </c>
      <c r="M33" s="118">
        <f t="shared" si="5"/>
        <v>0</v>
      </c>
      <c r="N33" s="118">
        <f t="shared" si="5"/>
        <v>0</v>
      </c>
      <c r="O33" s="118">
        <f t="shared" si="5"/>
        <v>0</v>
      </c>
    </row>
    <row r="34" spans="1:15">
      <c r="A34" s="13" t="s">
        <v>243</v>
      </c>
      <c r="B34" s="7"/>
      <c r="C34" s="7"/>
      <c r="D34" s="124"/>
      <c r="E34" s="120"/>
      <c r="F34" s="93"/>
      <c r="G34" s="120"/>
      <c r="H34" s="124"/>
      <c r="I34" s="120"/>
      <c r="J34" s="128"/>
      <c r="K34" s="120"/>
      <c r="L34" s="120"/>
      <c r="M34" s="120"/>
      <c r="N34" s="120"/>
      <c r="O34" s="120"/>
    </row>
    <row r="35" spans="1:15">
      <c r="A35" s="46" t="s">
        <v>45</v>
      </c>
      <c r="B35" s="19"/>
      <c r="C35" s="347">
        <f>SUM(D35:O35)</f>
        <v>0</v>
      </c>
      <c r="D35" s="128"/>
      <c r="E35" s="93"/>
      <c r="F35" s="128"/>
      <c r="G35" s="93"/>
      <c r="H35" s="128"/>
      <c r="I35" s="93"/>
      <c r="J35" s="128"/>
      <c r="K35" s="93"/>
      <c r="L35" s="93"/>
      <c r="M35" s="93"/>
      <c r="N35" s="93"/>
      <c r="O35" s="93"/>
    </row>
    <row r="36" spans="1:15">
      <c r="A36" s="46" t="s">
        <v>517</v>
      </c>
      <c r="B36" s="19"/>
      <c r="C36" s="347">
        <f t="shared" ref="C36:C37" si="6">SUM(D36:O36)</f>
        <v>155273</v>
      </c>
      <c r="D36" s="128"/>
      <c r="E36" s="93"/>
      <c r="F36" s="128"/>
      <c r="G36" s="93"/>
      <c r="H36" s="128"/>
      <c r="I36" s="93"/>
      <c r="J36" s="128"/>
      <c r="K36" s="93"/>
      <c r="L36" s="93"/>
      <c r="M36" s="93"/>
      <c r="N36" s="93">
        <v>155273</v>
      </c>
      <c r="O36" s="93"/>
    </row>
    <row r="37" spans="1:15">
      <c r="A37" s="46" t="s">
        <v>518</v>
      </c>
      <c r="B37" s="19"/>
      <c r="C37" s="347">
        <f t="shared" si="6"/>
        <v>155273</v>
      </c>
      <c r="D37" s="128"/>
      <c r="E37" s="93"/>
      <c r="F37" s="128"/>
      <c r="G37" s="93"/>
      <c r="H37" s="128"/>
      <c r="I37" s="93"/>
      <c r="J37" s="128"/>
      <c r="K37" s="93"/>
      <c r="L37" s="93"/>
      <c r="M37" s="93"/>
      <c r="N37" s="93">
        <v>155273</v>
      </c>
      <c r="O37" s="93"/>
    </row>
    <row r="38" spans="1:15">
      <c r="A38" s="409" t="s">
        <v>427</v>
      </c>
      <c r="B38" s="322" t="s">
        <v>183</v>
      </c>
      <c r="C38" s="294">
        <f>SUM(D38:O38)</f>
        <v>155273</v>
      </c>
      <c r="D38" s="126"/>
      <c r="E38" s="118"/>
      <c r="F38" s="126"/>
      <c r="G38" s="118"/>
      <c r="H38" s="126"/>
      <c r="I38" s="118"/>
      <c r="J38" s="126"/>
      <c r="K38" s="118"/>
      <c r="L38" s="118"/>
      <c r="M38" s="118"/>
      <c r="N38" s="118">
        <v>155273</v>
      </c>
      <c r="O38" s="118"/>
    </row>
    <row r="39" spans="1:15">
      <c r="A39" s="13" t="s">
        <v>244</v>
      </c>
      <c r="B39" s="7"/>
      <c r="C39" s="7"/>
      <c r="D39" s="124"/>
      <c r="E39" s="120"/>
      <c r="F39" s="124"/>
      <c r="G39" s="120"/>
      <c r="H39" s="124"/>
      <c r="I39" s="120"/>
      <c r="J39" s="124"/>
      <c r="K39" s="120"/>
      <c r="L39" s="120"/>
      <c r="M39" s="120"/>
      <c r="N39" s="120"/>
      <c r="O39" s="120"/>
    </row>
    <row r="40" spans="1:15">
      <c r="A40" s="46" t="s">
        <v>45</v>
      </c>
      <c r="B40" s="19"/>
      <c r="C40" s="347">
        <f>SUM(D40:O40)</f>
        <v>0</v>
      </c>
      <c r="D40" s="128"/>
      <c r="E40" s="93"/>
      <c r="F40" s="128"/>
      <c r="G40" s="93"/>
      <c r="H40" s="128"/>
      <c r="I40" s="93"/>
      <c r="J40" s="128"/>
      <c r="K40" s="93"/>
      <c r="L40" s="93"/>
      <c r="M40" s="93"/>
      <c r="N40" s="93"/>
      <c r="O40" s="93"/>
    </row>
    <row r="41" spans="1:15">
      <c r="A41" s="409" t="s">
        <v>427</v>
      </c>
      <c r="B41" s="322" t="s">
        <v>183</v>
      </c>
      <c r="C41" s="294">
        <f>SUM(D41:O41)</f>
        <v>0</v>
      </c>
      <c r="D41" s="126"/>
      <c r="E41" s="118"/>
      <c r="F41" s="126"/>
      <c r="G41" s="118"/>
      <c r="H41" s="126"/>
      <c r="I41" s="118"/>
      <c r="J41" s="126"/>
      <c r="K41" s="118"/>
      <c r="L41" s="118"/>
      <c r="M41" s="118"/>
      <c r="N41" s="118"/>
      <c r="O41" s="118">
        <v>0</v>
      </c>
    </row>
    <row r="42" spans="1:15">
      <c r="A42" s="520" t="s">
        <v>245</v>
      </c>
      <c r="B42" s="7"/>
      <c r="C42" s="7"/>
      <c r="D42" s="124"/>
      <c r="E42" s="120"/>
      <c r="F42" s="124"/>
      <c r="G42" s="120"/>
      <c r="H42" s="124"/>
      <c r="I42" s="120"/>
      <c r="J42" s="124"/>
      <c r="K42" s="120"/>
      <c r="L42" s="120"/>
      <c r="M42" s="120"/>
      <c r="N42" s="120"/>
      <c r="O42" s="120"/>
    </row>
    <row r="43" spans="1:15">
      <c r="A43" s="46" t="s">
        <v>45</v>
      </c>
      <c r="B43" s="19"/>
      <c r="C43" s="347">
        <f>SUM(D43:O43)</f>
        <v>59396</v>
      </c>
      <c r="D43" s="128"/>
      <c r="E43" s="93"/>
      <c r="F43" s="128"/>
      <c r="G43" s="93"/>
      <c r="H43" s="128"/>
      <c r="I43" s="93"/>
      <c r="J43" s="128">
        <v>59396</v>
      </c>
      <c r="K43" s="93"/>
      <c r="L43" s="93"/>
      <c r="M43" s="93"/>
      <c r="N43" s="93"/>
      <c r="O43" s="93"/>
    </row>
    <row r="44" spans="1:15">
      <c r="A44" s="46" t="s">
        <v>638</v>
      </c>
      <c r="B44" s="19"/>
      <c r="C44" s="347">
        <f t="shared" ref="C44:C45" si="7">SUM(D44:O44)</f>
        <v>10000</v>
      </c>
      <c r="D44" s="128"/>
      <c r="E44" s="93"/>
      <c r="F44" s="128"/>
      <c r="G44" s="93"/>
      <c r="H44" s="128"/>
      <c r="I44" s="93"/>
      <c r="J44" s="128">
        <v>10000</v>
      </c>
      <c r="K44" s="93"/>
      <c r="L44" s="93"/>
      <c r="M44" s="93"/>
      <c r="N44" s="93"/>
      <c r="O44" s="93"/>
    </row>
    <row r="45" spans="1:15">
      <c r="A45" s="46" t="s">
        <v>442</v>
      </c>
      <c r="B45" s="19"/>
      <c r="C45" s="347">
        <f t="shared" si="7"/>
        <v>10000</v>
      </c>
      <c r="D45" s="128"/>
      <c r="E45" s="93"/>
      <c r="F45" s="128"/>
      <c r="G45" s="93"/>
      <c r="H45" s="128"/>
      <c r="I45" s="93"/>
      <c r="J45" s="128">
        <v>10000</v>
      </c>
      <c r="K45" s="93"/>
      <c r="L45" s="93"/>
      <c r="M45" s="93"/>
      <c r="N45" s="93"/>
      <c r="O45" s="93"/>
    </row>
    <row r="46" spans="1:15">
      <c r="A46" s="409" t="s">
        <v>427</v>
      </c>
      <c r="B46" s="322" t="s">
        <v>183</v>
      </c>
      <c r="C46" s="311">
        <f>SUM(D46:O46)</f>
        <v>69396</v>
      </c>
      <c r="D46" s="126"/>
      <c r="E46" s="118"/>
      <c r="F46" s="126"/>
      <c r="G46" s="118"/>
      <c r="H46" s="253"/>
      <c r="I46" s="118"/>
      <c r="J46" s="126">
        <f>SUM(J43,J45)</f>
        <v>69396</v>
      </c>
      <c r="K46" s="118"/>
      <c r="L46" s="118"/>
      <c r="M46" s="118"/>
      <c r="N46" s="118"/>
      <c r="O46" s="118">
        <v>0</v>
      </c>
    </row>
    <row r="47" spans="1:15" s="167" customFormat="1">
      <c r="A47" s="13" t="s">
        <v>246</v>
      </c>
      <c r="B47" s="7"/>
      <c r="C47" s="7"/>
      <c r="D47" s="124"/>
      <c r="E47" s="120"/>
      <c r="F47" s="124"/>
      <c r="G47" s="120"/>
      <c r="H47" s="124"/>
      <c r="I47" s="120"/>
      <c r="J47" s="124"/>
      <c r="K47" s="120"/>
      <c r="L47" s="120"/>
      <c r="M47" s="120"/>
      <c r="N47" s="120"/>
      <c r="O47" s="120"/>
    </row>
    <row r="48" spans="1:15" s="167" customFormat="1">
      <c r="A48" s="46" t="s">
        <v>45</v>
      </c>
      <c r="B48" s="19"/>
      <c r="C48" s="347">
        <f>SUM(D48:O48)</f>
        <v>0</v>
      </c>
      <c r="D48" s="128"/>
      <c r="E48" s="93"/>
      <c r="F48" s="128"/>
      <c r="G48" s="93"/>
      <c r="H48" s="128"/>
      <c r="I48" s="93"/>
      <c r="J48" s="128"/>
      <c r="K48" s="93"/>
      <c r="L48" s="93"/>
      <c r="M48" s="93"/>
      <c r="N48" s="93"/>
      <c r="O48" s="93"/>
    </row>
    <row r="49" spans="1:15" s="167" customFormat="1">
      <c r="A49" s="409" t="s">
        <v>427</v>
      </c>
      <c r="B49" s="322" t="s">
        <v>183</v>
      </c>
      <c r="C49" s="294">
        <f>SUM(D49:O49)</f>
        <v>0</v>
      </c>
      <c r="D49" s="126"/>
      <c r="E49" s="118"/>
      <c r="F49" s="126"/>
      <c r="G49" s="118"/>
      <c r="H49" s="126"/>
      <c r="I49" s="118"/>
      <c r="J49" s="126"/>
      <c r="K49" s="118"/>
      <c r="L49" s="118"/>
      <c r="M49" s="118"/>
      <c r="N49" s="118"/>
      <c r="O49" s="118">
        <v>0</v>
      </c>
    </row>
    <row r="50" spans="1:15" s="167" customFormat="1">
      <c r="A50" s="13" t="s">
        <v>247</v>
      </c>
      <c r="B50" s="7"/>
      <c r="C50" s="7"/>
      <c r="D50" s="124"/>
      <c r="E50" s="120"/>
      <c r="F50" s="124"/>
      <c r="G50" s="120"/>
      <c r="H50" s="124"/>
      <c r="I50" s="120"/>
      <c r="J50" s="124"/>
      <c r="K50" s="120"/>
      <c r="L50" s="120"/>
      <c r="M50" s="120"/>
      <c r="N50" s="120"/>
      <c r="O50" s="120"/>
    </row>
    <row r="51" spans="1:15" s="167" customFormat="1">
      <c r="A51" s="46" t="s">
        <v>45</v>
      </c>
      <c r="B51" s="19"/>
      <c r="C51" s="347">
        <f>SUM(D51:O51)</f>
        <v>25252</v>
      </c>
      <c r="D51" s="128"/>
      <c r="E51" s="93"/>
      <c r="F51" s="128"/>
      <c r="G51" s="93"/>
      <c r="H51" s="128"/>
      <c r="I51" s="93"/>
      <c r="J51" s="128"/>
      <c r="K51" s="93"/>
      <c r="L51" s="93"/>
      <c r="M51" s="93">
        <v>25252</v>
      </c>
      <c r="N51" s="93"/>
      <c r="O51" s="93"/>
    </row>
    <row r="52" spans="1:15" s="167" customFormat="1">
      <c r="A52" s="46" t="s">
        <v>512</v>
      </c>
      <c r="B52" s="19"/>
      <c r="C52" s="347">
        <f t="shared" ref="C52:C53" si="8">SUM(D52:O52)</f>
        <v>-2989</v>
      </c>
      <c r="D52" s="128"/>
      <c r="E52" s="93"/>
      <c r="F52" s="128"/>
      <c r="G52" s="93"/>
      <c r="H52" s="128"/>
      <c r="I52" s="93"/>
      <c r="J52" s="128"/>
      <c r="K52" s="93"/>
      <c r="L52" s="93"/>
      <c r="M52" s="93">
        <v>-2989</v>
      </c>
      <c r="N52" s="93"/>
      <c r="O52" s="93"/>
    </row>
    <row r="53" spans="1:15" s="167" customFormat="1">
      <c r="A53" s="46" t="s">
        <v>442</v>
      </c>
      <c r="B53" s="19"/>
      <c r="C53" s="347">
        <f t="shared" si="8"/>
        <v>-2989</v>
      </c>
      <c r="D53" s="128"/>
      <c r="E53" s="93"/>
      <c r="F53" s="128"/>
      <c r="G53" s="93"/>
      <c r="H53" s="128"/>
      <c r="I53" s="93"/>
      <c r="J53" s="128"/>
      <c r="K53" s="93"/>
      <c r="L53" s="93"/>
      <c r="M53" s="93">
        <v>-2989</v>
      </c>
      <c r="N53" s="93"/>
      <c r="O53" s="93"/>
    </row>
    <row r="54" spans="1:15" s="167" customFormat="1">
      <c r="A54" s="409" t="s">
        <v>427</v>
      </c>
      <c r="B54" s="322" t="s">
        <v>183</v>
      </c>
      <c r="C54" s="294">
        <f>SUM(D54:O54)</f>
        <v>22263</v>
      </c>
      <c r="D54" s="126"/>
      <c r="E54" s="118"/>
      <c r="F54" s="126"/>
      <c r="G54" s="118"/>
      <c r="H54" s="126"/>
      <c r="I54" s="118"/>
      <c r="J54" s="126"/>
      <c r="K54" s="118"/>
      <c r="L54" s="118"/>
      <c r="M54" s="118">
        <f>SUM(M51,M53)</f>
        <v>22263</v>
      </c>
      <c r="N54" s="118"/>
      <c r="O54" s="118">
        <v>0</v>
      </c>
    </row>
    <row r="55" spans="1:15">
      <c r="A55" s="13" t="s">
        <v>248</v>
      </c>
      <c r="B55" s="7"/>
      <c r="C55" s="7"/>
      <c r="D55" s="124"/>
      <c r="E55" s="120"/>
      <c r="F55" s="124"/>
      <c r="G55" s="120"/>
      <c r="H55" s="124"/>
      <c r="I55" s="120"/>
      <c r="J55" s="124"/>
      <c r="K55" s="120"/>
      <c r="L55" s="120"/>
      <c r="M55" s="120"/>
      <c r="N55" s="120"/>
      <c r="O55" s="120"/>
    </row>
    <row r="56" spans="1:15">
      <c r="A56" s="46" t="s">
        <v>45</v>
      </c>
      <c r="B56" s="19"/>
      <c r="C56" s="347">
        <f>SUM(D56:O56)</f>
        <v>0</v>
      </c>
      <c r="D56" s="128"/>
      <c r="E56" s="93"/>
      <c r="F56" s="128"/>
      <c r="G56" s="93"/>
      <c r="H56" s="128"/>
      <c r="I56" s="93"/>
      <c r="J56" s="128"/>
      <c r="K56" s="93"/>
      <c r="L56" s="93"/>
      <c r="M56" s="93"/>
      <c r="N56" s="93"/>
      <c r="O56" s="93"/>
    </row>
    <row r="57" spans="1:15">
      <c r="A57" s="409" t="s">
        <v>427</v>
      </c>
      <c r="B57" s="322" t="s">
        <v>183</v>
      </c>
      <c r="C57" s="294">
        <f>SUM(D57:O57)</f>
        <v>0</v>
      </c>
      <c r="D57" s="126"/>
      <c r="E57" s="118"/>
      <c r="F57" s="126"/>
      <c r="G57" s="118"/>
      <c r="H57" s="126"/>
      <c r="I57" s="118"/>
      <c r="J57" s="126"/>
      <c r="K57" s="118"/>
      <c r="L57" s="118"/>
      <c r="M57" s="118"/>
      <c r="N57" s="118"/>
      <c r="O57" s="118">
        <v>0</v>
      </c>
    </row>
    <row r="58" spans="1:15">
      <c r="A58" s="520" t="s">
        <v>469</v>
      </c>
      <c r="B58" s="7"/>
      <c r="C58" s="7"/>
      <c r="D58" s="124"/>
      <c r="E58" s="120"/>
      <c r="F58" s="124"/>
      <c r="G58" s="120"/>
      <c r="H58" s="124"/>
      <c r="I58" s="120"/>
      <c r="J58" s="124"/>
      <c r="K58" s="120"/>
      <c r="L58" s="120"/>
      <c r="M58" s="120"/>
      <c r="N58" s="120"/>
      <c r="O58" s="120"/>
    </row>
    <row r="59" spans="1:15">
      <c r="A59" s="46" t="s">
        <v>45</v>
      </c>
      <c r="B59" s="19"/>
      <c r="C59" s="347">
        <f>SUM(D59:O59)</f>
        <v>0</v>
      </c>
      <c r="D59" s="128"/>
      <c r="E59" s="93"/>
      <c r="F59" s="128"/>
      <c r="G59" s="93"/>
      <c r="H59" s="128"/>
      <c r="I59" s="93"/>
      <c r="J59" s="128"/>
      <c r="K59" s="93"/>
      <c r="L59" s="93"/>
      <c r="M59" s="93"/>
      <c r="N59" s="93"/>
      <c r="O59" s="93"/>
    </row>
    <row r="60" spans="1:15">
      <c r="A60" s="409" t="s">
        <v>427</v>
      </c>
      <c r="B60" s="322" t="s">
        <v>183</v>
      </c>
      <c r="C60" s="294">
        <f>SUM(D60:O60)</f>
        <v>0</v>
      </c>
      <c r="D60" s="126"/>
      <c r="E60" s="118"/>
      <c r="F60" s="126"/>
      <c r="G60" s="118"/>
      <c r="H60" s="126"/>
      <c r="I60" s="118"/>
      <c r="J60" s="126"/>
      <c r="K60" s="118"/>
      <c r="L60" s="118"/>
      <c r="M60" s="118"/>
      <c r="N60" s="118"/>
      <c r="O60" s="118">
        <v>0</v>
      </c>
    </row>
    <row r="61" spans="1:15">
      <c r="A61" s="57" t="s">
        <v>470</v>
      </c>
      <c r="B61" s="50"/>
      <c r="C61" s="50"/>
      <c r="D61" s="124"/>
      <c r="E61" s="120"/>
      <c r="F61" s="124"/>
      <c r="G61" s="120"/>
      <c r="H61" s="124"/>
      <c r="I61" s="120"/>
      <c r="J61" s="124"/>
      <c r="K61" s="120"/>
      <c r="L61" s="120"/>
      <c r="M61" s="120"/>
      <c r="N61" s="120"/>
      <c r="O61" s="120"/>
    </row>
    <row r="62" spans="1:15">
      <c r="A62" s="46" t="s">
        <v>45</v>
      </c>
      <c r="B62" s="51"/>
      <c r="C62" s="347">
        <f>SUM(D62:O62)</f>
        <v>0</v>
      </c>
      <c r="D62" s="128"/>
      <c r="E62" s="93"/>
      <c r="F62" s="128"/>
      <c r="G62" s="93"/>
      <c r="H62" s="128"/>
      <c r="I62" s="93"/>
      <c r="J62" s="128"/>
      <c r="K62" s="93"/>
      <c r="L62" s="93"/>
      <c r="M62" s="93"/>
      <c r="N62" s="93"/>
      <c r="O62" s="93"/>
    </row>
    <row r="63" spans="1:15">
      <c r="A63" s="409" t="s">
        <v>427</v>
      </c>
      <c r="B63" s="322" t="s">
        <v>183</v>
      </c>
      <c r="C63" s="294">
        <f>SUM(D63:O63)</f>
        <v>0</v>
      </c>
      <c r="D63" s="126"/>
      <c r="E63" s="118"/>
      <c r="F63" s="126"/>
      <c r="G63" s="118"/>
      <c r="H63" s="126"/>
      <c r="I63" s="118"/>
      <c r="J63" s="126"/>
      <c r="K63" s="118"/>
      <c r="L63" s="118"/>
      <c r="M63" s="118"/>
      <c r="N63" s="118"/>
      <c r="O63" s="118">
        <v>0</v>
      </c>
    </row>
    <row r="64" spans="1:15">
      <c r="A64" s="400" t="s">
        <v>471</v>
      </c>
      <c r="B64" s="50"/>
      <c r="C64" s="50"/>
      <c r="D64" s="124"/>
      <c r="E64" s="120"/>
      <c r="F64" s="124"/>
      <c r="G64" s="120"/>
      <c r="H64" s="124"/>
      <c r="I64" s="120"/>
      <c r="J64" s="124"/>
      <c r="K64" s="120"/>
      <c r="L64" s="120"/>
      <c r="M64" s="120"/>
      <c r="N64" s="120"/>
      <c r="O64" s="120"/>
    </row>
    <row r="65" spans="1:15">
      <c r="A65" s="46" t="s">
        <v>45</v>
      </c>
      <c r="B65" s="51"/>
      <c r="C65" s="347">
        <f>SUM(D65:O65)</f>
        <v>0</v>
      </c>
      <c r="D65" s="128"/>
      <c r="E65" s="93"/>
      <c r="F65" s="128"/>
      <c r="G65" s="93"/>
      <c r="H65" s="128"/>
      <c r="I65" s="93"/>
      <c r="J65" s="128"/>
      <c r="K65" s="93"/>
      <c r="L65" s="93"/>
      <c r="M65" s="93"/>
      <c r="N65" s="93"/>
      <c r="O65" s="93"/>
    </row>
    <row r="66" spans="1:15">
      <c r="A66" s="409" t="s">
        <v>427</v>
      </c>
      <c r="B66" s="322" t="s">
        <v>183</v>
      </c>
      <c r="C66" s="294">
        <f>SUM(D66:O66)</f>
        <v>0</v>
      </c>
      <c r="D66" s="126"/>
      <c r="E66" s="118"/>
      <c r="F66" s="126"/>
      <c r="G66" s="118"/>
      <c r="H66" s="126"/>
      <c r="I66" s="118"/>
      <c r="J66" s="126"/>
      <c r="K66" s="118"/>
      <c r="L66" s="118"/>
      <c r="M66" s="118"/>
      <c r="N66" s="118"/>
      <c r="O66" s="118">
        <v>0</v>
      </c>
    </row>
    <row r="67" spans="1:15">
      <c r="A67" s="57" t="s">
        <v>472</v>
      </c>
      <c r="B67" s="50"/>
      <c r="C67" s="50"/>
      <c r="D67" s="124"/>
      <c r="E67" s="120"/>
      <c r="F67" s="124"/>
      <c r="G67" s="120"/>
      <c r="H67" s="124"/>
      <c r="I67" s="120"/>
      <c r="J67" s="124"/>
      <c r="K67" s="120"/>
      <c r="L67" s="120"/>
      <c r="M67" s="120"/>
      <c r="N67" s="120"/>
      <c r="O67" s="120"/>
    </row>
    <row r="68" spans="1:15">
      <c r="A68" s="46" t="s">
        <v>45</v>
      </c>
      <c r="B68" s="51"/>
      <c r="C68" s="347">
        <f>SUM(D68:O68)</f>
        <v>0</v>
      </c>
      <c r="D68" s="128"/>
      <c r="E68" s="93"/>
      <c r="F68" s="128"/>
      <c r="G68" s="93"/>
      <c r="H68" s="128"/>
      <c r="I68" s="93"/>
      <c r="J68" s="128"/>
      <c r="K68" s="93"/>
      <c r="L68" s="93"/>
      <c r="M68" s="93"/>
      <c r="N68" s="93"/>
      <c r="O68" s="93"/>
    </row>
    <row r="69" spans="1:15">
      <c r="A69" s="46" t="s">
        <v>513</v>
      </c>
      <c r="B69" s="51"/>
      <c r="C69" s="347">
        <f t="shared" ref="C69:C70" si="9">SUM(D69:O69)</f>
        <v>2270</v>
      </c>
      <c r="D69" s="128"/>
      <c r="E69" s="93"/>
      <c r="F69" s="128"/>
      <c r="G69" s="93"/>
      <c r="H69" s="128">
        <v>2270</v>
      </c>
      <c r="I69" s="93"/>
      <c r="J69" s="128"/>
      <c r="K69" s="93"/>
      <c r="L69" s="93"/>
      <c r="M69" s="93"/>
      <c r="N69" s="93"/>
      <c r="O69" s="93"/>
    </row>
    <row r="70" spans="1:15">
      <c r="A70" s="46" t="s">
        <v>494</v>
      </c>
      <c r="B70" s="51"/>
      <c r="C70" s="347">
        <f t="shared" si="9"/>
        <v>2270</v>
      </c>
      <c r="D70" s="128"/>
      <c r="E70" s="93"/>
      <c r="F70" s="128"/>
      <c r="G70" s="93"/>
      <c r="H70" s="128">
        <v>2270</v>
      </c>
      <c r="I70" s="93"/>
      <c r="J70" s="128"/>
      <c r="K70" s="93"/>
      <c r="L70" s="93"/>
      <c r="M70" s="93"/>
      <c r="N70" s="93"/>
      <c r="O70" s="93"/>
    </row>
    <row r="71" spans="1:15">
      <c r="A71" s="409" t="s">
        <v>427</v>
      </c>
      <c r="B71" s="322" t="s">
        <v>183</v>
      </c>
      <c r="C71" s="294">
        <f>SUM(D71:O71)</f>
        <v>2270</v>
      </c>
      <c r="D71" s="126"/>
      <c r="E71" s="118"/>
      <c r="F71" s="126"/>
      <c r="G71" s="118"/>
      <c r="H71" s="126">
        <v>2270</v>
      </c>
      <c r="I71" s="118"/>
      <c r="J71" s="126"/>
      <c r="K71" s="118"/>
      <c r="L71" s="118"/>
      <c r="M71" s="118"/>
      <c r="N71" s="118"/>
      <c r="O71" s="118">
        <v>0</v>
      </c>
    </row>
    <row r="72" spans="1:15">
      <c r="A72" s="57" t="s">
        <v>473</v>
      </c>
      <c r="B72" s="50"/>
      <c r="C72" s="50"/>
      <c r="D72" s="124"/>
      <c r="E72" s="120"/>
      <c r="F72" s="124"/>
      <c r="G72" s="120"/>
      <c r="H72" s="124"/>
      <c r="I72" s="120"/>
      <c r="J72" s="124"/>
      <c r="K72" s="120"/>
      <c r="L72" s="120"/>
      <c r="M72" s="120"/>
      <c r="N72" s="120"/>
      <c r="O72" s="120"/>
    </row>
    <row r="73" spans="1:15">
      <c r="A73" s="46" t="s">
        <v>45</v>
      </c>
      <c r="B73" s="51"/>
      <c r="C73" s="347">
        <f>SUM(D73:O73)</f>
        <v>0</v>
      </c>
      <c r="D73" s="128"/>
      <c r="E73" s="93"/>
      <c r="F73" s="128"/>
      <c r="G73" s="93"/>
      <c r="H73" s="128"/>
      <c r="I73" s="93"/>
      <c r="J73" s="128"/>
      <c r="K73" s="93"/>
      <c r="L73" s="93"/>
      <c r="M73" s="93"/>
      <c r="N73" s="93"/>
      <c r="O73" s="93"/>
    </row>
    <row r="74" spans="1:15">
      <c r="A74" s="409" t="s">
        <v>427</v>
      </c>
      <c r="B74" s="322" t="s">
        <v>183</v>
      </c>
      <c r="C74" s="294">
        <f>SUM(D74:O74)</f>
        <v>0</v>
      </c>
      <c r="D74" s="126"/>
      <c r="E74" s="118"/>
      <c r="F74" s="126"/>
      <c r="G74" s="118"/>
      <c r="H74" s="126"/>
      <c r="I74" s="118"/>
      <c r="J74" s="126"/>
      <c r="K74" s="118"/>
      <c r="L74" s="118"/>
      <c r="M74" s="118"/>
      <c r="N74" s="118"/>
      <c r="O74" s="118">
        <v>0</v>
      </c>
    </row>
    <row r="75" spans="1:15">
      <c r="A75" s="60" t="s">
        <v>474</v>
      </c>
      <c r="B75" s="51"/>
      <c r="C75" s="51"/>
      <c r="D75" s="128"/>
      <c r="E75" s="93"/>
      <c r="F75" s="128"/>
      <c r="G75" s="93"/>
      <c r="H75" s="128"/>
      <c r="I75" s="93"/>
      <c r="J75" s="128"/>
      <c r="K75" s="93"/>
      <c r="L75" s="93"/>
      <c r="M75" s="93"/>
      <c r="N75" s="93"/>
      <c r="O75" s="93"/>
    </row>
    <row r="76" spans="1:15">
      <c r="A76" s="46" t="s">
        <v>45</v>
      </c>
      <c r="B76" s="51"/>
      <c r="C76" s="347">
        <f>SUM(D76:O76)</f>
        <v>21150</v>
      </c>
      <c r="D76" s="128"/>
      <c r="E76" s="93"/>
      <c r="F76" s="128"/>
      <c r="G76" s="93"/>
      <c r="H76" s="128"/>
      <c r="I76" s="93"/>
      <c r="J76" s="128">
        <v>21150</v>
      </c>
      <c r="K76" s="93"/>
      <c r="L76" s="93"/>
      <c r="M76" s="93"/>
      <c r="N76" s="93"/>
      <c r="O76" s="93"/>
    </row>
    <row r="77" spans="1:15">
      <c r="A77" s="409" t="s">
        <v>427</v>
      </c>
      <c r="B77" s="322" t="s">
        <v>183</v>
      </c>
      <c r="C77" s="294">
        <f>SUM(D77:O77)</f>
        <v>21150</v>
      </c>
      <c r="D77" s="126"/>
      <c r="E77" s="93"/>
      <c r="F77" s="128"/>
      <c r="G77" s="254"/>
      <c r="H77" s="128"/>
      <c r="I77" s="93"/>
      <c r="J77" s="128">
        <v>21150</v>
      </c>
      <c r="K77" s="93"/>
      <c r="L77" s="93"/>
      <c r="M77" s="93"/>
      <c r="N77" s="93"/>
      <c r="O77" s="93">
        <v>0</v>
      </c>
    </row>
    <row r="78" spans="1:15">
      <c r="A78" s="57" t="s">
        <v>475</v>
      </c>
      <c r="B78" s="50"/>
      <c r="C78" s="50"/>
      <c r="D78" s="124"/>
      <c r="E78" s="120"/>
      <c r="F78" s="124"/>
      <c r="G78" s="120"/>
      <c r="H78" s="124"/>
      <c r="I78" s="120"/>
      <c r="J78" s="124"/>
      <c r="K78" s="120"/>
      <c r="L78" s="120"/>
      <c r="M78" s="120"/>
      <c r="N78" s="120"/>
      <c r="O78" s="120"/>
    </row>
    <row r="79" spans="1:15">
      <c r="A79" s="46" t="s">
        <v>45</v>
      </c>
      <c r="B79" s="51"/>
      <c r="C79" s="347">
        <f>SUM(D79:O79)</f>
        <v>41232</v>
      </c>
      <c r="D79" s="128"/>
      <c r="E79" s="93"/>
      <c r="F79" s="128"/>
      <c r="G79" s="93"/>
      <c r="H79" s="128">
        <v>870</v>
      </c>
      <c r="I79" s="93"/>
      <c r="J79" s="128">
        <v>39578</v>
      </c>
      <c r="K79" s="93"/>
      <c r="L79" s="93">
        <v>784</v>
      </c>
      <c r="M79" s="93"/>
      <c r="N79" s="93"/>
      <c r="O79" s="93"/>
    </row>
    <row r="80" spans="1:15">
      <c r="A80" s="46" t="s">
        <v>514</v>
      </c>
      <c r="B80" s="51"/>
      <c r="C80" s="465">
        <f t="shared" ref="C80:C81" si="10">SUM(D80:O80)</f>
        <v>-22499</v>
      </c>
      <c r="D80" s="128"/>
      <c r="E80" s="93"/>
      <c r="F80" s="128"/>
      <c r="G80" s="93"/>
      <c r="H80" s="128"/>
      <c r="I80" s="93"/>
      <c r="J80" s="128">
        <v>-22499</v>
      </c>
      <c r="K80" s="93"/>
      <c r="L80" s="93"/>
      <c r="M80" s="93"/>
      <c r="N80" s="93"/>
      <c r="O80" s="93"/>
    </row>
    <row r="81" spans="1:15">
      <c r="A81" s="46" t="s">
        <v>515</v>
      </c>
      <c r="B81" s="51"/>
      <c r="C81" s="347">
        <f t="shared" si="10"/>
        <v>-22499</v>
      </c>
      <c r="D81" s="128"/>
      <c r="E81" s="93"/>
      <c r="F81" s="128"/>
      <c r="G81" s="93"/>
      <c r="H81" s="128"/>
      <c r="I81" s="93"/>
      <c r="J81" s="128">
        <v>-22499</v>
      </c>
      <c r="K81" s="93"/>
      <c r="L81" s="93"/>
      <c r="M81" s="93"/>
      <c r="N81" s="93"/>
      <c r="O81" s="93"/>
    </row>
    <row r="82" spans="1:15">
      <c r="A82" s="409" t="s">
        <v>427</v>
      </c>
      <c r="B82" s="322" t="s">
        <v>183</v>
      </c>
      <c r="C82" s="294">
        <f>SUM(D82:O82)</f>
        <v>18733</v>
      </c>
      <c r="D82" s="126"/>
      <c r="E82" s="118"/>
      <c r="F82" s="126"/>
      <c r="G82" s="118"/>
      <c r="H82" s="126">
        <v>870</v>
      </c>
      <c r="I82" s="118"/>
      <c r="J82" s="126">
        <f>SUM(J79,J81)</f>
        <v>17079</v>
      </c>
      <c r="K82" s="118"/>
      <c r="L82" s="118">
        <v>784</v>
      </c>
      <c r="M82" s="118"/>
      <c r="N82" s="118"/>
      <c r="O82" s="118">
        <v>0</v>
      </c>
    </row>
    <row r="83" spans="1:15">
      <c r="A83" s="13" t="s">
        <v>476</v>
      </c>
      <c r="B83" s="19"/>
      <c r="C83" s="19"/>
      <c r="D83" s="121"/>
      <c r="E83" s="120"/>
      <c r="F83" s="124"/>
      <c r="G83" s="120"/>
      <c r="H83" s="124"/>
      <c r="I83" s="120"/>
      <c r="J83" s="124"/>
      <c r="K83" s="120"/>
      <c r="L83" s="120"/>
      <c r="M83" s="120"/>
      <c r="N83" s="120"/>
      <c r="O83" s="120"/>
    </row>
    <row r="84" spans="1:15">
      <c r="A84" s="46" t="s">
        <v>45</v>
      </c>
      <c r="B84" s="19"/>
      <c r="C84" s="347">
        <f>SUM(D84:O84)</f>
        <v>7920</v>
      </c>
      <c r="D84" s="121"/>
      <c r="E84" s="93"/>
      <c r="F84" s="128"/>
      <c r="G84" s="93"/>
      <c r="H84" s="128"/>
      <c r="I84" s="93"/>
      <c r="J84" s="128">
        <v>7920</v>
      </c>
      <c r="K84" s="93"/>
      <c r="L84" s="93"/>
      <c r="M84" s="93"/>
      <c r="N84" s="93"/>
      <c r="O84" s="93"/>
    </row>
    <row r="85" spans="1:15">
      <c r="A85" s="409" t="s">
        <v>427</v>
      </c>
      <c r="B85" s="322" t="s">
        <v>183</v>
      </c>
      <c r="C85" s="294">
        <f>SUM(D85:O85)</f>
        <v>7920</v>
      </c>
      <c r="D85" s="126"/>
      <c r="E85" s="118"/>
      <c r="F85" s="126"/>
      <c r="G85" s="118"/>
      <c r="H85" s="126"/>
      <c r="I85" s="118"/>
      <c r="J85" s="126">
        <v>7920</v>
      </c>
      <c r="K85" s="118"/>
      <c r="L85" s="118"/>
      <c r="M85" s="118"/>
      <c r="N85" s="118"/>
      <c r="O85" s="118">
        <v>0</v>
      </c>
    </row>
    <row r="86" spans="1:15">
      <c r="A86" s="13" t="s">
        <v>477</v>
      </c>
      <c r="B86" s="7"/>
      <c r="C86" s="7"/>
      <c r="D86" s="124"/>
      <c r="E86" s="120"/>
      <c r="F86" s="124"/>
      <c r="G86" s="120"/>
      <c r="H86" s="124"/>
      <c r="I86" s="120"/>
      <c r="J86" s="124"/>
      <c r="K86" s="120"/>
      <c r="L86" s="120"/>
      <c r="M86" s="120"/>
      <c r="N86" s="120"/>
      <c r="O86" s="120"/>
    </row>
    <row r="87" spans="1:15">
      <c r="A87" s="46" t="s">
        <v>45</v>
      </c>
      <c r="B87" s="19"/>
      <c r="C87" s="347">
        <f>SUM(D87:O87)</f>
        <v>15000</v>
      </c>
      <c r="D87" s="128"/>
      <c r="E87" s="93"/>
      <c r="F87" s="128"/>
      <c r="G87" s="93"/>
      <c r="H87" s="128"/>
      <c r="I87" s="93"/>
      <c r="J87" s="128"/>
      <c r="K87" s="93"/>
      <c r="L87" s="93">
        <v>15000</v>
      </c>
      <c r="M87" s="93"/>
      <c r="N87" s="93"/>
      <c r="O87" s="93"/>
    </row>
    <row r="88" spans="1:15">
      <c r="A88" s="409" t="s">
        <v>427</v>
      </c>
      <c r="B88" s="322" t="s">
        <v>183</v>
      </c>
      <c r="C88" s="294">
        <f>SUM(D88:O88)</f>
        <v>15000</v>
      </c>
      <c r="D88" s="126"/>
      <c r="E88" s="118"/>
      <c r="F88" s="126"/>
      <c r="G88" s="118"/>
      <c r="H88" s="126"/>
      <c r="I88" s="118"/>
      <c r="J88" s="126">
        <v>0</v>
      </c>
      <c r="K88" s="118"/>
      <c r="L88" s="118">
        <v>15000</v>
      </c>
      <c r="M88" s="118"/>
      <c r="N88" s="118"/>
      <c r="O88" s="118">
        <v>0</v>
      </c>
    </row>
    <row r="89" spans="1:15">
      <c r="A89" s="13" t="s">
        <v>602</v>
      </c>
      <c r="B89" s="7"/>
      <c r="C89" s="7"/>
      <c r="D89" s="124"/>
      <c r="E89" s="120"/>
      <c r="F89" s="124"/>
      <c r="G89" s="120"/>
      <c r="H89" s="124"/>
      <c r="I89" s="120"/>
      <c r="J89" s="124"/>
      <c r="K89" s="120"/>
      <c r="L89" s="120"/>
      <c r="M89" s="120"/>
      <c r="N89" s="120"/>
      <c r="O89" s="120"/>
    </row>
    <row r="90" spans="1:15">
      <c r="A90" s="46" t="s">
        <v>45</v>
      </c>
      <c r="B90" s="19"/>
      <c r="C90" s="347">
        <f>SUM(D90:O90)</f>
        <v>0</v>
      </c>
      <c r="D90" s="128"/>
      <c r="E90" s="93"/>
      <c r="F90" s="128"/>
      <c r="G90" s="93"/>
      <c r="H90" s="128"/>
      <c r="I90" s="93"/>
      <c r="J90" s="128"/>
      <c r="K90" s="93"/>
      <c r="L90" s="93"/>
      <c r="M90" s="93"/>
      <c r="N90" s="93"/>
      <c r="O90" s="93"/>
    </row>
    <row r="91" spans="1:15">
      <c r="A91" s="409" t="s">
        <v>427</v>
      </c>
      <c r="B91" s="322" t="s">
        <v>184</v>
      </c>
      <c r="C91" s="294">
        <f>SUM(D91:O91)</f>
        <v>0</v>
      </c>
      <c r="D91" s="126"/>
      <c r="E91" s="118"/>
      <c r="F91" s="126"/>
      <c r="G91" s="118"/>
      <c r="H91" s="126"/>
      <c r="I91" s="118"/>
      <c r="J91" s="126"/>
      <c r="K91" s="439"/>
      <c r="L91" s="118"/>
      <c r="M91" s="118"/>
      <c r="N91" s="118"/>
      <c r="O91" s="118">
        <v>0</v>
      </c>
    </row>
    <row r="92" spans="1:15">
      <c r="A92" s="13" t="s">
        <v>576</v>
      </c>
      <c r="B92" s="19"/>
      <c r="C92" s="19"/>
      <c r="D92" s="121"/>
      <c r="E92" s="120"/>
      <c r="F92" s="124"/>
      <c r="G92" s="120"/>
      <c r="H92" s="124"/>
      <c r="I92" s="120"/>
      <c r="J92" s="124"/>
      <c r="K92" s="120"/>
      <c r="L92" s="120"/>
      <c r="M92" s="120"/>
      <c r="N92" s="120"/>
      <c r="O92" s="120"/>
    </row>
    <row r="93" spans="1:15">
      <c r="A93" s="46" t="s">
        <v>45</v>
      </c>
      <c r="B93" s="19"/>
      <c r="C93" s="347">
        <f>SUM(D93:O93)</f>
        <v>0</v>
      </c>
      <c r="D93" s="121"/>
      <c r="E93" s="93"/>
      <c r="F93" s="128"/>
      <c r="G93" s="93"/>
      <c r="H93" s="128"/>
      <c r="I93" s="93"/>
      <c r="J93" s="128"/>
      <c r="K93" s="93"/>
      <c r="L93" s="93"/>
      <c r="M93" s="93"/>
      <c r="N93" s="93"/>
      <c r="O93" s="93"/>
    </row>
    <row r="94" spans="1:15">
      <c r="A94" s="409" t="s">
        <v>427</v>
      </c>
      <c r="B94" s="322" t="s">
        <v>183</v>
      </c>
      <c r="C94" s="294">
        <f>SUM(D94:O94)</f>
        <v>0</v>
      </c>
      <c r="D94" s="126"/>
      <c r="E94" s="118"/>
      <c r="F94" s="126"/>
      <c r="G94" s="118"/>
      <c r="H94" s="126"/>
      <c r="I94" s="118"/>
      <c r="J94" s="126"/>
      <c r="K94" s="118"/>
      <c r="L94" s="118"/>
      <c r="M94" s="118"/>
      <c r="N94" s="118"/>
      <c r="O94" s="118">
        <v>0</v>
      </c>
    </row>
    <row r="95" spans="1:15">
      <c r="A95" s="13" t="s">
        <v>577</v>
      </c>
      <c r="B95" s="7"/>
      <c r="C95" s="7"/>
      <c r="D95" s="124"/>
      <c r="E95" s="120"/>
      <c r="F95" s="124"/>
      <c r="G95" s="120"/>
      <c r="H95" s="124"/>
      <c r="I95" s="120"/>
      <c r="J95" s="124"/>
      <c r="K95" s="120"/>
      <c r="L95" s="120"/>
      <c r="M95" s="120"/>
      <c r="N95" s="120"/>
      <c r="O95" s="120"/>
    </row>
    <row r="96" spans="1:15">
      <c r="A96" s="46" t="s">
        <v>45</v>
      </c>
      <c r="B96" s="19"/>
      <c r="C96" s="347">
        <f>SUM(D96:O96)</f>
        <v>0</v>
      </c>
      <c r="D96" s="128"/>
      <c r="E96" s="93"/>
      <c r="F96" s="128"/>
      <c r="G96" s="93"/>
      <c r="H96" s="128"/>
      <c r="I96" s="93"/>
      <c r="J96" s="128"/>
      <c r="K96" s="93"/>
      <c r="L96" s="93"/>
      <c r="M96" s="93"/>
      <c r="N96" s="93"/>
      <c r="O96" s="93"/>
    </row>
    <row r="97" spans="1:15">
      <c r="A97" s="409" t="s">
        <v>427</v>
      </c>
      <c r="B97" s="322" t="s">
        <v>184</v>
      </c>
      <c r="C97" s="294">
        <f>SUM(D97:O97)</f>
        <v>0</v>
      </c>
      <c r="D97" s="126"/>
      <c r="E97" s="118"/>
      <c r="F97" s="126"/>
      <c r="G97" s="118"/>
      <c r="H97" s="126"/>
      <c r="I97" s="118"/>
      <c r="J97" s="126"/>
      <c r="K97" s="162"/>
      <c r="L97" s="118"/>
      <c r="M97" s="118"/>
      <c r="N97" s="118"/>
      <c r="O97" s="118">
        <v>0</v>
      </c>
    </row>
    <row r="98" spans="1:15">
      <c r="A98" s="57" t="s">
        <v>578</v>
      </c>
      <c r="B98" s="51"/>
      <c r="C98" s="51"/>
      <c r="D98" s="128"/>
      <c r="E98" s="93"/>
      <c r="F98" s="128"/>
      <c r="G98" s="93"/>
      <c r="H98" s="128"/>
      <c r="I98" s="93"/>
      <c r="J98" s="128"/>
      <c r="K98" s="93"/>
      <c r="L98" s="93"/>
      <c r="M98" s="93"/>
      <c r="N98" s="93"/>
      <c r="O98" s="93"/>
    </row>
    <row r="99" spans="1:15">
      <c r="A99" s="46" t="s">
        <v>45</v>
      </c>
      <c r="B99" s="51"/>
      <c r="C99" s="347">
        <f>SUM(D99:O99)</f>
        <v>220</v>
      </c>
      <c r="D99" s="128"/>
      <c r="E99" s="93"/>
      <c r="F99" s="128"/>
      <c r="G99" s="93"/>
      <c r="H99" s="128">
        <v>220</v>
      </c>
      <c r="I99" s="93"/>
      <c r="J99" s="128"/>
      <c r="K99" s="93"/>
      <c r="L99" s="93"/>
      <c r="M99" s="93"/>
      <c r="N99" s="93"/>
      <c r="O99" s="93"/>
    </row>
    <row r="100" spans="1:15">
      <c r="A100" s="409" t="s">
        <v>427</v>
      </c>
      <c r="B100" s="322" t="s">
        <v>183</v>
      </c>
      <c r="C100" s="294">
        <f>SUM(D100:O100)</f>
        <v>220</v>
      </c>
      <c r="D100" s="126"/>
      <c r="E100" s="118"/>
      <c r="F100" s="126"/>
      <c r="G100" s="118"/>
      <c r="H100" s="126">
        <v>220</v>
      </c>
      <c r="I100" s="118"/>
      <c r="J100" s="126"/>
      <c r="K100" s="118"/>
      <c r="L100" s="118"/>
      <c r="M100" s="118"/>
      <c r="N100" s="118"/>
      <c r="O100" s="118">
        <v>0</v>
      </c>
    </row>
    <row r="101" spans="1:15">
      <c r="A101" s="60" t="s">
        <v>580</v>
      </c>
      <c r="B101" s="51"/>
      <c r="C101" s="51"/>
      <c r="D101" s="128"/>
      <c r="E101" s="120"/>
      <c r="F101" s="124"/>
      <c r="G101" s="120"/>
      <c r="H101" s="124"/>
      <c r="I101" s="120"/>
      <c r="J101" s="124"/>
      <c r="K101" s="120"/>
      <c r="L101" s="120"/>
      <c r="M101" s="120"/>
      <c r="N101" s="120"/>
      <c r="O101" s="120"/>
    </row>
    <row r="102" spans="1:15">
      <c r="A102" s="46" t="s">
        <v>45</v>
      </c>
      <c r="B102" s="51"/>
      <c r="C102" s="347">
        <f>SUM(D102:O102)</f>
        <v>0</v>
      </c>
      <c r="D102" s="128"/>
      <c r="E102" s="93"/>
      <c r="F102" s="128"/>
      <c r="G102" s="93"/>
      <c r="H102" s="128"/>
      <c r="I102" s="93"/>
      <c r="J102" s="128"/>
      <c r="K102" s="93"/>
      <c r="L102" s="93"/>
      <c r="M102" s="93"/>
      <c r="N102" s="93"/>
      <c r="O102" s="93"/>
    </row>
    <row r="103" spans="1:15">
      <c r="A103" s="409" t="s">
        <v>427</v>
      </c>
      <c r="B103" s="323" t="s">
        <v>184</v>
      </c>
      <c r="C103" s="294">
        <f>SUM(D103:O103)</f>
        <v>0</v>
      </c>
      <c r="D103" s="116"/>
      <c r="E103" s="118"/>
      <c r="F103" s="126"/>
      <c r="G103" s="118"/>
      <c r="H103" s="126"/>
      <c r="I103" s="118"/>
      <c r="J103" s="126"/>
      <c r="K103" s="118"/>
      <c r="L103" s="118"/>
      <c r="M103" s="118"/>
      <c r="N103" s="118"/>
      <c r="O103" s="118">
        <v>0</v>
      </c>
    </row>
    <row r="104" spans="1:15">
      <c r="A104" s="57" t="s">
        <v>603</v>
      </c>
      <c r="B104" s="274"/>
      <c r="C104" s="274"/>
      <c r="D104" s="122"/>
      <c r="E104" s="116"/>
      <c r="F104" s="128"/>
      <c r="G104" s="93"/>
      <c r="H104" s="128"/>
      <c r="I104" s="93"/>
      <c r="J104" s="128"/>
      <c r="K104" s="93"/>
      <c r="L104" s="93"/>
      <c r="M104" s="93"/>
      <c r="N104" s="93"/>
      <c r="O104" s="93"/>
    </row>
    <row r="105" spans="1:15">
      <c r="A105" s="46" t="s">
        <v>45</v>
      </c>
      <c r="B105" s="405"/>
      <c r="C105" s="347">
        <f>SUM(D105:O105)</f>
        <v>0</v>
      </c>
      <c r="D105" s="116"/>
      <c r="E105" s="116"/>
      <c r="F105" s="128"/>
      <c r="G105" s="93"/>
      <c r="H105" s="128"/>
      <c r="I105" s="93"/>
      <c r="J105" s="128"/>
      <c r="K105" s="93"/>
      <c r="L105" s="93"/>
      <c r="M105" s="93"/>
      <c r="N105" s="93"/>
      <c r="O105" s="93"/>
    </row>
    <row r="106" spans="1:15">
      <c r="A106" s="409" t="s">
        <v>427</v>
      </c>
      <c r="B106" s="324" t="s">
        <v>183</v>
      </c>
      <c r="C106" s="294">
        <f>SUM(D106:O106)</f>
        <v>0</v>
      </c>
      <c r="D106" s="115"/>
      <c r="E106" s="116"/>
      <c r="F106" s="128"/>
      <c r="G106" s="93"/>
      <c r="H106" s="128"/>
      <c r="I106" s="93"/>
      <c r="J106" s="128"/>
      <c r="K106" s="93"/>
      <c r="L106" s="93"/>
      <c r="M106" s="93"/>
      <c r="N106" s="93"/>
      <c r="O106" s="93"/>
    </row>
    <row r="107" spans="1:15">
      <c r="A107" s="57" t="s">
        <v>604</v>
      </c>
      <c r="B107" s="274"/>
      <c r="C107" s="274"/>
      <c r="D107" s="122"/>
      <c r="E107" s="120"/>
      <c r="F107" s="124"/>
      <c r="G107" s="120"/>
      <c r="H107" s="124"/>
      <c r="I107" s="120"/>
      <c r="J107" s="124"/>
      <c r="K107" s="120"/>
      <c r="L107" s="120"/>
      <c r="M107" s="120"/>
      <c r="N107" s="120"/>
      <c r="O107" s="120"/>
    </row>
    <row r="108" spans="1:15">
      <c r="A108" s="46" t="s">
        <v>45</v>
      </c>
      <c r="B108" s="405"/>
      <c r="C108" s="347">
        <f>SUM(D108:O108)</f>
        <v>12320</v>
      </c>
      <c r="D108" s="116"/>
      <c r="E108" s="93"/>
      <c r="F108" s="128"/>
      <c r="G108" s="93"/>
      <c r="H108" s="128">
        <v>12320</v>
      </c>
      <c r="I108" s="93"/>
      <c r="J108" s="128"/>
      <c r="K108" s="93"/>
      <c r="L108" s="93"/>
      <c r="M108" s="93"/>
      <c r="N108" s="93"/>
      <c r="O108" s="93"/>
    </row>
    <row r="109" spans="1:15">
      <c r="A109" s="409" t="s">
        <v>427</v>
      </c>
      <c r="B109" s="324" t="s">
        <v>183</v>
      </c>
      <c r="C109" s="294">
        <f>SUM(D109:O109)</f>
        <v>12320</v>
      </c>
      <c r="D109" s="115"/>
      <c r="E109" s="118"/>
      <c r="F109" s="126"/>
      <c r="G109" s="118"/>
      <c r="H109" s="126">
        <v>12320</v>
      </c>
      <c r="I109" s="118"/>
      <c r="J109" s="126"/>
      <c r="K109" s="118"/>
      <c r="L109" s="118"/>
      <c r="M109" s="118"/>
      <c r="N109" s="118"/>
      <c r="O109" s="118"/>
    </row>
    <row r="110" spans="1:15">
      <c r="A110" s="406" t="s">
        <v>605</v>
      </c>
      <c r="B110" s="274"/>
      <c r="C110" s="274"/>
      <c r="D110" s="122"/>
      <c r="E110" s="120"/>
      <c r="F110" s="124"/>
      <c r="G110" s="120"/>
      <c r="H110" s="124"/>
      <c r="I110" s="120"/>
      <c r="J110" s="124"/>
      <c r="K110" s="120"/>
      <c r="L110" s="120"/>
      <c r="M110" s="120"/>
      <c r="N110" s="120"/>
      <c r="O110" s="120"/>
    </row>
    <row r="111" spans="1:15">
      <c r="A111" s="46" t="s">
        <v>45</v>
      </c>
      <c r="B111" s="405"/>
      <c r="C111" s="347">
        <f>SUM(D111:O111)</f>
        <v>0</v>
      </c>
      <c r="D111" s="116"/>
      <c r="E111" s="93"/>
      <c r="F111" s="128"/>
      <c r="G111" s="93"/>
      <c r="H111" s="128"/>
      <c r="I111" s="93"/>
      <c r="J111" s="128"/>
      <c r="K111" s="93"/>
      <c r="L111" s="93"/>
      <c r="M111" s="93"/>
      <c r="N111" s="93"/>
      <c r="O111" s="93"/>
    </row>
    <row r="112" spans="1:15">
      <c r="A112" s="409" t="s">
        <v>427</v>
      </c>
      <c r="B112" s="324" t="s">
        <v>183</v>
      </c>
      <c r="C112" s="294">
        <f>SUM(D112:O112)</f>
        <v>0</v>
      </c>
      <c r="D112" s="115"/>
      <c r="E112" s="118"/>
      <c r="F112" s="126"/>
      <c r="G112" s="118"/>
      <c r="H112" s="126"/>
      <c r="I112" s="118"/>
      <c r="J112" s="126"/>
      <c r="K112" s="118"/>
      <c r="L112" s="118"/>
      <c r="M112" s="118"/>
      <c r="N112" s="118"/>
      <c r="O112" s="118"/>
    </row>
    <row r="113" spans="1:15">
      <c r="A113" s="406" t="s">
        <v>606</v>
      </c>
      <c r="B113" s="274"/>
      <c r="C113" s="274"/>
      <c r="D113" s="122"/>
      <c r="E113" s="120"/>
      <c r="F113" s="124"/>
      <c r="G113" s="120"/>
      <c r="H113" s="124"/>
      <c r="I113" s="120"/>
      <c r="J113" s="124"/>
      <c r="K113" s="120"/>
      <c r="L113" s="120"/>
      <c r="M113" s="120"/>
      <c r="N113" s="120"/>
      <c r="O113" s="120"/>
    </row>
    <row r="114" spans="1:15">
      <c r="A114" s="46" t="s">
        <v>45</v>
      </c>
      <c r="B114" s="405"/>
      <c r="C114" s="347">
        <f>SUM(D114:O114)</f>
        <v>0</v>
      </c>
      <c r="D114" s="116"/>
      <c r="E114" s="93"/>
      <c r="F114" s="128"/>
      <c r="G114" s="93"/>
      <c r="H114" s="128"/>
      <c r="I114" s="93"/>
      <c r="J114" s="128"/>
      <c r="K114" s="93"/>
      <c r="L114" s="93"/>
      <c r="M114" s="93"/>
      <c r="N114" s="93"/>
      <c r="O114" s="93"/>
    </row>
    <row r="115" spans="1:15">
      <c r="A115" s="409" t="s">
        <v>427</v>
      </c>
      <c r="B115" s="324" t="s">
        <v>183</v>
      </c>
      <c r="C115" s="294">
        <f>SUM(D115:O115)</f>
        <v>0</v>
      </c>
      <c r="D115" s="115"/>
      <c r="E115" s="118"/>
      <c r="F115" s="126"/>
      <c r="G115" s="118"/>
      <c r="H115" s="126"/>
      <c r="I115" s="118"/>
      <c r="J115" s="126"/>
      <c r="K115" s="118"/>
      <c r="L115" s="118"/>
      <c r="M115" s="118"/>
      <c r="N115" s="118"/>
      <c r="O115" s="118"/>
    </row>
    <row r="116" spans="1:15">
      <c r="A116" s="407" t="s">
        <v>585</v>
      </c>
      <c r="B116" s="63"/>
      <c r="C116" s="50"/>
      <c r="D116" s="122"/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</row>
    <row r="117" spans="1:15">
      <c r="A117" s="46" t="s">
        <v>45</v>
      </c>
      <c r="B117" s="175"/>
      <c r="C117" s="347">
        <f>SUM(D117:O117)</f>
        <v>0</v>
      </c>
      <c r="D117" s="116"/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</row>
    <row r="118" spans="1:15">
      <c r="A118" s="409" t="s">
        <v>427</v>
      </c>
      <c r="B118" s="287" t="s">
        <v>183</v>
      </c>
      <c r="C118" s="294">
        <f>SUM(D118:O118)</f>
        <v>0</v>
      </c>
      <c r="D118" s="115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</row>
    <row r="119" spans="1:15">
      <c r="A119" s="321" t="s">
        <v>586</v>
      </c>
      <c r="B119" s="325"/>
      <c r="C119" s="51"/>
      <c r="D119" s="128"/>
      <c r="E119" s="120"/>
      <c r="F119" s="124"/>
      <c r="G119" s="120"/>
      <c r="H119" s="124"/>
      <c r="I119" s="120"/>
      <c r="J119" s="124"/>
      <c r="K119" s="120"/>
      <c r="L119" s="120"/>
      <c r="M119" s="120"/>
      <c r="N119" s="120"/>
      <c r="O119" s="120"/>
    </row>
    <row r="120" spans="1:15">
      <c r="A120" s="46" t="s">
        <v>45</v>
      </c>
      <c r="B120" s="325"/>
      <c r="C120" s="347">
        <f>SUM(D120:O120)</f>
        <v>0</v>
      </c>
      <c r="D120" s="128"/>
      <c r="E120" s="93"/>
      <c r="F120" s="128"/>
      <c r="G120" s="93"/>
      <c r="H120" s="128"/>
      <c r="I120" s="93"/>
      <c r="J120" s="128"/>
      <c r="K120" s="93"/>
      <c r="L120" s="93"/>
      <c r="M120" s="93"/>
      <c r="N120" s="93"/>
      <c r="O120" s="93"/>
    </row>
    <row r="121" spans="1:15">
      <c r="A121" s="409" t="s">
        <v>427</v>
      </c>
      <c r="B121" s="322" t="s">
        <v>183</v>
      </c>
      <c r="C121" s="294">
        <f>SUM(D121:O121)</f>
        <v>0</v>
      </c>
      <c r="D121" s="126"/>
      <c r="E121" s="118"/>
      <c r="F121" s="126"/>
      <c r="G121" s="118"/>
      <c r="H121" s="126"/>
      <c r="I121" s="118"/>
      <c r="J121" s="126"/>
      <c r="K121" s="118"/>
      <c r="L121" s="118"/>
      <c r="M121" s="118"/>
      <c r="N121" s="118"/>
      <c r="O121" s="118">
        <v>0</v>
      </c>
    </row>
    <row r="122" spans="1:15">
      <c r="A122" s="407" t="s">
        <v>607</v>
      </c>
      <c r="B122" s="63"/>
      <c r="C122" s="50"/>
      <c r="D122" s="122"/>
      <c r="E122" s="120"/>
      <c r="F122" s="120"/>
      <c r="G122" s="120"/>
      <c r="H122" s="120"/>
      <c r="I122" s="120"/>
      <c r="J122" s="120"/>
      <c r="K122" s="120"/>
      <c r="L122" s="120"/>
      <c r="M122" s="120"/>
      <c r="N122" s="120"/>
      <c r="O122" s="120"/>
    </row>
    <row r="123" spans="1:15">
      <c r="A123" s="46" t="s">
        <v>45</v>
      </c>
      <c r="B123" s="175"/>
      <c r="C123" s="347">
        <f>SUM(D123:O123)</f>
        <v>0</v>
      </c>
      <c r="D123" s="116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</row>
    <row r="124" spans="1:15">
      <c r="A124" s="409" t="s">
        <v>427</v>
      </c>
      <c r="B124" s="287" t="s">
        <v>184</v>
      </c>
      <c r="C124" s="294">
        <f>SUM(D124:O124)</f>
        <v>0</v>
      </c>
      <c r="D124" s="115"/>
      <c r="E124" s="118"/>
      <c r="F124" s="118"/>
      <c r="G124" s="118"/>
      <c r="H124" s="118"/>
      <c r="I124" s="118"/>
      <c r="J124" s="118"/>
      <c r="K124" s="118"/>
      <c r="L124" s="118"/>
      <c r="M124" s="118"/>
      <c r="N124" s="118"/>
      <c r="O124" s="118"/>
    </row>
    <row r="125" spans="1:15">
      <c r="A125" s="407" t="s">
        <v>588</v>
      </c>
      <c r="B125" s="63"/>
      <c r="C125" s="50"/>
      <c r="D125" s="122"/>
      <c r="E125" s="120"/>
      <c r="F125" s="120"/>
      <c r="G125" s="120"/>
      <c r="H125" s="120"/>
      <c r="I125" s="120"/>
      <c r="J125" s="120"/>
      <c r="K125" s="120"/>
      <c r="L125" s="120"/>
      <c r="M125" s="120"/>
      <c r="N125" s="120"/>
      <c r="O125" s="120"/>
    </row>
    <row r="126" spans="1:15">
      <c r="A126" s="46" t="s">
        <v>45</v>
      </c>
      <c r="B126" s="175"/>
      <c r="C126" s="347">
        <f>SUM(D126:O126)</f>
        <v>0</v>
      </c>
      <c r="D126" s="116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</row>
    <row r="127" spans="1:15">
      <c r="A127" s="409" t="s">
        <v>427</v>
      </c>
      <c r="B127" s="287" t="s">
        <v>184</v>
      </c>
      <c r="C127" s="294">
        <f>SUM(D127:O127)</f>
        <v>0</v>
      </c>
      <c r="D127" s="115"/>
      <c r="E127" s="118"/>
      <c r="F127" s="118"/>
      <c r="G127" s="118"/>
      <c r="H127" s="118"/>
      <c r="I127" s="118"/>
      <c r="J127" s="118"/>
      <c r="K127" s="118"/>
      <c r="L127" s="118"/>
      <c r="M127" s="118"/>
      <c r="N127" s="118"/>
      <c r="O127" s="118"/>
    </row>
    <row r="128" spans="1:15">
      <c r="A128" s="57" t="s">
        <v>589</v>
      </c>
      <c r="B128" s="50"/>
      <c r="C128" s="50"/>
      <c r="D128" s="124"/>
      <c r="E128" s="120"/>
      <c r="F128" s="124"/>
      <c r="G128" s="120"/>
      <c r="H128" s="124"/>
      <c r="I128" s="120"/>
      <c r="J128" s="124"/>
      <c r="K128" s="120"/>
      <c r="L128" s="120"/>
      <c r="M128" s="120"/>
      <c r="N128" s="120"/>
      <c r="O128" s="120"/>
    </row>
    <row r="129" spans="1:15">
      <c r="A129" s="46" t="s">
        <v>45</v>
      </c>
      <c r="B129" s="51"/>
      <c r="C129" s="347">
        <f>SUM(D129:O129)</f>
        <v>0</v>
      </c>
      <c r="D129" s="128"/>
      <c r="E129" s="93"/>
      <c r="F129" s="128"/>
      <c r="G129" s="93"/>
      <c r="H129" s="128"/>
      <c r="I129" s="93"/>
      <c r="J129" s="128"/>
      <c r="K129" s="93"/>
      <c r="L129" s="93"/>
      <c r="M129" s="93"/>
      <c r="N129" s="93"/>
      <c r="O129" s="93"/>
    </row>
    <row r="130" spans="1:15">
      <c r="A130" s="409" t="s">
        <v>427</v>
      </c>
      <c r="B130" s="322" t="s">
        <v>184</v>
      </c>
      <c r="C130" s="294">
        <f>SUM(D130:O130)</f>
        <v>0</v>
      </c>
      <c r="D130" s="126"/>
      <c r="E130" s="118"/>
      <c r="F130" s="126"/>
      <c r="G130" s="118"/>
      <c r="H130" s="126"/>
      <c r="I130" s="118"/>
      <c r="J130" s="126"/>
      <c r="K130" s="118"/>
      <c r="L130" s="118"/>
      <c r="M130" s="118"/>
      <c r="N130" s="118"/>
      <c r="O130" s="118"/>
    </row>
    <row r="131" spans="1:15">
      <c r="A131" s="60" t="s">
        <v>608</v>
      </c>
      <c r="B131" s="51"/>
      <c r="C131" s="51"/>
      <c r="D131" s="128"/>
      <c r="E131" s="93"/>
      <c r="F131" s="128"/>
      <c r="G131" s="93"/>
      <c r="H131" s="128"/>
      <c r="I131" s="93"/>
      <c r="J131" s="128"/>
      <c r="K131" s="93"/>
      <c r="L131" s="93"/>
      <c r="M131" s="93"/>
      <c r="N131" s="93"/>
      <c r="O131" s="93"/>
    </row>
    <row r="132" spans="1:15">
      <c r="A132" s="46" t="s">
        <v>45</v>
      </c>
      <c r="B132" s="51"/>
      <c r="C132" s="347">
        <f>SUM(D132:O132)</f>
        <v>0</v>
      </c>
      <c r="D132" s="128"/>
      <c r="E132" s="93"/>
      <c r="F132" s="128"/>
      <c r="G132" s="93"/>
      <c r="H132" s="128"/>
      <c r="I132" s="93"/>
      <c r="J132" s="128"/>
      <c r="K132" s="93"/>
      <c r="L132" s="93"/>
      <c r="M132" s="93"/>
      <c r="N132" s="93"/>
      <c r="O132" s="93"/>
    </row>
    <row r="133" spans="1:15">
      <c r="A133" s="409" t="s">
        <v>427</v>
      </c>
      <c r="B133" s="322" t="s">
        <v>184</v>
      </c>
      <c r="C133" s="294">
        <f>SUM(D133:O133)</f>
        <v>0</v>
      </c>
      <c r="D133" s="126"/>
      <c r="E133" s="93"/>
      <c r="F133" s="128"/>
      <c r="G133" s="93"/>
      <c r="H133" s="128"/>
      <c r="I133" s="93"/>
      <c r="J133" s="128"/>
      <c r="K133" s="93"/>
      <c r="L133" s="93"/>
      <c r="M133" s="93"/>
      <c r="N133" s="93"/>
      <c r="O133" s="93">
        <v>0</v>
      </c>
    </row>
    <row r="134" spans="1:15">
      <c r="A134" s="186" t="s">
        <v>609</v>
      </c>
      <c r="B134" s="7"/>
      <c r="C134" s="19"/>
      <c r="D134" s="124"/>
      <c r="E134" s="120"/>
      <c r="F134" s="124"/>
      <c r="G134" s="120"/>
      <c r="H134" s="124"/>
      <c r="I134" s="120"/>
      <c r="J134" s="124"/>
      <c r="K134" s="120"/>
      <c r="L134" s="120"/>
      <c r="M134" s="120"/>
      <c r="N134" s="120"/>
      <c r="O134" s="120"/>
    </row>
    <row r="135" spans="1:15">
      <c r="A135" s="46" t="s">
        <v>45</v>
      </c>
      <c r="B135" s="19"/>
      <c r="C135" s="347">
        <f>SUM(D135:O135)</f>
        <v>0</v>
      </c>
      <c r="D135" s="128"/>
      <c r="E135" s="93"/>
      <c r="F135" s="128"/>
      <c r="G135" s="93"/>
      <c r="H135" s="128"/>
      <c r="I135" s="93"/>
      <c r="J135" s="128"/>
      <c r="K135" s="93"/>
      <c r="L135" s="93"/>
      <c r="M135" s="93"/>
      <c r="N135" s="93"/>
      <c r="O135" s="93"/>
    </row>
    <row r="136" spans="1:15">
      <c r="A136" s="409" t="s">
        <v>427</v>
      </c>
      <c r="B136" s="322" t="s">
        <v>183</v>
      </c>
      <c r="C136" s="294">
        <f>SUM(D136:O136)</f>
        <v>0</v>
      </c>
      <c r="D136" s="126"/>
      <c r="E136" s="118"/>
      <c r="F136" s="126"/>
      <c r="G136" s="118"/>
      <c r="H136" s="126"/>
      <c r="I136" s="118"/>
      <c r="J136" s="126"/>
      <c r="K136" s="118"/>
      <c r="L136" s="118"/>
      <c r="M136" s="118"/>
      <c r="N136" s="118"/>
      <c r="O136" s="118">
        <v>0</v>
      </c>
    </row>
    <row r="137" spans="1:15">
      <c r="A137" s="24" t="s">
        <v>610</v>
      </c>
      <c r="B137" s="19"/>
      <c r="C137" s="19"/>
      <c r="D137" s="124"/>
      <c r="E137" s="120"/>
      <c r="F137" s="124"/>
      <c r="G137" s="120"/>
      <c r="H137" s="124"/>
      <c r="I137" s="120"/>
      <c r="J137" s="124"/>
      <c r="K137" s="120"/>
      <c r="L137" s="120"/>
      <c r="M137" s="120"/>
      <c r="N137" s="120"/>
      <c r="O137" s="120"/>
    </row>
    <row r="138" spans="1:15">
      <c r="A138" s="46" t="s">
        <v>45</v>
      </c>
      <c r="B138" s="19"/>
      <c r="C138" s="347">
        <f>SUM(D138:O138)</f>
        <v>0</v>
      </c>
      <c r="D138" s="128"/>
      <c r="E138" s="93"/>
      <c r="F138" s="128"/>
      <c r="G138" s="93"/>
      <c r="H138" s="128"/>
      <c r="I138" s="93"/>
      <c r="J138" s="128"/>
      <c r="K138" s="93"/>
      <c r="L138" s="93"/>
      <c r="M138" s="93"/>
      <c r="N138" s="93"/>
      <c r="O138" s="93"/>
    </row>
    <row r="139" spans="1:15">
      <c r="A139" s="409" t="s">
        <v>427</v>
      </c>
      <c r="B139" s="323" t="s">
        <v>183</v>
      </c>
      <c r="C139" s="294">
        <f>SUM(D139:O139)</f>
        <v>0</v>
      </c>
      <c r="D139" s="126"/>
      <c r="E139" s="118"/>
      <c r="F139" s="126"/>
      <c r="G139" s="118"/>
      <c r="H139" s="126"/>
      <c r="I139" s="118"/>
      <c r="J139" s="126"/>
      <c r="K139" s="118"/>
      <c r="L139" s="118"/>
      <c r="M139" s="118"/>
      <c r="N139" s="118"/>
      <c r="O139" s="118">
        <v>0</v>
      </c>
    </row>
    <row r="140" spans="1:15">
      <c r="A140" s="13" t="s">
        <v>593</v>
      </c>
      <c r="B140" s="7"/>
      <c r="C140" s="7"/>
      <c r="D140" s="124"/>
      <c r="E140" s="120"/>
      <c r="F140" s="124"/>
      <c r="G140" s="120"/>
      <c r="H140" s="124"/>
      <c r="I140" s="120"/>
      <c r="J140" s="124"/>
      <c r="K140" s="120"/>
      <c r="L140" s="120"/>
      <c r="M140" s="120"/>
      <c r="N140" s="120"/>
      <c r="O140" s="120"/>
    </row>
    <row r="141" spans="1:15">
      <c r="A141" s="46" t="s">
        <v>45</v>
      </c>
      <c r="B141" s="19"/>
      <c r="C141" s="347">
        <f>SUM(D141:O141)</f>
        <v>0</v>
      </c>
      <c r="D141" s="128"/>
      <c r="E141" s="93"/>
      <c r="F141" s="128"/>
      <c r="G141" s="93"/>
      <c r="H141" s="128"/>
      <c r="I141" s="93"/>
      <c r="J141" s="128"/>
      <c r="K141" s="93"/>
      <c r="L141" s="93"/>
      <c r="M141" s="93"/>
      <c r="N141" s="93"/>
      <c r="O141" s="93"/>
    </row>
    <row r="142" spans="1:15">
      <c r="A142" s="409" t="s">
        <v>427</v>
      </c>
      <c r="B142" s="322" t="s">
        <v>183</v>
      </c>
      <c r="C142" s="294">
        <f>SUM(D142:O142)</f>
        <v>0</v>
      </c>
      <c r="D142" s="126"/>
      <c r="E142" s="118"/>
      <c r="F142" s="126"/>
      <c r="G142" s="118"/>
      <c r="H142" s="126"/>
      <c r="I142" s="118"/>
      <c r="J142" s="126"/>
      <c r="K142" s="118"/>
      <c r="L142" s="118"/>
      <c r="M142" s="118"/>
      <c r="N142" s="118"/>
      <c r="O142" s="118">
        <v>0</v>
      </c>
    </row>
    <row r="143" spans="1:15">
      <c r="A143" s="13" t="s">
        <v>611</v>
      </c>
      <c r="B143" s="7"/>
      <c r="C143" s="7"/>
      <c r="D143" s="124"/>
      <c r="E143" s="120"/>
      <c r="F143" s="124"/>
      <c r="G143" s="120"/>
      <c r="H143" s="124"/>
      <c r="I143" s="120"/>
      <c r="J143" s="124"/>
      <c r="K143" s="120"/>
      <c r="L143" s="120"/>
      <c r="M143" s="120"/>
      <c r="N143" s="120"/>
      <c r="O143" s="120"/>
    </row>
    <row r="144" spans="1:15">
      <c r="A144" s="46" t="s">
        <v>45</v>
      </c>
      <c r="B144" s="19"/>
      <c r="C144" s="347">
        <f>SUM(D144:O144)</f>
        <v>6105</v>
      </c>
      <c r="D144" s="128"/>
      <c r="E144" s="93"/>
      <c r="F144" s="128"/>
      <c r="G144" s="93"/>
      <c r="H144" s="128">
        <v>6105</v>
      </c>
      <c r="I144" s="93"/>
      <c r="J144" s="128"/>
      <c r="K144" s="93"/>
      <c r="L144" s="93"/>
      <c r="M144" s="93"/>
      <c r="N144" s="93"/>
      <c r="O144" s="93"/>
    </row>
    <row r="145" spans="1:15">
      <c r="A145" s="409" t="s">
        <v>427</v>
      </c>
      <c r="B145" s="322" t="s">
        <v>183</v>
      </c>
      <c r="C145" s="294">
        <f>SUM(D145:O145)</f>
        <v>6105</v>
      </c>
      <c r="D145" s="126"/>
      <c r="E145" s="93"/>
      <c r="F145" s="128"/>
      <c r="G145" s="93"/>
      <c r="H145" s="128">
        <v>6105</v>
      </c>
      <c r="I145" s="93"/>
      <c r="J145" s="128"/>
      <c r="K145" s="93"/>
      <c r="L145" s="93"/>
      <c r="M145" s="93"/>
      <c r="N145" s="93"/>
      <c r="O145" s="93">
        <v>0</v>
      </c>
    </row>
    <row r="146" spans="1:15">
      <c r="A146" s="13" t="s">
        <v>595</v>
      </c>
      <c r="B146" s="7"/>
      <c r="C146" s="7"/>
      <c r="D146" s="124"/>
      <c r="E146" s="120"/>
      <c r="F146" s="124"/>
      <c r="G146" s="120"/>
      <c r="H146" s="120"/>
      <c r="I146" s="124"/>
      <c r="J146" s="120"/>
      <c r="K146" s="124"/>
      <c r="L146" s="120"/>
      <c r="M146" s="122"/>
      <c r="N146" s="120"/>
      <c r="O146" s="124"/>
    </row>
    <row r="147" spans="1:15">
      <c r="A147" s="46" t="s">
        <v>45</v>
      </c>
      <c r="B147" s="19"/>
      <c r="C147" s="347">
        <f>SUM(D147:O147)</f>
        <v>680</v>
      </c>
      <c r="D147" s="128"/>
      <c r="E147" s="93"/>
      <c r="F147" s="128"/>
      <c r="G147" s="93"/>
      <c r="H147" s="93">
        <v>680</v>
      </c>
      <c r="I147" s="128"/>
      <c r="J147" s="93"/>
      <c r="K147" s="128"/>
      <c r="L147" s="93"/>
      <c r="M147" s="116"/>
      <c r="N147" s="93"/>
      <c r="O147" s="128"/>
    </row>
    <row r="148" spans="1:15">
      <c r="A148" s="409" t="s">
        <v>427</v>
      </c>
      <c r="B148" s="322" t="s">
        <v>184</v>
      </c>
      <c r="C148" s="294">
        <f>SUM(D148:O148)</f>
        <v>680</v>
      </c>
      <c r="D148" s="126" t="s">
        <v>657</v>
      </c>
      <c r="E148" s="118"/>
      <c r="F148" s="126"/>
      <c r="G148" s="118"/>
      <c r="H148" s="118">
        <v>680</v>
      </c>
      <c r="I148" s="126"/>
      <c r="J148" s="118"/>
      <c r="K148" s="126"/>
      <c r="L148" s="118"/>
      <c r="M148" s="115"/>
      <c r="N148" s="118"/>
      <c r="O148" s="126">
        <v>0</v>
      </c>
    </row>
    <row r="149" spans="1:15">
      <c r="A149" s="60" t="s">
        <v>596</v>
      </c>
      <c r="B149" s="51"/>
      <c r="C149" s="51"/>
      <c r="D149" s="128"/>
      <c r="E149" s="93"/>
      <c r="F149" s="128"/>
      <c r="G149" s="93"/>
      <c r="H149" s="93"/>
      <c r="I149" s="128"/>
      <c r="J149" s="93"/>
      <c r="K149" s="120"/>
      <c r="L149" s="120"/>
      <c r="M149" s="120"/>
      <c r="N149" s="120"/>
      <c r="O149" s="120"/>
    </row>
    <row r="150" spans="1:15">
      <c r="A150" s="46" t="s">
        <v>45</v>
      </c>
      <c r="B150" s="51"/>
      <c r="C150" s="347">
        <f>SUM(D150:O150)</f>
        <v>0</v>
      </c>
      <c r="D150" s="128"/>
      <c r="E150" s="93"/>
      <c r="F150" s="128"/>
      <c r="G150" s="93"/>
      <c r="H150" s="93"/>
      <c r="I150" s="128"/>
      <c r="J150" s="93"/>
      <c r="K150" s="93"/>
      <c r="L150" s="93"/>
      <c r="M150" s="93"/>
      <c r="N150" s="93"/>
      <c r="O150" s="93"/>
    </row>
    <row r="151" spans="1:15">
      <c r="A151" s="409" t="s">
        <v>427</v>
      </c>
      <c r="B151" s="323" t="s">
        <v>183</v>
      </c>
      <c r="C151" s="294">
        <f>SUM(D151:O151)</f>
        <v>0</v>
      </c>
      <c r="D151" s="128"/>
      <c r="E151" s="93"/>
      <c r="F151" s="128"/>
      <c r="G151" s="93"/>
      <c r="H151" s="93"/>
      <c r="I151" s="128"/>
      <c r="J151" s="93"/>
      <c r="K151" s="118"/>
      <c r="L151" s="118"/>
      <c r="M151" s="118"/>
      <c r="N151" s="118"/>
      <c r="O151" s="118"/>
    </row>
    <row r="152" spans="1:15">
      <c r="A152" s="13" t="s">
        <v>597</v>
      </c>
      <c r="B152" s="7"/>
      <c r="C152" s="7"/>
      <c r="D152" s="124"/>
      <c r="E152" s="120"/>
      <c r="F152" s="124"/>
      <c r="G152" s="120"/>
      <c r="H152" s="120"/>
      <c r="I152" s="124"/>
      <c r="J152" s="120"/>
      <c r="K152" s="120"/>
      <c r="L152" s="124"/>
      <c r="M152" s="120"/>
      <c r="N152" s="122"/>
      <c r="O152" s="120"/>
    </row>
    <row r="153" spans="1:15">
      <c r="A153" s="46" t="s">
        <v>45</v>
      </c>
      <c r="B153" s="19"/>
      <c r="C153" s="347">
        <f>SUM(D153:O153)</f>
        <v>0</v>
      </c>
      <c r="D153" s="128"/>
      <c r="E153" s="93"/>
      <c r="F153" s="128"/>
      <c r="G153" s="93"/>
      <c r="H153" s="93"/>
      <c r="I153" s="128"/>
      <c r="J153" s="93"/>
      <c r="K153" s="93"/>
      <c r="L153" s="128"/>
      <c r="M153" s="93"/>
      <c r="N153" s="116"/>
      <c r="O153" s="93"/>
    </row>
    <row r="154" spans="1:15">
      <c r="A154" s="409" t="s">
        <v>427</v>
      </c>
      <c r="B154" s="322" t="s">
        <v>183</v>
      </c>
      <c r="C154" s="294">
        <f>SUM(D154:O154)</f>
        <v>0</v>
      </c>
      <c r="D154" s="126"/>
      <c r="E154" s="118"/>
      <c r="F154" s="126"/>
      <c r="G154" s="118"/>
      <c r="H154" s="118"/>
      <c r="I154" s="126"/>
      <c r="J154" s="118"/>
      <c r="K154" s="118"/>
      <c r="L154" s="126"/>
      <c r="M154" s="118"/>
      <c r="N154" s="115"/>
      <c r="O154" s="118">
        <v>0</v>
      </c>
    </row>
    <row r="155" spans="1:15">
      <c r="A155" s="13" t="s">
        <v>598</v>
      </c>
      <c r="B155" s="7"/>
      <c r="C155" s="7"/>
      <c r="D155" s="124"/>
      <c r="E155" s="120"/>
      <c r="F155" s="124"/>
      <c r="G155" s="120"/>
      <c r="H155" s="120"/>
      <c r="I155" s="124"/>
      <c r="J155" s="120"/>
      <c r="K155" s="120"/>
      <c r="L155" s="124"/>
      <c r="M155" s="120"/>
      <c r="N155" s="122"/>
      <c r="O155" s="120"/>
    </row>
    <row r="156" spans="1:15">
      <c r="A156" s="46" t="s">
        <v>45</v>
      </c>
      <c r="B156" s="19"/>
      <c r="C156" s="347">
        <f>SUM(D156:O156)</f>
        <v>0</v>
      </c>
      <c r="D156" s="128"/>
      <c r="E156" s="93"/>
      <c r="F156" s="128"/>
      <c r="G156" s="93"/>
      <c r="H156" s="93"/>
      <c r="I156" s="128"/>
      <c r="J156" s="93"/>
      <c r="K156" s="93"/>
      <c r="L156" s="128"/>
      <c r="M156" s="93"/>
      <c r="N156" s="116"/>
      <c r="O156" s="93"/>
    </row>
    <row r="157" spans="1:15">
      <c r="A157" s="409" t="s">
        <v>427</v>
      </c>
      <c r="B157" s="322" t="s">
        <v>183</v>
      </c>
      <c r="C157" s="294">
        <f>SUM(D157:O157)</f>
        <v>0</v>
      </c>
      <c r="D157" s="126"/>
      <c r="E157" s="118"/>
      <c r="F157" s="126"/>
      <c r="G157" s="118"/>
      <c r="H157" s="118"/>
      <c r="I157" s="126"/>
      <c r="J157" s="118"/>
      <c r="K157" s="162"/>
      <c r="L157" s="126"/>
      <c r="M157" s="118"/>
      <c r="N157" s="115"/>
      <c r="O157" s="118">
        <v>0</v>
      </c>
    </row>
    <row r="158" spans="1:15">
      <c r="A158" s="60" t="s">
        <v>599</v>
      </c>
      <c r="B158" s="51"/>
      <c r="C158" s="51"/>
      <c r="D158" s="128"/>
      <c r="E158" s="93"/>
      <c r="F158" s="128"/>
      <c r="G158" s="93"/>
      <c r="H158" s="93"/>
      <c r="I158" s="128"/>
      <c r="J158" s="93"/>
      <c r="K158" s="93"/>
      <c r="L158" s="128"/>
      <c r="M158" s="93"/>
      <c r="N158" s="116"/>
      <c r="O158" s="93"/>
    </row>
    <row r="159" spans="1:15">
      <c r="A159" s="46" t="s">
        <v>45</v>
      </c>
      <c r="B159" s="51"/>
      <c r="C159" s="347">
        <f>SUM(D159:O159)</f>
        <v>0</v>
      </c>
      <c r="D159" s="128"/>
      <c r="E159" s="93"/>
      <c r="F159" s="128"/>
      <c r="G159" s="93"/>
      <c r="H159" s="93"/>
      <c r="I159" s="128"/>
      <c r="J159" s="93"/>
      <c r="K159" s="93"/>
      <c r="L159" s="128"/>
      <c r="M159" s="93"/>
      <c r="N159" s="116"/>
      <c r="O159" s="93"/>
    </row>
    <row r="160" spans="1:15">
      <c r="A160" s="409" t="s">
        <v>427</v>
      </c>
      <c r="B160" s="323" t="s">
        <v>183</v>
      </c>
      <c r="C160" s="294">
        <f>SUM(D160:O160)</f>
        <v>0</v>
      </c>
      <c r="D160" s="116"/>
      <c r="E160" s="93"/>
      <c r="F160" s="128"/>
      <c r="G160" s="93"/>
      <c r="H160" s="93"/>
      <c r="I160" s="128"/>
      <c r="J160" s="93"/>
      <c r="K160" s="93"/>
      <c r="L160" s="128"/>
      <c r="M160" s="93"/>
      <c r="N160" s="116"/>
      <c r="O160" s="93">
        <v>0</v>
      </c>
    </row>
    <row r="161" spans="1:24">
      <c r="A161" s="57" t="s">
        <v>612</v>
      </c>
      <c r="B161" s="57"/>
      <c r="C161" s="7"/>
      <c r="D161" s="124"/>
      <c r="E161" s="120"/>
      <c r="F161" s="124"/>
      <c r="G161" s="120"/>
      <c r="H161" s="124"/>
      <c r="I161" s="120"/>
      <c r="J161" s="124"/>
      <c r="K161" s="120"/>
      <c r="L161" s="124"/>
      <c r="M161" s="120"/>
      <c r="N161" s="122"/>
      <c r="O161" s="120"/>
    </row>
    <row r="162" spans="1:24">
      <c r="A162" s="46" t="s">
        <v>45</v>
      </c>
      <c r="B162" s="60"/>
      <c r="C162" s="347">
        <f>SUM(D162:O162)</f>
        <v>0</v>
      </c>
      <c r="D162" s="128"/>
      <c r="E162" s="93"/>
      <c r="F162" s="128"/>
      <c r="G162" s="93"/>
      <c r="H162" s="128"/>
      <c r="I162" s="93"/>
      <c r="J162" s="128"/>
      <c r="K162" s="93"/>
      <c r="L162" s="128"/>
      <c r="M162" s="93"/>
      <c r="N162" s="116"/>
      <c r="O162" s="93"/>
    </row>
    <row r="163" spans="1:24">
      <c r="A163" s="46" t="s">
        <v>516</v>
      </c>
      <c r="B163" s="60"/>
      <c r="C163" s="347">
        <f t="shared" ref="C163:C164" si="11">SUM(D163:O163)</f>
        <v>1000</v>
      </c>
      <c r="D163" s="128"/>
      <c r="E163" s="93"/>
      <c r="F163" s="128"/>
      <c r="G163" s="93">
        <v>1000</v>
      </c>
      <c r="H163" s="128"/>
      <c r="I163" s="93"/>
      <c r="J163" s="128"/>
      <c r="K163" s="93"/>
      <c r="L163" s="128"/>
      <c r="M163" s="93"/>
      <c r="N163" s="116"/>
      <c r="O163" s="93"/>
    </row>
    <row r="164" spans="1:24">
      <c r="A164" s="46" t="s">
        <v>494</v>
      </c>
      <c r="B164" s="60"/>
      <c r="C164" s="347">
        <f t="shared" si="11"/>
        <v>1000</v>
      </c>
      <c r="D164" s="128"/>
      <c r="E164" s="93"/>
      <c r="F164" s="128"/>
      <c r="G164" s="93">
        <v>1000</v>
      </c>
      <c r="H164" s="128"/>
      <c r="I164" s="93"/>
      <c r="J164" s="128"/>
      <c r="K164" s="93"/>
      <c r="L164" s="128"/>
      <c r="M164" s="93"/>
      <c r="N164" s="116"/>
      <c r="O164" s="93"/>
    </row>
    <row r="165" spans="1:24">
      <c r="A165" s="409" t="s">
        <v>427</v>
      </c>
      <c r="B165" s="15" t="s">
        <v>183</v>
      </c>
      <c r="C165" s="294">
        <f>SUM(D165:O165)</f>
        <v>1000</v>
      </c>
      <c r="D165" s="126"/>
      <c r="E165" s="118"/>
      <c r="F165" s="126"/>
      <c r="G165" s="118">
        <v>1000</v>
      </c>
      <c r="H165" s="126"/>
      <c r="I165" s="118"/>
      <c r="J165" s="126"/>
      <c r="K165" s="118"/>
      <c r="L165" s="126"/>
      <c r="M165" s="118"/>
      <c r="N165" s="115"/>
      <c r="O165" s="118"/>
    </row>
    <row r="166" spans="1:24">
      <c r="A166" s="57" t="s">
        <v>613</v>
      </c>
      <c r="B166" s="57"/>
      <c r="C166" s="7"/>
      <c r="D166" s="124"/>
      <c r="E166" s="120"/>
      <c r="F166" s="124"/>
      <c r="G166" s="120"/>
      <c r="H166" s="124"/>
      <c r="I166" s="120"/>
      <c r="J166" s="124"/>
      <c r="K166" s="120"/>
      <c r="L166" s="124"/>
      <c r="M166" s="120"/>
      <c r="N166" s="122"/>
      <c r="O166" s="120"/>
    </row>
    <row r="167" spans="1:24">
      <c r="A167" s="46" t="s">
        <v>45</v>
      </c>
      <c r="B167" s="60"/>
      <c r="C167" s="347">
        <f>SUM(D167:O167)</f>
        <v>1364552</v>
      </c>
      <c r="D167" s="128"/>
      <c r="E167" s="93"/>
      <c r="F167" s="128"/>
      <c r="G167" s="93">
        <v>1364552</v>
      </c>
      <c r="H167" s="128"/>
      <c r="I167" s="93"/>
      <c r="J167" s="128"/>
      <c r="K167" s="93"/>
      <c r="L167" s="128"/>
      <c r="M167" s="93"/>
      <c r="N167" s="116"/>
      <c r="O167" s="93"/>
    </row>
    <row r="168" spans="1:24">
      <c r="A168" s="46" t="s">
        <v>516</v>
      </c>
      <c r="B168" s="60"/>
      <c r="C168" s="347">
        <f t="shared" ref="C168:C169" si="12">SUM(D168:O168)</f>
        <v>-1000</v>
      </c>
      <c r="D168" s="128"/>
      <c r="E168" s="93"/>
      <c r="F168" s="128"/>
      <c r="G168" s="93">
        <v>-1000</v>
      </c>
      <c r="H168" s="128"/>
      <c r="I168" s="93"/>
      <c r="J168" s="128"/>
      <c r="K168" s="93"/>
      <c r="L168" s="128"/>
      <c r="M168" s="93"/>
      <c r="N168" s="116"/>
      <c r="O168" s="93"/>
    </row>
    <row r="169" spans="1:24">
      <c r="A169" s="46" t="s">
        <v>494</v>
      </c>
      <c r="B169" s="60"/>
      <c r="C169" s="347">
        <f t="shared" si="12"/>
        <v>-1000</v>
      </c>
      <c r="D169" s="128"/>
      <c r="E169" s="93"/>
      <c r="F169" s="128"/>
      <c r="G169" s="93">
        <v>-1000</v>
      </c>
      <c r="H169" s="128"/>
      <c r="I169" s="93"/>
      <c r="J169" s="128"/>
      <c r="K169" s="93"/>
      <c r="L169" s="128"/>
      <c r="M169" s="93"/>
      <c r="N169" s="116"/>
      <c r="O169" s="93"/>
    </row>
    <row r="170" spans="1:24">
      <c r="A170" s="409" t="s">
        <v>427</v>
      </c>
      <c r="B170" s="15" t="s">
        <v>183</v>
      </c>
      <c r="C170" s="294">
        <f>SUM(D170:O170)</f>
        <v>1363552</v>
      </c>
      <c r="D170" s="126"/>
      <c r="E170" s="118"/>
      <c r="F170" s="126"/>
      <c r="G170" s="118">
        <f>SUM(G167,G169)</f>
        <v>1363552</v>
      </c>
      <c r="H170" s="126"/>
      <c r="I170" s="118"/>
      <c r="J170" s="126"/>
      <c r="K170" s="118"/>
      <c r="L170" s="126"/>
      <c r="M170" s="118"/>
      <c r="N170" s="115"/>
      <c r="O170" s="118"/>
    </row>
    <row r="171" spans="1:24">
      <c r="A171" s="24" t="s">
        <v>134</v>
      </c>
      <c r="B171" s="24"/>
      <c r="C171" s="297"/>
      <c r="D171" s="132"/>
      <c r="E171" s="131"/>
      <c r="F171" s="132"/>
      <c r="G171" s="131"/>
      <c r="H171" s="132"/>
      <c r="I171" s="131"/>
      <c r="J171" s="132"/>
      <c r="K171" s="131"/>
      <c r="L171" s="131"/>
      <c r="M171" s="131"/>
      <c r="N171" s="131"/>
      <c r="O171" s="131"/>
    </row>
    <row r="172" spans="1:24">
      <c r="A172" s="46" t="s">
        <v>45</v>
      </c>
      <c r="B172" s="24"/>
      <c r="C172" s="347">
        <f>SUM(D172:O172)</f>
        <v>2187513</v>
      </c>
      <c r="D172" s="131">
        <f>SUM(D191,D120,D123,D126,D129,D132,D135,D138,D141,D144,D147,D150,D153,D156,D159,D162,)</f>
        <v>0</v>
      </c>
      <c r="E172" s="134">
        <f>SUM(E192,E120,E123,E126,E129,E132,E135,E138,E141,E144,E147,E150,E153,E156,E159,E162,)</f>
        <v>501483</v>
      </c>
      <c r="F172" s="134">
        <f t="shared" ref="F172:O172" si="13">SUM(F192,F120,F123,F126,F129,F132,F135,F138,F141,F144,F147,F150,F153,F156,F159,F162,)</f>
        <v>0</v>
      </c>
      <c r="G172" s="134">
        <f>SUM(G192,G120,G123,G126,G129,G132,G135,G138,G141,G144,G147,G150,G153,G156,G159,G162,G167)</f>
        <v>1364552</v>
      </c>
      <c r="H172" s="134">
        <f t="shared" si="13"/>
        <v>113638</v>
      </c>
      <c r="I172" s="134">
        <f t="shared" si="13"/>
        <v>21972</v>
      </c>
      <c r="J172" s="134">
        <f t="shared" si="13"/>
        <v>144832</v>
      </c>
      <c r="K172" s="134">
        <f t="shared" si="13"/>
        <v>0</v>
      </c>
      <c r="L172" s="134">
        <f t="shared" si="13"/>
        <v>15784</v>
      </c>
      <c r="M172" s="134">
        <f t="shared" si="13"/>
        <v>25252</v>
      </c>
      <c r="N172" s="134">
        <f t="shared" si="13"/>
        <v>0</v>
      </c>
      <c r="O172" s="134">
        <f t="shared" si="13"/>
        <v>0</v>
      </c>
    </row>
    <row r="173" spans="1:24">
      <c r="A173" s="46" t="s">
        <v>518</v>
      </c>
      <c r="B173" s="24"/>
      <c r="C173" s="347">
        <f>SUM(D173:O173)</f>
        <v>168636</v>
      </c>
      <c r="D173" s="134">
        <f>SUM(D14,D23,D32,D37,D45,D53,D70,D81,D164,D169,)</f>
        <v>0</v>
      </c>
      <c r="E173" s="134">
        <f t="shared" ref="E173:O173" si="14">SUM(E14,E23,E32,E37,E45,E53,E70,E81,E164,E169,)</f>
        <v>26176</v>
      </c>
      <c r="F173" s="134">
        <f t="shared" si="14"/>
        <v>0</v>
      </c>
      <c r="G173" s="134">
        <f t="shared" si="14"/>
        <v>0</v>
      </c>
      <c r="H173" s="134">
        <f t="shared" si="14"/>
        <v>2621</v>
      </c>
      <c r="I173" s="134">
        <f t="shared" si="14"/>
        <v>54</v>
      </c>
      <c r="J173" s="134">
        <f t="shared" si="14"/>
        <v>-12499</v>
      </c>
      <c r="K173" s="134">
        <f t="shared" si="14"/>
        <v>0</v>
      </c>
      <c r="L173" s="134">
        <f t="shared" si="14"/>
        <v>0</v>
      </c>
      <c r="M173" s="134">
        <f t="shared" si="14"/>
        <v>-2989</v>
      </c>
      <c r="N173" s="134">
        <f t="shared" si="14"/>
        <v>155273</v>
      </c>
      <c r="O173" s="134">
        <f t="shared" si="14"/>
        <v>0</v>
      </c>
    </row>
    <row r="174" spans="1:24">
      <c r="A174" s="409" t="s">
        <v>427</v>
      </c>
      <c r="B174" s="14"/>
      <c r="C174" s="294">
        <f>SUM(D174:O174)</f>
        <v>2356149</v>
      </c>
      <c r="D174" s="135">
        <f>SUM(D172:D173)</f>
        <v>0</v>
      </c>
      <c r="E174" s="135">
        <f t="shared" ref="E174:O174" si="15">SUM(E172:E173)</f>
        <v>527659</v>
      </c>
      <c r="F174" s="135">
        <f t="shared" si="15"/>
        <v>0</v>
      </c>
      <c r="G174" s="135">
        <f t="shared" si="15"/>
        <v>1364552</v>
      </c>
      <c r="H174" s="135">
        <f t="shared" si="15"/>
        <v>116259</v>
      </c>
      <c r="I174" s="135">
        <f t="shared" si="15"/>
        <v>22026</v>
      </c>
      <c r="J174" s="135">
        <f t="shared" si="15"/>
        <v>132333</v>
      </c>
      <c r="K174" s="135">
        <f t="shared" si="15"/>
        <v>0</v>
      </c>
      <c r="L174" s="135">
        <f t="shared" si="15"/>
        <v>15784</v>
      </c>
      <c r="M174" s="135">
        <f t="shared" si="15"/>
        <v>22263</v>
      </c>
      <c r="N174" s="135">
        <f t="shared" si="15"/>
        <v>155273</v>
      </c>
      <c r="O174" s="135">
        <f t="shared" si="15"/>
        <v>0</v>
      </c>
      <c r="P174" s="157"/>
    </row>
    <row r="175" spans="1:24">
      <c r="A175" s="10" t="s">
        <v>49</v>
      </c>
      <c r="B175" s="10"/>
      <c r="C175" s="7"/>
      <c r="D175" s="122"/>
      <c r="E175" s="120"/>
      <c r="F175" s="120"/>
      <c r="G175" s="124"/>
      <c r="H175" s="120"/>
      <c r="I175" s="120"/>
      <c r="J175" s="120"/>
      <c r="K175" s="120"/>
      <c r="L175" s="122"/>
      <c r="M175" s="122"/>
      <c r="N175" s="122"/>
      <c r="O175" s="116"/>
      <c r="P175" s="5"/>
      <c r="Q175" s="5"/>
      <c r="R175" s="5"/>
      <c r="S175" s="5"/>
      <c r="T175" s="5"/>
      <c r="U175" s="5"/>
      <c r="V175" s="5"/>
      <c r="W175" s="5"/>
      <c r="X175" s="5"/>
    </row>
    <row r="176" spans="1:24">
      <c r="A176" s="46" t="s">
        <v>45</v>
      </c>
      <c r="B176" s="11"/>
      <c r="C176" s="347">
        <f>SUM(D176:O176)</f>
        <v>-942048</v>
      </c>
      <c r="D176" s="128"/>
      <c r="E176" s="93">
        <v>-400807</v>
      </c>
      <c r="F176" s="93"/>
      <c r="G176" s="128">
        <v>-541241</v>
      </c>
      <c r="H176" s="93"/>
      <c r="I176" s="93"/>
      <c r="J176" s="93"/>
      <c r="K176" s="93"/>
      <c r="L176" s="116"/>
      <c r="M176" s="116"/>
      <c r="N176" s="116"/>
      <c r="O176" s="116"/>
      <c r="P176" s="5"/>
      <c r="Q176" s="5"/>
      <c r="R176" s="5"/>
      <c r="S176" s="5"/>
      <c r="T176" s="5"/>
      <c r="U176" s="5"/>
      <c r="V176" s="5"/>
      <c r="W176" s="5"/>
      <c r="X176" s="5"/>
    </row>
    <row r="177" spans="1:24">
      <c r="A177" s="409" t="s">
        <v>427</v>
      </c>
      <c r="B177" s="15"/>
      <c r="C177" s="294">
        <f>SUM(D177:O177)</f>
        <v>-946745</v>
      </c>
      <c r="D177" s="126"/>
      <c r="E177" s="118">
        <v>-400807</v>
      </c>
      <c r="F177" s="118">
        <v>0</v>
      </c>
      <c r="G177" s="126">
        <v>-545938</v>
      </c>
      <c r="H177" s="118">
        <v>0</v>
      </c>
      <c r="I177" s="118"/>
      <c r="J177" s="118">
        <v>0</v>
      </c>
      <c r="K177" s="118">
        <v>0</v>
      </c>
      <c r="L177" s="115">
        <v>0</v>
      </c>
      <c r="M177" s="115">
        <v>0</v>
      </c>
      <c r="N177" s="115">
        <v>0</v>
      </c>
      <c r="O177" s="115">
        <v>0</v>
      </c>
      <c r="P177" s="5"/>
      <c r="Q177" s="5"/>
      <c r="R177" s="5"/>
      <c r="S177" s="5"/>
      <c r="T177" s="5"/>
      <c r="U177" s="5"/>
      <c r="V177" s="5"/>
      <c r="W177" s="5"/>
      <c r="X177" s="5"/>
    </row>
    <row r="178" spans="1:24">
      <c r="A178" s="11" t="s">
        <v>135</v>
      </c>
      <c r="B178" s="11"/>
      <c r="C178" s="19"/>
      <c r="D178" s="120"/>
      <c r="E178" s="93"/>
      <c r="F178" s="93"/>
      <c r="G178" s="128"/>
      <c r="H178" s="93"/>
      <c r="I178" s="93"/>
      <c r="J178" s="93"/>
      <c r="K178" s="93"/>
      <c r="L178" s="116"/>
      <c r="M178" s="116"/>
      <c r="N178" s="116"/>
      <c r="O178" s="120"/>
      <c r="P178" s="5"/>
      <c r="Q178" s="5"/>
      <c r="R178" s="5"/>
      <c r="S178" s="5"/>
      <c r="T178" s="5"/>
      <c r="U178" s="5"/>
      <c r="V178" s="5"/>
      <c r="W178" s="5"/>
      <c r="X178" s="5"/>
    </row>
    <row r="179" spans="1:24">
      <c r="A179" s="46" t="s">
        <v>45</v>
      </c>
      <c r="B179" s="11"/>
      <c r="C179" s="347">
        <f>SUM(D179:O179)</f>
        <v>-235905</v>
      </c>
      <c r="D179" s="93"/>
      <c r="E179" s="93"/>
      <c r="F179" s="93"/>
      <c r="G179" s="128">
        <v>-235905</v>
      </c>
      <c r="H179" s="93"/>
      <c r="I179" s="93"/>
      <c r="J179" s="93"/>
      <c r="K179" s="93"/>
      <c r="L179" s="116"/>
      <c r="M179" s="116"/>
      <c r="N179" s="116"/>
      <c r="O179" s="93"/>
      <c r="P179" s="5"/>
      <c r="Q179" s="5"/>
      <c r="R179" s="5"/>
      <c r="S179" s="5"/>
      <c r="T179" s="5"/>
      <c r="U179" s="5"/>
      <c r="V179" s="5"/>
      <c r="W179" s="5"/>
      <c r="X179" s="5"/>
    </row>
    <row r="180" spans="1:24">
      <c r="A180" s="409" t="s">
        <v>427</v>
      </c>
      <c r="B180" s="11"/>
      <c r="C180" s="294">
        <f>SUM(D180:O180)</f>
        <v>-230751</v>
      </c>
      <c r="D180" s="118"/>
      <c r="E180" s="93"/>
      <c r="F180" s="93">
        <v>0</v>
      </c>
      <c r="G180" s="93">
        <v>-230751</v>
      </c>
      <c r="H180" s="93">
        <v>0</v>
      </c>
      <c r="I180" s="93">
        <v>0</v>
      </c>
      <c r="J180" s="93">
        <v>0</v>
      </c>
      <c r="K180" s="93">
        <v>0</v>
      </c>
      <c r="L180" s="93">
        <v>0</v>
      </c>
      <c r="M180" s="93">
        <v>0</v>
      </c>
      <c r="N180" s="93">
        <v>0</v>
      </c>
      <c r="O180" s="118">
        <v>0</v>
      </c>
      <c r="P180" s="5"/>
      <c r="Q180" s="5"/>
      <c r="R180" s="5"/>
      <c r="S180" s="5"/>
      <c r="T180" s="5"/>
      <c r="U180" s="5"/>
      <c r="V180" s="5"/>
      <c r="W180" s="5"/>
      <c r="X180" s="5"/>
    </row>
    <row r="181" spans="1:24">
      <c r="A181" s="57" t="s">
        <v>46</v>
      </c>
      <c r="B181" s="57"/>
      <c r="C181" s="50"/>
      <c r="D181" s="134"/>
      <c r="E181" s="137"/>
      <c r="F181" s="137"/>
      <c r="G181" s="139"/>
      <c r="H181" s="137"/>
      <c r="I181" s="137"/>
      <c r="J181" s="137"/>
      <c r="K181" s="137"/>
      <c r="L181" s="141"/>
      <c r="M181" s="141"/>
      <c r="N181" s="141"/>
      <c r="O181" s="134"/>
      <c r="P181" s="5"/>
      <c r="Q181" s="5"/>
      <c r="R181" s="5"/>
      <c r="S181" s="5"/>
      <c r="T181" s="5"/>
      <c r="U181" s="5"/>
      <c r="V181" s="5"/>
      <c r="W181" s="5"/>
      <c r="X181" s="5"/>
    </row>
    <row r="182" spans="1:24">
      <c r="A182" s="60" t="s">
        <v>45</v>
      </c>
      <c r="B182" s="60"/>
      <c r="C182" s="410">
        <f>SUM(C172,C176,C179)</f>
        <v>1009560</v>
      </c>
      <c r="D182" s="134"/>
      <c r="E182" s="410">
        <f t="shared" ref="E182:O182" si="16">SUM(E172,E176,E179)</f>
        <v>100676</v>
      </c>
      <c r="F182" s="410">
        <f t="shared" si="16"/>
        <v>0</v>
      </c>
      <c r="G182" s="410">
        <f t="shared" si="16"/>
        <v>587406</v>
      </c>
      <c r="H182" s="410">
        <f t="shared" si="16"/>
        <v>113638</v>
      </c>
      <c r="I182" s="410">
        <f t="shared" si="16"/>
        <v>21972</v>
      </c>
      <c r="J182" s="410">
        <f t="shared" si="16"/>
        <v>144832</v>
      </c>
      <c r="K182" s="410">
        <f t="shared" si="16"/>
        <v>0</v>
      </c>
      <c r="L182" s="410">
        <f t="shared" si="16"/>
        <v>15784</v>
      </c>
      <c r="M182" s="410">
        <f t="shared" si="16"/>
        <v>25252</v>
      </c>
      <c r="N182" s="410">
        <f t="shared" si="16"/>
        <v>0</v>
      </c>
      <c r="O182" s="410">
        <f t="shared" si="16"/>
        <v>0</v>
      </c>
      <c r="P182" s="5"/>
      <c r="Q182" s="5"/>
      <c r="R182" s="5"/>
      <c r="S182" s="5"/>
      <c r="T182" s="5"/>
      <c r="U182" s="5"/>
      <c r="V182" s="5"/>
      <c r="W182" s="5"/>
      <c r="X182" s="5"/>
    </row>
    <row r="183" spans="1:24">
      <c r="A183" s="49" t="s">
        <v>427</v>
      </c>
      <c r="B183" s="49"/>
      <c r="C183" s="305">
        <f>SUM(C174,C177,C180)</f>
        <v>1178653</v>
      </c>
      <c r="D183" s="305">
        <f t="shared" ref="D183:O183" si="17">SUM(D174,D177,D180)</f>
        <v>0</v>
      </c>
      <c r="E183" s="305">
        <f t="shared" si="17"/>
        <v>126852</v>
      </c>
      <c r="F183" s="305">
        <f t="shared" si="17"/>
        <v>0</v>
      </c>
      <c r="G183" s="305">
        <f t="shared" si="17"/>
        <v>587863</v>
      </c>
      <c r="H183" s="305">
        <f t="shared" si="17"/>
        <v>116259</v>
      </c>
      <c r="I183" s="305">
        <f t="shared" si="17"/>
        <v>22026</v>
      </c>
      <c r="J183" s="305">
        <f t="shared" si="17"/>
        <v>132333</v>
      </c>
      <c r="K183" s="305">
        <f t="shared" si="17"/>
        <v>0</v>
      </c>
      <c r="L183" s="305">
        <f t="shared" si="17"/>
        <v>15784</v>
      </c>
      <c r="M183" s="305">
        <f t="shared" si="17"/>
        <v>22263</v>
      </c>
      <c r="N183" s="305">
        <f t="shared" si="17"/>
        <v>155273</v>
      </c>
      <c r="O183" s="305">
        <f t="shared" si="17"/>
        <v>0</v>
      </c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" customHeight="1">
      <c r="A184" s="57" t="s">
        <v>421</v>
      </c>
      <c r="B184" s="57"/>
      <c r="C184" s="408">
        <f t="shared" ref="C184:C189" si="18">SUM(D184:O184)</f>
        <v>2186833</v>
      </c>
      <c r="D184" s="137"/>
      <c r="E184" s="137">
        <v>501483</v>
      </c>
      <c r="F184" s="137"/>
      <c r="G184" s="137">
        <v>1364552</v>
      </c>
      <c r="H184" s="137">
        <v>112958</v>
      </c>
      <c r="I184" s="137">
        <v>21972</v>
      </c>
      <c r="J184" s="137">
        <v>144832</v>
      </c>
      <c r="K184" s="137"/>
      <c r="L184" s="137">
        <v>15784</v>
      </c>
      <c r="M184" s="137">
        <v>25252</v>
      </c>
      <c r="N184" s="137"/>
      <c r="O184" s="137"/>
      <c r="P184" s="5"/>
      <c r="Q184" s="28"/>
      <c r="R184" s="28"/>
      <c r="S184" s="5"/>
      <c r="T184" s="5"/>
      <c r="U184" s="5"/>
      <c r="V184" s="5"/>
      <c r="W184" s="5"/>
      <c r="X184" s="5"/>
    </row>
    <row r="185" spans="1:24" ht="12.75" customHeight="1">
      <c r="A185" s="49" t="s">
        <v>422</v>
      </c>
      <c r="B185" s="49"/>
      <c r="C185" s="305">
        <f t="shared" si="18"/>
        <v>2355415</v>
      </c>
      <c r="D185" s="131">
        <f>SUM(D18,D24,D33,D38,D41,D46,D49,D54,D71,D77,D82,D85,D88,D100,D109,D145,D165,D170,)</f>
        <v>0</v>
      </c>
      <c r="E185" s="131">
        <f t="shared" ref="E185:O185" si="19">SUM(E18,E24,E33,E38,E41,E46,E49,E54,E71,E77,E82,E85,E88,E100,E109,E145,E165,E170,)</f>
        <v>527659</v>
      </c>
      <c r="F185" s="131">
        <f t="shared" si="19"/>
        <v>0</v>
      </c>
      <c r="G185" s="131">
        <f t="shared" si="19"/>
        <v>1364552</v>
      </c>
      <c r="H185" s="131">
        <f t="shared" si="19"/>
        <v>115579</v>
      </c>
      <c r="I185" s="131">
        <f t="shared" si="19"/>
        <v>21972</v>
      </c>
      <c r="J185" s="131">
        <f t="shared" si="19"/>
        <v>132333</v>
      </c>
      <c r="K185" s="131">
        <f t="shared" si="19"/>
        <v>0</v>
      </c>
      <c r="L185" s="131">
        <f t="shared" si="19"/>
        <v>15784</v>
      </c>
      <c r="M185" s="131">
        <f t="shared" si="19"/>
        <v>22263</v>
      </c>
      <c r="N185" s="131">
        <f t="shared" si="19"/>
        <v>155273</v>
      </c>
      <c r="O185" s="131">
        <f t="shared" si="19"/>
        <v>0</v>
      </c>
      <c r="P185" s="5"/>
      <c r="Q185" s="28"/>
      <c r="R185" s="5"/>
      <c r="S185" s="5"/>
      <c r="T185" s="5"/>
      <c r="U185" s="5"/>
      <c r="V185" s="5"/>
      <c r="W185" s="5"/>
      <c r="X185" s="5"/>
    </row>
    <row r="186" spans="1:24" ht="15" customHeight="1">
      <c r="A186" s="57" t="s">
        <v>423</v>
      </c>
      <c r="B186" s="57"/>
      <c r="C186" s="408">
        <f t="shared" si="18"/>
        <v>680</v>
      </c>
      <c r="D186" s="137">
        <f>SUM(D91,D97,D103,D130,D127,D124,D133,D148,)</f>
        <v>0</v>
      </c>
      <c r="E186" s="137">
        <v>0</v>
      </c>
      <c r="F186" s="137">
        <f t="shared" ref="F186:O186" si="20">F174-(F184+F188)</f>
        <v>0</v>
      </c>
      <c r="G186" s="137">
        <f t="shared" si="20"/>
        <v>0</v>
      </c>
      <c r="H186" s="137">
        <v>680</v>
      </c>
      <c r="I186" s="137">
        <v>0</v>
      </c>
      <c r="J186" s="137">
        <v>0</v>
      </c>
      <c r="K186" s="137">
        <f t="shared" si="20"/>
        <v>0</v>
      </c>
      <c r="L186" s="137">
        <f t="shared" si="20"/>
        <v>0</v>
      </c>
      <c r="M186" s="137">
        <v>0</v>
      </c>
      <c r="N186" s="137">
        <v>0</v>
      </c>
      <c r="O186" s="137">
        <f t="shared" si="20"/>
        <v>0</v>
      </c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" customHeight="1">
      <c r="A187" s="49" t="s">
        <v>424</v>
      </c>
      <c r="B187" s="49"/>
      <c r="C187" s="305">
        <f t="shared" si="18"/>
        <v>680</v>
      </c>
      <c r="D187" s="131">
        <f>SUM(D1)</f>
        <v>0</v>
      </c>
      <c r="E187" s="131">
        <f t="shared" ref="E187:O187" si="21">SUM(E1)</f>
        <v>0</v>
      </c>
      <c r="F187" s="131">
        <f t="shared" si="21"/>
        <v>0</v>
      </c>
      <c r="G187" s="131">
        <f t="shared" si="21"/>
        <v>0</v>
      </c>
      <c r="H187" s="131">
        <v>680</v>
      </c>
      <c r="I187" s="131">
        <f t="shared" si="21"/>
        <v>0</v>
      </c>
      <c r="J187" s="131">
        <f t="shared" si="21"/>
        <v>0</v>
      </c>
      <c r="K187" s="131">
        <f t="shared" si="21"/>
        <v>0</v>
      </c>
      <c r="L187" s="131">
        <f t="shared" si="21"/>
        <v>0</v>
      </c>
      <c r="M187" s="131">
        <f t="shared" si="21"/>
        <v>0</v>
      </c>
      <c r="N187" s="131">
        <f t="shared" si="21"/>
        <v>0</v>
      </c>
      <c r="O187" s="131">
        <f t="shared" si="21"/>
        <v>0</v>
      </c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3.5" customHeight="1">
      <c r="A188" s="57" t="s">
        <v>425</v>
      </c>
      <c r="B188" s="57"/>
      <c r="C188" s="408">
        <f t="shared" si="18"/>
        <v>0</v>
      </c>
      <c r="D188" s="137">
        <f>SUM(D15,)</f>
        <v>0</v>
      </c>
      <c r="E188" s="137">
        <f t="shared" ref="E188:O188" si="22">SUM(E15)</f>
        <v>0</v>
      </c>
      <c r="F188" s="137">
        <f t="shared" si="22"/>
        <v>0</v>
      </c>
      <c r="G188" s="137">
        <f t="shared" si="22"/>
        <v>0</v>
      </c>
      <c r="H188" s="137">
        <f t="shared" si="22"/>
        <v>0</v>
      </c>
      <c r="I188" s="137">
        <v>0</v>
      </c>
      <c r="J188" s="137">
        <f t="shared" si="22"/>
        <v>0</v>
      </c>
      <c r="K188" s="137">
        <f t="shared" si="22"/>
        <v>0</v>
      </c>
      <c r="L188" s="137">
        <f t="shared" si="22"/>
        <v>0</v>
      </c>
      <c r="M188" s="137">
        <f t="shared" si="22"/>
        <v>0</v>
      </c>
      <c r="N188" s="137">
        <f t="shared" si="22"/>
        <v>0</v>
      </c>
      <c r="O188" s="137">
        <f t="shared" si="22"/>
        <v>0</v>
      </c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" customHeight="1">
      <c r="A189" s="49" t="s">
        <v>426</v>
      </c>
      <c r="B189" s="49"/>
      <c r="C189" s="305">
        <f t="shared" si="18"/>
        <v>54</v>
      </c>
      <c r="D189" s="136">
        <v>0</v>
      </c>
      <c r="E189" s="136">
        <v>0</v>
      </c>
      <c r="F189" s="136">
        <v>0</v>
      </c>
      <c r="G189" s="136">
        <v>0</v>
      </c>
      <c r="H189" s="136">
        <v>0</v>
      </c>
      <c r="I189" s="136">
        <v>54</v>
      </c>
      <c r="J189" s="136">
        <v>0</v>
      </c>
      <c r="K189" s="136">
        <v>0</v>
      </c>
      <c r="L189" s="136">
        <v>0</v>
      </c>
      <c r="M189" s="136">
        <v>0</v>
      </c>
      <c r="N189" s="136">
        <v>0</v>
      </c>
      <c r="O189" s="136">
        <v>0</v>
      </c>
      <c r="P189" s="5"/>
      <c r="Q189" s="5"/>
      <c r="R189" s="5"/>
      <c r="S189" s="5"/>
      <c r="T189" s="5"/>
      <c r="U189" s="5"/>
      <c r="V189" s="5"/>
      <c r="W189" s="5"/>
      <c r="X189" s="5"/>
    </row>
    <row r="190" spans="1:24">
      <c r="A190" s="5" t="s">
        <v>141</v>
      </c>
      <c r="B190" s="5"/>
      <c r="C190" s="255"/>
      <c r="D190" s="132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>
      <c r="A191" s="1" t="s">
        <v>129</v>
      </c>
      <c r="B191" s="1"/>
      <c r="C191" s="25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"/>
      <c r="Q191" s="5"/>
      <c r="R191" s="5"/>
      <c r="S191" s="5"/>
      <c r="T191" s="5"/>
      <c r="U191" s="5"/>
      <c r="V191" s="5"/>
      <c r="W191" s="5"/>
      <c r="X191" s="5"/>
    </row>
    <row r="192" spans="1:24">
      <c r="A192" s="187" t="s">
        <v>267</v>
      </c>
      <c r="B192" s="187"/>
      <c r="C192" s="257"/>
      <c r="D192" s="164">
        <f t="shared" ref="D192:O192" si="23">SUM(D12,D17,D20,D26,D35,D40,D43,D48,D51,D56,D62,D65,D68,D73,D76,D79,D84,D87,D93,D96,D99,D102,D105,D108,D111,D114,D117,)</f>
        <v>0</v>
      </c>
      <c r="E192" s="164">
        <f t="shared" si="23"/>
        <v>501483</v>
      </c>
      <c r="F192" s="164">
        <f t="shared" si="23"/>
        <v>0</v>
      </c>
      <c r="G192" s="164">
        <f t="shared" si="23"/>
        <v>0</v>
      </c>
      <c r="H192" s="164">
        <f t="shared" si="23"/>
        <v>106853</v>
      </c>
      <c r="I192" s="164">
        <f t="shared" si="23"/>
        <v>21972</v>
      </c>
      <c r="J192" s="164">
        <f t="shared" si="23"/>
        <v>144832</v>
      </c>
      <c r="K192" s="164">
        <f t="shared" si="23"/>
        <v>0</v>
      </c>
      <c r="L192" s="164">
        <f t="shared" si="23"/>
        <v>15784</v>
      </c>
      <c r="M192" s="164">
        <f t="shared" si="23"/>
        <v>25252</v>
      </c>
      <c r="N192" s="164">
        <f t="shared" si="23"/>
        <v>0</v>
      </c>
      <c r="O192" s="164">
        <f t="shared" si="23"/>
        <v>0</v>
      </c>
      <c r="P192" s="5"/>
      <c r="Q192" s="5"/>
      <c r="R192" s="5"/>
      <c r="S192" s="5"/>
      <c r="T192" s="5"/>
      <c r="U192" s="5"/>
      <c r="V192" s="5"/>
      <c r="W192" s="5"/>
      <c r="X192" s="5"/>
    </row>
    <row r="193" spans="1:24">
      <c r="A193" s="1" t="s">
        <v>428</v>
      </c>
      <c r="B193" s="1"/>
      <c r="C193" s="256"/>
      <c r="D193" s="164">
        <f t="shared" ref="D193:O193" si="24">SUM(D15,D18,D24,D33,D38,D41,D46,D49,D54,D57,D63,D66,D71,D74,D77,D82,D85,D88,D94,D97,D100,D103,D106,D109,D112,D115,D118,)</f>
        <v>0</v>
      </c>
      <c r="E193" s="164">
        <f t="shared" si="24"/>
        <v>527659</v>
      </c>
      <c r="F193" s="164">
        <f t="shared" si="24"/>
        <v>0</v>
      </c>
      <c r="G193" s="164">
        <f t="shared" si="24"/>
        <v>0</v>
      </c>
      <c r="H193" s="164">
        <f t="shared" si="24"/>
        <v>109474</v>
      </c>
      <c r="I193" s="164">
        <f t="shared" si="24"/>
        <v>22026</v>
      </c>
      <c r="J193" s="164">
        <f t="shared" si="24"/>
        <v>132333</v>
      </c>
      <c r="K193" s="164">
        <f t="shared" si="24"/>
        <v>0</v>
      </c>
      <c r="L193" s="164">
        <f t="shared" si="24"/>
        <v>15784</v>
      </c>
      <c r="M193" s="164">
        <f t="shared" si="24"/>
        <v>22263</v>
      </c>
      <c r="N193" s="164">
        <f t="shared" si="24"/>
        <v>155273</v>
      </c>
      <c r="O193" s="164">
        <f t="shared" si="24"/>
        <v>0</v>
      </c>
      <c r="P193" s="5"/>
      <c r="Q193" s="5"/>
      <c r="R193" s="5"/>
      <c r="S193" s="5"/>
      <c r="T193" s="5"/>
      <c r="U193" s="5"/>
      <c r="V193" s="5"/>
      <c r="W193" s="5"/>
      <c r="X193" s="5"/>
    </row>
    <row r="194" spans="1:24">
      <c r="A194" s="1"/>
      <c r="B194" s="1"/>
      <c r="C194" s="256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5"/>
      <c r="Q194" s="5"/>
      <c r="R194" s="5"/>
      <c r="S194" s="5"/>
      <c r="T194" s="5"/>
      <c r="U194" s="5"/>
      <c r="V194" s="5"/>
      <c r="W194" s="5"/>
      <c r="X194" s="5"/>
    </row>
    <row r="195" spans="1:24">
      <c r="A195" s="1"/>
      <c r="B195" s="1"/>
      <c r="C195" s="256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5"/>
      <c r="Q195" s="5"/>
      <c r="R195" s="5"/>
      <c r="S195" s="5"/>
      <c r="T195" s="5"/>
      <c r="U195" s="5"/>
      <c r="V195" s="5"/>
      <c r="W195" s="5"/>
      <c r="X195" s="5"/>
    </row>
    <row r="196" spans="1:24">
      <c r="A196" s="5"/>
      <c r="B196" s="5"/>
      <c r="C196" s="255"/>
      <c r="D196" s="121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>
      <c r="A197" s="5"/>
      <c r="B197" s="5"/>
      <c r="C197" s="255"/>
      <c r="D197" s="121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>
      <c r="A198" s="5"/>
      <c r="B198" s="5"/>
      <c r="C198" s="25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>
      <c r="A199" s="5"/>
      <c r="B199" s="5"/>
      <c r="C199" s="255"/>
      <c r="D199" s="121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>
      <c r="A200" s="5"/>
      <c r="B200" s="5"/>
      <c r="C200" s="25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>
      <c r="A201" s="5"/>
      <c r="B201" s="5"/>
      <c r="C201" s="25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>
      <c r="A202" s="5"/>
      <c r="B202" s="5"/>
      <c r="C202" s="25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>
      <c r="A203" s="5"/>
      <c r="B203" s="5"/>
      <c r="C203" s="25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>
      <c r="A204" s="5"/>
      <c r="B204" s="5"/>
      <c r="C204" s="25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>
      <c r="A205" s="5"/>
      <c r="B205" s="5"/>
      <c r="C205" s="25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>
      <c r="A206" s="5"/>
      <c r="B206" s="5"/>
      <c r="C206" s="25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>
      <c r="A207" s="5"/>
      <c r="B207" s="5"/>
      <c r="C207" s="25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>
      <c r="A208" s="5"/>
      <c r="B208" s="5"/>
      <c r="C208" s="25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>
      <c r="A209" s="5"/>
      <c r="B209" s="5"/>
      <c r="C209" s="25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>
      <c r="A210" s="5"/>
      <c r="B210" s="5"/>
      <c r="C210" s="25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>
      <c r="A211" s="5"/>
      <c r="B211" s="5"/>
      <c r="C211" s="25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>
      <c r="A212" s="5"/>
      <c r="B212" s="5"/>
      <c r="C212" s="25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>
      <c r="A213" s="5"/>
      <c r="B213" s="5"/>
      <c r="C213" s="25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>
      <c r="A214" s="5"/>
      <c r="B214" s="5"/>
      <c r="C214" s="25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>
      <c r="A215" s="5"/>
      <c r="B215" s="5"/>
      <c r="C215" s="25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>
      <c r="A216" s="5"/>
      <c r="B216" s="5"/>
      <c r="C216" s="25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>
      <c r="A217" s="5"/>
      <c r="B217" s="5"/>
      <c r="C217" s="25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>
      <c r="A218" s="5"/>
      <c r="B218" s="5"/>
      <c r="C218" s="25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>
      <c r="A219" s="5"/>
      <c r="B219" s="5"/>
      <c r="C219" s="25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>
      <c r="A220" s="5"/>
      <c r="B220" s="5"/>
      <c r="C220" s="25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>
      <c r="A221" s="5"/>
      <c r="B221" s="5"/>
      <c r="C221" s="25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>
      <c r="A222" s="1"/>
      <c r="B222" s="1"/>
      <c r="C222" s="25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24">
      <c r="A223" s="1"/>
      <c r="B223" s="1"/>
      <c r="C223" s="25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24">
      <c r="A224" s="1"/>
      <c r="B224" s="1"/>
      <c r="C224" s="25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>
      <c r="A225" s="1"/>
      <c r="B225" s="1"/>
      <c r="C225" s="25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>
      <c r="A226" s="1"/>
      <c r="B226" s="1"/>
      <c r="C226" s="25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>
      <c r="A227" s="1"/>
      <c r="B227" s="1"/>
      <c r="C227" s="25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>
      <c r="A228" s="1"/>
      <c r="B228" s="1"/>
      <c r="C228" s="25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>
      <c r="A229" s="1"/>
      <c r="B229" s="1"/>
      <c r="C229" s="25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>
      <c r="A230" s="1"/>
      <c r="B230" s="1"/>
      <c r="C230" s="25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>
      <c r="A231" s="1"/>
      <c r="B231" s="1"/>
      <c r="C231" s="25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>
      <c r="A232" s="1"/>
      <c r="B232" s="1"/>
      <c r="C232" s="25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>
      <c r="A233" s="1"/>
      <c r="B233" s="1"/>
      <c r="C233" s="25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</sheetData>
  <mergeCells count="14">
    <mergeCell ref="C7:C9"/>
    <mergeCell ref="J10:K10"/>
    <mergeCell ref="L10:M10"/>
    <mergeCell ref="D7:D9"/>
    <mergeCell ref="E7:E9"/>
    <mergeCell ref="F7:F9"/>
    <mergeCell ref="G7:G9"/>
    <mergeCell ref="H7:H9"/>
    <mergeCell ref="N6:O6"/>
    <mergeCell ref="J7:K8"/>
    <mergeCell ref="I7:I9"/>
    <mergeCell ref="L7:M8"/>
    <mergeCell ref="N7:N9"/>
    <mergeCell ref="O7:O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58" firstPageNumber="4" orientation="landscape" horizontalDpi="300" verticalDpi="300" r:id="rId1"/>
  <headerFooter alignWithMargins="0">
    <oddFooter>&amp;P. oldal</oddFooter>
  </headerFooter>
  <rowBreaks count="2" manualBreakCount="2">
    <brk id="63" max="14" man="1"/>
    <brk id="124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X85"/>
  <sheetViews>
    <sheetView view="pageBreakPreview" zoomScaleNormal="100" zoomScaleSheetLayoutView="100" workbookViewId="0">
      <selection activeCell="A44" sqref="A44"/>
    </sheetView>
  </sheetViews>
  <sheetFormatPr defaultRowHeight="12.75"/>
  <cols>
    <col min="1" max="1" width="42.42578125" customWidth="1"/>
    <col min="2" max="2" width="7.5703125" customWidth="1"/>
    <col min="3" max="3" width="10.7109375" style="258" customWidth="1"/>
    <col min="4" max="15" width="10.7109375" customWidth="1"/>
    <col min="16" max="16" width="9.85546875" bestFit="1" customWidth="1"/>
  </cols>
  <sheetData>
    <row r="1" spans="1:15" ht="15.75">
      <c r="A1" s="4" t="s">
        <v>699</v>
      </c>
      <c r="B1" s="4"/>
      <c r="C1" s="6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</row>
    <row r="2" spans="1:15" ht="15.75">
      <c r="A2" s="4"/>
      <c r="B2" s="4"/>
      <c r="C2" s="6"/>
      <c r="D2" s="4"/>
      <c r="E2" s="4"/>
      <c r="F2" s="4"/>
      <c r="G2" s="4"/>
      <c r="H2" s="5"/>
      <c r="I2" s="5"/>
      <c r="J2" s="5"/>
      <c r="K2" s="5"/>
      <c r="L2" s="5"/>
      <c r="M2" s="5"/>
      <c r="N2" s="5"/>
      <c r="O2" s="5"/>
    </row>
    <row r="3" spans="1:15" ht="15.75">
      <c r="A3" s="4"/>
      <c r="B3" s="4"/>
      <c r="C3" s="6"/>
      <c r="D3" s="4"/>
      <c r="E3" s="4"/>
      <c r="F3" s="6"/>
      <c r="G3" s="6"/>
      <c r="H3" s="6" t="s">
        <v>35</v>
      </c>
      <c r="I3" s="5"/>
      <c r="J3" s="5"/>
      <c r="K3" s="5"/>
      <c r="L3" s="5"/>
      <c r="M3" s="5"/>
      <c r="N3" s="5"/>
      <c r="O3" s="5"/>
    </row>
    <row r="4" spans="1:15" ht="15.75">
      <c r="A4" s="4"/>
      <c r="B4" s="4"/>
      <c r="C4" s="6"/>
      <c r="D4" s="4"/>
      <c r="E4" s="4"/>
      <c r="F4" s="6"/>
      <c r="G4" s="6"/>
      <c r="H4" s="402" t="s">
        <v>419</v>
      </c>
      <c r="I4" s="5"/>
      <c r="J4" s="5"/>
      <c r="K4" s="5"/>
      <c r="L4" s="5"/>
      <c r="M4" s="5"/>
      <c r="N4" s="5"/>
      <c r="O4" s="5"/>
    </row>
    <row r="5" spans="1:15" ht="15.75">
      <c r="A5" s="6"/>
      <c r="B5" s="6"/>
      <c r="C5" s="6"/>
      <c r="D5" s="4"/>
      <c r="E5" s="4"/>
      <c r="F5" s="6"/>
      <c r="G5" s="6"/>
      <c r="H5" s="6" t="s">
        <v>2</v>
      </c>
      <c r="I5" s="5"/>
      <c r="J5" s="5"/>
      <c r="K5" s="5"/>
      <c r="L5" s="5"/>
      <c r="M5" s="5"/>
      <c r="N5" s="5"/>
      <c r="O5" s="5"/>
    </row>
    <row r="6" spans="1:15">
      <c r="A6" s="5"/>
      <c r="B6" s="5"/>
      <c r="C6" s="255"/>
      <c r="D6" s="5"/>
      <c r="E6" s="5"/>
      <c r="F6" s="5"/>
      <c r="G6" s="5"/>
      <c r="H6" s="5"/>
      <c r="I6" s="5"/>
      <c r="J6" s="5"/>
      <c r="K6" s="5"/>
      <c r="L6" s="5"/>
      <c r="M6" s="5"/>
      <c r="N6" s="5" t="s">
        <v>28</v>
      </c>
      <c r="O6" s="5"/>
    </row>
    <row r="7" spans="1:15" ht="12.75" customHeight="1">
      <c r="A7" s="7" t="s">
        <v>29</v>
      </c>
      <c r="B7" s="7"/>
      <c r="C7" s="7" t="s">
        <v>30</v>
      </c>
      <c r="D7" s="525" t="s">
        <v>231</v>
      </c>
      <c r="E7" s="525" t="s">
        <v>226</v>
      </c>
      <c r="F7" s="525" t="s">
        <v>227</v>
      </c>
      <c r="G7" s="525" t="s">
        <v>156</v>
      </c>
      <c r="H7" s="525" t="s">
        <v>197</v>
      </c>
      <c r="I7" s="525" t="s">
        <v>199</v>
      </c>
      <c r="J7" s="530" t="s">
        <v>228</v>
      </c>
      <c r="K7" s="531"/>
      <c r="L7" s="530" t="s">
        <v>229</v>
      </c>
      <c r="M7" s="531"/>
      <c r="N7" s="525" t="s">
        <v>230</v>
      </c>
      <c r="O7" s="525" t="s">
        <v>102</v>
      </c>
    </row>
    <row r="8" spans="1:15">
      <c r="A8" s="19" t="s">
        <v>31</v>
      </c>
      <c r="B8" s="19"/>
      <c r="C8" s="19" t="s">
        <v>32</v>
      </c>
      <c r="D8" s="526"/>
      <c r="E8" s="526"/>
      <c r="F8" s="526"/>
      <c r="G8" s="526"/>
      <c r="H8" s="526"/>
      <c r="I8" s="526"/>
      <c r="J8" s="532"/>
      <c r="K8" s="533"/>
      <c r="L8" s="532"/>
      <c r="M8" s="533"/>
      <c r="N8" s="526"/>
      <c r="O8" s="526"/>
    </row>
    <row r="9" spans="1:15">
      <c r="A9" s="8"/>
      <c r="B9" s="8"/>
      <c r="C9" s="8" t="s">
        <v>33</v>
      </c>
      <c r="D9" s="527"/>
      <c r="E9" s="527"/>
      <c r="F9" s="527"/>
      <c r="G9" s="527"/>
      <c r="H9" s="527"/>
      <c r="I9" s="527"/>
      <c r="J9" s="288" t="s">
        <v>182</v>
      </c>
      <c r="K9" s="288" t="s">
        <v>121</v>
      </c>
      <c r="L9" s="288" t="s">
        <v>182</v>
      </c>
      <c r="M9" s="288" t="s">
        <v>121</v>
      </c>
      <c r="N9" s="527"/>
      <c r="O9" s="527"/>
    </row>
    <row r="10" spans="1:15">
      <c r="A10" s="7" t="s">
        <v>8</v>
      </c>
      <c r="B10" s="7"/>
      <c r="C10" s="7" t="s">
        <v>9</v>
      </c>
      <c r="D10" s="7" t="s">
        <v>10</v>
      </c>
      <c r="E10" s="7" t="s">
        <v>11</v>
      </c>
      <c r="F10" s="7" t="s">
        <v>12</v>
      </c>
      <c r="G10" s="9" t="s">
        <v>13</v>
      </c>
      <c r="H10" s="7" t="s">
        <v>14</v>
      </c>
      <c r="I10" s="9" t="s">
        <v>15</v>
      </c>
      <c r="J10" s="528" t="s">
        <v>16</v>
      </c>
      <c r="K10" s="529"/>
      <c r="L10" s="528" t="s">
        <v>17</v>
      </c>
      <c r="M10" s="529"/>
      <c r="N10" s="19">
        <v>11</v>
      </c>
      <c r="O10" s="19">
        <v>12</v>
      </c>
    </row>
    <row r="11" spans="1:15">
      <c r="A11" s="13" t="s">
        <v>251</v>
      </c>
      <c r="B11" s="13"/>
      <c r="C11" s="7"/>
      <c r="D11" s="120"/>
      <c r="E11" s="120"/>
      <c r="F11" s="124"/>
      <c r="G11" s="120"/>
      <c r="H11" s="124"/>
      <c r="I11" s="120"/>
      <c r="J11" s="122"/>
      <c r="K11" s="123"/>
      <c r="L11" s="120"/>
      <c r="M11" s="124"/>
      <c r="N11" s="120"/>
      <c r="O11" s="120"/>
    </row>
    <row r="12" spans="1:15">
      <c r="A12" s="46" t="s">
        <v>45</v>
      </c>
      <c r="B12" s="46"/>
      <c r="C12" s="201">
        <f>SUM(D12:O12)</f>
        <v>1920</v>
      </c>
      <c r="D12" s="142"/>
      <c r="E12" s="142"/>
      <c r="F12" s="403"/>
      <c r="G12" s="142"/>
      <c r="H12" s="403">
        <v>1770</v>
      </c>
      <c r="I12" s="142">
        <v>150</v>
      </c>
      <c r="J12" s="114"/>
      <c r="K12" s="412"/>
      <c r="L12" s="142"/>
      <c r="M12" s="403"/>
      <c r="N12" s="142"/>
      <c r="O12" s="142"/>
    </row>
    <row r="13" spans="1:15">
      <c r="A13" s="46" t="s">
        <v>490</v>
      </c>
      <c r="B13" s="46"/>
      <c r="C13" s="201">
        <f t="shared" ref="C13:C15" si="0">SUM(D13:O13)</f>
        <v>900</v>
      </c>
      <c r="D13" s="142"/>
      <c r="E13" s="142"/>
      <c r="F13" s="403"/>
      <c r="G13" s="142"/>
      <c r="H13" s="403">
        <v>900</v>
      </c>
      <c r="I13" s="142"/>
      <c r="J13" s="114"/>
      <c r="K13" s="412"/>
      <c r="L13" s="142"/>
      <c r="M13" s="403"/>
      <c r="N13" s="142"/>
      <c r="O13" s="142"/>
    </row>
    <row r="14" spans="1:15">
      <c r="A14" s="46" t="s">
        <v>491</v>
      </c>
      <c r="B14" s="46"/>
      <c r="C14" s="201">
        <f t="shared" si="0"/>
        <v>80</v>
      </c>
      <c r="D14" s="142"/>
      <c r="E14" s="142"/>
      <c r="F14" s="403"/>
      <c r="G14" s="142"/>
      <c r="H14" s="403"/>
      <c r="I14" s="142">
        <v>80</v>
      </c>
      <c r="J14" s="114"/>
      <c r="K14" s="412"/>
      <c r="L14" s="142"/>
      <c r="M14" s="403"/>
      <c r="N14" s="142"/>
      <c r="O14" s="142"/>
    </row>
    <row r="15" spans="1:15">
      <c r="A15" s="46" t="s">
        <v>501</v>
      </c>
      <c r="B15" s="46"/>
      <c r="C15" s="201">
        <f t="shared" si="0"/>
        <v>980</v>
      </c>
      <c r="D15" s="142">
        <f>SUM(D13:D14)</f>
        <v>0</v>
      </c>
      <c r="E15" s="142">
        <f t="shared" ref="E15:O15" si="1">SUM(E13:E14)</f>
        <v>0</v>
      </c>
      <c r="F15" s="142">
        <f t="shared" si="1"/>
        <v>0</v>
      </c>
      <c r="G15" s="142">
        <f t="shared" si="1"/>
        <v>0</v>
      </c>
      <c r="H15" s="142">
        <f t="shared" si="1"/>
        <v>900</v>
      </c>
      <c r="I15" s="142">
        <f t="shared" si="1"/>
        <v>80</v>
      </c>
      <c r="J15" s="142">
        <f t="shared" si="1"/>
        <v>0</v>
      </c>
      <c r="K15" s="142">
        <f t="shared" si="1"/>
        <v>0</v>
      </c>
      <c r="L15" s="142">
        <f t="shared" si="1"/>
        <v>0</v>
      </c>
      <c r="M15" s="142">
        <f t="shared" si="1"/>
        <v>0</v>
      </c>
      <c r="N15" s="142">
        <f t="shared" si="1"/>
        <v>0</v>
      </c>
      <c r="O15" s="142">
        <f t="shared" si="1"/>
        <v>0</v>
      </c>
    </row>
    <row r="16" spans="1:15">
      <c r="A16" s="409" t="s">
        <v>427</v>
      </c>
      <c r="B16" s="409" t="s">
        <v>185</v>
      </c>
      <c r="C16" s="160">
        <f>SUM(D16:O16)</f>
        <v>2900</v>
      </c>
      <c r="D16" s="117">
        <f>SUM(D12,D15)</f>
        <v>0</v>
      </c>
      <c r="E16" s="117">
        <f t="shared" ref="E16:O16" si="2">SUM(E12,E15)</f>
        <v>0</v>
      </c>
      <c r="F16" s="117">
        <f t="shared" si="2"/>
        <v>0</v>
      </c>
      <c r="G16" s="117">
        <f t="shared" si="2"/>
        <v>0</v>
      </c>
      <c r="H16" s="117">
        <f t="shared" si="2"/>
        <v>2670</v>
      </c>
      <c r="I16" s="117">
        <f t="shared" si="2"/>
        <v>230</v>
      </c>
      <c r="J16" s="117">
        <f t="shared" si="2"/>
        <v>0</v>
      </c>
      <c r="K16" s="117">
        <f t="shared" si="2"/>
        <v>0</v>
      </c>
      <c r="L16" s="117">
        <f t="shared" si="2"/>
        <v>0</v>
      </c>
      <c r="M16" s="117">
        <f t="shared" si="2"/>
        <v>0</v>
      </c>
      <c r="N16" s="117">
        <f t="shared" si="2"/>
        <v>0</v>
      </c>
      <c r="O16" s="117">
        <f t="shared" si="2"/>
        <v>0</v>
      </c>
    </row>
    <row r="17" spans="1:24">
      <c r="A17" s="13" t="s">
        <v>252</v>
      </c>
      <c r="B17" s="13"/>
      <c r="C17" s="295"/>
      <c r="D17" s="120"/>
      <c r="E17" s="120"/>
      <c r="F17" s="124"/>
      <c r="G17" s="120"/>
      <c r="H17" s="124"/>
      <c r="I17" s="120"/>
      <c r="J17" s="124"/>
      <c r="K17" s="120"/>
      <c r="L17" s="120"/>
      <c r="M17" s="120"/>
      <c r="N17" s="120"/>
      <c r="O17" s="120"/>
    </row>
    <row r="18" spans="1:24">
      <c r="A18" s="46" t="s">
        <v>45</v>
      </c>
      <c r="B18" s="24"/>
      <c r="C18" s="347">
        <f>SUM(D18:O18)</f>
        <v>0</v>
      </c>
      <c r="D18" s="93"/>
      <c r="E18" s="93"/>
      <c r="F18" s="128"/>
      <c r="G18" s="93"/>
      <c r="H18" s="128"/>
      <c r="I18" s="93"/>
      <c r="J18" s="128"/>
      <c r="K18" s="93"/>
      <c r="L18" s="93"/>
      <c r="M18" s="93"/>
      <c r="N18" s="93"/>
      <c r="O18" s="93"/>
    </row>
    <row r="19" spans="1:24">
      <c r="A19" s="409" t="s">
        <v>427</v>
      </c>
      <c r="B19" s="15" t="s">
        <v>185</v>
      </c>
      <c r="C19" s="294">
        <f>SUM(D19:O19)</f>
        <v>0</v>
      </c>
      <c r="D19" s="118"/>
      <c r="E19" s="184"/>
      <c r="F19" s="126"/>
      <c r="G19" s="118">
        <v>0</v>
      </c>
      <c r="H19" s="126">
        <v>0</v>
      </c>
      <c r="I19" s="118">
        <v>0</v>
      </c>
      <c r="J19" s="126">
        <v>0</v>
      </c>
      <c r="K19" s="118">
        <v>0</v>
      </c>
      <c r="L19" s="118">
        <v>0</v>
      </c>
      <c r="M19" s="118">
        <v>0</v>
      </c>
      <c r="N19" s="118">
        <v>0</v>
      </c>
      <c r="O19" s="118">
        <v>0</v>
      </c>
    </row>
    <row r="20" spans="1:24">
      <c r="A20" s="60" t="s">
        <v>352</v>
      </c>
      <c r="B20" s="11"/>
      <c r="C20" s="347"/>
      <c r="D20" s="93"/>
      <c r="E20" s="185"/>
      <c r="F20" s="128"/>
      <c r="G20" s="93"/>
      <c r="H20" s="128"/>
      <c r="I20" s="93"/>
      <c r="J20" s="128"/>
      <c r="K20" s="138"/>
      <c r="L20" s="93"/>
      <c r="M20" s="128"/>
      <c r="N20" s="93"/>
      <c r="O20" s="93"/>
    </row>
    <row r="21" spans="1:24">
      <c r="A21" s="46" t="s">
        <v>45</v>
      </c>
      <c r="B21" s="11"/>
      <c r="C21" s="347">
        <f>SUM(D21:O21)</f>
        <v>0</v>
      </c>
      <c r="D21" s="93"/>
      <c r="E21" s="185"/>
      <c r="F21" s="128"/>
      <c r="G21" s="93"/>
      <c r="H21" s="128"/>
      <c r="I21" s="93"/>
      <c r="J21" s="128"/>
      <c r="K21" s="138"/>
      <c r="L21" s="93"/>
      <c r="M21" s="128"/>
      <c r="N21" s="93"/>
      <c r="O21" s="93"/>
    </row>
    <row r="22" spans="1:24">
      <c r="A22" s="409" t="s">
        <v>427</v>
      </c>
      <c r="B22" s="11" t="s">
        <v>185</v>
      </c>
      <c r="C22" s="294">
        <f>SUM(D22:O22)</f>
        <v>0</v>
      </c>
      <c r="D22" s="93"/>
      <c r="E22" s="185"/>
      <c r="F22" s="128"/>
      <c r="G22" s="93"/>
      <c r="H22" s="128"/>
      <c r="I22" s="93"/>
      <c r="J22" s="128"/>
      <c r="K22" s="138"/>
      <c r="L22" s="93"/>
      <c r="M22" s="128"/>
      <c r="N22" s="93"/>
      <c r="O22" s="93"/>
    </row>
    <row r="23" spans="1:24">
      <c r="A23" s="13" t="s">
        <v>350</v>
      </c>
      <c r="B23" s="13"/>
      <c r="C23" s="295"/>
      <c r="D23" s="120"/>
      <c r="E23" s="120"/>
      <c r="F23" s="124"/>
      <c r="G23" s="120"/>
      <c r="H23" s="124"/>
      <c r="I23" s="120"/>
      <c r="J23" s="122"/>
      <c r="K23" s="123"/>
      <c r="L23" s="120"/>
      <c r="M23" s="124"/>
      <c r="N23" s="120"/>
      <c r="O23" s="120"/>
    </row>
    <row r="24" spans="1:24">
      <c r="A24" s="46" t="s">
        <v>45</v>
      </c>
      <c r="B24" s="24"/>
      <c r="C24" s="347">
        <f>SUM(D24:O24)</f>
        <v>235905</v>
      </c>
      <c r="D24" s="93">
        <v>235905</v>
      </c>
      <c r="E24" s="93"/>
      <c r="F24" s="128"/>
      <c r="G24" s="93"/>
      <c r="H24" s="128"/>
      <c r="I24" s="93"/>
      <c r="J24" s="116"/>
      <c r="K24" s="138"/>
      <c r="L24" s="93"/>
      <c r="M24" s="128"/>
      <c r="N24" s="93"/>
      <c r="O24" s="93"/>
    </row>
    <row r="25" spans="1:24">
      <c r="A25" s="46" t="s">
        <v>492</v>
      </c>
      <c r="B25" s="24"/>
      <c r="C25" s="347">
        <f t="shared" ref="C25:C27" si="3">SUM(D25:O25)</f>
        <v>1897</v>
      </c>
      <c r="D25" s="93"/>
      <c r="E25" s="93"/>
      <c r="F25" s="128"/>
      <c r="G25" s="93"/>
      <c r="H25" s="128"/>
      <c r="I25" s="93"/>
      <c r="J25" s="116"/>
      <c r="K25" s="138"/>
      <c r="L25" s="93"/>
      <c r="M25" s="128"/>
      <c r="N25" s="93">
        <v>1897</v>
      </c>
      <c r="O25" s="93"/>
    </row>
    <row r="26" spans="1:24">
      <c r="A26" s="46" t="s">
        <v>493</v>
      </c>
      <c r="B26" s="24"/>
      <c r="C26" s="347">
        <f t="shared" si="3"/>
        <v>-5154</v>
      </c>
      <c r="D26" s="93">
        <v>-5154</v>
      </c>
      <c r="E26" s="93"/>
      <c r="F26" s="128"/>
      <c r="G26" s="93"/>
      <c r="H26" s="128"/>
      <c r="I26" s="93"/>
      <c r="J26" s="116"/>
      <c r="K26" s="138"/>
      <c r="L26" s="93"/>
      <c r="M26" s="128"/>
      <c r="N26" s="93"/>
      <c r="O26" s="93"/>
    </row>
    <row r="27" spans="1:24">
      <c r="A27" s="46" t="s">
        <v>494</v>
      </c>
      <c r="B27" s="24"/>
      <c r="C27" s="347">
        <f t="shared" si="3"/>
        <v>-3257</v>
      </c>
      <c r="D27" s="93">
        <f>SUM(D25:D26)</f>
        <v>-5154</v>
      </c>
      <c r="E27" s="93">
        <f t="shared" ref="E27:O27" si="4">SUM(E25:E26)</f>
        <v>0</v>
      </c>
      <c r="F27" s="93">
        <f t="shared" si="4"/>
        <v>0</v>
      </c>
      <c r="G27" s="93">
        <f t="shared" si="4"/>
        <v>0</v>
      </c>
      <c r="H27" s="93">
        <f t="shared" si="4"/>
        <v>0</v>
      </c>
      <c r="I27" s="93">
        <f t="shared" si="4"/>
        <v>0</v>
      </c>
      <c r="J27" s="93">
        <f t="shared" si="4"/>
        <v>0</v>
      </c>
      <c r="K27" s="93">
        <f t="shared" si="4"/>
        <v>0</v>
      </c>
      <c r="L27" s="93">
        <f t="shared" si="4"/>
        <v>0</v>
      </c>
      <c r="M27" s="93">
        <f t="shared" si="4"/>
        <v>0</v>
      </c>
      <c r="N27" s="93">
        <f t="shared" si="4"/>
        <v>1897</v>
      </c>
      <c r="O27" s="93">
        <f t="shared" si="4"/>
        <v>0</v>
      </c>
    </row>
    <row r="28" spans="1:24">
      <c r="A28" s="409" t="s">
        <v>427</v>
      </c>
      <c r="B28" s="15" t="s">
        <v>183</v>
      </c>
      <c r="C28" s="294">
        <f>SUM(D28:O28)</f>
        <v>232648</v>
      </c>
      <c r="D28" s="118">
        <f>SUM(D24,D27)</f>
        <v>230751</v>
      </c>
      <c r="E28" s="118">
        <f t="shared" ref="E28:O28" si="5">SUM(E24,E27)</f>
        <v>0</v>
      </c>
      <c r="F28" s="118">
        <f t="shared" si="5"/>
        <v>0</v>
      </c>
      <c r="G28" s="118">
        <f t="shared" si="5"/>
        <v>0</v>
      </c>
      <c r="H28" s="118">
        <f t="shared" si="5"/>
        <v>0</v>
      </c>
      <c r="I28" s="118">
        <f t="shared" si="5"/>
        <v>0</v>
      </c>
      <c r="J28" s="118">
        <f t="shared" si="5"/>
        <v>0</v>
      </c>
      <c r="K28" s="118">
        <f t="shared" si="5"/>
        <v>0</v>
      </c>
      <c r="L28" s="118">
        <f t="shared" si="5"/>
        <v>0</v>
      </c>
      <c r="M28" s="118">
        <f t="shared" si="5"/>
        <v>0</v>
      </c>
      <c r="N28" s="118">
        <f t="shared" si="5"/>
        <v>1897</v>
      </c>
      <c r="O28" s="118">
        <f t="shared" si="5"/>
        <v>0</v>
      </c>
    </row>
    <row r="29" spans="1:24">
      <c r="A29" s="13" t="s">
        <v>351</v>
      </c>
      <c r="B29" s="13"/>
      <c r="C29" s="295"/>
      <c r="D29" s="120"/>
      <c r="E29" s="120"/>
      <c r="F29" s="124"/>
      <c r="G29" s="120"/>
      <c r="H29" s="124"/>
      <c r="I29" s="120"/>
      <c r="J29" s="122"/>
      <c r="K29" s="123"/>
      <c r="L29" s="120"/>
      <c r="M29" s="124"/>
      <c r="N29" s="120"/>
      <c r="O29" s="120"/>
    </row>
    <row r="30" spans="1:24">
      <c r="A30" s="46" t="s">
        <v>45</v>
      </c>
      <c r="B30" s="24"/>
      <c r="C30" s="297"/>
      <c r="D30" s="93">
        <v>0</v>
      </c>
      <c r="E30" s="93">
        <v>0</v>
      </c>
      <c r="F30" s="128">
        <v>0</v>
      </c>
      <c r="G30" s="93">
        <v>0</v>
      </c>
      <c r="H30" s="128">
        <v>0</v>
      </c>
      <c r="I30" s="93">
        <v>0</v>
      </c>
      <c r="J30" s="116">
        <v>0</v>
      </c>
      <c r="K30" s="138">
        <v>0</v>
      </c>
      <c r="L30" s="93">
        <v>0</v>
      </c>
      <c r="M30" s="128">
        <v>0</v>
      </c>
      <c r="N30" s="93">
        <v>0</v>
      </c>
      <c r="O30" s="93">
        <v>0</v>
      </c>
    </row>
    <row r="31" spans="1:24">
      <c r="A31" s="409" t="s">
        <v>427</v>
      </c>
      <c r="B31" s="15" t="s">
        <v>183</v>
      </c>
      <c r="C31" s="294">
        <f>SUM(D31:O31)</f>
        <v>0</v>
      </c>
      <c r="D31" s="118">
        <f>SUM(E31:O31)</f>
        <v>0</v>
      </c>
      <c r="E31" s="118">
        <v>0</v>
      </c>
      <c r="F31" s="126">
        <v>0</v>
      </c>
      <c r="G31" s="118">
        <v>0</v>
      </c>
      <c r="H31" s="126">
        <v>0</v>
      </c>
      <c r="I31" s="118">
        <v>0</v>
      </c>
      <c r="J31" s="115">
        <v>0</v>
      </c>
      <c r="K31" s="125">
        <v>0</v>
      </c>
      <c r="L31" s="118">
        <v>0</v>
      </c>
      <c r="M31" s="126">
        <v>0</v>
      </c>
      <c r="N31" s="118">
        <v>0</v>
      </c>
      <c r="O31" s="118">
        <v>0</v>
      </c>
    </row>
    <row r="32" spans="1:24">
      <c r="A32" s="57" t="s">
        <v>132</v>
      </c>
      <c r="B32" s="251"/>
      <c r="C32" s="63"/>
      <c r="D32" s="33"/>
      <c r="E32" s="10"/>
      <c r="F32" s="22"/>
      <c r="G32" s="10"/>
      <c r="H32" s="22"/>
      <c r="I32" s="10"/>
      <c r="J32" s="22"/>
      <c r="K32" s="10"/>
      <c r="L32" s="22"/>
      <c r="M32" s="10"/>
      <c r="N32" s="22"/>
      <c r="O32" s="10"/>
      <c r="P32" s="5"/>
      <c r="Q32" s="5"/>
      <c r="R32" s="5"/>
      <c r="S32" s="5"/>
      <c r="T32" s="5"/>
      <c r="U32" s="5"/>
      <c r="V32" s="5"/>
      <c r="W32" s="5"/>
      <c r="X32" s="5"/>
    </row>
    <row r="33" spans="1:24">
      <c r="A33" s="60" t="s">
        <v>45</v>
      </c>
      <c r="B33" s="411"/>
      <c r="C33" s="413">
        <f t="shared" ref="C33:C41" si="6">SUM(D33:O33)</f>
        <v>237825</v>
      </c>
      <c r="D33" s="138">
        <f>SUM(D12,D18,D21,D24,D30)</f>
        <v>235905</v>
      </c>
      <c r="E33" s="138">
        <f t="shared" ref="E33:O33" si="7">SUM(E12,E18,E21,E24,E30)</f>
        <v>0</v>
      </c>
      <c r="F33" s="138">
        <f t="shared" si="7"/>
        <v>0</v>
      </c>
      <c r="G33" s="138">
        <f t="shared" si="7"/>
        <v>0</v>
      </c>
      <c r="H33" s="138">
        <f t="shared" si="7"/>
        <v>1770</v>
      </c>
      <c r="I33" s="138">
        <f t="shared" si="7"/>
        <v>150</v>
      </c>
      <c r="J33" s="138">
        <f t="shared" si="7"/>
        <v>0</v>
      </c>
      <c r="K33" s="138">
        <f t="shared" si="7"/>
        <v>0</v>
      </c>
      <c r="L33" s="138">
        <f t="shared" si="7"/>
        <v>0</v>
      </c>
      <c r="M33" s="138">
        <f t="shared" si="7"/>
        <v>0</v>
      </c>
      <c r="N33" s="138">
        <f t="shared" si="7"/>
        <v>0</v>
      </c>
      <c r="O33" s="138">
        <f t="shared" si="7"/>
        <v>0</v>
      </c>
      <c r="P33" s="5"/>
      <c r="Q33" s="5"/>
      <c r="R33" s="5"/>
      <c r="S33" s="5"/>
      <c r="T33" s="5"/>
      <c r="U33" s="5"/>
      <c r="V33" s="5"/>
      <c r="W33" s="5"/>
      <c r="X33" s="5"/>
    </row>
    <row r="34" spans="1:24">
      <c r="A34" s="60" t="s">
        <v>501</v>
      </c>
      <c r="B34" s="411"/>
      <c r="C34" s="413">
        <f t="shared" si="6"/>
        <v>-2277</v>
      </c>
      <c r="D34" s="138">
        <f>SUM(D15,D27,)</f>
        <v>-5154</v>
      </c>
      <c r="E34" s="138">
        <f t="shared" ref="E34:O34" si="8">SUM(E15,E27,)</f>
        <v>0</v>
      </c>
      <c r="F34" s="138">
        <f t="shared" si="8"/>
        <v>0</v>
      </c>
      <c r="G34" s="138">
        <f t="shared" si="8"/>
        <v>0</v>
      </c>
      <c r="H34" s="138">
        <f t="shared" si="8"/>
        <v>900</v>
      </c>
      <c r="I34" s="138">
        <f t="shared" si="8"/>
        <v>80</v>
      </c>
      <c r="J34" s="138">
        <f t="shared" si="8"/>
        <v>0</v>
      </c>
      <c r="K34" s="138">
        <f t="shared" si="8"/>
        <v>0</v>
      </c>
      <c r="L34" s="138">
        <f t="shared" si="8"/>
        <v>0</v>
      </c>
      <c r="M34" s="138">
        <f t="shared" si="8"/>
        <v>0</v>
      </c>
      <c r="N34" s="138">
        <f t="shared" si="8"/>
        <v>1897</v>
      </c>
      <c r="O34" s="138">
        <f t="shared" si="8"/>
        <v>0</v>
      </c>
      <c r="P34" s="5"/>
      <c r="Q34" s="5"/>
      <c r="R34" s="5"/>
      <c r="S34" s="5"/>
      <c r="T34" s="5"/>
      <c r="U34" s="5"/>
      <c r="V34" s="5"/>
      <c r="W34" s="5"/>
      <c r="X34" s="5"/>
    </row>
    <row r="35" spans="1:24" s="165" customFormat="1">
      <c r="A35" s="49" t="s">
        <v>427</v>
      </c>
      <c r="B35" s="279"/>
      <c r="C35" s="305">
        <f t="shared" si="6"/>
        <v>235548</v>
      </c>
      <c r="D35" s="143">
        <f>SUM(D16,D19,D28,D31)</f>
        <v>230751</v>
      </c>
      <c r="E35" s="143">
        <f t="shared" ref="E35:O35" si="9">SUM(E16,E19,E28,E31)</f>
        <v>0</v>
      </c>
      <c r="F35" s="143">
        <f t="shared" si="9"/>
        <v>0</v>
      </c>
      <c r="G35" s="143">
        <f t="shared" si="9"/>
        <v>0</v>
      </c>
      <c r="H35" s="143">
        <f t="shared" si="9"/>
        <v>2670</v>
      </c>
      <c r="I35" s="143">
        <f t="shared" si="9"/>
        <v>230</v>
      </c>
      <c r="J35" s="143">
        <f t="shared" si="9"/>
        <v>0</v>
      </c>
      <c r="K35" s="143">
        <f t="shared" si="9"/>
        <v>0</v>
      </c>
      <c r="L35" s="143">
        <f t="shared" si="9"/>
        <v>0</v>
      </c>
      <c r="M35" s="143">
        <f t="shared" si="9"/>
        <v>0</v>
      </c>
      <c r="N35" s="143">
        <f t="shared" si="9"/>
        <v>1897</v>
      </c>
      <c r="O35" s="143">
        <f t="shared" si="9"/>
        <v>0</v>
      </c>
      <c r="P35" s="100"/>
      <c r="Q35" s="100"/>
      <c r="R35" s="100"/>
      <c r="S35" s="100"/>
      <c r="T35" s="100"/>
      <c r="U35" s="100"/>
      <c r="V35" s="100"/>
      <c r="W35" s="100"/>
      <c r="X35" s="100"/>
    </row>
    <row r="36" spans="1:24" ht="15" customHeight="1">
      <c r="A36" s="57" t="s">
        <v>431</v>
      </c>
      <c r="B36" s="57"/>
      <c r="C36" s="414">
        <f t="shared" si="6"/>
        <v>235905</v>
      </c>
      <c r="D36" s="120">
        <v>235905</v>
      </c>
      <c r="E36" s="10">
        <v>0</v>
      </c>
      <c r="F36" s="10">
        <v>0</v>
      </c>
      <c r="G36" s="10">
        <v>0</v>
      </c>
      <c r="H36" s="10"/>
      <c r="I36" s="10"/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5"/>
      <c r="Q36" s="5"/>
      <c r="R36" s="5"/>
      <c r="S36" s="5"/>
      <c r="T36" s="5"/>
      <c r="U36" s="5"/>
      <c r="V36" s="5"/>
      <c r="W36" s="5"/>
      <c r="X36" s="5"/>
    </row>
    <row r="37" spans="1:24" ht="14.25" customHeight="1">
      <c r="A37" s="49" t="s">
        <v>430</v>
      </c>
      <c r="B37" s="49"/>
      <c r="C37" s="415">
        <f t="shared" si="6"/>
        <v>232648</v>
      </c>
      <c r="D37" s="118">
        <v>230751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1897</v>
      </c>
      <c r="O37" s="15">
        <v>0</v>
      </c>
      <c r="P37" s="5"/>
      <c r="Q37" s="5"/>
      <c r="R37" s="5"/>
      <c r="S37" s="5"/>
      <c r="T37" s="5"/>
      <c r="U37" s="5"/>
      <c r="V37" s="5"/>
      <c r="W37" s="5"/>
      <c r="X37" s="5"/>
    </row>
    <row r="38" spans="1:24" ht="15" customHeight="1">
      <c r="A38" s="67" t="s">
        <v>429</v>
      </c>
      <c r="B38" s="57"/>
      <c r="C38" s="408">
        <f t="shared" si="6"/>
        <v>0</v>
      </c>
      <c r="D38" s="28">
        <v>0</v>
      </c>
      <c r="E38" s="10">
        <v>0</v>
      </c>
      <c r="F38" s="28">
        <v>0</v>
      </c>
      <c r="G38" s="10">
        <v>0</v>
      </c>
      <c r="H38" s="28">
        <v>0</v>
      </c>
      <c r="I38" s="10">
        <v>0</v>
      </c>
      <c r="J38" s="28">
        <v>0</v>
      </c>
      <c r="K38" s="10">
        <v>0</v>
      </c>
      <c r="L38" s="28">
        <v>0</v>
      </c>
      <c r="M38" s="10">
        <v>0</v>
      </c>
      <c r="N38" s="28">
        <v>0</v>
      </c>
      <c r="O38" s="10">
        <v>0</v>
      </c>
      <c r="P38" s="5"/>
      <c r="Q38" s="5"/>
      <c r="R38" s="5"/>
      <c r="S38" s="5"/>
      <c r="T38" s="5"/>
      <c r="U38" s="5"/>
      <c r="V38" s="5"/>
      <c r="W38" s="5"/>
      <c r="X38" s="5"/>
    </row>
    <row r="39" spans="1:24" ht="13.5" customHeight="1">
      <c r="A39" s="279" t="s">
        <v>434</v>
      </c>
      <c r="B39" s="49"/>
      <c r="C39" s="305">
        <f t="shared" si="6"/>
        <v>0</v>
      </c>
      <c r="D39" s="23">
        <v>0</v>
      </c>
      <c r="E39" s="15">
        <v>0</v>
      </c>
      <c r="F39" s="23">
        <v>0</v>
      </c>
      <c r="G39" s="15">
        <v>0</v>
      </c>
      <c r="H39" s="23">
        <v>0</v>
      </c>
      <c r="I39" s="15">
        <v>0</v>
      </c>
      <c r="J39" s="23">
        <v>0</v>
      </c>
      <c r="K39" s="15">
        <v>0</v>
      </c>
      <c r="L39" s="23">
        <v>0</v>
      </c>
      <c r="M39" s="15">
        <v>0</v>
      </c>
      <c r="N39" s="23">
        <v>0</v>
      </c>
      <c r="O39" s="15">
        <v>0</v>
      </c>
      <c r="P39" s="5"/>
      <c r="Q39" s="5"/>
      <c r="R39" s="5"/>
      <c r="S39" s="5"/>
      <c r="T39" s="5"/>
      <c r="U39" s="5"/>
      <c r="V39" s="5"/>
      <c r="W39" s="5"/>
      <c r="X39" s="5"/>
    </row>
    <row r="40" spans="1:24" ht="13.5" customHeight="1">
      <c r="A40" s="251" t="s">
        <v>432</v>
      </c>
      <c r="B40" s="57"/>
      <c r="C40" s="416">
        <f t="shared" si="6"/>
        <v>1920</v>
      </c>
      <c r="D40" s="10">
        <v>0</v>
      </c>
      <c r="E40" s="10">
        <v>0</v>
      </c>
      <c r="F40" s="10">
        <v>0</v>
      </c>
      <c r="G40" s="10">
        <v>0</v>
      </c>
      <c r="H40" s="10">
        <v>1770</v>
      </c>
      <c r="I40" s="10">
        <v>150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5"/>
      <c r="Q40" s="5"/>
      <c r="R40" s="5"/>
      <c r="S40" s="5"/>
      <c r="T40" s="5"/>
      <c r="U40" s="5"/>
      <c r="V40" s="5"/>
      <c r="W40" s="5"/>
      <c r="X40" s="5"/>
    </row>
    <row r="41" spans="1:24" ht="12.75" customHeight="1">
      <c r="A41" s="279" t="s">
        <v>433</v>
      </c>
      <c r="B41" s="49"/>
      <c r="C41" s="417">
        <f t="shared" si="6"/>
        <v>2900</v>
      </c>
      <c r="D41" s="118">
        <v>0</v>
      </c>
      <c r="E41" s="118">
        <v>0</v>
      </c>
      <c r="F41" s="118">
        <v>0</v>
      </c>
      <c r="G41" s="15">
        <v>0</v>
      </c>
      <c r="H41" s="15">
        <v>2670</v>
      </c>
      <c r="I41" s="15">
        <v>230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5"/>
      <c r="Q41" s="5"/>
      <c r="R41" s="5"/>
      <c r="S41" s="5"/>
      <c r="T41" s="5"/>
      <c r="U41" s="5"/>
      <c r="V41" s="5"/>
      <c r="W41" s="5"/>
      <c r="X41" s="5"/>
    </row>
    <row r="42" spans="1:24">
      <c r="A42" s="5"/>
      <c r="B42" s="5"/>
      <c r="C42" s="25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>
      <c r="A43" s="5"/>
      <c r="B43" s="5"/>
      <c r="C43" s="25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>
      <c r="A44" s="5"/>
      <c r="B44" s="5"/>
      <c r="C44" s="25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>
      <c r="A45" s="28"/>
      <c r="B45" s="5"/>
      <c r="C45" s="25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>
      <c r="A46" s="5"/>
      <c r="B46" s="5"/>
      <c r="C46" s="20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>
      <c r="A47" s="5"/>
      <c r="B47" s="5"/>
      <c r="C47" s="25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>
      <c r="A48" s="5"/>
      <c r="B48" s="5"/>
      <c r="C48" s="25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>
      <c r="A49" s="5"/>
      <c r="B49" s="5"/>
      <c r="C49" s="25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>
      <c r="A50" s="5"/>
      <c r="B50" s="5"/>
      <c r="C50" s="25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>
      <c r="A51" s="5"/>
      <c r="B51" s="5"/>
      <c r="C51" s="25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>
      <c r="A52" s="5"/>
      <c r="B52" s="5"/>
      <c r="C52" s="25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>
      <c r="A53" s="5"/>
      <c r="B53" s="5"/>
      <c r="C53" s="25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>
      <c r="A54" s="5"/>
      <c r="B54" s="5"/>
      <c r="C54" s="255"/>
      <c r="D54" s="5"/>
      <c r="E54" s="28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>
      <c r="A55" s="5"/>
      <c r="B55" s="5"/>
      <c r="C55" s="25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>
      <c r="A56" s="5"/>
      <c r="B56" s="5"/>
      <c r="C56" s="25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>
      <c r="A57" s="5"/>
      <c r="B57" s="5"/>
      <c r="C57" s="25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>
      <c r="A58" s="5"/>
      <c r="B58" s="5"/>
      <c r="C58" s="25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>
      <c r="A59" s="5"/>
      <c r="B59" s="5"/>
      <c r="C59" s="25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>
      <c r="A60" s="5"/>
      <c r="B60" s="5"/>
      <c r="C60" s="25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>
      <c r="A61" s="5"/>
      <c r="B61" s="5"/>
      <c r="C61" s="25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>
      <c r="A62" s="5"/>
      <c r="B62" s="5"/>
      <c r="C62" s="25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>
      <c r="A63" s="5"/>
      <c r="B63" s="5"/>
      <c r="C63" s="25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>
      <c r="A64" s="5"/>
      <c r="B64" s="5"/>
      <c r="C64" s="25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>
      <c r="A65" s="5"/>
      <c r="B65" s="5"/>
      <c r="C65" s="25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>
      <c r="A66" s="5"/>
      <c r="B66" s="5"/>
      <c r="C66" s="25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>
      <c r="A67" s="5"/>
      <c r="B67" s="5"/>
      <c r="C67" s="25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>
      <c r="A68" s="5"/>
      <c r="B68" s="5"/>
      <c r="C68" s="25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>
      <c r="A69" s="5"/>
      <c r="B69" s="5"/>
      <c r="C69" s="25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>
      <c r="A70" s="5"/>
      <c r="B70" s="5"/>
      <c r="C70" s="25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>
      <c r="A71" s="5"/>
      <c r="B71" s="5"/>
      <c r="C71" s="25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>
      <c r="A72" s="5"/>
      <c r="B72" s="5"/>
      <c r="C72" s="25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>
      <c r="A73" s="5"/>
      <c r="B73" s="5"/>
      <c r="C73" s="25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>
      <c r="A74" s="1"/>
      <c r="B74" s="1"/>
      <c r="C74" s="256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24">
      <c r="A75" s="1"/>
      <c r="B75" s="1"/>
      <c r="C75" s="256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24">
      <c r="A76" s="1"/>
      <c r="B76" s="1"/>
      <c r="C76" s="256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24">
      <c r="A77" s="1"/>
      <c r="B77" s="1"/>
      <c r="C77" s="256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24">
      <c r="A78" s="1"/>
      <c r="B78" s="1"/>
      <c r="C78" s="256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24">
      <c r="A79" s="1"/>
      <c r="B79" s="1"/>
      <c r="C79" s="256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24">
      <c r="A80" s="1"/>
      <c r="B80" s="1"/>
      <c r="C80" s="256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>
      <c r="A81" s="1"/>
      <c r="B81" s="1"/>
      <c r="C81" s="256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>
      <c r="A82" s="1"/>
      <c r="B82" s="1"/>
      <c r="C82" s="256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>
      <c r="A83" s="1"/>
      <c r="B83" s="1"/>
      <c r="C83" s="256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>
      <c r="A84" s="1"/>
      <c r="B84" s="1"/>
      <c r="C84" s="256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>
      <c r="A85" s="1"/>
      <c r="B85" s="1"/>
      <c r="C85" s="256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</sheetData>
  <mergeCells count="12">
    <mergeCell ref="J7:K8"/>
    <mergeCell ref="L7:M8"/>
    <mergeCell ref="N7:N9"/>
    <mergeCell ref="O7:O9"/>
    <mergeCell ref="J10:K10"/>
    <mergeCell ref="L10:M10"/>
    <mergeCell ref="I7:I9"/>
    <mergeCell ref="D7:D9"/>
    <mergeCell ref="E7:E9"/>
    <mergeCell ref="F7:F9"/>
    <mergeCell ref="G7:G9"/>
    <mergeCell ref="H7:H9"/>
  </mergeCells>
  <phoneticPr fontId="0" type="noConversion"/>
  <printOptions horizontalCentered="1"/>
  <pageMargins left="0.39370078740157483" right="0.39370078740157483" top="0.39370078740157483" bottom="0.39370078740157483" header="0.51181102362204722" footer="0.31496062992125984"/>
  <pageSetup paperSize="9" scale="72" firstPageNumber="7" orientation="landscape" horizontalDpi="300" verticalDpi="300" r:id="rId1"/>
  <headerFooter alignWithMargins="0">
    <oddFooter>&amp;P. oldal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DN265"/>
  <sheetViews>
    <sheetView view="pageBreakPreview" topLeftCell="A136" zoomScaleNormal="100" workbookViewId="0"/>
  </sheetViews>
  <sheetFormatPr defaultRowHeight="12.75"/>
  <cols>
    <col min="1" max="1" width="46.85546875" style="239" customWidth="1"/>
    <col min="2" max="2" width="13.5703125" style="376" customWidth="1"/>
    <col min="3" max="3" width="15" style="239" customWidth="1"/>
    <col min="4" max="4" width="16.85546875" style="239" customWidth="1"/>
    <col min="5" max="5" width="14.5703125" style="239" customWidth="1"/>
    <col min="6" max="6" width="13.42578125" style="239" customWidth="1"/>
    <col min="7" max="7" width="15.85546875" style="239" customWidth="1"/>
    <col min="8" max="8" width="12.42578125" style="239" customWidth="1"/>
    <col min="9" max="9" width="14.5703125" style="239" customWidth="1"/>
    <col min="10" max="10" width="14.85546875" style="239" customWidth="1"/>
    <col min="11" max="11" width="13.5703125" style="239" customWidth="1"/>
    <col min="12" max="12" width="13.85546875" style="239" customWidth="1"/>
    <col min="13" max="13" width="14.28515625" style="239" customWidth="1"/>
    <col min="14" max="14" width="9.7109375" style="239" hidden="1" customWidth="1"/>
    <col min="15" max="15" width="12.85546875" style="293" customWidth="1"/>
    <col min="16" max="16" width="11.28515625" style="239" customWidth="1"/>
    <col min="17" max="16384" width="9.140625" style="239"/>
  </cols>
  <sheetData>
    <row r="1" spans="1:18" ht="15.75">
      <c r="A1" s="4" t="s">
        <v>700</v>
      </c>
      <c r="B1" s="298"/>
      <c r="C1" s="4"/>
      <c r="D1" s="4"/>
      <c r="E1" s="4"/>
      <c r="F1" s="4"/>
      <c r="G1" s="4"/>
      <c r="H1" s="5"/>
      <c r="I1" s="5"/>
      <c r="J1" s="5"/>
      <c r="K1" s="238"/>
      <c r="L1" s="238"/>
      <c r="M1" s="238"/>
      <c r="N1" s="238"/>
    </row>
    <row r="2" spans="1:18" ht="15.75">
      <c r="A2" s="4"/>
      <c r="B2" s="298"/>
      <c r="C2" s="4"/>
      <c r="D2" s="4"/>
      <c r="E2" s="4"/>
      <c r="F2" s="4"/>
      <c r="G2" s="4"/>
      <c r="H2" s="5"/>
      <c r="I2" s="5"/>
      <c r="J2" s="5"/>
      <c r="K2" s="238"/>
      <c r="L2" s="238"/>
      <c r="M2" s="238"/>
      <c r="N2" s="238"/>
    </row>
    <row r="3" spans="1:18" ht="15.75">
      <c r="A3" s="541" t="s">
        <v>44</v>
      </c>
      <c r="B3" s="541"/>
      <c r="C3" s="541"/>
      <c r="D3" s="541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</row>
    <row r="4" spans="1:18" ht="15.75">
      <c r="A4" s="542" t="s">
        <v>344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542"/>
    </row>
    <row r="5" spans="1:18" ht="15.75">
      <c r="A5" s="542" t="s">
        <v>668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542"/>
      <c r="N5" s="542"/>
      <c r="O5" s="542"/>
      <c r="P5" s="542"/>
    </row>
    <row r="6" spans="1:18" ht="15.75">
      <c r="A6" s="541" t="s">
        <v>2</v>
      </c>
      <c r="B6" s="541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</row>
    <row r="7" spans="1:18" ht="15.75">
      <c r="A7" s="237"/>
      <c r="B7" s="478"/>
      <c r="C7" s="237"/>
      <c r="D7" s="237"/>
      <c r="E7" s="237"/>
      <c r="F7" s="478"/>
      <c r="G7" s="478"/>
      <c r="H7" s="237"/>
      <c r="I7" s="237"/>
      <c r="J7" s="237"/>
      <c r="K7" s="238"/>
      <c r="L7" s="238"/>
      <c r="M7" s="238"/>
      <c r="N7" s="238"/>
    </row>
    <row r="8" spans="1:18">
      <c r="A8" s="238"/>
      <c r="B8" s="259"/>
      <c r="C8" s="238"/>
      <c r="D8" s="238"/>
      <c r="E8" s="238"/>
      <c r="F8" s="238"/>
      <c r="G8" s="238"/>
      <c r="H8" s="238"/>
      <c r="I8" s="238"/>
      <c r="J8" s="238"/>
      <c r="K8" s="543" t="s">
        <v>28</v>
      </c>
      <c r="L8" s="543"/>
      <c r="M8" s="543"/>
      <c r="N8" s="238"/>
    </row>
    <row r="9" spans="1:18" ht="12.75" customHeight="1">
      <c r="A9" s="7" t="s">
        <v>29</v>
      </c>
      <c r="B9" s="536" t="s">
        <v>268</v>
      </c>
      <c r="C9" s="525" t="s">
        <v>269</v>
      </c>
      <c r="D9" s="525" t="s">
        <v>231</v>
      </c>
      <c r="E9" s="525" t="s">
        <v>226</v>
      </c>
      <c r="F9" s="525" t="s">
        <v>227</v>
      </c>
      <c r="G9" s="525" t="s">
        <v>156</v>
      </c>
      <c r="H9" s="525" t="s">
        <v>197</v>
      </c>
      <c r="I9" s="525" t="s">
        <v>199</v>
      </c>
      <c r="J9" s="530" t="s">
        <v>228</v>
      </c>
      <c r="K9" s="531"/>
      <c r="L9" s="530" t="s">
        <v>229</v>
      </c>
      <c r="M9" s="531"/>
      <c r="N9" s="525" t="s">
        <v>230</v>
      </c>
      <c r="O9" s="525" t="s">
        <v>270</v>
      </c>
      <c r="P9" s="525" t="s">
        <v>271</v>
      </c>
    </row>
    <row r="10" spans="1:18">
      <c r="A10" s="19" t="s">
        <v>31</v>
      </c>
      <c r="B10" s="537"/>
      <c r="C10" s="526"/>
      <c r="D10" s="539"/>
      <c r="E10" s="526"/>
      <c r="F10" s="526"/>
      <c r="G10" s="526"/>
      <c r="H10" s="526"/>
      <c r="I10" s="526"/>
      <c r="J10" s="532"/>
      <c r="K10" s="533"/>
      <c r="L10" s="532"/>
      <c r="M10" s="533"/>
      <c r="N10" s="526"/>
      <c r="O10" s="526"/>
      <c r="P10" s="526"/>
    </row>
    <row r="11" spans="1:18">
      <c r="A11" s="8"/>
      <c r="B11" s="538"/>
      <c r="C11" s="527"/>
      <c r="D11" s="540"/>
      <c r="E11" s="527"/>
      <c r="F11" s="527"/>
      <c r="G11" s="527"/>
      <c r="H11" s="527"/>
      <c r="I11" s="527"/>
      <c r="J11" s="288" t="s">
        <v>182</v>
      </c>
      <c r="K11" s="288" t="s">
        <v>121</v>
      </c>
      <c r="L11" s="288" t="s">
        <v>182</v>
      </c>
      <c r="M11" s="288" t="s">
        <v>121</v>
      </c>
      <c r="N11" s="527"/>
      <c r="O11" s="527"/>
      <c r="P11" s="527"/>
    </row>
    <row r="12" spans="1:18">
      <c r="A12" s="7" t="s">
        <v>8</v>
      </c>
      <c r="B12" s="266" t="s">
        <v>9</v>
      </c>
      <c r="C12" s="7" t="s">
        <v>10</v>
      </c>
      <c r="D12" s="7"/>
      <c r="E12" s="7" t="s">
        <v>11</v>
      </c>
      <c r="F12" s="7" t="s">
        <v>12</v>
      </c>
      <c r="G12" s="9" t="s">
        <v>13</v>
      </c>
      <c r="H12" s="7" t="s">
        <v>14</v>
      </c>
      <c r="I12" s="9" t="s">
        <v>15</v>
      </c>
      <c r="J12" s="528" t="s">
        <v>16</v>
      </c>
      <c r="K12" s="529"/>
      <c r="L12" s="528" t="s">
        <v>17</v>
      </c>
      <c r="M12" s="529"/>
      <c r="N12" s="19">
        <v>11</v>
      </c>
      <c r="O12" s="9">
        <v>11</v>
      </c>
      <c r="P12" s="9">
        <v>12</v>
      </c>
    </row>
    <row r="13" spans="1:18">
      <c r="A13" s="211" t="s">
        <v>253</v>
      </c>
      <c r="B13" s="204"/>
      <c r="C13" s="208"/>
      <c r="D13" s="208"/>
      <c r="E13" s="208"/>
      <c r="F13" s="207"/>
      <c r="G13" s="208"/>
      <c r="H13" s="207"/>
      <c r="I13" s="208"/>
      <c r="J13" s="207"/>
      <c r="K13" s="208"/>
      <c r="L13" s="207"/>
      <c r="M13" s="208"/>
      <c r="N13" s="210"/>
      <c r="O13" s="207"/>
      <c r="P13" s="208"/>
    </row>
    <row r="14" spans="1:18">
      <c r="A14" s="209" t="s">
        <v>36</v>
      </c>
      <c r="B14" s="262" t="s">
        <v>183</v>
      </c>
      <c r="C14" s="210">
        <f>SUM(D14:P14)</f>
        <v>143553</v>
      </c>
      <c r="D14" s="210">
        <v>125528</v>
      </c>
      <c r="E14" s="210"/>
      <c r="F14" s="213"/>
      <c r="G14" s="210"/>
      <c r="H14" s="213">
        <v>18025</v>
      </c>
      <c r="I14" s="210"/>
      <c r="J14" s="213"/>
      <c r="K14" s="210"/>
      <c r="L14" s="213"/>
      <c r="M14" s="210"/>
      <c r="N14" s="210"/>
      <c r="O14" s="213"/>
      <c r="P14" s="210"/>
      <c r="Q14" s="365">
        <f>SUM(D14:P14)</f>
        <v>143553</v>
      </c>
      <c r="R14" s="365">
        <f>Q14-C14</f>
        <v>0</v>
      </c>
    </row>
    <row r="15" spans="1:18">
      <c r="A15" s="209" t="s">
        <v>669</v>
      </c>
      <c r="B15" s="262"/>
      <c r="C15" s="210">
        <v>1139</v>
      </c>
      <c r="D15" s="210"/>
      <c r="E15" s="210"/>
      <c r="F15" s="213"/>
      <c r="G15" s="210"/>
      <c r="H15" s="213"/>
      <c r="I15" s="210"/>
      <c r="J15" s="213"/>
      <c r="K15" s="210"/>
      <c r="L15" s="213"/>
      <c r="M15" s="210"/>
      <c r="N15" s="210"/>
      <c r="O15" s="213">
        <v>1139</v>
      </c>
      <c r="P15" s="210"/>
      <c r="Q15" s="365">
        <f t="shared" ref="Q15:Q78" si="0">SUM(D15:P15)</f>
        <v>1139</v>
      </c>
      <c r="R15" s="365">
        <f t="shared" ref="R15:R78" si="1">Q15-C15</f>
        <v>0</v>
      </c>
    </row>
    <row r="16" spans="1:18">
      <c r="A16" s="209" t="s">
        <v>670</v>
      </c>
      <c r="B16" s="262"/>
      <c r="C16" s="210">
        <v>1000</v>
      </c>
      <c r="D16" s="210"/>
      <c r="E16" s="210"/>
      <c r="F16" s="213"/>
      <c r="G16" s="210"/>
      <c r="H16" s="213">
        <v>1000</v>
      </c>
      <c r="I16" s="210"/>
      <c r="J16" s="213"/>
      <c r="K16" s="210"/>
      <c r="L16" s="213"/>
      <c r="M16" s="210"/>
      <c r="N16" s="210"/>
      <c r="O16" s="213"/>
      <c r="P16" s="210"/>
      <c r="Q16" s="365">
        <f t="shared" si="0"/>
        <v>1000</v>
      </c>
      <c r="R16" s="365">
        <f t="shared" si="1"/>
        <v>0</v>
      </c>
    </row>
    <row r="17" spans="1:18">
      <c r="A17" s="209" t="s">
        <v>671</v>
      </c>
      <c r="B17" s="262"/>
      <c r="C17" s="210">
        <v>-16390</v>
      </c>
      <c r="D17" s="210"/>
      <c r="E17" s="210"/>
      <c r="F17" s="213"/>
      <c r="G17" s="210"/>
      <c r="H17" s="213">
        <v>-16390</v>
      </c>
      <c r="I17" s="210"/>
      <c r="J17" s="213"/>
      <c r="K17" s="210"/>
      <c r="L17" s="213"/>
      <c r="M17" s="210"/>
      <c r="N17" s="210"/>
      <c r="O17" s="213"/>
      <c r="P17" s="210"/>
      <c r="Q17" s="365">
        <f t="shared" si="0"/>
        <v>-16390</v>
      </c>
      <c r="R17" s="365">
        <f t="shared" si="1"/>
        <v>0</v>
      </c>
    </row>
    <row r="18" spans="1:18">
      <c r="A18" s="209" t="s">
        <v>672</v>
      </c>
      <c r="B18" s="262"/>
      <c r="C18" s="210">
        <f>SUM(C15:C17)</f>
        <v>-14251</v>
      </c>
      <c r="D18" s="210">
        <f t="shared" ref="D18:P18" si="2">SUM(D15:D17)</f>
        <v>0</v>
      </c>
      <c r="E18" s="210">
        <f t="shared" si="2"/>
        <v>0</v>
      </c>
      <c r="F18" s="210">
        <f t="shared" si="2"/>
        <v>0</v>
      </c>
      <c r="G18" s="210">
        <f t="shared" si="2"/>
        <v>0</v>
      </c>
      <c r="H18" s="210">
        <f t="shared" si="2"/>
        <v>-15390</v>
      </c>
      <c r="I18" s="210">
        <f t="shared" si="2"/>
        <v>0</v>
      </c>
      <c r="J18" s="210">
        <f t="shared" si="2"/>
        <v>0</v>
      </c>
      <c r="K18" s="210">
        <f t="shared" si="2"/>
        <v>0</v>
      </c>
      <c r="L18" s="210">
        <f t="shared" si="2"/>
        <v>0</v>
      </c>
      <c r="M18" s="210">
        <f t="shared" si="2"/>
        <v>0</v>
      </c>
      <c r="N18" s="210">
        <f t="shared" si="2"/>
        <v>0</v>
      </c>
      <c r="O18" s="210">
        <f t="shared" si="2"/>
        <v>1139</v>
      </c>
      <c r="P18" s="210">
        <f t="shared" si="2"/>
        <v>0</v>
      </c>
      <c r="Q18" s="365">
        <f t="shared" si="0"/>
        <v>-14251</v>
      </c>
      <c r="R18" s="365">
        <f t="shared" si="1"/>
        <v>0</v>
      </c>
    </row>
    <row r="19" spans="1:18">
      <c r="A19" s="480" t="s">
        <v>673</v>
      </c>
      <c r="B19" s="261"/>
      <c r="C19" s="212">
        <f>C14+C18</f>
        <v>129302</v>
      </c>
      <c r="D19" s="212">
        <f t="shared" ref="D19:P19" si="3">D14+D18</f>
        <v>125528</v>
      </c>
      <c r="E19" s="212">
        <f t="shared" si="3"/>
        <v>0</v>
      </c>
      <c r="F19" s="212">
        <f t="shared" si="3"/>
        <v>0</v>
      </c>
      <c r="G19" s="212">
        <f t="shared" si="3"/>
        <v>0</v>
      </c>
      <c r="H19" s="212">
        <f t="shared" si="3"/>
        <v>2635</v>
      </c>
      <c r="I19" s="212">
        <f t="shared" si="3"/>
        <v>0</v>
      </c>
      <c r="J19" s="212">
        <f t="shared" si="3"/>
        <v>0</v>
      </c>
      <c r="K19" s="212">
        <f t="shared" si="3"/>
        <v>0</v>
      </c>
      <c r="L19" s="212">
        <f t="shared" si="3"/>
        <v>0</v>
      </c>
      <c r="M19" s="212">
        <f t="shared" si="3"/>
        <v>0</v>
      </c>
      <c r="N19" s="212">
        <f t="shared" si="3"/>
        <v>0</v>
      </c>
      <c r="O19" s="212">
        <f t="shared" si="3"/>
        <v>1139</v>
      </c>
      <c r="P19" s="212">
        <f t="shared" si="3"/>
        <v>0</v>
      </c>
      <c r="Q19" s="365">
        <f t="shared" si="0"/>
        <v>129302</v>
      </c>
      <c r="R19" s="365">
        <f t="shared" si="1"/>
        <v>0</v>
      </c>
    </row>
    <row r="20" spans="1:18">
      <c r="A20" s="481" t="s">
        <v>254</v>
      </c>
      <c r="B20" s="205"/>
      <c r="C20" s="210"/>
      <c r="D20" s="210"/>
      <c r="E20" s="210"/>
      <c r="F20" s="213"/>
      <c r="G20" s="208"/>
      <c r="H20" s="207"/>
      <c r="I20" s="208"/>
      <c r="J20" s="207"/>
      <c r="K20" s="208"/>
      <c r="L20" s="207"/>
      <c r="M20" s="208"/>
      <c r="N20" s="210"/>
      <c r="O20" s="207"/>
      <c r="P20" s="208"/>
      <c r="Q20" s="365">
        <f t="shared" si="0"/>
        <v>0</v>
      </c>
      <c r="R20" s="365">
        <f t="shared" si="1"/>
        <v>0</v>
      </c>
    </row>
    <row r="21" spans="1:18">
      <c r="A21" s="209" t="s">
        <v>36</v>
      </c>
      <c r="B21" s="262" t="s">
        <v>183</v>
      </c>
      <c r="C21" s="210">
        <f t="shared" ref="C21:C176" si="4">SUM(D21:P21)</f>
        <v>120402</v>
      </c>
      <c r="D21" s="210">
        <v>104441</v>
      </c>
      <c r="E21" s="210"/>
      <c r="F21" s="213"/>
      <c r="G21" s="210"/>
      <c r="H21" s="213">
        <v>15961</v>
      </c>
      <c r="I21" s="210"/>
      <c r="J21" s="213"/>
      <c r="K21" s="210"/>
      <c r="L21" s="213"/>
      <c r="M21" s="210"/>
      <c r="N21" s="210"/>
      <c r="O21" s="213"/>
      <c r="P21" s="210"/>
      <c r="Q21" s="365">
        <f t="shared" si="0"/>
        <v>120402</v>
      </c>
      <c r="R21" s="365">
        <f t="shared" si="1"/>
        <v>0</v>
      </c>
    </row>
    <row r="22" spans="1:18">
      <c r="A22" s="209" t="s">
        <v>669</v>
      </c>
      <c r="B22" s="262"/>
      <c r="C22" s="210">
        <v>1110</v>
      </c>
      <c r="D22" s="210"/>
      <c r="E22" s="210"/>
      <c r="F22" s="213"/>
      <c r="G22" s="210"/>
      <c r="H22" s="213"/>
      <c r="I22" s="210"/>
      <c r="J22" s="213"/>
      <c r="K22" s="210"/>
      <c r="L22" s="213"/>
      <c r="M22" s="210"/>
      <c r="N22" s="210"/>
      <c r="O22" s="213">
        <v>1110</v>
      </c>
      <c r="P22" s="210"/>
      <c r="Q22" s="365">
        <f t="shared" si="0"/>
        <v>1110</v>
      </c>
      <c r="R22" s="365">
        <f t="shared" si="1"/>
        <v>0</v>
      </c>
    </row>
    <row r="23" spans="1:18">
      <c r="A23" s="209" t="s">
        <v>670</v>
      </c>
      <c r="B23" s="262"/>
      <c r="C23" s="210">
        <v>1200</v>
      </c>
      <c r="D23" s="210"/>
      <c r="E23" s="210"/>
      <c r="F23" s="213"/>
      <c r="G23" s="210"/>
      <c r="H23" s="213">
        <v>1200</v>
      </c>
      <c r="I23" s="210"/>
      <c r="J23" s="213"/>
      <c r="K23" s="210"/>
      <c r="L23" s="213"/>
      <c r="M23" s="210"/>
      <c r="N23" s="210"/>
      <c r="O23" s="213"/>
      <c r="P23" s="210"/>
      <c r="Q23" s="365">
        <f t="shared" si="0"/>
        <v>1200</v>
      </c>
      <c r="R23" s="365">
        <f t="shared" si="1"/>
        <v>0</v>
      </c>
    </row>
    <row r="24" spans="1:18">
      <c r="A24" s="209" t="s">
        <v>671</v>
      </c>
      <c r="B24" s="262"/>
      <c r="C24" s="210">
        <v>-12760</v>
      </c>
      <c r="D24" s="210"/>
      <c r="E24" s="210"/>
      <c r="F24" s="213"/>
      <c r="G24" s="210"/>
      <c r="H24" s="213">
        <v>-12760</v>
      </c>
      <c r="I24" s="210"/>
      <c r="J24" s="213"/>
      <c r="K24" s="210"/>
      <c r="L24" s="213"/>
      <c r="M24" s="210"/>
      <c r="N24" s="210"/>
      <c r="O24" s="213"/>
      <c r="P24" s="210"/>
      <c r="Q24" s="365">
        <f t="shared" si="0"/>
        <v>-12760</v>
      </c>
      <c r="R24" s="365">
        <f t="shared" si="1"/>
        <v>0</v>
      </c>
    </row>
    <row r="25" spans="1:18">
      <c r="A25" s="209" t="s">
        <v>672</v>
      </c>
      <c r="B25" s="262"/>
      <c r="C25" s="210">
        <f>SUM(C22:C24)</f>
        <v>-10450</v>
      </c>
      <c r="D25" s="210">
        <f t="shared" ref="D25:P25" si="5">SUM(D22:D24)</f>
        <v>0</v>
      </c>
      <c r="E25" s="210">
        <f t="shared" si="5"/>
        <v>0</v>
      </c>
      <c r="F25" s="210">
        <f t="shared" si="5"/>
        <v>0</v>
      </c>
      <c r="G25" s="210">
        <f t="shared" si="5"/>
        <v>0</v>
      </c>
      <c r="H25" s="210">
        <f t="shared" si="5"/>
        <v>-11560</v>
      </c>
      <c r="I25" s="210">
        <f t="shared" si="5"/>
        <v>0</v>
      </c>
      <c r="J25" s="210">
        <f t="shared" si="5"/>
        <v>0</v>
      </c>
      <c r="K25" s="210">
        <f t="shared" si="5"/>
        <v>0</v>
      </c>
      <c r="L25" s="210">
        <f t="shared" si="5"/>
        <v>0</v>
      </c>
      <c r="M25" s="210">
        <f t="shared" si="5"/>
        <v>0</v>
      </c>
      <c r="N25" s="210">
        <f t="shared" si="5"/>
        <v>0</v>
      </c>
      <c r="O25" s="210">
        <f t="shared" si="5"/>
        <v>1110</v>
      </c>
      <c r="P25" s="210">
        <f t="shared" si="5"/>
        <v>0</v>
      </c>
      <c r="Q25" s="365">
        <f t="shared" si="0"/>
        <v>-10450</v>
      </c>
      <c r="R25" s="365">
        <f t="shared" si="1"/>
        <v>0</v>
      </c>
    </row>
    <row r="26" spans="1:18">
      <c r="A26" s="480" t="s">
        <v>673</v>
      </c>
      <c r="B26" s="261"/>
      <c r="C26" s="212">
        <f>C21+C25</f>
        <v>109952</v>
      </c>
      <c r="D26" s="212">
        <f t="shared" ref="D26:P26" si="6">D21+D25</f>
        <v>104441</v>
      </c>
      <c r="E26" s="212">
        <f t="shared" si="6"/>
        <v>0</v>
      </c>
      <c r="F26" s="212">
        <f t="shared" si="6"/>
        <v>0</v>
      </c>
      <c r="G26" s="212">
        <f t="shared" si="6"/>
        <v>0</v>
      </c>
      <c r="H26" s="212">
        <f t="shared" si="6"/>
        <v>4401</v>
      </c>
      <c r="I26" s="212">
        <f t="shared" si="6"/>
        <v>0</v>
      </c>
      <c r="J26" s="212">
        <f t="shared" si="6"/>
        <v>0</v>
      </c>
      <c r="K26" s="212">
        <f t="shared" si="6"/>
        <v>0</v>
      </c>
      <c r="L26" s="212">
        <f t="shared" si="6"/>
        <v>0</v>
      </c>
      <c r="M26" s="212">
        <f t="shared" si="6"/>
        <v>0</v>
      </c>
      <c r="N26" s="212">
        <f t="shared" si="6"/>
        <v>0</v>
      </c>
      <c r="O26" s="212">
        <f t="shared" si="6"/>
        <v>1110</v>
      </c>
      <c r="P26" s="212">
        <f t="shared" si="6"/>
        <v>0</v>
      </c>
      <c r="Q26" s="365">
        <f t="shared" si="0"/>
        <v>109952</v>
      </c>
      <c r="R26" s="365">
        <f t="shared" si="1"/>
        <v>0</v>
      </c>
    </row>
    <row r="27" spans="1:18">
      <c r="A27" s="211" t="s">
        <v>255</v>
      </c>
      <c r="B27" s="204"/>
      <c r="C27" s="210"/>
      <c r="D27" s="210"/>
      <c r="E27" s="210"/>
      <c r="F27" s="207"/>
      <c r="G27" s="208"/>
      <c r="H27" s="207"/>
      <c r="I27" s="208"/>
      <c r="J27" s="207"/>
      <c r="K27" s="208"/>
      <c r="L27" s="207"/>
      <c r="M27" s="208"/>
      <c r="N27" s="210"/>
      <c r="O27" s="207"/>
      <c r="P27" s="208"/>
      <c r="Q27" s="365">
        <f t="shared" si="0"/>
        <v>0</v>
      </c>
      <c r="R27" s="365">
        <f t="shared" si="1"/>
        <v>0</v>
      </c>
    </row>
    <row r="28" spans="1:18">
      <c r="A28" s="209" t="s">
        <v>36</v>
      </c>
      <c r="B28" s="262" t="s">
        <v>183</v>
      </c>
      <c r="C28" s="210">
        <f t="shared" si="4"/>
        <v>61529</v>
      </c>
      <c r="D28" s="210">
        <f>'[1]5.3-7.'!C16-'4.3-7'!H28-'4.3-7'!E28-'4.3-7'!F28-'4.3-7'!G28-'4.3-7'!I28-'4.3-7'!J28-'4.3-7'!K28-L28-M28-O28-P28</f>
        <v>54141</v>
      </c>
      <c r="E28" s="210"/>
      <c r="F28" s="213"/>
      <c r="G28" s="210"/>
      <c r="H28" s="213">
        <v>7388</v>
      </c>
      <c r="I28" s="210"/>
      <c r="J28" s="213"/>
      <c r="K28" s="210"/>
      <c r="L28" s="213"/>
      <c r="M28" s="210"/>
      <c r="N28" s="210"/>
      <c r="O28" s="213"/>
      <c r="P28" s="210"/>
      <c r="Q28" s="365">
        <f t="shared" si="0"/>
        <v>61529</v>
      </c>
      <c r="R28" s="365">
        <f t="shared" si="1"/>
        <v>0</v>
      </c>
    </row>
    <row r="29" spans="1:18">
      <c r="A29" s="209" t="s">
        <v>669</v>
      </c>
      <c r="B29" s="262"/>
      <c r="C29" s="210">
        <v>1258</v>
      </c>
      <c r="D29" s="210"/>
      <c r="E29" s="210"/>
      <c r="F29" s="213"/>
      <c r="G29" s="210"/>
      <c r="H29" s="213"/>
      <c r="I29" s="210"/>
      <c r="J29" s="213"/>
      <c r="K29" s="210"/>
      <c r="L29" s="213"/>
      <c r="M29" s="210"/>
      <c r="N29" s="210"/>
      <c r="O29" s="213">
        <v>1258</v>
      </c>
      <c r="P29" s="210"/>
      <c r="Q29" s="365">
        <f t="shared" si="0"/>
        <v>1258</v>
      </c>
      <c r="R29" s="365">
        <f t="shared" si="1"/>
        <v>0</v>
      </c>
    </row>
    <row r="30" spans="1:18">
      <c r="A30" s="209" t="s">
        <v>670</v>
      </c>
      <c r="B30" s="262"/>
      <c r="C30" s="210">
        <v>600</v>
      </c>
      <c r="D30" s="210"/>
      <c r="E30" s="210"/>
      <c r="F30" s="213"/>
      <c r="G30" s="210"/>
      <c r="H30" s="213">
        <v>600</v>
      </c>
      <c r="I30" s="210"/>
      <c r="J30" s="213"/>
      <c r="K30" s="210"/>
      <c r="L30" s="213"/>
      <c r="M30" s="210"/>
      <c r="N30" s="210"/>
      <c r="O30" s="213"/>
      <c r="P30" s="210"/>
      <c r="Q30" s="365">
        <f t="shared" si="0"/>
        <v>600</v>
      </c>
      <c r="R30" s="365">
        <f t="shared" si="1"/>
        <v>0</v>
      </c>
    </row>
    <row r="31" spans="1:18">
      <c r="A31" s="209" t="s">
        <v>671</v>
      </c>
      <c r="B31" s="262"/>
      <c r="C31" s="210">
        <v>-5636</v>
      </c>
      <c r="D31" s="210"/>
      <c r="E31" s="210"/>
      <c r="F31" s="213"/>
      <c r="G31" s="210"/>
      <c r="H31" s="213">
        <v>-5636</v>
      </c>
      <c r="I31" s="210"/>
      <c r="J31" s="213"/>
      <c r="K31" s="210"/>
      <c r="L31" s="213"/>
      <c r="M31" s="210"/>
      <c r="N31" s="210"/>
      <c r="O31" s="213"/>
      <c r="P31" s="210"/>
      <c r="Q31" s="365">
        <f t="shared" si="0"/>
        <v>-5636</v>
      </c>
      <c r="R31" s="365">
        <f t="shared" si="1"/>
        <v>0</v>
      </c>
    </row>
    <row r="32" spans="1:18">
      <c r="A32" s="209" t="s">
        <v>672</v>
      </c>
      <c r="B32" s="262"/>
      <c r="C32" s="210">
        <f>SUM(C29:C31)</f>
        <v>-3778</v>
      </c>
      <c r="D32" s="210">
        <f t="shared" ref="D32:P32" si="7">SUM(D29:D31)</f>
        <v>0</v>
      </c>
      <c r="E32" s="210">
        <f t="shared" si="7"/>
        <v>0</v>
      </c>
      <c r="F32" s="210">
        <f t="shared" si="7"/>
        <v>0</v>
      </c>
      <c r="G32" s="210">
        <f t="shared" si="7"/>
        <v>0</v>
      </c>
      <c r="H32" s="210">
        <f t="shared" si="7"/>
        <v>-5036</v>
      </c>
      <c r="I32" s="210">
        <f t="shared" si="7"/>
        <v>0</v>
      </c>
      <c r="J32" s="210">
        <f t="shared" si="7"/>
        <v>0</v>
      </c>
      <c r="K32" s="210">
        <f t="shared" si="7"/>
        <v>0</v>
      </c>
      <c r="L32" s="210">
        <f t="shared" si="7"/>
        <v>0</v>
      </c>
      <c r="M32" s="210">
        <f t="shared" si="7"/>
        <v>0</v>
      </c>
      <c r="N32" s="210">
        <f t="shared" si="7"/>
        <v>0</v>
      </c>
      <c r="O32" s="210">
        <f t="shared" si="7"/>
        <v>1258</v>
      </c>
      <c r="P32" s="210">
        <f t="shared" si="7"/>
        <v>0</v>
      </c>
      <c r="Q32" s="365">
        <f t="shared" si="0"/>
        <v>-3778</v>
      </c>
      <c r="R32" s="365">
        <f t="shared" si="1"/>
        <v>0</v>
      </c>
    </row>
    <row r="33" spans="1:18">
      <c r="A33" s="480" t="s">
        <v>673</v>
      </c>
      <c r="B33" s="261"/>
      <c r="C33" s="212">
        <f>C28+C32</f>
        <v>57751</v>
      </c>
      <c r="D33" s="212">
        <f t="shared" ref="D33:P33" si="8">D28+D32</f>
        <v>54141</v>
      </c>
      <c r="E33" s="212">
        <f t="shared" si="8"/>
        <v>0</v>
      </c>
      <c r="F33" s="212">
        <f t="shared" si="8"/>
        <v>0</v>
      </c>
      <c r="G33" s="212">
        <f t="shared" si="8"/>
        <v>0</v>
      </c>
      <c r="H33" s="212">
        <f t="shared" si="8"/>
        <v>2352</v>
      </c>
      <c r="I33" s="212">
        <f t="shared" si="8"/>
        <v>0</v>
      </c>
      <c r="J33" s="212">
        <f t="shared" si="8"/>
        <v>0</v>
      </c>
      <c r="K33" s="212">
        <f t="shared" si="8"/>
        <v>0</v>
      </c>
      <c r="L33" s="212">
        <f t="shared" si="8"/>
        <v>0</v>
      </c>
      <c r="M33" s="212">
        <f t="shared" si="8"/>
        <v>0</v>
      </c>
      <c r="N33" s="212">
        <f t="shared" si="8"/>
        <v>0</v>
      </c>
      <c r="O33" s="212">
        <f t="shared" si="8"/>
        <v>1258</v>
      </c>
      <c r="P33" s="212">
        <f t="shared" si="8"/>
        <v>0</v>
      </c>
      <c r="Q33" s="365">
        <f t="shared" si="0"/>
        <v>57751</v>
      </c>
      <c r="R33" s="365">
        <f t="shared" si="1"/>
        <v>0</v>
      </c>
    </row>
    <row r="34" spans="1:18">
      <c r="A34" s="211" t="s">
        <v>256</v>
      </c>
      <c r="B34" s="205"/>
      <c r="C34" s="210"/>
      <c r="D34" s="210"/>
      <c r="E34" s="210"/>
      <c r="F34" s="207"/>
      <c r="G34" s="208"/>
      <c r="H34" s="207"/>
      <c r="I34" s="208"/>
      <c r="J34" s="207"/>
      <c r="K34" s="208"/>
      <c r="L34" s="207"/>
      <c r="M34" s="208"/>
      <c r="N34" s="210"/>
      <c r="O34" s="207"/>
      <c r="P34" s="208"/>
      <c r="Q34" s="365">
        <f t="shared" si="0"/>
        <v>0</v>
      </c>
      <c r="R34" s="365">
        <f t="shared" si="1"/>
        <v>0</v>
      </c>
    </row>
    <row r="35" spans="1:18">
      <c r="A35" s="209" t="s">
        <v>36</v>
      </c>
      <c r="B35" s="262" t="s">
        <v>183</v>
      </c>
      <c r="C35" s="210">
        <f t="shared" si="4"/>
        <v>28009</v>
      </c>
      <c r="D35" s="210">
        <f>'[1]5.3-7.'!C18-'4.3-7'!H35-'4.3-7'!E35-'4.3-7'!F35-'4.3-7'!G35-'4.3-7'!I35-'4.3-7'!J35-'4.3-7'!K35-L35-M35-O35-P35</f>
        <v>27309</v>
      </c>
      <c r="E35" s="210"/>
      <c r="F35" s="213"/>
      <c r="G35" s="210"/>
      <c r="H35" s="213">
        <v>700</v>
      </c>
      <c r="I35" s="210"/>
      <c r="J35" s="213"/>
      <c r="K35" s="210"/>
      <c r="L35" s="213"/>
      <c r="M35" s="210"/>
      <c r="N35" s="210"/>
      <c r="O35" s="213"/>
      <c r="P35" s="210"/>
      <c r="Q35" s="365">
        <f t="shared" si="0"/>
        <v>28009</v>
      </c>
      <c r="R35" s="365">
        <f t="shared" si="1"/>
        <v>0</v>
      </c>
    </row>
    <row r="36" spans="1:18">
      <c r="A36" s="209" t="s">
        <v>669</v>
      </c>
      <c r="B36" s="262"/>
      <c r="C36" s="210">
        <v>650</v>
      </c>
      <c r="D36" s="210"/>
      <c r="E36" s="210"/>
      <c r="F36" s="213"/>
      <c r="G36" s="210"/>
      <c r="H36" s="213"/>
      <c r="I36" s="210"/>
      <c r="J36" s="213"/>
      <c r="K36" s="210"/>
      <c r="L36" s="213"/>
      <c r="M36" s="210"/>
      <c r="N36" s="210"/>
      <c r="O36" s="213">
        <v>650</v>
      </c>
      <c r="P36" s="210"/>
      <c r="Q36" s="365">
        <f t="shared" si="0"/>
        <v>650</v>
      </c>
      <c r="R36" s="365">
        <f t="shared" si="1"/>
        <v>0</v>
      </c>
    </row>
    <row r="37" spans="1:18">
      <c r="A37" s="209" t="s">
        <v>674</v>
      </c>
      <c r="B37" s="262"/>
      <c r="C37" s="210">
        <v>15</v>
      </c>
      <c r="D37" s="210"/>
      <c r="E37" s="210"/>
      <c r="F37" s="213"/>
      <c r="G37" s="210"/>
      <c r="H37" s="213"/>
      <c r="I37" s="210"/>
      <c r="J37" s="213">
        <v>15</v>
      </c>
      <c r="K37" s="210"/>
      <c r="L37" s="213"/>
      <c r="M37" s="210"/>
      <c r="N37" s="210"/>
      <c r="O37" s="213"/>
      <c r="P37" s="210"/>
      <c r="Q37" s="365">
        <f t="shared" si="0"/>
        <v>15</v>
      </c>
      <c r="R37" s="365">
        <f t="shared" si="1"/>
        <v>0</v>
      </c>
    </row>
    <row r="38" spans="1:18">
      <c r="A38" s="209" t="s">
        <v>675</v>
      </c>
      <c r="B38" s="262"/>
      <c r="C38" s="210">
        <v>520</v>
      </c>
      <c r="D38" s="210">
        <v>520</v>
      </c>
      <c r="E38" s="210"/>
      <c r="F38" s="213"/>
      <c r="G38" s="210"/>
      <c r="H38" s="213"/>
      <c r="I38" s="210"/>
      <c r="J38" s="213"/>
      <c r="K38" s="210"/>
      <c r="L38" s="213"/>
      <c r="M38" s="210"/>
      <c r="N38" s="210"/>
      <c r="O38" s="213"/>
      <c r="P38" s="210"/>
      <c r="Q38" s="365">
        <f t="shared" si="0"/>
        <v>520</v>
      </c>
      <c r="R38" s="365">
        <f t="shared" si="1"/>
        <v>0</v>
      </c>
    </row>
    <row r="39" spans="1:18">
      <c r="A39" s="209" t="s">
        <v>672</v>
      </c>
      <c r="B39" s="262"/>
      <c r="C39" s="210">
        <f>SUM(C36:C38)</f>
        <v>1185</v>
      </c>
      <c r="D39" s="210">
        <f t="shared" ref="D39:P39" si="9">SUM(D36:D38)</f>
        <v>520</v>
      </c>
      <c r="E39" s="210">
        <f t="shared" si="9"/>
        <v>0</v>
      </c>
      <c r="F39" s="210">
        <f t="shared" si="9"/>
        <v>0</v>
      </c>
      <c r="G39" s="210">
        <f t="shared" si="9"/>
        <v>0</v>
      </c>
      <c r="H39" s="210">
        <f t="shared" si="9"/>
        <v>0</v>
      </c>
      <c r="I39" s="210">
        <f t="shared" si="9"/>
        <v>0</v>
      </c>
      <c r="J39" s="210">
        <f t="shared" si="9"/>
        <v>15</v>
      </c>
      <c r="K39" s="210">
        <f t="shared" si="9"/>
        <v>0</v>
      </c>
      <c r="L39" s="210">
        <f t="shared" si="9"/>
        <v>0</v>
      </c>
      <c r="M39" s="210">
        <f t="shared" si="9"/>
        <v>0</v>
      </c>
      <c r="N39" s="210">
        <f t="shared" si="9"/>
        <v>0</v>
      </c>
      <c r="O39" s="210">
        <f t="shared" si="9"/>
        <v>650</v>
      </c>
      <c r="P39" s="210">
        <f t="shared" si="9"/>
        <v>0</v>
      </c>
      <c r="Q39" s="365">
        <f t="shared" si="0"/>
        <v>1185</v>
      </c>
      <c r="R39" s="365">
        <f t="shared" si="1"/>
        <v>0</v>
      </c>
    </row>
    <row r="40" spans="1:18">
      <c r="A40" s="480" t="s">
        <v>673</v>
      </c>
      <c r="B40" s="261"/>
      <c r="C40" s="212">
        <f>C35+C39</f>
        <v>29194</v>
      </c>
      <c r="D40" s="212">
        <f t="shared" ref="D40:P40" si="10">D35+D39</f>
        <v>27829</v>
      </c>
      <c r="E40" s="212">
        <f t="shared" si="10"/>
        <v>0</v>
      </c>
      <c r="F40" s="212">
        <f t="shared" si="10"/>
        <v>0</v>
      </c>
      <c r="G40" s="212">
        <f t="shared" si="10"/>
        <v>0</v>
      </c>
      <c r="H40" s="212">
        <f t="shared" si="10"/>
        <v>700</v>
      </c>
      <c r="I40" s="212">
        <f t="shared" si="10"/>
        <v>0</v>
      </c>
      <c r="J40" s="212">
        <f t="shared" si="10"/>
        <v>15</v>
      </c>
      <c r="K40" s="212">
        <f t="shared" si="10"/>
        <v>0</v>
      </c>
      <c r="L40" s="212">
        <f t="shared" si="10"/>
        <v>0</v>
      </c>
      <c r="M40" s="212">
        <f t="shared" si="10"/>
        <v>0</v>
      </c>
      <c r="N40" s="212">
        <f t="shared" si="10"/>
        <v>0</v>
      </c>
      <c r="O40" s="212">
        <f t="shared" si="10"/>
        <v>650</v>
      </c>
      <c r="P40" s="212">
        <f t="shared" si="10"/>
        <v>0</v>
      </c>
      <c r="Q40" s="365">
        <f t="shared" si="0"/>
        <v>29194</v>
      </c>
      <c r="R40" s="365">
        <f t="shared" si="1"/>
        <v>0</v>
      </c>
    </row>
    <row r="41" spans="1:18">
      <c r="A41" s="214" t="s">
        <v>257</v>
      </c>
      <c r="B41" s="263"/>
      <c r="C41" s="210"/>
      <c r="D41" s="210"/>
      <c r="E41" s="210"/>
      <c r="F41" s="207"/>
      <c r="G41" s="208"/>
      <c r="H41" s="207"/>
      <c r="I41" s="208"/>
      <c r="J41" s="207"/>
      <c r="K41" s="208"/>
      <c r="L41" s="207"/>
      <c r="M41" s="208"/>
      <c r="N41" s="210"/>
      <c r="O41" s="207"/>
      <c r="P41" s="208"/>
      <c r="Q41" s="365">
        <f t="shared" si="0"/>
        <v>0</v>
      </c>
      <c r="R41" s="365">
        <f t="shared" si="1"/>
        <v>0</v>
      </c>
    </row>
    <row r="42" spans="1:18">
      <c r="A42" s="209" t="s">
        <v>36</v>
      </c>
      <c r="B42" s="262" t="s">
        <v>184</v>
      </c>
      <c r="C42" s="210">
        <f t="shared" ref="C42:P42" si="11">SUM(C46,C51)</f>
        <v>165361</v>
      </c>
      <c r="D42" s="210">
        <f t="shared" si="11"/>
        <v>75736</v>
      </c>
      <c r="E42" s="210">
        <f t="shared" si="11"/>
        <v>0</v>
      </c>
      <c r="F42" s="210">
        <f t="shared" si="11"/>
        <v>0</v>
      </c>
      <c r="G42" s="210">
        <f t="shared" si="11"/>
        <v>0</v>
      </c>
      <c r="H42" s="210">
        <f t="shared" si="11"/>
        <v>89625</v>
      </c>
      <c r="I42" s="210">
        <f t="shared" si="11"/>
        <v>0</v>
      </c>
      <c r="J42" s="210">
        <f t="shared" si="11"/>
        <v>0</v>
      </c>
      <c r="K42" s="210">
        <f t="shared" si="11"/>
        <v>0</v>
      </c>
      <c r="L42" s="210">
        <f t="shared" si="11"/>
        <v>0</v>
      </c>
      <c r="M42" s="210">
        <f t="shared" si="11"/>
        <v>0</v>
      </c>
      <c r="N42" s="210">
        <f t="shared" si="11"/>
        <v>0</v>
      </c>
      <c r="O42" s="210">
        <f t="shared" si="11"/>
        <v>0</v>
      </c>
      <c r="P42" s="210">
        <f t="shared" si="11"/>
        <v>0</v>
      </c>
      <c r="Q42" s="365">
        <f t="shared" si="0"/>
        <v>165361</v>
      </c>
      <c r="R42" s="365">
        <f t="shared" si="1"/>
        <v>0</v>
      </c>
    </row>
    <row r="43" spans="1:18">
      <c r="A43" s="209" t="s">
        <v>672</v>
      </c>
      <c r="B43" s="262"/>
      <c r="C43" s="210">
        <f t="shared" ref="C43:P44" si="12">C48+C53</f>
        <v>4468</v>
      </c>
      <c r="D43" s="210">
        <f t="shared" si="12"/>
        <v>0</v>
      </c>
      <c r="E43" s="210">
        <f t="shared" si="12"/>
        <v>0</v>
      </c>
      <c r="F43" s="210">
        <f t="shared" si="12"/>
        <v>0</v>
      </c>
      <c r="G43" s="210">
        <f t="shared" si="12"/>
        <v>0</v>
      </c>
      <c r="H43" s="210">
        <f t="shared" si="12"/>
        <v>0</v>
      </c>
      <c r="I43" s="210">
        <f t="shared" si="12"/>
        <v>0</v>
      </c>
      <c r="J43" s="210">
        <f t="shared" si="12"/>
        <v>0</v>
      </c>
      <c r="K43" s="210">
        <f t="shared" si="12"/>
        <v>0</v>
      </c>
      <c r="L43" s="210">
        <f t="shared" si="12"/>
        <v>0</v>
      </c>
      <c r="M43" s="210">
        <f t="shared" si="12"/>
        <v>0</v>
      </c>
      <c r="N43" s="210">
        <f t="shared" si="12"/>
        <v>0</v>
      </c>
      <c r="O43" s="210">
        <f t="shared" si="12"/>
        <v>4468</v>
      </c>
      <c r="P43" s="210">
        <f t="shared" si="12"/>
        <v>0</v>
      </c>
      <c r="Q43" s="365">
        <f t="shared" si="0"/>
        <v>4468</v>
      </c>
      <c r="R43" s="365">
        <f t="shared" si="1"/>
        <v>0</v>
      </c>
    </row>
    <row r="44" spans="1:18">
      <c r="A44" s="480" t="s">
        <v>673</v>
      </c>
      <c r="B44" s="262"/>
      <c r="C44" s="212">
        <f t="shared" si="12"/>
        <v>169829</v>
      </c>
      <c r="D44" s="212">
        <f t="shared" si="12"/>
        <v>75736</v>
      </c>
      <c r="E44" s="212">
        <f t="shared" si="12"/>
        <v>0</v>
      </c>
      <c r="F44" s="210">
        <f t="shared" si="12"/>
        <v>0</v>
      </c>
      <c r="G44" s="210">
        <f t="shared" si="12"/>
        <v>0</v>
      </c>
      <c r="H44" s="210">
        <f t="shared" si="12"/>
        <v>89625</v>
      </c>
      <c r="I44" s="210">
        <f t="shared" si="12"/>
        <v>0</v>
      </c>
      <c r="J44" s="210">
        <f t="shared" si="12"/>
        <v>0</v>
      </c>
      <c r="K44" s="210">
        <f t="shared" si="12"/>
        <v>0</v>
      </c>
      <c r="L44" s="210">
        <f t="shared" si="12"/>
        <v>0</v>
      </c>
      <c r="M44" s="210">
        <f t="shared" si="12"/>
        <v>0</v>
      </c>
      <c r="N44" s="210">
        <f t="shared" si="12"/>
        <v>0</v>
      </c>
      <c r="O44" s="210">
        <f t="shared" si="12"/>
        <v>4468</v>
      </c>
      <c r="P44" s="210">
        <f t="shared" si="12"/>
        <v>0</v>
      </c>
      <c r="Q44" s="365">
        <f t="shared" si="0"/>
        <v>169829</v>
      </c>
      <c r="R44" s="365">
        <f t="shared" si="1"/>
        <v>0</v>
      </c>
    </row>
    <row r="45" spans="1:18">
      <c r="A45" s="211" t="s">
        <v>162</v>
      </c>
      <c r="B45" s="204"/>
      <c r="C45" s="210"/>
      <c r="D45" s="210"/>
      <c r="E45" s="210"/>
      <c r="F45" s="207"/>
      <c r="G45" s="208"/>
      <c r="H45" s="207"/>
      <c r="I45" s="208"/>
      <c r="J45" s="207"/>
      <c r="K45" s="208"/>
      <c r="L45" s="207"/>
      <c r="M45" s="208"/>
      <c r="N45" s="210"/>
      <c r="O45" s="207"/>
      <c r="P45" s="208"/>
      <c r="Q45" s="365">
        <f t="shared" si="0"/>
        <v>0</v>
      </c>
      <c r="R45" s="365">
        <f t="shared" si="1"/>
        <v>0</v>
      </c>
    </row>
    <row r="46" spans="1:18">
      <c r="A46" s="209" t="s">
        <v>36</v>
      </c>
      <c r="B46" s="262" t="s">
        <v>186</v>
      </c>
      <c r="C46" s="210">
        <f t="shared" si="4"/>
        <v>99887</v>
      </c>
      <c r="D46" s="210">
        <f>'[1]5.3-7.'!C22-'4.3-7'!H46-'4.3-7'!E46-'4.3-7'!F46-'4.3-7'!G46-'4.3-7'!I46-'4.3-7'!J46-'4.3-7'!K46-L46-M46-O46-P46</f>
        <v>41684</v>
      </c>
      <c r="E46" s="210"/>
      <c r="F46" s="213"/>
      <c r="G46" s="210"/>
      <c r="H46" s="213">
        <v>58203</v>
      </c>
      <c r="I46" s="210"/>
      <c r="J46" s="213"/>
      <c r="K46" s="210"/>
      <c r="L46" s="213"/>
      <c r="M46" s="210"/>
      <c r="N46" s="210"/>
      <c r="O46" s="213"/>
      <c r="P46" s="210"/>
      <c r="Q46" s="365">
        <f t="shared" si="0"/>
        <v>99887</v>
      </c>
      <c r="R46" s="365">
        <f t="shared" si="1"/>
        <v>0</v>
      </c>
    </row>
    <row r="47" spans="1:18">
      <c r="A47" s="209" t="s">
        <v>669</v>
      </c>
      <c r="B47" s="262"/>
      <c r="C47" s="210">
        <v>2698</v>
      </c>
      <c r="D47" s="210"/>
      <c r="E47" s="210"/>
      <c r="F47" s="213"/>
      <c r="G47" s="210"/>
      <c r="H47" s="213"/>
      <c r="I47" s="210"/>
      <c r="J47" s="213"/>
      <c r="K47" s="210"/>
      <c r="L47" s="213"/>
      <c r="M47" s="210"/>
      <c r="N47" s="210"/>
      <c r="O47" s="213">
        <v>2698</v>
      </c>
      <c r="P47" s="210"/>
      <c r="Q47" s="365">
        <f t="shared" si="0"/>
        <v>2698</v>
      </c>
      <c r="R47" s="365">
        <f t="shared" si="1"/>
        <v>0</v>
      </c>
    </row>
    <row r="48" spans="1:18">
      <c r="A48" s="209" t="s">
        <v>672</v>
      </c>
      <c r="B48" s="262"/>
      <c r="C48" s="210">
        <f t="shared" ref="C48:P48" si="13">SUM(C47:C47)</f>
        <v>2698</v>
      </c>
      <c r="D48" s="210">
        <f t="shared" si="13"/>
        <v>0</v>
      </c>
      <c r="E48" s="210">
        <f t="shared" si="13"/>
        <v>0</v>
      </c>
      <c r="F48" s="210">
        <f t="shared" si="13"/>
        <v>0</v>
      </c>
      <c r="G48" s="210">
        <f t="shared" si="13"/>
        <v>0</v>
      </c>
      <c r="H48" s="210">
        <f t="shared" si="13"/>
        <v>0</v>
      </c>
      <c r="I48" s="210">
        <f t="shared" si="13"/>
        <v>0</v>
      </c>
      <c r="J48" s="210">
        <f t="shared" si="13"/>
        <v>0</v>
      </c>
      <c r="K48" s="210">
        <f t="shared" si="13"/>
        <v>0</v>
      </c>
      <c r="L48" s="210">
        <f t="shared" si="13"/>
        <v>0</v>
      </c>
      <c r="M48" s="210">
        <f t="shared" si="13"/>
        <v>0</v>
      </c>
      <c r="N48" s="210">
        <f t="shared" si="13"/>
        <v>0</v>
      </c>
      <c r="O48" s="210">
        <f t="shared" si="13"/>
        <v>2698</v>
      </c>
      <c r="P48" s="210">
        <f t="shared" si="13"/>
        <v>0</v>
      </c>
      <c r="Q48" s="365">
        <f t="shared" si="0"/>
        <v>2698</v>
      </c>
      <c r="R48" s="365">
        <f t="shared" si="1"/>
        <v>0</v>
      </c>
    </row>
    <row r="49" spans="1:18">
      <c r="A49" s="480" t="s">
        <v>673</v>
      </c>
      <c r="B49" s="261"/>
      <c r="C49" s="212">
        <f t="shared" ref="C49:P49" si="14">C46+C48</f>
        <v>102585</v>
      </c>
      <c r="D49" s="212">
        <f t="shared" si="14"/>
        <v>41684</v>
      </c>
      <c r="E49" s="212">
        <f t="shared" si="14"/>
        <v>0</v>
      </c>
      <c r="F49" s="212">
        <f t="shared" si="14"/>
        <v>0</v>
      </c>
      <c r="G49" s="212">
        <f t="shared" si="14"/>
        <v>0</v>
      </c>
      <c r="H49" s="212">
        <f t="shared" si="14"/>
        <v>58203</v>
      </c>
      <c r="I49" s="212">
        <f t="shared" si="14"/>
        <v>0</v>
      </c>
      <c r="J49" s="212">
        <f t="shared" si="14"/>
        <v>0</v>
      </c>
      <c r="K49" s="212">
        <f t="shared" si="14"/>
        <v>0</v>
      </c>
      <c r="L49" s="212">
        <f t="shared" si="14"/>
        <v>0</v>
      </c>
      <c r="M49" s="212">
        <f t="shared" si="14"/>
        <v>0</v>
      </c>
      <c r="N49" s="212">
        <f t="shared" si="14"/>
        <v>0</v>
      </c>
      <c r="O49" s="212">
        <f t="shared" si="14"/>
        <v>2698</v>
      </c>
      <c r="P49" s="212">
        <f t="shared" si="14"/>
        <v>0</v>
      </c>
      <c r="Q49" s="365">
        <f t="shared" si="0"/>
        <v>102585</v>
      </c>
      <c r="R49" s="365">
        <f t="shared" si="1"/>
        <v>0</v>
      </c>
    </row>
    <row r="50" spans="1:18">
      <c r="A50" s="211" t="s">
        <v>163</v>
      </c>
      <c r="B50" s="205"/>
      <c r="C50" s="210"/>
      <c r="D50" s="210"/>
      <c r="E50" s="210"/>
      <c r="F50" s="207"/>
      <c r="G50" s="208"/>
      <c r="H50" s="207"/>
      <c r="I50" s="208"/>
      <c r="J50" s="207"/>
      <c r="K50" s="208"/>
      <c r="L50" s="207"/>
      <c r="M50" s="208"/>
      <c r="N50" s="210"/>
      <c r="O50" s="207"/>
      <c r="P50" s="208"/>
      <c r="Q50" s="365">
        <f t="shared" si="0"/>
        <v>0</v>
      </c>
      <c r="R50" s="365">
        <f t="shared" si="1"/>
        <v>0</v>
      </c>
    </row>
    <row r="51" spans="1:18">
      <c r="A51" s="209" t="s">
        <v>36</v>
      </c>
      <c r="B51" s="262" t="s">
        <v>186</v>
      </c>
      <c r="C51" s="210">
        <f t="shared" si="4"/>
        <v>65474</v>
      </c>
      <c r="D51" s="210">
        <f>'[1]5.3-7.'!C24-'4.3-7'!H51-'4.3-7'!E51-'4.3-7'!F51-'4.3-7'!G51-'4.3-7'!I51-'4.3-7'!J51-'4.3-7'!K51-L51-M51-O51-P51</f>
        <v>34052</v>
      </c>
      <c r="E51" s="210"/>
      <c r="F51" s="213"/>
      <c r="G51" s="210"/>
      <c r="H51" s="213">
        <v>31422</v>
      </c>
      <c r="I51" s="210"/>
      <c r="J51" s="213"/>
      <c r="K51" s="210"/>
      <c r="L51" s="213"/>
      <c r="M51" s="210"/>
      <c r="N51" s="210"/>
      <c r="O51" s="213"/>
      <c r="P51" s="210"/>
      <c r="Q51" s="365">
        <f t="shared" si="0"/>
        <v>65474</v>
      </c>
      <c r="R51" s="365">
        <f t="shared" si="1"/>
        <v>0</v>
      </c>
    </row>
    <row r="52" spans="1:18">
      <c r="A52" s="209" t="s">
        <v>669</v>
      </c>
      <c r="B52" s="262"/>
      <c r="C52" s="210">
        <v>1770</v>
      </c>
      <c r="D52" s="210"/>
      <c r="E52" s="210"/>
      <c r="F52" s="213"/>
      <c r="G52" s="210"/>
      <c r="H52" s="213"/>
      <c r="I52" s="210"/>
      <c r="J52" s="213"/>
      <c r="K52" s="210"/>
      <c r="L52" s="213"/>
      <c r="M52" s="210"/>
      <c r="N52" s="210"/>
      <c r="O52" s="213">
        <v>1770</v>
      </c>
      <c r="P52" s="210"/>
      <c r="Q52" s="365">
        <f t="shared" si="0"/>
        <v>1770</v>
      </c>
      <c r="R52" s="365">
        <f t="shared" si="1"/>
        <v>0</v>
      </c>
    </row>
    <row r="53" spans="1:18">
      <c r="A53" s="209" t="s">
        <v>672</v>
      </c>
      <c r="B53" s="262"/>
      <c r="C53" s="210">
        <f t="shared" ref="C53:P53" si="15">SUM(C52:C52)</f>
        <v>1770</v>
      </c>
      <c r="D53" s="210">
        <f t="shared" si="15"/>
        <v>0</v>
      </c>
      <c r="E53" s="210">
        <f t="shared" si="15"/>
        <v>0</v>
      </c>
      <c r="F53" s="210">
        <f t="shared" si="15"/>
        <v>0</v>
      </c>
      <c r="G53" s="210">
        <f t="shared" si="15"/>
        <v>0</v>
      </c>
      <c r="H53" s="210">
        <f t="shared" si="15"/>
        <v>0</v>
      </c>
      <c r="I53" s="210">
        <f t="shared" si="15"/>
        <v>0</v>
      </c>
      <c r="J53" s="210">
        <f t="shared" si="15"/>
        <v>0</v>
      </c>
      <c r="K53" s="210">
        <f t="shared" si="15"/>
        <v>0</v>
      </c>
      <c r="L53" s="210">
        <f t="shared" si="15"/>
        <v>0</v>
      </c>
      <c r="M53" s="210">
        <f t="shared" si="15"/>
        <v>0</v>
      </c>
      <c r="N53" s="210">
        <f t="shared" si="15"/>
        <v>0</v>
      </c>
      <c r="O53" s="210">
        <f t="shared" si="15"/>
        <v>1770</v>
      </c>
      <c r="P53" s="210">
        <f t="shared" si="15"/>
        <v>0</v>
      </c>
      <c r="Q53" s="365">
        <f t="shared" si="0"/>
        <v>1770</v>
      </c>
      <c r="R53" s="365">
        <f t="shared" si="1"/>
        <v>0</v>
      </c>
    </row>
    <row r="54" spans="1:18">
      <c r="A54" s="480" t="s">
        <v>673</v>
      </c>
      <c r="B54" s="261"/>
      <c r="C54" s="212">
        <f t="shared" ref="C54:P54" si="16">C51+C53</f>
        <v>67244</v>
      </c>
      <c r="D54" s="212">
        <f t="shared" si="16"/>
        <v>34052</v>
      </c>
      <c r="E54" s="212">
        <f t="shared" si="16"/>
        <v>0</v>
      </c>
      <c r="F54" s="212">
        <f t="shared" si="16"/>
        <v>0</v>
      </c>
      <c r="G54" s="212">
        <f t="shared" si="16"/>
        <v>0</v>
      </c>
      <c r="H54" s="212">
        <f t="shared" si="16"/>
        <v>31422</v>
      </c>
      <c r="I54" s="212">
        <f t="shared" si="16"/>
        <v>0</v>
      </c>
      <c r="J54" s="212">
        <f t="shared" si="16"/>
        <v>0</v>
      </c>
      <c r="K54" s="212">
        <f t="shared" si="16"/>
        <v>0</v>
      </c>
      <c r="L54" s="212">
        <f t="shared" si="16"/>
        <v>0</v>
      </c>
      <c r="M54" s="212">
        <f t="shared" si="16"/>
        <v>0</v>
      </c>
      <c r="N54" s="212">
        <f t="shared" si="16"/>
        <v>0</v>
      </c>
      <c r="O54" s="212">
        <f t="shared" si="16"/>
        <v>1770</v>
      </c>
      <c r="P54" s="212">
        <f t="shared" si="16"/>
        <v>0</v>
      </c>
      <c r="Q54" s="365">
        <f t="shared" si="0"/>
        <v>67244</v>
      </c>
      <c r="R54" s="365">
        <f t="shared" si="1"/>
        <v>0</v>
      </c>
    </row>
    <row r="55" spans="1:18">
      <c r="A55" s="214" t="s">
        <v>258</v>
      </c>
      <c r="B55" s="263"/>
      <c r="C55" s="210"/>
      <c r="D55" s="210"/>
      <c r="E55" s="210"/>
      <c r="F55" s="207"/>
      <c r="G55" s="208"/>
      <c r="H55" s="207"/>
      <c r="I55" s="208"/>
      <c r="J55" s="207"/>
      <c r="K55" s="208"/>
      <c r="L55" s="207"/>
      <c r="M55" s="208"/>
      <c r="N55" s="210"/>
      <c r="O55" s="207"/>
      <c r="P55" s="208"/>
      <c r="Q55" s="365">
        <f t="shared" si="0"/>
        <v>0</v>
      </c>
      <c r="R55" s="365">
        <f t="shared" si="1"/>
        <v>0</v>
      </c>
    </row>
    <row r="56" spans="1:18">
      <c r="A56" s="209" t="s">
        <v>36</v>
      </c>
      <c r="B56" s="262" t="s">
        <v>183</v>
      </c>
      <c r="C56" s="210">
        <f t="shared" si="4"/>
        <v>49853</v>
      </c>
      <c r="D56" s="210">
        <v>42777</v>
      </c>
      <c r="E56" s="210"/>
      <c r="F56" s="213"/>
      <c r="G56" s="210"/>
      <c r="H56" s="213">
        <v>7076</v>
      </c>
      <c r="I56" s="210"/>
      <c r="J56" s="213"/>
      <c r="K56" s="210"/>
      <c r="L56" s="213"/>
      <c r="M56" s="210"/>
      <c r="N56" s="210"/>
      <c r="O56" s="213"/>
      <c r="P56" s="210"/>
      <c r="Q56" s="365">
        <f t="shared" si="0"/>
        <v>49853</v>
      </c>
      <c r="R56" s="365">
        <f t="shared" si="1"/>
        <v>0</v>
      </c>
    </row>
    <row r="57" spans="1:18">
      <c r="A57" s="209" t="s">
        <v>669</v>
      </c>
      <c r="B57" s="262"/>
      <c r="C57" s="210">
        <v>1166</v>
      </c>
      <c r="D57" s="210"/>
      <c r="E57" s="210"/>
      <c r="F57" s="213"/>
      <c r="G57" s="210"/>
      <c r="H57" s="213"/>
      <c r="I57" s="210"/>
      <c r="J57" s="213"/>
      <c r="K57" s="210"/>
      <c r="L57" s="213"/>
      <c r="M57" s="210"/>
      <c r="N57" s="210"/>
      <c r="O57" s="213">
        <v>1166</v>
      </c>
      <c r="P57" s="210"/>
      <c r="Q57" s="365">
        <f t="shared" si="0"/>
        <v>1166</v>
      </c>
      <c r="R57" s="365">
        <f t="shared" si="1"/>
        <v>0</v>
      </c>
    </row>
    <row r="58" spans="1:18">
      <c r="A58" s="209" t="s">
        <v>670</v>
      </c>
      <c r="B58" s="262"/>
      <c r="C58" s="210">
        <v>400</v>
      </c>
      <c r="D58" s="210"/>
      <c r="E58" s="210"/>
      <c r="F58" s="213"/>
      <c r="G58" s="210"/>
      <c r="H58" s="213">
        <v>400</v>
      </c>
      <c r="I58" s="210"/>
      <c r="J58" s="213"/>
      <c r="K58" s="210"/>
      <c r="L58" s="213"/>
      <c r="M58" s="210"/>
      <c r="N58" s="210"/>
      <c r="O58" s="213"/>
      <c r="P58" s="210"/>
      <c r="Q58" s="365">
        <f t="shared" si="0"/>
        <v>400</v>
      </c>
      <c r="R58" s="365">
        <f t="shared" si="1"/>
        <v>0</v>
      </c>
    </row>
    <row r="59" spans="1:18">
      <c r="A59" s="209" t="s">
        <v>671</v>
      </c>
      <c r="B59" s="262"/>
      <c r="C59" s="210">
        <v>-3745</v>
      </c>
      <c r="D59" s="210"/>
      <c r="E59" s="210"/>
      <c r="F59" s="213"/>
      <c r="G59" s="210"/>
      <c r="H59" s="213">
        <v>-3745</v>
      </c>
      <c r="I59" s="210"/>
      <c r="J59" s="213"/>
      <c r="K59" s="210"/>
      <c r="L59" s="213"/>
      <c r="M59" s="210"/>
      <c r="N59" s="210"/>
      <c r="O59" s="213"/>
      <c r="P59" s="210"/>
      <c r="Q59" s="365">
        <f t="shared" si="0"/>
        <v>-3745</v>
      </c>
      <c r="R59" s="365">
        <f t="shared" si="1"/>
        <v>0</v>
      </c>
    </row>
    <row r="60" spans="1:18">
      <c r="A60" s="209" t="s">
        <v>672</v>
      </c>
      <c r="B60" s="262"/>
      <c r="C60" s="210">
        <f>SUM(C57:C59)</f>
        <v>-2179</v>
      </c>
      <c r="D60" s="210">
        <f t="shared" ref="D60:P60" si="17">SUM(D57:D59)</f>
        <v>0</v>
      </c>
      <c r="E60" s="210">
        <f t="shared" si="17"/>
        <v>0</v>
      </c>
      <c r="F60" s="210">
        <f t="shared" si="17"/>
        <v>0</v>
      </c>
      <c r="G60" s="210">
        <f t="shared" si="17"/>
        <v>0</v>
      </c>
      <c r="H60" s="210">
        <f t="shared" si="17"/>
        <v>-3345</v>
      </c>
      <c r="I60" s="210">
        <f t="shared" si="17"/>
        <v>0</v>
      </c>
      <c r="J60" s="210">
        <f t="shared" si="17"/>
        <v>0</v>
      </c>
      <c r="K60" s="210">
        <f t="shared" si="17"/>
        <v>0</v>
      </c>
      <c r="L60" s="210">
        <f t="shared" si="17"/>
        <v>0</v>
      </c>
      <c r="M60" s="210">
        <f t="shared" si="17"/>
        <v>0</v>
      </c>
      <c r="N60" s="210">
        <f t="shared" si="17"/>
        <v>0</v>
      </c>
      <c r="O60" s="210">
        <f t="shared" si="17"/>
        <v>1166</v>
      </c>
      <c r="P60" s="210">
        <f t="shared" si="17"/>
        <v>0</v>
      </c>
      <c r="Q60" s="365">
        <f t="shared" si="0"/>
        <v>-2179</v>
      </c>
      <c r="R60" s="365">
        <f t="shared" si="1"/>
        <v>0</v>
      </c>
    </row>
    <row r="61" spans="1:18">
      <c r="A61" s="480" t="s">
        <v>673</v>
      </c>
      <c r="B61" s="261"/>
      <c r="C61" s="212">
        <f>C56+C60</f>
        <v>47674</v>
      </c>
      <c r="D61" s="212">
        <f t="shared" ref="D61:P61" si="18">D56+D60</f>
        <v>42777</v>
      </c>
      <c r="E61" s="212">
        <f t="shared" si="18"/>
        <v>0</v>
      </c>
      <c r="F61" s="212">
        <f t="shared" si="18"/>
        <v>0</v>
      </c>
      <c r="G61" s="212">
        <f t="shared" si="18"/>
        <v>0</v>
      </c>
      <c r="H61" s="212">
        <f t="shared" si="18"/>
        <v>3731</v>
      </c>
      <c r="I61" s="212">
        <f t="shared" si="18"/>
        <v>0</v>
      </c>
      <c r="J61" s="212">
        <f t="shared" si="18"/>
        <v>0</v>
      </c>
      <c r="K61" s="212">
        <f t="shared" si="18"/>
        <v>0</v>
      </c>
      <c r="L61" s="212">
        <f t="shared" si="18"/>
        <v>0</v>
      </c>
      <c r="M61" s="212">
        <f t="shared" si="18"/>
        <v>0</v>
      </c>
      <c r="N61" s="212">
        <f t="shared" si="18"/>
        <v>0</v>
      </c>
      <c r="O61" s="212">
        <f t="shared" si="18"/>
        <v>1166</v>
      </c>
      <c r="P61" s="212">
        <f t="shared" si="18"/>
        <v>0</v>
      </c>
      <c r="Q61" s="365">
        <f t="shared" si="0"/>
        <v>47674</v>
      </c>
      <c r="R61" s="365">
        <f t="shared" si="1"/>
        <v>0</v>
      </c>
    </row>
    <row r="62" spans="1:18">
      <c r="A62" s="215" t="s">
        <v>259</v>
      </c>
      <c r="B62" s="264"/>
      <c r="C62" s="210"/>
      <c r="D62" s="210"/>
      <c r="E62" s="210"/>
      <c r="F62" s="216"/>
      <c r="G62" s="217"/>
      <c r="H62" s="216"/>
      <c r="I62" s="217"/>
      <c r="J62" s="217"/>
      <c r="K62" s="216"/>
      <c r="L62" s="217"/>
      <c r="M62" s="218"/>
      <c r="N62" s="218"/>
      <c r="O62" s="217"/>
      <c r="P62" s="218"/>
      <c r="Q62" s="365">
        <f t="shared" si="0"/>
        <v>0</v>
      </c>
      <c r="R62" s="365">
        <f t="shared" si="1"/>
        <v>0</v>
      </c>
    </row>
    <row r="63" spans="1:18" s="369" customFormat="1">
      <c r="A63" s="219" t="s">
        <v>36</v>
      </c>
      <c r="B63" s="265"/>
      <c r="C63" s="185">
        <f>C67+C72+C76+C80</f>
        <v>127571</v>
      </c>
      <c r="D63" s="185">
        <f t="shared" ref="D63:P63" si="19">D67+D72+D76+D80</f>
        <v>65608</v>
      </c>
      <c r="E63" s="185">
        <f t="shared" si="19"/>
        <v>0</v>
      </c>
      <c r="F63" s="185">
        <f t="shared" si="19"/>
        <v>0</v>
      </c>
      <c r="G63" s="185">
        <f t="shared" si="19"/>
        <v>0</v>
      </c>
      <c r="H63" s="185">
        <f t="shared" si="19"/>
        <v>56363</v>
      </c>
      <c r="I63" s="185">
        <f t="shared" si="19"/>
        <v>0</v>
      </c>
      <c r="J63" s="185">
        <f t="shared" si="19"/>
        <v>5600</v>
      </c>
      <c r="K63" s="185">
        <f t="shared" si="19"/>
        <v>0</v>
      </c>
      <c r="L63" s="185">
        <f t="shared" si="19"/>
        <v>0</v>
      </c>
      <c r="M63" s="185">
        <f t="shared" si="19"/>
        <v>0</v>
      </c>
      <c r="N63" s="185">
        <f t="shared" si="19"/>
        <v>0</v>
      </c>
      <c r="O63" s="185">
        <f t="shared" si="19"/>
        <v>0</v>
      </c>
      <c r="P63" s="185">
        <f t="shared" si="19"/>
        <v>0</v>
      </c>
      <c r="Q63" s="365">
        <f>SUM(D63:P63)</f>
        <v>127571</v>
      </c>
      <c r="R63" s="365">
        <f t="shared" si="1"/>
        <v>0</v>
      </c>
    </row>
    <row r="64" spans="1:18">
      <c r="A64" s="209" t="s">
        <v>672</v>
      </c>
      <c r="B64" s="265"/>
      <c r="C64" s="185">
        <f>C69+C73+C77+C83</f>
        <v>5651</v>
      </c>
      <c r="D64" s="185">
        <f t="shared" ref="D64:P65" si="20">D69+D73+D77+D83</f>
        <v>2000</v>
      </c>
      <c r="E64" s="185">
        <f t="shared" si="20"/>
        <v>0</v>
      </c>
      <c r="F64" s="185">
        <f t="shared" si="20"/>
        <v>0</v>
      </c>
      <c r="G64" s="185">
        <f t="shared" si="20"/>
        <v>0</v>
      </c>
      <c r="H64" s="185">
        <f t="shared" si="20"/>
        <v>0</v>
      </c>
      <c r="I64" s="185">
        <f t="shared" si="20"/>
        <v>0</v>
      </c>
      <c r="J64" s="185">
        <f t="shared" si="20"/>
        <v>0</v>
      </c>
      <c r="K64" s="185">
        <f t="shared" si="20"/>
        <v>0</v>
      </c>
      <c r="L64" s="185">
        <f t="shared" si="20"/>
        <v>0</v>
      </c>
      <c r="M64" s="185">
        <f t="shared" si="20"/>
        <v>0</v>
      </c>
      <c r="N64" s="185">
        <f t="shared" si="20"/>
        <v>0</v>
      </c>
      <c r="O64" s="185">
        <f t="shared" si="20"/>
        <v>3651</v>
      </c>
      <c r="P64" s="185">
        <f t="shared" si="20"/>
        <v>0</v>
      </c>
      <c r="Q64" s="365">
        <f t="shared" si="0"/>
        <v>5651</v>
      </c>
      <c r="R64" s="365">
        <f t="shared" si="1"/>
        <v>0</v>
      </c>
    </row>
    <row r="65" spans="1:18">
      <c r="A65" s="480" t="s">
        <v>673</v>
      </c>
      <c r="B65" s="265"/>
      <c r="C65" s="184">
        <f>C70+C74+C78+C84</f>
        <v>133222</v>
      </c>
      <c r="D65" s="184">
        <f t="shared" si="20"/>
        <v>67608</v>
      </c>
      <c r="E65" s="184">
        <f t="shared" si="20"/>
        <v>0</v>
      </c>
      <c r="F65" s="185">
        <f t="shared" si="20"/>
        <v>0</v>
      </c>
      <c r="G65" s="185">
        <f t="shared" si="20"/>
        <v>0</v>
      </c>
      <c r="H65" s="185">
        <f t="shared" si="20"/>
        <v>56363</v>
      </c>
      <c r="I65" s="185">
        <f t="shared" si="20"/>
        <v>0</v>
      </c>
      <c r="J65" s="185">
        <f t="shared" si="20"/>
        <v>5600</v>
      </c>
      <c r="K65" s="185">
        <f t="shared" si="20"/>
        <v>0</v>
      </c>
      <c r="L65" s="185">
        <f t="shared" si="20"/>
        <v>0</v>
      </c>
      <c r="M65" s="185">
        <f t="shared" si="20"/>
        <v>0</v>
      </c>
      <c r="N65" s="185">
        <f t="shared" si="20"/>
        <v>0</v>
      </c>
      <c r="O65" s="185">
        <f t="shared" si="20"/>
        <v>3651</v>
      </c>
      <c r="P65" s="185">
        <f t="shared" si="20"/>
        <v>0</v>
      </c>
      <c r="Q65" s="365">
        <f t="shared" si="0"/>
        <v>133222</v>
      </c>
      <c r="R65" s="365">
        <f t="shared" si="1"/>
        <v>0</v>
      </c>
    </row>
    <row r="66" spans="1:18">
      <c r="A66" s="220" t="s">
        <v>142</v>
      </c>
      <c r="B66" s="266"/>
      <c r="C66" s="210"/>
      <c r="D66" s="210"/>
      <c r="E66" s="210"/>
      <c r="F66" s="216"/>
      <c r="G66" s="217"/>
      <c r="H66" s="216"/>
      <c r="I66" s="217"/>
      <c r="J66" s="217"/>
      <c r="K66" s="216"/>
      <c r="L66" s="217"/>
      <c r="M66" s="218"/>
      <c r="N66" s="223"/>
      <c r="O66" s="217"/>
      <c r="P66" s="218"/>
      <c r="Q66" s="365">
        <f t="shared" si="0"/>
        <v>0</v>
      </c>
      <c r="R66" s="365">
        <f t="shared" si="1"/>
        <v>0</v>
      </c>
    </row>
    <row r="67" spans="1:18">
      <c r="A67" s="219" t="s">
        <v>36</v>
      </c>
      <c r="B67" s="265" t="s">
        <v>186</v>
      </c>
      <c r="C67" s="210">
        <f t="shared" si="4"/>
        <v>60553</v>
      </c>
      <c r="D67" s="210">
        <f>'[1]5.3-7.'!C30-'4.3-7'!H67-'4.3-7'!E67-'4.3-7'!F67-'4.3-7'!G67-'4.3-7'!I67-'4.3-7'!J67-'4.3-7'!K67-L67-M67-O67-P67</f>
        <v>15430</v>
      </c>
      <c r="E67" s="210"/>
      <c r="F67" s="221"/>
      <c r="G67" s="222"/>
      <c r="H67" s="221">
        <v>45123</v>
      </c>
      <c r="I67" s="222"/>
      <c r="J67" s="222"/>
      <c r="K67" s="221"/>
      <c r="L67" s="222"/>
      <c r="M67" s="223"/>
      <c r="N67" s="223"/>
      <c r="O67" s="222"/>
      <c r="P67" s="223"/>
      <c r="Q67" s="365">
        <f t="shared" si="0"/>
        <v>60553</v>
      </c>
      <c r="R67" s="365">
        <f t="shared" si="1"/>
        <v>0</v>
      </c>
    </row>
    <row r="68" spans="1:18">
      <c r="A68" s="209" t="s">
        <v>669</v>
      </c>
      <c r="B68" s="262"/>
      <c r="C68" s="210">
        <v>2447</v>
      </c>
      <c r="D68" s="210"/>
      <c r="E68" s="210"/>
      <c r="F68" s="213"/>
      <c r="G68" s="210"/>
      <c r="H68" s="213"/>
      <c r="I68" s="210"/>
      <c r="J68" s="213"/>
      <c r="K68" s="210"/>
      <c r="L68" s="213"/>
      <c r="M68" s="210"/>
      <c r="N68" s="210"/>
      <c r="O68" s="213">
        <v>2447</v>
      </c>
      <c r="P68" s="210"/>
      <c r="Q68" s="365">
        <f t="shared" si="0"/>
        <v>2447</v>
      </c>
      <c r="R68" s="365">
        <f t="shared" si="1"/>
        <v>0</v>
      </c>
    </row>
    <row r="69" spans="1:18">
      <c r="A69" s="209" t="s">
        <v>672</v>
      </c>
      <c r="B69" s="262"/>
      <c r="C69" s="210">
        <f t="shared" ref="C69:P69" si="21">SUM(C68:C68)</f>
        <v>2447</v>
      </c>
      <c r="D69" s="210">
        <f t="shared" si="21"/>
        <v>0</v>
      </c>
      <c r="E69" s="210">
        <f t="shared" si="21"/>
        <v>0</v>
      </c>
      <c r="F69" s="210">
        <f t="shared" si="21"/>
        <v>0</v>
      </c>
      <c r="G69" s="210">
        <f t="shared" si="21"/>
        <v>0</v>
      </c>
      <c r="H69" s="210">
        <f t="shared" si="21"/>
        <v>0</v>
      </c>
      <c r="I69" s="210">
        <f t="shared" si="21"/>
        <v>0</v>
      </c>
      <c r="J69" s="210">
        <f t="shared" si="21"/>
        <v>0</v>
      </c>
      <c r="K69" s="210">
        <f t="shared" si="21"/>
        <v>0</v>
      </c>
      <c r="L69" s="210">
        <f t="shared" si="21"/>
        <v>0</v>
      </c>
      <c r="M69" s="210">
        <f t="shared" si="21"/>
        <v>0</v>
      </c>
      <c r="N69" s="210">
        <f t="shared" si="21"/>
        <v>0</v>
      </c>
      <c r="O69" s="210">
        <f t="shared" si="21"/>
        <v>2447</v>
      </c>
      <c r="P69" s="210">
        <f t="shared" si="21"/>
        <v>0</v>
      </c>
      <c r="Q69" s="365">
        <f t="shared" si="0"/>
        <v>2447</v>
      </c>
      <c r="R69" s="365">
        <f t="shared" si="1"/>
        <v>0</v>
      </c>
    </row>
    <row r="70" spans="1:18">
      <c r="A70" s="480" t="s">
        <v>673</v>
      </c>
      <c r="B70" s="261"/>
      <c r="C70" s="212">
        <f t="shared" ref="C70:P70" si="22">C67+C69</f>
        <v>63000</v>
      </c>
      <c r="D70" s="212">
        <f t="shared" si="22"/>
        <v>15430</v>
      </c>
      <c r="E70" s="212">
        <f t="shared" si="22"/>
        <v>0</v>
      </c>
      <c r="F70" s="212">
        <f t="shared" si="22"/>
        <v>0</v>
      </c>
      <c r="G70" s="212">
        <f t="shared" si="22"/>
        <v>0</v>
      </c>
      <c r="H70" s="212">
        <f t="shared" si="22"/>
        <v>45123</v>
      </c>
      <c r="I70" s="212">
        <f t="shared" si="22"/>
        <v>0</v>
      </c>
      <c r="J70" s="212">
        <f t="shared" si="22"/>
        <v>0</v>
      </c>
      <c r="K70" s="212">
        <f t="shared" si="22"/>
        <v>0</v>
      </c>
      <c r="L70" s="212">
        <f t="shared" si="22"/>
        <v>0</v>
      </c>
      <c r="M70" s="212">
        <f t="shared" si="22"/>
        <v>0</v>
      </c>
      <c r="N70" s="212">
        <f t="shared" si="22"/>
        <v>0</v>
      </c>
      <c r="O70" s="212">
        <f t="shared" si="22"/>
        <v>2447</v>
      </c>
      <c r="P70" s="212">
        <f t="shared" si="22"/>
        <v>0</v>
      </c>
      <c r="Q70" s="365">
        <f t="shared" si="0"/>
        <v>63000</v>
      </c>
      <c r="R70" s="365">
        <f t="shared" si="1"/>
        <v>0</v>
      </c>
    </row>
    <row r="71" spans="1:18">
      <c r="A71" s="220" t="s">
        <v>143</v>
      </c>
      <c r="B71" s="266"/>
      <c r="C71" s="210"/>
      <c r="D71" s="210"/>
      <c r="E71" s="210"/>
      <c r="F71" s="216"/>
      <c r="G71" s="217"/>
      <c r="H71" s="216"/>
      <c r="I71" s="217"/>
      <c r="J71" s="217"/>
      <c r="K71" s="216"/>
      <c r="L71" s="217"/>
      <c r="M71" s="223"/>
      <c r="N71" s="223"/>
      <c r="O71" s="217"/>
      <c r="P71" s="223"/>
      <c r="Q71" s="365">
        <f t="shared" si="0"/>
        <v>0</v>
      </c>
      <c r="R71" s="365">
        <f t="shared" si="1"/>
        <v>0</v>
      </c>
    </row>
    <row r="72" spans="1:18">
      <c r="A72" s="219" t="s">
        <v>36</v>
      </c>
      <c r="B72" s="265" t="s">
        <v>183</v>
      </c>
      <c r="C72" s="210">
        <f t="shared" si="4"/>
        <v>11346</v>
      </c>
      <c r="D72" s="210">
        <f>'[1]5.3-7.'!C32-'4.3-7'!H72-'4.3-7'!E72-'4.3-7'!F72-'4.3-7'!G72-'4.3-7'!I72-'4.3-7'!J72-'4.3-7'!K72-L72-M72-O72-P72</f>
        <v>6266</v>
      </c>
      <c r="E72" s="210"/>
      <c r="F72" s="221"/>
      <c r="G72" s="222"/>
      <c r="H72" s="221">
        <v>5080</v>
      </c>
      <c r="I72" s="222"/>
      <c r="J72" s="222"/>
      <c r="K72" s="221"/>
      <c r="L72" s="222"/>
      <c r="M72" s="223"/>
      <c r="N72" s="223"/>
      <c r="O72" s="222"/>
      <c r="P72" s="223"/>
      <c r="Q72" s="365">
        <f t="shared" si="0"/>
        <v>11346</v>
      </c>
      <c r="R72" s="365">
        <f t="shared" si="1"/>
        <v>0</v>
      </c>
    </row>
    <row r="73" spans="1:18">
      <c r="A73" s="209" t="s">
        <v>672</v>
      </c>
      <c r="B73" s="262"/>
      <c r="C73" s="210">
        <v>0</v>
      </c>
      <c r="D73" s="210">
        <v>0</v>
      </c>
      <c r="E73" s="210">
        <v>0</v>
      </c>
      <c r="F73" s="210">
        <v>0</v>
      </c>
      <c r="G73" s="210">
        <v>0</v>
      </c>
      <c r="H73" s="210">
        <v>0</v>
      </c>
      <c r="I73" s="210">
        <v>0</v>
      </c>
      <c r="J73" s="210">
        <v>0</v>
      </c>
      <c r="K73" s="210">
        <v>0</v>
      </c>
      <c r="L73" s="210">
        <v>0</v>
      </c>
      <c r="M73" s="210">
        <v>0</v>
      </c>
      <c r="N73" s="210">
        <v>0</v>
      </c>
      <c r="O73" s="210">
        <v>0</v>
      </c>
      <c r="P73" s="210">
        <v>0</v>
      </c>
      <c r="Q73" s="365">
        <f t="shared" si="0"/>
        <v>0</v>
      </c>
      <c r="R73" s="365">
        <f t="shared" si="1"/>
        <v>0</v>
      </c>
    </row>
    <row r="74" spans="1:18">
      <c r="A74" s="480" t="s">
        <v>673</v>
      </c>
      <c r="B74" s="261"/>
      <c r="C74" s="212">
        <f t="shared" ref="C74:P74" si="23">C72+C73</f>
        <v>11346</v>
      </c>
      <c r="D74" s="212">
        <f t="shared" si="23"/>
        <v>6266</v>
      </c>
      <c r="E74" s="212">
        <f t="shared" si="23"/>
        <v>0</v>
      </c>
      <c r="F74" s="212">
        <f t="shared" si="23"/>
        <v>0</v>
      </c>
      <c r="G74" s="212">
        <f t="shared" si="23"/>
        <v>0</v>
      </c>
      <c r="H74" s="212">
        <f t="shared" si="23"/>
        <v>5080</v>
      </c>
      <c r="I74" s="212">
        <f t="shared" si="23"/>
        <v>0</v>
      </c>
      <c r="J74" s="212">
        <f t="shared" si="23"/>
        <v>0</v>
      </c>
      <c r="K74" s="212">
        <f t="shared" si="23"/>
        <v>0</v>
      </c>
      <c r="L74" s="212">
        <f t="shared" si="23"/>
        <v>0</v>
      </c>
      <c r="M74" s="212">
        <f t="shared" si="23"/>
        <v>0</v>
      </c>
      <c r="N74" s="212">
        <f t="shared" si="23"/>
        <v>0</v>
      </c>
      <c r="O74" s="212">
        <f t="shared" si="23"/>
        <v>0</v>
      </c>
      <c r="P74" s="212">
        <f t="shared" si="23"/>
        <v>0</v>
      </c>
      <c r="Q74" s="365">
        <f t="shared" si="0"/>
        <v>11346</v>
      </c>
      <c r="R74" s="365">
        <f t="shared" si="1"/>
        <v>0</v>
      </c>
    </row>
    <row r="75" spans="1:18">
      <c r="A75" s="220" t="s">
        <v>145</v>
      </c>
      <c r="B75" s="266"/>
      <c r="C75" s="210"/>
      <c r="D75" s="210"/>
      <c r="E75" s="210"/>
      <c r="F75" s="216"/>
      <c r="G75" s="217"/>
      <c r="H75" s="216"/>
      <c r="I75" s="217"/>
      <c r="J75" s="217"/>
      <c r="K75" s="216"/>
      <c r="L75" s="217"/>
      <c r="M75" s="218"/>
      <c r="N75" s="218"/>
      <c r="O75" s="217"/>
      <c r="P75" s="218"/>
      <c r="Q75" s="365">
        <f t="shared" si="0"/>
        <v>0</v>
      </c>
      <c r="R75" s="365">
        <f t="shared" si="1"/>
        <v>0</v>
      </c>
    </row>
    <row r="76" spans="1:18">
      <c r="A76" s="219" t="s">
        <v>36</v>
      </c>
      <c r="B76" s="265" t="s">
        <v>183</v>
      </c>
      <c r="C76" s="210">
        <f>SUM(D76:P76)</f>
        <v>8630</v>
      </c>
      <c r="D76" s="210">
        <f>'[1]5.3-7.'!C34-'4.3-7'!H76-'4.3-7'!E76-'4.3-7'!F76-'4.3-7'!G76-'4.3-7'!I76-'4.3-7'!J76-'4.3-7'!K76-L76-M76-O76-P76</f>
        <v>1823</v>
      </c>
      <c r="E76" s="210"/>
      <c r="F76" s="221"/>
      <c r="G76" s="222"/>
      <c r="H76" s="221">
        <v>1207</v>
      </c>
      <c r="I76" s="222"/>
      <c r="J76" s="222">
        <v>5600</v>
      </c>
      <c r="K76" s="221"/>
      <c r="L76" s="222"/>
      <c r="M76" s="223"/>
      <c r="N76" s="223"/>
      <c r="O76" s="222"/>
      <c r="P76" s="223"/>
      <c r="Q76" s="365">
        <f t="shared" si="0"/>
        <v>8630</v>
      </c>
      <c r="R76" s="365">
        <f t="shared" si="1"/>
        <v>0</v>
      </c>
    </row>
    <row r="77" spans="1:18">
      <c r="A77" s="209" t="s">
        <v>672</v>
      </c>
      <c r="B77" s="262"/>
      <c r="C77" s="210">
        <v>0</v>
      </c>
      <c r="D77" s="210">
        <v>0</v>
      </c>
      <c r="E77" s="210">
        <v>0</v>
      </c>
      <c r="F77" s="210">
        <v>0</v>
      </c>
      <c r="G77" s="210">
        <v>0</v>
      </c>
      <c r="H77" s="210">
        <v>0</v>
      </c>
      <c r="I77" s="210">
        <v>0</v>
      </c>
      <c r="J77" s="210">
        <v>0</v>
      </c>
      <c r="K77" s="210">
        <v>0</v>
      </c>
      <c r="L77" s="210">
        <v>0</v>
      </c>
      <c r="M77" s="210">
        <v>0</v>
      </c>
      <c r="N77" s="210">
        <v>0</v>
      </c>
      <c r="O77" s="210">
        <v>0</v>
      </c>
      <c r="P77" s="210">
        <v>0</v>
      </c>
      <c r="Q77" s="365">
        <f t="shared" si="0"/>
        <v>0</v>
      </c>
      <c r="R77" s="365">
        <f t="shared" si="1"/>
        <v>0</v>
      </c>
    </row>
    <row r="78" spans="1:18">
      <c r="A78" s="480" t="s">
        <v>673</v>
      </c>
      <c r="B78" s="261"/>
      <c r="C78" s="212">
        <f t="shared" ref="C78:P78" si="24">C76+C77</f>
        <v>8630</v>
      </c>
      <c r="D78" s="212">
        <f t="shared" si="24"/>
        <v>1823</v>
      </c>
      <c r="E78" s="212">
        <f t="shared" si="24"/>
        <v>0</v>
      </c>
      <c r="F78" s="212">
        <f t="shared" si="24"/>
        <v>0</v>
      </c>
      <c r="G78" s="212">
        <f t="shared" si="24"/>
        <v>0</v>
      </c>
      <c r="H78" s="212">
        <f t="shared" si="24"/>
        <v>1207</v>
      </c>
      <c r="I78" s="212">
        <f t="shared" si="24"/>
        <v>0</v>
      </c>
      <c r="J78" s="212">
        <f t="shared" si="24"/>
        <v>5600</v>
      </c>
      <c r="K78" s="212">
        <f t="shared" si="24"/>
        <v>0</v>
      </c>
      <c r="L78" s="212">
        <f t="shared" si="24"/>
        <v>0</v>
      </c>
      <c r="M78" s="212">
        <f t="shared" si="24"/>
        <v>0</v>
      </c>
      <c r="N78" s="212">
        <f t="shared" si="24"/>
        <v>0</v>
      </c>
      <c r="O78" s="212">
        <f t="shared" si="24"/>
        <v>0</v>
      </c>
      <c r="P78" s="212">
        <f t="shared" si="24"/>
        <v>0</v>
      </c>
      <c r="Q78" s="365">
        <f t="shared" si="0"/>
        <v>8630</v>
      </c>
      <c r="R78" s="365">
        <f t="shared" si="1"/>
        <v>0</v>
      </c>
    </row>
    <row r="79" spans="1:18">
      <c r="A79" s="220" t="s">
        <v>144</v>
      </c>
      <c r="B79" s="267"/>
      <c r="C79" s="210"/>
      <c r="D79" s="210"/>
      <c r="E79" s="210"/>
      <c r="F79" s="216"/>
      <c r="G79" s="217"/>
      <c r="H79" s="216"/>
      <c r="I79" s="217"/>
      <c r="J79" s="217"/>
      <c r="K79" s="217"/>
      <c r="L79" s="366"/>
      <c r="M79" s="223"/>
      <c r="N79" s="223"/>
      <c r="O79" s="217"/>
      <c r="P79" s="223"/>
      <c r="Q79" s="365">
        <f t="shared" ref="Q79:Q142" si="25">SUM(D79:P79)</f>
        <v>0</v>
      </c>
      <c r="R79" s="365">
        <f t="shared" ref="R79:R142" si="26">Q79-C79</f>
        <v>0</v>
      </c>
    </row>
    <row r="80" spans="1:18">
      <c r="A80" s="219" t="s">
        <v>36</v>
      </c>
      <c r="B80" s="265" t="s">
        <v>183</v>
      </c>
      <c r="C80" s="210">
        <f t="shared" si="4"/>
        <v>47042</v>
      </c>
      <c r="D80" s="210">
        <f>'[1]5.3-7.'!C36-'4.3-7'!H80-'4.3-7'!E80-'4.3-7'!F80-'4.3-7'!G80-'4.3-7'!I80-'4.3-7'!J80-'4.3-7'!K80-L80-M80-O80-P80</f>
        <v>42089</v>
      </c>
      <c r="E80" s="210"/>
      <c r="F80" s="221"/>
      <c r="G80" s="222"/>
      <c r="H80" s="221">
        <v>4953</v>
      </c>
      <c r="I80" s="222"/>
      <c r="J80" s="222"/>
      <c r="K80" s="222"/>
      <c r="L80" s="222"/>
      <c r="M80" s="223"/>
      <c r="N80" s="223"/>
      <c r="O80" s="222"/>
      <c r="P80" s="223"/>
      <c r="Q80" s="365">
        <f t="shared" si="25"/>
        <v>47042</v>
      </c>
      <c r="R80" s="365">
        <f t="shared" si="26"/>
        <v>0</v>
      </c>
    </row>
    <row r="81" spans="1:18">
      <c r="A81" s="209" t="s">
        <v>669</v>
      </c>
      <c r="B81" s="262"/>
      <c r="C81" s="210">
        <v>1204</v>
      </c>
      <c r="D81" s="210"/>
      <c r="E81" s="210"/>
      <c r="F81" s="210"/>
      <c r="G81" s="210"/>
      <c r="H81" s="210"/>
      <c r="I81" s="210"/>
      <c r="J81" s="213"/>
      <c r="K81" s="210"/>
      <c r="L81" s="210"/>
      <c r="M81" s="210"/>
      <c r="N81" s="210"/>
      <c r="O81" s="210">
        <v>1204</v>
      </c>
      <c r="P81" s="210"/>
      <c r="Q81" s="365">
        <f t="shared" si="25"/>
        <v>1204</v>
      </c>
      <c r="R81" s="365">
        <f t="shared" si="26"/>
        <v>0</v>
      </c>
    </row>
    <row r="82" spans="1:18">
      <c r="A82" s="209" t="s">
        <v>676</v>
      </c>
      <c r="B82" s="262"/>
      <c r="C82" s="210">
        <v>2000</v>
      </c>
      <c r="D82" s="210">
        <v>2000</v>
      </c>
      <c r="E82" s="210"/>
      <c r="F82" s="210"/>
      <c r="G82" s="210"/>
      <c r="H82" s="210"/>
      <c r="I82" s="210"/>
      <c r="J82" s="213"/>
      <c r="K82" s="210"/>
      <c r="L82" s="210"/>
      <c r="M82" s="210"/>
      <c r="N82" s="210"/>
      <c r="O82" s="210"/>
      <c r="P82" s="210"/>
      <c r="Q82" s="365">
        <f t="shared" si="25"/>
        <v>2000</v>
      </c>
      <c r="R82" s="365">
        <f t="shared" si="26"/>
        <v>0</v>
      </c>
    </row>
    <row r="83" spans="1:18">
      <c r="A83" s="209" t="s">
        <v>672</v>
      </c>
      <c r="B83" s="262"/>
      <c r="C83" s="210">
        <f>SUM(C81:C82)</f>
        <v>3204</v>
      </c>
      <c r="D83" s="210">
        <f t="shared" ref="D83:P83" si="27">SUM(D81:D82)</f>
        <v>2000</v>
      </c>
      <c r="E83" s="210">
        <f t="shared" si="27"/>
        <v>0</v>
      </c>
      <c r="F83" s="210">
        <f t="shared" si="27"/>
        <v>0</v>
      </c>
      <c r="G83" s="210">
        <f t="shared" si="27"/>
        <v>0</v>
      </c>
      <c r="H83" s="210">
        <f t="shared" si="27"/>
        <v>0</v>
      </c>
      <c r="I83" s="210">
        <f t="shared" si="27"/>
        <v>0</v>
      </c>
      <c r="J83" s="210">
        <f t="shared" si="27"/>
        <v>0</v>
      </c>
      <c r="K83" s="210">
        <f t="shared" si="27"/>
        <v>0</v>
      </c>
      <c r="L83" s="210">
        <f t="shared" si="27"/>
        <v>0</v>
      </c>
      <c r="M83" s="210">
        <f t="shared" si="27"/>
        <v>0</v>
      </c>
      <c r="N83" s="210">
        <f t="shared" si="27"/>
        <v>0</v>
      </c>
      <c r="O83" s="210">
        <f t="shared" si="27"/>
        <v>1204</v>
      </c>
      <c r="P83" s="210">
        <f t="shared" si="27"/>
        <v>0</v>
      </c>
      <c r="Q83" s="365">
        <f t="shared" si="25"/>
        <v>3204</v>
      </c>
      <c r="R83" s="365">
        <f t="shared" si="26"/>
        <v>0</v>
      </c>
    </row>
    <row r="84" spans="1:18">
      <c r="A84" s="480" t="s">
        <v>673</v>
      </c>
      <c r="B84" s="261"/>
      <c r="C84" s="212">
        <f t="shared" ref="C84:P84" si="28">C80+C83</f>
        <v>50246</v>
      </c>
      <c r="D84" s="212">
        <f t="shared" si="28"/>
        <v>44089</v>
      </c>
      <c r="E84" s="212">
        <f t="shared" si="28"/>
        <v>0</v>
      </c>
      <c r="F84" s="212">
        <f t="shared" si="28"/>
        <v>0</v>
      </c>
      <c r="G84" s="212">
        <f t="shared" si="28"/>
        <v>0</v>
      </c>
      <c r="H84" s="212">
        <f t="shared" si="28"/>
        <v>4953</v>
      </c>
      <c r="I84" s="212">
        <f t="shared" si="28"/>
        <v>0</v>
      </c>
      <c r="J84" s="212">
        <f t="shared" si="28"/>
        <v>0</v>
      </c>
      <c r="K84" s="212">
        <f t="shared" si="28"/>
        <v>0</v>
      </c>
      <c r="L84" s="212">
        <f t="shared" si="28"/>
        <v>0</v>
      </c>
      <c r="M84" s="212">
        <f t="shared" si="28"/>
        <v>0</v>
      </c>
      <c r="N84" s="212">
        <f t="shared" si="28"/>
        <v>0</v>
      </c>
      <c r="O84" s="212">
        <f t="shared" si="28"/>
        <v>1204</v>
      </c>
      <c r="P84" s="212">
        <f t="shared" si="28"/>
        <v>0</v>
      </c>
      <c r="Q84" s="365">
        <f t="shared" si="25"/>
        <v>50246</v>
      </c>
      <c r="R84" s="365">
        <f t="shared" si="26"/>
        <v>0</v>
      </c>
    </row>
    <row r="85" spans="1:18">
      <c r="A85" s="292" t="s">
        <v>260</v>
      </c>
      <c r="B85" s="299"/>
      <c r="C85" s="210"/>
      <c r="D85" s="210"/>
      <c r="E85" s="208"/>
      <c r="F85" s="217"/>
      <c r="G85" s="217"/>
      <c r="H85" s="217"/>
      <c r="I85" s="217"/>
      <c r="J85" s="217"/>
      <c r="K85" s="217"/>
      <c r="L85" s="217"/>
      <c r="M85" s="218"/>
      <c r="N85" s="223"/>
      <c r="O85" s="217"/>
      <c r="P85" s="218"/>
      <c r="Q85" s="365">
        <f t="shared" si="25"/>
        <v>0</v>
      </c>
      <c r="R85" s="365">
        <f t="shared" si="26"/>
        <v>0</v>
      </c>
    </row>
    <row r="86" spans="1:18" s="484" customFormat="1">
      <c r="A86" s="387" t="s">
        <v>36</v>
      </c>
      <c r="B86" s="325" t="s">
        <v>183</v>
      </c>
      <c r="C86" s="482">
        <f t="shared" si="4"/>
        <v>52652</v>
      </c>
      <c r="D86" s="482">
        <f>'[1]5.3-7.'!C38-'4.3-7'!H86-'4.3-7'!E86-'4.3-7'!F86-'4.3-7'!G86-'4.3-7'!I86-'4.3-7'!J86-'4.3-7'!K86-L86-M86-O86-P86</f>
        <v>47652</v>
      </c>
      <c r="E86" s="482"/>
      <c r="F86" s="483"/>
      <c r="G86" s="483"/>
      <c r="H86" s="483">
        <v>5000</v>
      </c>
      <c r="I86" s="483"/>
      <c r="J86" s="483"/>
      <c r="K86" s="483"/>
      <c r="L86" s="483"/>
      <c r="M86" s="367"/>
      <c r="N86" s="367"/>
      <c r="O86" s="483"/>
      <c r="P86" s="367"/>
      <c r="Q86" s="365">
        <f t="shared" si="25"/>
        <v>52652</v>
      </c>
      <c r="R86" s="365">
        <f t="shared" si="26"/>
        <v>0</v>
      </c>
    </row>
    <row r="87" spans="1:18">
      <c r="A87" s="209" t="s">
        <v>669</v>
      </c>
      <c r="B87" s="262"/>
      <c r="C87" s="210">
        <v>702</v>
      </c>
      <c r="D87" s="210"/>
      <c r="E87" s="210"/>
      <c r="F87" s="210"/>
      <c r="G87" s="210"/>
      <c r="H87" s="210"/>
      <c r="I87" s="210"/>
      <c r="J87" s="213"/>
      <c r="K87" s="210"/>
      <c r="L87" s="210"/>
      <c r="M87" s="210"/>
      <c r="N87" s="210"/>
      <c r="O87" s="210">
        <v>702</v>
      </c>
      <c r="P87" s="210"/>
      <c r="Q87" s="365">
        <f t="shared" si="25"/>
        <v>702</v>
      </c>
      <c r="R87" s="365">
        <f t="shared" si="26"/>
        <v>0</v>
      </c>
    </row>
    <row r="88" spans="1:18">
      <c r="A88" s="209" t="s">
        <v>672</v>
      </c>
      <c r="B88" s="262"/>
      <c r="C88" s="210">
        <f t="shared" ref="C88:P88" si="29">SUM(C87:C87)</f>
        <v>702</v>
      </c>
      <c r="D88" s="210">
        <f t="shared" si="29"/>
        <v>0</v>
      </c>
      <c r="E88" s="210">
        <f t="shared" si="29"/>
        <v>0</v>
      </c>
      <c r="F88" s="210">
        <f t="shared" si="29"/>
        <v>0</v>
      </c>
      <c r="G88" s="210">
        <f t="shared" si="29"/>
        <v>0</v>
      </c>
      <c r="H88" s="210">
        <f t="shared" si="29"/>
        <v>0</v>
      </c>
      <c r="I88" s="210">
        <f t="shared" si="29"/>
        <v>0</v>
      </c>
      <c r="J88" s="210">
        <f t="shared" si="29"/>
        <v>0</v>
      </c>
      <c r="K88" s="210">
        <f t="shared" si="29"/>
        <v>0</v>
      </c>
      <c r="L88" s="210">
        <f t="shared" si="29"/>
        <v>0</v>
      </c>
      <c r="M88" s="210">
        <f t="shared" si="29"/>
        <v>0</v>
      </c>
      <c r="N88" s="210">
        <f t="shared" si="29"/>
        <v>0</v>
      </c>
      <c r="O88" s="210">
        <f t="shared" si="29"/>
        <v>702</v>
      </c>
      <c r="P88" s="210">
        <f t="shared" si="29"/>
        <v>0</v>
      </c>
      <c r="Q88" s="365">
        <f t="shared" si="25"/>
        <v>702</v>
      </c>
      <c r="R88" s="365">
        <f t="shared" si="26"/>
        <v>0</v>
      </c>
    </row>
    <row r="89" spans="1:18">
      <c r="A89" s="480" t="s">
        <v>673</v>
      </c>
      <c r="B89" s="261"/>
      <c r="C89" s="212">
        <f t="shared" ref="C89:P89" si="30">C86+C88</f>
        <v>53354</v>
      </c>
      <c r="D89" s="212">
        <f t="shared" si="30"/>
        <v>47652</v>
      </c>
      <c r="E89" s="212">
        <f t="shared" si="30"/>
        <v>0</v>
      </c>
      <c r="F89" s="212">
        <f t="shared" si="30"/>
        <v>0</v>
      </c>
      <c r="G89" s="212">
        <f t="shared" si="30"/>
        <v>0</v>
      </c>
      <c r="H89" s="212">
        <f t="shared" si="30"/>
        <v>5000</v>
      </c>
      <c r="I89" s="212">
        <f t="shared" si="30"/>
        <v>0</v>
      </c>
      <c r="J89" s="212">
        <f t="shared" si="30"/>
        <v>0</v>
      </c>
      <c r="K89" s="212">
        <f t="shared" si="30"/>
        <v>0</v>
      </c>
      <c r="L89" s="212">
        <f t="shared" si="30"/>
        <v>0</v>
      </c>
      <c r="M89" s="212">
        <f t="shared" si="30"/>
        <v>0</v>
      </c>
      <c r="N89" s="212">
        <f t="shared" si="30"/>
        <v>0</v>
      </c>
      <c r="O89" s="212">
        <f t="shared" si="30"/>
        <v>702</v>
      </c>
      <c r="P89" s="212">
        <f t="shared" si="30"/>
        <v>0</v>
      </c>
      <c r="Q89" s="365">
        <f t="shared" si="25"/>
        <v>53354</v>
      </c>
      <c r="R89" s="365">
        <f t="shared" si="26"/>
        <v>0</v>
      </c>
    </row>
    <row r="90" spans="1:18">
      <c r="A90" s="289" t="s">
        <v>266</v>
      </c>
      <c r="B90" s="29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365">
        <f t="shared" si="25"/>
        <v>0</v>
      </c>
      <c r="R90" s="365">
        <f t="shared" si="26"/>
        <v>0</v>
      </c>
    </row>
    <row r="91" spans="1:18" s="369" customFormat="1">
      <c r="A91" s="209" t="s">
        <v>36</v>
      </c>
      <c r="B91" s="262"/>
      <c r="C91" s="368">
        <f t="shared" ref="C91:P91" si="31">SUM(C95,C101,C107)</f>
        <v>498609</v>
      </c>
      <c r="D91" s="368">
        <f t="shared" si="31"/>
        <v>398856</v>
      </c>
      <c r="E91" s="368">
        <f t="shared" si="31"/>
        <v>0</v>
      </c>
      <c r="F91" s="368">
        <f t="shared" si="31"/>
        <v>0</v>
      </c>
      <c r="G91" s="368">
        <f t="shared" si="31"/>
        <v>0</v>
      </c>
      <c r="H91" s="368">
        <f t="shared" si="31"/>
        <v>72253</v>
      </c>
      <c r="I91" s="368">
        <f t="shared" si="31"/>
        <v>0</v>
      </c>
      <c r="J91" s="368">
        <f t="shared" si="31"/>
        <v>27500</v>
      </c>
      <c r="K91" s="368">
        <f t="shared" si="31"/>
        <v>0</v>
      </c>
      <c r="L91" s="368">
        <f t="shared" si="31"/>
        <v>0</v>
      </c>
      <c r="M91" s="368">
        <f t="shared" si="31"/>
        <v>0</v>
      </c>
      <c r="N91" s="368">
        <f t="shared" si="31"/>
        <v>0</v>
      </c>
      <c r="O91" s="368">
        <f t="shared" si="31"/>
        <v>0</v>
      </c>
      <c r="P91" s="368">
        <f t="shared" si="31"/>
        <v>0</v>
      </c>
      <c r="Q91" s="365">
        <f t="shared" si="25"/>
        <v>498609</v>
      </c>
      <c r="R91" s="365">
        <f t="shared" si="26"/>
        <v>0</v>
      </c>
    </row>
    <row r="92" spans="1:18">
      <c r="A92" s="209" t="s">
        <v>672</v>
      </c>
      <c r="B92" s="262"/>
      <c r="C92" s="368">
        <f t="shared" ref="C92:P93" si="32">C98+C104+C108</f>
        <v>-1452</v>
      </c>
      <c r="D92" s="368">
        <f t="shared" si="32"/>
        <v>2177</v>
      </c>
      <c r="E92" s="368">
        <f t="shared" si="32"/>
        <v>0</v>
      </c>
      <c r="F92" s="368">
        <f t="shared" si="32"/>
        <v>0</v>
      </c>
      <c r="G92" s="368">
        <f t="shared" si="32"/>
        <v>0</v>
      </c>
      <c r="H92" s="368">
        <f t="shared" si="32"/>
        <v>-10085</v>
      </c>
      <c r="I92" s="368">
        <f t="shared" si="32"/>
        <v>0</v>
      </c>
      <c r="J92" s="368">
        <f t="shared" si="32"/>
        <v>1461</v>
      </c>
      <c r="K92" s="368">
        <f t="shared" si="32"/>
        <v>0</v>
      </c>
      <c r="L92" s="368">
        <f t="shared" si="32"/>
        <v>0</v>
      </c>
      <c r="M92" s="368">
        <f t="shared" si="32"/>
        <v>0</v>
      </c>
      <c r="N92" s="368">
        <f t="shared" si="32"/>
        <v>0</v>
      </c>
      <c r="O92" s="368">
        <f t="shared" si="32"/>
        <v>4995</v>
      </c>
      <c r="P92" s="368">
        <f t="shared" si="32"/>
        <v>0</v>
      </c>
      <c r="Q92" s="365">
        <f t="shared" si="25"/>
        <v>-1452</v>
      </c>
      <c r="R92" s="365">
        <f t="shared" si="26"/>
        <v>0</v>
      </c>
    </row>
    <row r="93" spans="1:18" s="370" customFormat="1">
      <c r="A93" s="480" t="s">
        <v>673</v>
      </c>
      <c r="B93" s="261"/>
      <c r="C93" s="224">
        <f t="shared" si="32"/>
        <v>497157</v>
      </c>
      <c r="D93" s="224">
        <f t="shared" si="32"/>
        <v>401033</v>
      </c>
      <c r="E93" s="224">
        <f t="shared" si="32"/>
        <v>0</v>
      </c>
      <c r="F93" s="224">
        <f t="shared" si="32"/>
        <v>0</v>
      </c>
      <c r="G93" s="224">
        <f t="shared" si="32"/>
        <v>0</v>
      </c>
      <c r="H93" s="224">
        <f t="shared" si="32"/>
        <v>62168</v>
      </c>
      <c r="I93" s="224">
        <f t="shared" si="32"/>
        <v>0</v>
      </c>
      <c r="J93" s="224">
        <f t="shared" si="32"/>
        <v>28961</v>
      </c>
      <c r="K93" s="224">
        <f t="shared" si="32"/>
        <v>0</v>
      </c>
      <c r="L93" s="224">
        <f t="shared" si="32"/>
        <v>0</v>
      </c>
      <c r="M93" s="224">
        <f t="shared" si="32"/>
        <v>0</v>
      </c>
      <c r="N93" s="224">
        <f t="shared" si="32"/>
        <v>0</v>
      </c>
      <c r="O93" s="224">
        <f t="shared" si="32"/>
        <v>4995</v>
      </c>
      <c r="P93" s="224">
        <f t="shared" si="32"/>
        <v>0</v>
      </c>
      <c r="Q93" s="365">
        <f t="shared" si="25"/>
        <v>497157</v>
      </c>
      <c r="R93" s="365">
        <f t="shared" si="26"/>
        <v>0</v>
      </c>
    </row>
    <row r="94" spans="1:18">
      <c r="A94" s="481" t="s">
        <v>272</v>
      </c>
      <c r="B94" s="205"/>
      <c r="C94" s="210"/>
      <c r="D94" s="210"/>
      <c r="E94" s="210"/>
      <c r="F94" s="210"/>
      <c r="G94" s="210"/>
      <c r="H94" s="210"/>
      <c r="I94" s="210"/>
      <c r="J94" s="368"/>
      <c r="K94" s="210"/>
      <c r="L94" s="210"/>
      <c r="M94" s="210"/>
      <c r="N94" s="210"/>
      <c r="O94" s="210"/>
      <c r="P94" s="210"/>
      <c r="Q94" s="365">
        <f t="shared" si="25"/>
        <v>0</v>
      </c>
      <c r="R94" s="365">
        <f t="shared" si="26"/>
        <v>0</v>
      </c>
    </row>
    <row r="95" spans="1:18">
      <c r="A95" s="209" t="s">
        <v>36</v>
      </c>
      <c r="B95" s="262" t="s">
        <v>183</v>
      </c>
      <c r="C95" s="210">
        <f t="shared" si="4"/>
        <v>35638</v>
      </c>
      <c r="D95" s="210">
        <f>'[1]5.3-7.'!C42-'4.3-7'!H95-'4.3-7'!E95-'4.3-7'!F95-'4.3-7'!G95-'4.3-7'!I95-'4.3-7'!J95-'4.3-7'!K95-L95-M95-O95-P95</f>
        <v>33748</v>
      </c>
      <c r="E95" s="210"/>
      <c r="F95" s="210"/>
      <c r="G95" s="210"/>
      <c r="H95" s="210"/>
      <c r="I95" s="210"/>
      <c r="J95" s="213">
        <v>1890</v>
      </c>
      <c r="K95" s="210"/>
      <c r="L95" s="210"/>
      <c r="M95" s="210"/>
      <c r="N95" s="210"/>
      <c r="O95" s="210"/>
      <c r="P95" s="210"/>
      <c r="Q95" s="365">
        <f t="shared" si="25"/>
        <v>35638</v>
      </c>
      <c r="R95" s="365">
        <f t="shared" si="26"/>
        <v>0</v>
      </c>
    </row>
    <row r="96" spans="1:18">
      <c r="A96" s="209" t="s">
        <v>669</v>
      </c>
      <c r="B96" s="262"/>
      <c r="C96" s="210">
        <v>3563</v>
      </c>
      <c r="D96" s="210"/>
      <c r="E96" s="210"/>
      <c r="F96" s="213"/>
      <c r="G96" s="210"/>
      <c r="H96" s="213"/>
      <c r="I96" s="210"/>
      <c r="J96" s="213"/>
      <c r="K96" s="210"/>
      <c r="L96" s="210"/>
      <c r="M96" s="210"/>
      <c r="N96" s="210"/>
      <c r="O96" s="210">
        <v>3563</v>
      </c>
      <c r="P96" s="210"/>
      <c r="Q96" s="365">
        <f t="shared" si="25"/>
        <v>3563</v>
      </c>
      <c r="R96" s="365">
        <f t="shared" si="26"/>
        <v>0</v>
      </c>
    </row>
    <row r="97" spans="1:118">
      <c r="A97" s="209" t="s">
        <v>677</v>
      </c>
      <c r="B97" s="262"/>
      <c r="C97" s="210">
        <v>61</v>
      </c>
      <c r="D97" s="210"/>
      <c r="E97" s="210"/>
      <c r="F97" s="213"/>
      <c r="G97" s="210"/>
      <c r="H97" s="213"/>
      <c r="I97" s="210"/>
      <c r="J97" s="213">
        <v>61</v>
      </c>
      <c r="K97" s="210"/>
      <c r="L97" s="210"/>
      <c r="M97" s="210"/>
      <c r="N97" s="210"/>
      <c r="O97" s="210"/>
      <c r="P97" s="210"/>
      <c r="Q97" s="365">
        <f t="shared" si="25"/>
        <v>61</v>
      </c>
      <c r="R97" s="365">
        <f t="shared" si="26"/>
        <v>0</v>
      </c>
    </row>
    <row r="98" spans="1:118">
      <c r="A98" s="209" t="s">
        <v>672</v>
      </c>
      <c r="B98" s="262"/>
      <c r="C98" s="210">
        <f t="shared" ref="C98:P98" si="33">SUM(C96:C97)</f>
        <v>3624</v>
      </c>
      <c r="D98" s="210">
        <f t="shared" si="33"/>
        <v>0</v>
      </c>
      <c r="E98" s="210">
        <f t="shared" si="33"/>
        <v>0</v>
      </c>
      <c r="F98" s="210">
        <f t="shared" si="33"/>
        <v>0</v>
      </c>
      <c r="G98" s="210">
        <f t="shared" si="33"/>
        <v>0</v>
      </c>
      <c r="H98" s="210">
        <f t="shared" si="33"/>
        <v>0</v>
      </c>
      <c r="I98" s="210">
        <f t="shared" si="33"/>
        <v>0</v>
      </c>
      <c r="J98" s="210">
        <f t="shared" si="33"/>
        <v>61</v>
      </c>
      <c r="K98" s="210">
        <f t="shared" si="33"/>
        <v>0</v>
      </c>
      <c r="L98" s="210">
        <f t="shared" si="33"/>
        <v>0</v>
      </c>
      <c r="M98" s="210">
        <f t="shared" si="33"/>
        <v>0</v>
      </c>
      <c r="N98" s="210">
        <f t="shared" si="33"/>
        <v>0</v>
      </c>
      <c r="O98" s="210">
        <f t="shared" si="33"/>
        <v>3563</v>
      </c>
      <c r="P98" s="210">
        <f t="shared" si="33"/>
        <v>0</v>
      </c>
      <c r="Q98" s="365">
        <f t="shared" si="25"/>
        <v>3624</v>
      </c>
      <c r="R98" s="365">
        <f t="shared" si="26"/>
        <v>0</v>
      </c>
    </row>
    <row r="99" spans="1:118">
      <c r="A99" s="480" t="s">
        <v>673</v>
      </c>
      <c r="B99" s="261"/>
      <c r="C99" s="212">
        <f t="shared" ref="C99:P99" si="34">C95+C98</f>
        <v>39262</v>
      </c>
      <c r="D99" s="212">
        <f t="shared" si="34"/>
        <v>33748</v>
      </c>
      <c r="E99" s="212">
        <f t="shared" si="34"/>
        <v>0</v>
      </c>
      <c r="F99" s="212">
        <f t="shared" si="34"/>
        <v>0</v>
      </c>
      <c r="G99" s="212">
        <f t="shared" si="34"/>
        <v>0</v>
      </c>
      <c r="H99" s="212">
        <f t="shared" si="34"/>
        <v>0</v>
      </c>
      <c r="I99" s="212">
        <f t="shared" si="34"/>
        <v>0</v>
      </c>
      <c r="J99" s="212">
        <f t="shared" si="34"/>
        <v>1951</v>
      </c>
      <c r="K99" s="212">
        <f t="shared" si="34"/>
        <v>0</v>
      </c>
      <c r="L99" s="212">
        <f t="shared" si="34"/>
        <v>0</v>
      </c>
      <c r="M99" s="212">
        <f t="shared" si="34"/>
        <v>0</v>
      </c>
      <c r="N99" s="212">
        <f t="shared" si="34"/>
        <v>0</v>
      </c>
      <c r="O99" s="212">
        <f t="shared" si="34"/>
        <v>3563</v>
      </c>
      <c r="P99" s="212">
        <f t="shared" si="34"/>
        <v>0</v>
      </c>
      <c r="Q99" s="365">
        <f t="shared" si="25"/>
        <v>39262</v>
      </c>
      <c r="R99" s="365">
        <f t="shared" si="26"/>
        <v>0</v>
      </c>
    </row>
    <row r="100" spans="1:118">
      <c r="A100" s="211" t="s">
        <v>273</v>
      </c>
      <c r="B100" s="204"/>
      <c r="C100" s="210"/>
      <c r="D100" s="210"/>
      <c r="E100" s="210"/>
      <c r="F100" s="207"/>
      <c r="G100" s="208"/>
      <c r="H100" s="207"/>
      <c r="I100" s="208"/>
      <c r="J100" s="207"/>
      <c r="K100" s="208"/>
      <c r="L100" s="207"/>
      <c r="M100" s="208"/>
      <c r="N100" s="210"/>
      <c r="O100" s="207"/>
      <c r="P100" s="208"/>
      <c r="Q100" s="365">
        <f t="shared" si="25"/>
        <v>0</v>
      </c>
      <c r="R100" s="365">
        <f t="shared" si="26"/>
        <v>0</v>
      </c>
    </row>
    <row r="101" spans="1:118">
      <c r="A101" s="209" t="s">
        <v>36</v>
      </c>
      <c r="B101" s="262" t="s">
        <v>183</v>
      </c>
      <c r="C101" s="210">
        <f t="shared" si="4"/>
        <v>24905</v>
      </c>
      <c r="D101" s="210">
        <f>'[1]5.3-7.'!C44-'4.3-7'!H101-'4.3-7'!E101-'4.3-7'!F101-'4.3-7'!G101-'4.3-7'!I101-'4.3-7'!J101-'4.3-7'!K101-L101-M101-O101-P101</f>
        <v>0</v>
      </c>
      <c r="E101" s="210"/>
      <c r="F101" s="213"/>
      <c r="G101" s="210"/>
      <c r="H101" s="213"/>
      <c r="I101" s="210"/>
      <c r="J101" s="213">
        <v>24905</v>
      </c>
      <c r="K101" s="210"/>
      <c r="L101" s="213"/>
      <c r="M101" s="210"/>
      <c r="N101" s="210"/>
      <c r="O101" s="213"/>
      <c r="P101" s="210"/>
      <c r="Q101" s="365">
        <f t="shared" si="25"/>
        <v>24905</v>
      </c>
      <c r="R101" s="365">
        <f t="shared" si="26"/>
        <v>0</v>
      </c>
    </row>
    <row r="102" spans="1:118">
      <c r="A102" s="209" t="s">
        <v>669</v>
      </c>
      <c r="B102" s="262"/>
      <c r="C102" s="210">
        <v>1432</v>
      </c>
      <c r="D102" s="210"/>
      <c r="E102" s="210"/>
      <c r="F102" s="213"/>
      <c r="G102" s="210"/>
      <c r="H102" s="213"/>
      <c r="I102" s="210"/>
      <c r="J102" s="213"/>
      <c r="K102" s="210"/>
      <c r="L102" s="213"/>
      <c r="M102" s="210"/>
      <c r="N102" s="210"/>
      <c r="O102" s="213">
        <v>1432</v>
      </c>
      <c r="P102" s="210"/>
      <c r="Q102" s="365">
        <f t="shared" si="25"/>
        <v>1432</v>
      </c>
      <c r="R102" s="365">
        <f t="shared" si="26"/>
        <v>0</v>
      </c>
    </row>
    <row r="103" spans="1:118">
      <c r="A103" s="209" t="s">
        <v>678</v>
      </c>
      <c r="B103" s="262"/>
      <c r="C103" s="210">
        <v>100</v>
      </c>
      <c r="D103" s="210"/>
      <c r="E103" s="210"/>
      <c r="F103" s="213"/>
      <c r="G103" s="210"/>
      <c r="H103" s="213"/>
      <c r="I103" s="210"/>
      <c r="J103" s="213">
        <v>100</v>
      </c>
      <c r="K103" s="210"/>
      <c r="L103" s="213"/>
      <c r="M103" s="210"/>
      <c r="N103" s="210"/>
      <c r="O103" s="213"/>
      <c r="P103" s="210"/>
      <c r="Q103" s="365">
        <f t="shared" si="25"/>
        <v>100</v>
      </c>
      <c r="R103" s="365">
        <f t="shared" si="26"/>
        <v>0</v>
      </c>
    </row>
    <row r="104" spans="1:118">
      <c r="A104" s="209" t="s">
        <v>672</v>
      </c>
      <c r="B104" s="262"/>
      <c r="C104" s="210">
        <f t="shared" ref="C104:P104" si="35">SUM(C102:C103)</f>
        <v>1532</v>
      </c>
      <c r="D104" s="210">
        <f t="shared" si="35"/>
        <v>0</v>
      </c>
      <c r="E104" s="210">
        <f t="shared" si="35"/>
        <v>0</v>
      </c>
      <c r="F104" s="210">
        <f t="shared" si="35"/>
        <v>0</v>
      </c>
      <c r="G104" s="210">
        <f t="shared" si="35"/>
        <v>0</v>
      </c>
      <c r="H104" s="210">
        <f t="shared" si="35"/>
        <v>0</v>
      </c>
      <c r="I104" s="210">
        <f t="shared" si="35"/>
        <v>0</v>
      </c>
      <c r="J104" s="210">
        <f t="shared" si="35"/>
        <v>100</v>
      </c>
      <c r="K104" s="210">
        <f t="shared" si="35"/>
        <v>0</v>
      </c>
      <c r="L104" s="210">
        <f t="shared" si="35"/>
        <v>0</v>
      </c>
      <c r="M104" s="210">
        <f t="shared" si="35"/>
        <v>0</v>
      </c>
      <c r="N104" s="210">
        <f t="shared" si="35"/>
        <v>0</v>
      </c>
      <c r="O104" s="210">
        <f t="shared" si="35"/>
        <v>1432</v>
      </c>
      <c r="P104" s="210">
        <f t="shared" si="35"/>
        <v>0</v>
      </c>
      <c r="Q104" s="365">
        <f t="shared" si="25"/>
        <v>1532</v>
      </c>
      <c r="R104" s="365">
        <f t="shared" si="26"/>
        <v>0</v>
      </c>
    </row>
    <row r="105" spans="1:118">
      <c r="A105" s="480" t="s">
        <v>673</v>
      </c>
      <c r="B105" s="261"/>
      <c r="C105" s="212">
        <f t="shared" ref="C105:P105" si="36">C101+C104</f>
        <v>26437</v>
      </c>
      <c r="D105" s="212">
        <f t="shared" si="36"/>
        <v>0</v>
      </c>
      <c r="E105" s="212">
        <f t="shared" si="36"/>
        <v>0</v>
      </c>
      <c r="F105" s="212">
        <f t="shared" si="36"/>
        <v>0</v>
      </c>
      <c r="G105" s="212">
        <f t="shared" si="36"/>
        <v>0</v>
      </c>
      <c r="H105" s="212">
        <f t="shared" si="36"/>
        <v>0</v>
      </c>
      <c r="I105" s="212">
        <f t="shared" si="36"/>
        <v>0</v>
      </c>
      <c r="J105" s="212">
        <f t="shared" si="36"/>
        <v>25005</v>
      </c>
      <c r="K105" s="212">
        <f t="shared" si="36"/>
        <v>0</v>
      </c>
      <c r="L105" s="212">
        <f t="shared" si="36"/>
        <v>0</v>
      </c>
      <c r="M105" s="212">
        <f t="shared" si="36"/>
        <v>0</v>
      </c>
      <c r="N105" s="212">
        <f t="shared" si="36"/>
        <v>0</v>
      </c>
      <c r="O105" s="212">
        <f t="shared" si="36"/>
        <v>1432</v>
      </c>
      <c r="P105" s="212">
        <f t="shared" si="36"/>
        <v>0</v>
      </c>
      <c r="Q105" s="365">
        <f t="shared" si="25"/>
        <v>26437</v>
      </c>
      <c r="R105" s="365">
        <f t="shared" si="26"/>
        <v>0</v>
      </c>
    </row>
    <row r="106" spans="1:118">
      <c r="A106" s="233" t="s">
        <v>274</v>
      </c>
      <c r="B106" s="260"/>
      <c r="C106" s="210"/>
      <c r="D106" s="210"/>
      <c r="E106" s="210"/>
      <c r="F106" s="225"/>
      <c r="G106" s="226"/>
      <c r="H106" s="225"/>
      <c r="I106" s="226"/>
      <c r="J106" s="225"/>
      <c r="K106" s="226"/>
      <c r="L106" s="225"/>
      <c r="M106" s="226"/>
      <c r="N106" s="226"/>
      <c r="O106" s="225"/>
      <c r="P106" s="226"/>
      <c r="Q106" s="365">
        <f t="shared" si="25"/>
        <v>0</v>
      </c>
      <c r="R106" s="365">
        <f t="shared" si="26"/>
        <v>0</v>
      </c>
      <c r="S106" s="369"/>
      <c r="T106" s="369"/>
      <c r="U106" s="369"/>
      <c r="V106" s="369"/>
      <c r="W106" s="369"/>
      <c r="X106" s="369"/>
      <c r="Y106" s="369"/>
      <c r="Z106" s="369"/>
      <c r="AA106" s="369"/>
      <c r="AB106" s="369"/>
      <c r="AC106" s="369"/>
      <c r="AD106" s="369"/>
      <c r="AE106" s="369"/>
      <c r="AF106" s="369"/>
      <c r="AG106" s="369"/>
      <c r="AH106" s="369"/>
      <c r="AI106" s="369"/>
      <c r="AJ106" s="369"/>
      <c r="AK106" s="369"/>
      <c r="AL106" s="369"/>
      <c r="AM106" s="369"/>
      <c r="AN106" s="369"/>
      <c r="AO106" s="369"/>
      <c r="AP106" s="369"/>
      <c r="AQ106" s="369"/>
      <c r="AR106" s="369"/>
      <c r="AS106" s="369"/>
      <c r="AT106" s="369"/>
      <c r="AU106" s="369"/>
      <c r="AV106" s="369"/>
      <c r="AW106" s="369"/>
      <c r="AX106" s="369"/>
      <c r="AY106" s="369"/>
      <c r="AZ106" s="369"/>
      <c r="BA106" s="369"/>
      <c r="BB106" s="369"/>
      <c r="BC106" s="369"/>
      <c r="BD106" s="369"/>
      <c r="BE106" s="369"/>
      <c r="BF106" s="369"/>
      <c r="BG106" s="369"/>
      <c r="BH106" s="369"/>
      <c r="BI106" s="369"/>
      <c r="BJ106" s="369"/>
      <c r="BK106" s="369"/>
      <c r="BL106" s="369"/>
      <c r="BM106" s="369"/>
      <c r="BN106" s="369"/>
      <c r="BO106" s="369"/>
      <c r="BP106" s="369"/>
      <c r="BQ106" s="369"/>
      <c r="BR106" s="369"/>
      <c r="BS106" s="369"/>
      <c r="BT106" s="369"/>
      <c r="BU106" s="369"/>
      <c r="BV106" s="369"/>
      <c r="BW106" s="369"/>
      <c r="BX106" s="369"/>
      <c r="BY106" s="369"/>
      <c r="BZ106" s="369"/>
      <c r="CA106" s="369"/>
      <c r="CB106" s="369"/>
      <c r="CC106" s="369"/>
      <c r="CD106" s="369"/>
      <c r="CE106" s="369"/>
      <c r="CF106" s="369"/>
      <c r="CG106" s="369"/>
      <c r="CH106" s="369"/>
      <c r="CI106" s="369"/>
      <c r="CJ106" s="369"/>
      <c r="CK106" s="369"/>
      <c r="CL106" s="369"/>
      <c r="CM106" s="369"/>
      <c r="CN106" s="369"/>
      <c r="CO106" s="369"/>
      <c r="CP106" s="369"/>
      <c r="CQ106" s="369"/>
      <c r="CR106" s="369"/>
      <c r="CS106" s="369"/>
      <c r="CT106" s="369"/>
      <c r="CU106" s="369"/>
      <c r="CV106" s="369"/>
      <c r="CW106" s="369"/>
      <c r="CX106" s="369"/>
      <c r="CY106" s="369"/>
      <c r="CZ106" s="369"/>
      <c r="DA106" s="369"/>
      <c r="DB106" s="369"/>
      <c r="DC106" s="369"/>
      <c r="DD106" s="369"/>
      <c r="DE106" s="369"/>
      <c r="DF106" s="369"/>
      <c r="DG106" s="369"/>
      <c r="DH106" s="369"/>
      <c r="DI106" s="369"/>
      <c r="DJ106" s="369"/>
      <c r="DK106" s="369"/>
      <c r="DL106" s="369"/>
      <c r="DM106" s="369"/>
      <c r="DN106" s="369"/>
    </row>
    <row r="107" spans="1:118" s="369" customFormat="1">
      <c r="A107" s="244" t="s">
        <v>36</v>
      </c>
      <c r="B107" s="485"/>
      <c r="C107" s="210">
        <f>C111+C115+C119+C123+C127+C131+C137+C144+C151+C155+C159+C163+C171+C176+C180+C185+C189+C193+C197+C201+C205+C209+C167</f>
        <v>438066</v>
      </c>
      <c r="D107" s="210">
        <f t="shared" ref="D107:P107" si="37">D111+D115+D119+D123+D127+D131+D137+D144+D151+D155+D159+D163+D171+D176+D180+D185+D189+D193+D197+D201+D205+D209+D167</f>
        <v>365108</v>
      </c>
      <c r="E107" s="210">
        <f t="shared" si="37"/>
        <v>0</v>
      </c>
      <c r="F107" s="210">
        <f t="shared" si="37"/>
        <v>0</v>
      </c>
      <c r="G107" s="210">
        <f t="shared" si="37"/>
        <v>0</v>
      </c>
      <c r="H107" s="210">
        <f t="shared" si="37"/>
        <v>72253</v>
      </c>
      <c r="I107" s="210">
        <f t="shared" si="37"/>
        <v>0</v>
      </c>
      <c r="J107" s="210">
        <f t="shared" si="37"/>
        <v>705</v>
      </c>
      <c r="K107" s="210">
        <f t="shared" si="37"/>
        <v>0</v>
      </c>
      <c r="L107" s="210">
        <f t="shared" si="37"/>
        <v>0</v>
      </c>
      <c r="M107" s="210">
        <f t="shared" si="37"/>
        <v>0</v>
      </c>
      <c r="N107" s="210">
        <f t="shared" si="37"/>
        <v>0</v>
      </c>
      <c r="O107" s="210">
        <f t="shared" si="37"/>
        <v>0</v>
      </c>
      <c r="P107" s="210">
        <f t="shared" si="37"/>
        <v>0</v>
      </c>
      <c r="Q107" s="365">
        <f t="shared" si="25"/>
        <v>438066</v>
      </c>
      <c r="R107" s="365">
        <f t="shared" si="26"/>
        <v>0</v>
      </c>
    </row>
    <row r="108" spans="1:118" s="369" customFormat="1">
      <c r="A108" s="209" t="s">
        <v>672</v>
      </c>
      <c r="B108" s="485"/>
      <c r="C108" s="210">
        <f t="shared" ref="C108:P109" si="38">C112+C116+C120+C124+C128+C134+C141+C148+C152+C156+C160+C164+C168+C173+C177+C182+C186+C190+C194+C198+C202+C206+C210</f>
        <v>-6608</v>
      </c>
      <c r="D108" s="210">
        <f t="shared" si="38"/>
        <v>2177</v>
      </c>
      <c r="E108" s="210">
        <f t="shared" si="38"/>
        <v>0</v>
      </c>
      <c r="F108" s="210">
        <f t="shared" si="38"/>
        <v>0</v>
      </c>
      <c r="G108" s="210">
        <f t="shared" si="38"/>
        <v>0</v>
      </c>
      <c r="H108" s="210">
        <f t="shared" si="38"/>
        <v>-10085</v>
      </c>
      <c r="I108" s="210">
        <f t="shared" si="38"/>
        <v>0</v>
      </c>
      <c r="J108" s="210">
        <f t="shared" si="38"/>
        <v>1300</v>
      </c>
      <c r="K108" s="210">
        <f t="shared" si="38"/>
        <v>0</v>
      </c>
      <c r="L108" s="210">
        <f t="shared" si="38"/>
        <v>0</v>
      </c>
      <c r="M108" s="210">
        <f t="shared" si="38"/>
        <v>0</v>
      </c>
      <c r="N108" s="210">
        <f t="shared" si="38"/>
        <v>0</v>
      </c>
      <c r="O108" s="210">
        <f t="shared" si="38"/>
        <v>0</v>
      </c>
      <c r="P108" s="210">
        <f t="shared" si="38"/>
        <v>0</v>
      </c>
      <c r="Q108" s="365">
        <f t="shared" si="25"/>
        <v>-6608</v>
      </c>
      <c r="R108" s="365">
        <f t="shared" si="26"/>
        <v>0</v>
      </c>
    </row>
    <row r="109" spans="1:118" s="370" customFormat="1">
      <c r="A109" s="480" t="s">
        <v>673</v>
      </c>
      <c r="B109" s="268"/>
      <c r="C109" s="212">
        <f t="shared" si="38"/>
        <v>431458</v>
      </c>
      <c r="D109" s="212">
        <f t="shared" si="38"/>
        <v>367285</v>
      </c>
      <c r="E109" s="212">
        <f t="shared" si="38"/>
        <v>0</v>
      </c>
      <c r="F109" s="212">
        <f t="shared" si="38"/>
        <v>0</v>
      </c>
      <c r="G109" s="212">
        <f t="shared" si="38"/>
        <v>0</v>
      </c>
      <c r="H109" s="212">
        <f t="shared" si="38"/>
        <v>62168</v>
      </c>
      <c r="I109" s="212">
        <f t="shared" si="38"/>
        <v>0</v>
      </c>
      <c r="J109" s="212">
        <f t="shared" si="38"/>
        <v>2005</v>
      </c>
      <c r="K109" s="212">
        <f t="shared" si="38"/>
        <v>0</v>
      </c>
      <c r="L109" s="212">
        <f t="shared" si="38"/>
        <v>0</v>
      </c>
      <c r="M109" s="212">
        <f t="shared" si="38"/>
        <v>0</v>
      </c>
      <c r="N109" s="212">
        <f t="shared" si="38"/>
        <v>0</v>
      </c>
      <c r="O109" s="212">
        <f t="shared" si="38"/>
        <v>0</v>
      </c>
      <c r="P109" s="212">
        <f t="shared" si="38"/>
        <v>0</v>
      </c>
      <c r="Q109" s="365">
        <f t="shared" si="25"/>
        <v>431458</v>
      </c>
      <c r="R109" s="365">
        <f t="shared" si="26"/>
        <v>0</v>
      </c>
    </row>
    <row r="110" spans="1:118">
      <c r="A110" s="229" t="s">
        <v>164</v>
      </c>
      <c r="B110" s="243"/>
      <c r="C110" s="210"/>
      <c r="D110" s="210"/>
      <c r="E110" s="231"/>
      <c r="F110" s="230"/>
      <c r="G110" s="231"/>
      <c r="H110" s="230"/>
      <c r="I110" s="231"/>
      <c r="J110" s="230"/>
      <c r="K110" s="231"/>
      <c r="L110" s="230"/>
      <c r="M110" s="231"/>
      <c r="N110" s="371"/>
      <c r="O110" s="230"/>
      <c r="P110" s="231"/>
      <c r="Q110" s="365">
        <f t="shared" si="25"/>
        <v>0</v>
      </c>
      <c r="R110" s="365">
        <f t="shared" si="26"/>
        <v>0</v>
      </c>
      <c r="S110" s="369"/>
      <c r="T110" s="369"/>
      <c r="U110" s="369"/>
      <c r="V110" s="369"/>
      <c r="W110" s="369"/>
      <c r="X110" s="369"/>
      <c r="Y110" s="369"/>
      <c r="Z110" s="369"/>
      <c r="AA110" s="369"/>
      <c r="AB110" s="369"/>
      <c r="AC110" s="369"/>
      <c r="AD110" s="369"/>
      <c r="AE110" s="369"/>
      <c r="AF110" s="369"/>
      <c r="AG110" s="369"/>
      <c r="AH110" s="369"/>
      <c r="AI110" s="369"/>
      <c r="AJ110" s="369"/>
      <c r="AK110" s="369"/>
      <c r="AL110" s="369"/>
      <c r="AM110" s="369"/>
      <c r="AN110" s="369"/>
      <c r="AO110" s="369"/>
      <c r="AP110" s="369"/>
      <c r="AQ110" s="369"/>
      <c r="AR110" s="369"/>
      <c r="AS110" s="369"/>
      <c r="AT110" s="369"/>
      <c r="AU110" s="369"/>
      <c r="AV110" s="369"/>
      <c r="AW110" s="369"/>
      <c r="AX110" s="369"/>
      <c r="AY110" s="369"/>
      <c r="AZ110" s="369"/>
      <c r="BA110" s="369"/>
      <c r="BB110" s="369"/>
      <c r="BC110" s="369"/>
      <c r="BD110" s="369"/>
      <c r="BE110" s="369"/>
      <c r="BF110" s="369"/>
      <c r="BG110" s="369"/>
      <c r="BH110" s="369"/>
      <c r="BI110" s="369"/>
      <c r="BJ110" s="369"/>
      <c r="BK110" s="369"/>
      <c r="BL110" s="369"/>
      <c r="BM110" s="369"/>
      <c r="BN110" s="369"/>
      <c r="BO110" s="369"/>
      <c r="BP110" s="369"/>
      <c r="BQ110" s="369"/>
      <c r="BR110" s="369"/>
      <c r="BS110" s="369"/>
      <c r="BT110" s="369"/>
      <c r="BU110" s="369"/>
      <c r="BV110" s="369"/>
      <c r="BW110" s="369"/>
      <c r="BX110" s="369"/>
      <c r="BY110" s="369"/>
      <c r="BZ110" s="369"/>
      <c r="CA110" s="369"/>
      <c r="CB110" s="369"/>
      <c r="CC110" s="369"/>
      <c r="CD110" s="369"/>
      <c r="CE110" s="369"/>
      <c r="CF110" s="369"/>
      <c r="CG110" s="369"/>
      <c r="CH110" s="369"/>
      <c r="CI110" s="369"/>
      <c r="CJ110" s="369"/>
      <c r="CK110" s="369"/>
      <c r="CL110" s="369"/>
      <c r="CM110" s="369"/>
      <c r="CN110" s="369"/>
      <c r="CO110" s="369"/>
      <c r="CP110" s="369"/>
      <c r="CQ110" s="369"/>
      <c r="CR110" s="369"/>
      <c r="CS110" s="369"/>
      <c r="CT110" s="369"/>
      <c r="CU110" s="369"/>
      <c r="CV110" s="369"/>
      <c r="CW110" s="369"/>
      <c r="CX110" s="369"/>
      <c r="CY110" s="369"/>
      <c r="CZ110" s="369"/>
      <c r="DA110" s="369"/>
      <c r="DB110" s="369"/>
      <c r="DC110" s="369"/>
      <c r="DD110" s="369"/>
      <c r="DE110" s="369"/>
      <c r="DF110" s="369"/>
      <c r="DG110" s="369"/>
      <c r="DH110" s="369"/>
      <c r="DI110" s="369"/>
      <c r="DJ110" s="369"/>
      <c r="DK110" s="369"/>
      <c r="DL110" s="369"/>
      <c r="DM110" s="369"/>
      <c r="DN110" s="369"/>
    </row>
    <row r="111" spans="1:118" s="369" customFormat="1">
      <c r="A111" s="244" t="s">
        <v>36</v>
      </c>
      <c r="B111" s="485" t="s">
        <v>183</v>
      </c>
      <c r="C111" s="210">
        <f t="shared" si="4"/>
        <v>25218</v>
      </c>
      <c r="D111" s="210">
        <f>'[1]5.3-7.'!C48-'4.3-7'!H111-'4.3-7'!E111-'4.3-7'!F111-'4.3-7'!G111-'4.3-7'!I111-'4.3-7'!J111-'4.3-7'!K111-L111-M111-O111-P111</f>
        <v>25218</v>
      </c>
      <c r="E111" s="210"/>
      <c r="F111" s="230"/>
      <c r="G111" s="231"/>
      <c r="H111" s="230"/>
      <c r="I111" s="231"/>
      <c r="J111" s="230"/>
      <c r="K111" s="231"/>
      <c r="L111" s="230"/>
      <c r="M111" s="231"/>
      <c r="N111" s="371"/>
      <c r="O111" s="230"/>
      <c r="P111" s="231"/>
      <c r="Q111" s="365">
        <f t="shared" si="25"/>
        <v>25218</v>
      </c>
      <c r="R111" s="365">
        <f t="shared" si="26"/>
        <v>0</v>
      </c>
    </row>
    <row r="112" spans="1:118">
      <c r="A112" s="209" t="s">
        <v>672</v>
      </c>
      <c r="B112" s="262"/>
      <c r="C112" s="210">
        <v>0</v>
      </c>
      <c r="D112" s="210">
        <v>0</v>
      </c>
      <c r="E112" s="210">
        <v>0</v>
      </c>
      <c r="F112" s="210">
        <v>0</v>
      </c>
      <c r="G112" s="210">
        <v>0</v>
      </c>
      <c r="H112" s="210">
        <v>0</v>
      </c>
      <c r="I112" s="210">
        <v>0</v>
      </c>
      <c r="J112" s="210">
        <v>0</v>
      </c>
      <c r="K112" s="210">
        <v>0</v>
      </c>
      <c r="L112" s="210">
        <v>0</v>
      </c>
      <c r="M112" s="210">
        <v>0</v>
      </c>
      <c r="N112" s="210">
        <v>0</v>
      </c>
      <c r="O112" s="210">
        <v>0</v>
      </c>
      <c r="P112" s="210">
        <v>0</v>
      </c>
      <c r="Q112" s="365">
        <f t="shared" si="25"/>
        <v>0</v>
      </c>
      <c r="R112" s="365">
        <f t="shared" si="26"/>
        <v>0</v>
      </c>
    </row>
    <row r="113" spans="1:118">
      <c r="A113" s="480" t="s">
        <v>673</v>
      </c>
      <c r="B113" s="261"/>
      <c r="C113" s="212">
        <f t="shared" ref="C113:P113" si="39">C111+C112</f>
        <v>25218</v>
      </c>
      <c r="D113" s="212">
        <f t="shared" si="39"/>
        <v>25218</v>
      </c>
      <c r="E113" s="212">
        <f t="shared" si="39"/>
        <v>0</v>
      </c>
      <c r="F113" s="212">
        <f t="shared" si="39"/>
        <v>0</v>
      </c>
      <c r="G113" s="212">
        <f t="shared" si="39"/>
        <v>0</v>
      </c>
      <c r="H113" s="212">
        <f t="shared" si="39"/>
        <v>0</v>
      </c>
      <c r="I113" s="212">
        <f t="shared" si="39"/>
        <v>0</v>
      </c>
      <c r="J113" s="212">
        <f t="shared" si="39"/>
        <v>0</v>
      </c>
      <c r="K113" s="212">
        <f t="shared" si="39"/>
        <v>0</v>
      </c>
      <c r="L113" s="212">
        <f t="shared" si="39"/>
        <v>0</v>
      </c>
      <c r="M113" s="212">
        <f t="shared" si="39"/>
        <v>0</v>
      </c>
      <c r="N113" s="212">
        <f t="shared" si="39"/>
        <v>0</v>
      </c>
      <c r="O113" s="212">
        <f t="shared" si="39"/>
        <v>0</v>
      </c>
      <c r="P113" s="212">
        <f t="shared" si="39"/>
        <v>0</v>
      </c>
      <c r="Q113" s="365">
        <f t="shared" si="25"/>
        <v>25218</v>
      </c>
      <c r="R113" s="365">
        <f t="shared" si="26"/>
        <v>0</v>
      </c>
    </row>
    <row r="114" spans="1:118">
      <c r="A114" s="232" t="s">
        <v>165</v>
      </c>
      <c r="B114" s="243"/>
      <c r="C114" s="210"/>
      <c r="D114" s="210"/>
      <c r="E114" s="231"/>
      <c r="F114" s="230"/>
      <c r="G114" s="231"/>
      <c r="H114" s="230"/>
      <c r="I114" s="231"/>
      <c r="J114" s="230"/>
      <c r="K114" s="231"/>
      <c r="L114" s="230"/>
      <c r="M114" s="231"/>
      <c r="N114" s="371"/>
      <c r="O114" s="230"/>
      <c r="P114" s="231"/>
      <c r="Q114" s="365">
        <f t="shared" si="25"/>
        <v>0</v>
      </c>
      <c r="R114" s="365">
        <f t="shared" si="26"/>
        <v>0</v>
      </c>
      <c r="S114" s="369"/>
      <c r="T114" s="369"/>
      <c r="U114" s="369"/>
      <c r="V114" s="369"/>
      <c r="W114" s="369"/>
      <c r="X114" s="369"/>
      <c r="Y114" s="369"/>
      <c r="Z114" s="369"/>
      <c r="AA114" s="369"/>
      <c r="AB114" s="369"/>
      <c r="AC114" s="369"/>
      <c r="AD114" s="369"/>
      <c r="AE114" s="369"/>
      <c r="AF114" s="369"/>
      <c r="AG114" s="369"/>
      <c r="AH114" s="369"/>
      <c r="AI114" s="369"/>
      <c r="AJ114" s="369"/>
      <c r="AK114" s="369"/>
      <c r="AL114" s="369"/>
      <c r="AM114" s="369"/>
      <c r="AN114" s="369"/>
      <c r="AO114" s="369"/>
      <c r="AP114" s="369"/>
      <c r="AQ114" s="369"/>
      <c r="AR114" s="369"/>
      <c r="AS114" s="369"/>
      <c r="AT114" s="369"/>
      <c r="AU114" s="369"/>
      <c r="AV114" s="369"/>
      <c r="AW114" s="369"/>
      <c r="AX114" s="369"/>
      <c r="AY114" s="369"/>
      <c r="AZ114" s="369"/>
      <c r="BA114" s="369"/>
      <c r="BB114" s="369"/>
      <c r="BC114" s="369"/>
      <c r="BD114" s="369"/>
      <c r="BE114" s="369"/>
      <c r="BF114" s="369"/>
      <c r="BG114" s="369"/>
      <c r="BH114" s="369"/>
      <c r="BI114" s="369"/>
      <c r="BJ114" s="369"/>
      <c r="BK114" s="369"/>
      <c r="BL114" s="369"/>
      <c r="BM114" s="369"/>
      <c r="BN114" s="369"/>
      <c r="BO114" s="369"/>
      <c r="BP114" s="369"/>
      <c r="BQ114" s="369"/>
      <c r="BR114" s="369"/>
      <c r="BS114" s="369"/>
      <c r="BT114" s="369"/>
      <c r="BU114" s="369"/>
      <c r="BV114" s="369"/>
      <c r="BW114" s="369"/>
      <c r="BX114" s="369"/>
      <c r="BY114" s="369"/>
      <c r="BZ114" s="369"/>
      <c r="CA114" s="369"/>
      <c r="CB114" s="369"/>
      <c r="CC114" s="369"/>
      <c r="CD114" s="369"/>
      <c r="CE114" s="369"/>
      <c r="CF114" s="369"/>
      <c r="CG114" s="369"/>
      <c r="CH114" s="369"/>
      <c r="CI114" s="369"/>
      <c r="CJ114" s="369"/>
      <c r="CK114" s="369"/>
      <c r="CL114" s="369"/>
      <c r="CM114" s="369"/>
      <c r="CN114" s="369"/>
      <c r="CO114" s="369"/>
      <c r="CP114" s="369"/>
      <c r="CQ114" s="369"/>
      <c r="CR114" s="369"/>
      <c r="CS114" s="369"/>
      <c r="CT114" s="369"/>
      <c r="CU114" s="369"/>
      <c r="CV114" s="369"/>
      <c r="CW114" s="369"/>
      <c r="CX114" s="369"/>
      <c r="CY114" s="369"/>
      <c r="CZ114" s="369"/>
      <c r="DA114" s="369"/>
      <c r="DB114" s="369"/>
      <c r="DC114" s="369"/>
      <c r="DD114" s="369"/>
      <c r="DE114" s="369"/>
      <c r="DF114" s="369"/>
      <c r="DG114" s="369"/>
      <c r="DH114" s="369"/>
      <c r="DI114" s="369"/>
      <c r="DJ114" s="369"/>
      <c r="DK114" s="369"/>
      <c r="DL114" s="369"/>
      <c r="DM114" s="369"/>
      <c r="DN114" s="369"/>
    </row>
    <row r="115" spans="1:118" s="369" customFormat="1">
      <c r="A115" s="244" t="s">
        <v>36</v>
      </c>
      <c r="B115" s="485" t="s">
        <v>183</v>
      </c>
      <c r="C115" s="210">
        <f t="shared" si="4"/>
        <v>4457</v>
      </c>
      <c r="D115" s="210">
        <f>'[1]5.3-7.'!C50-'4.3-7'!H115-'4.3-7'!E115-'4.3-7'!F115-'4.3-7'!G115-'4.3-7'!I115-'4.3-7'!J115-'4.3-7'!K115-L115-M115-O115-P115</f>
        <v>4457</v>
      </c>
      <c r="E115" s="210"/>
      <c r="F115" s="230"/>
      <c r="G115" s="231"/>
      <c r="H115" s="230"/>
      <c r="I115" s="231"/>
      <c r="J115" s="230"/>
      <c r="K115" s="231"/>
      <c r="L115" s="230"/>
      <c r="M115" s="231"/>
      <c r="N115" s="371"/>
      <c r="O115" s="230"/>
      <c r="P115" s="231"/>
      <c r="Q115" s="365">
        <f t="shared" si="25"/>
        <v>4457</v>
      </c>
      <c r="R115" s="365">
        <f t="shared" si="26"/>
        <v>0</v>
      </c>
    </row>
    <row r="116" spans="1:118">
      <c r="A116" s="209" t="s">
        <v>672</v>
      </c>
      <c r="B116" s="262"/>
      <c r="C116" s="210">
        <v>0</v>
      </c>
      <c r="D116" s="210">
        <v>0</v>
      </c>
      <c r="E116" s="210">
        <v>0</v>
      </c>
      <c r="F116" s="210">
        <v>0</v>
      </c>
      <c r="G116" s="210">
        <v>0</v>
      </c>
      <c r="H116" s="210">
        <v>0</v>
      </c>
      <c r="I116" s="210">
        <v>0</v>
      </c>
      <c r="J116" s="210">
        <v>0</v>
      </c>
      <c r="K116" s="210">
        <v>0</v>
      </c>
      <c r="L116" s="210">
        <v>0</v>
      </c>
      <c r="M116" s="210">
        <v>0</v>
      </c>
      <c r="N116" s="210">
        <v>0</v>
      </c>
      <c r="O116" s="210">
        <v>0</v>
      </c>
      <c r="P116" s="210">
        <v>0</v>
      </c>
      <c r="Q116" s="365">
        <f t="shared" si="25"/>
        <v>0</v>
      </c>
      <c r="R116" s="365">
        <f t="shared" si="26"/>
        <v>0</v>
      </c>
    </row>
    <row r="117" spans="1:118">
      <c r="A117" s="480" t="s">
        <v>673</v>
      </c>
      <c r="B117" s="261"/>
      <c r="C117" s="212">
        <f t="shared" ref="C117:P117" si="40">C115+C116</f>
        <v>4457</v>
      </c>
      <c r="D117" s="212">
        <f t="shared" si="40"/>
        <v>4457</v>
      </c>
      <c r="E117" s="212">
        <f t="shared" si="40"/>
        <v>0</v>
      </c>
      <c r="F117" s="212">
        <f t="shared" si="40"/>
        <v>0</v>
      </c>
      <c r="G117" s="212">
        <f t="shared" si="40"/>
        <v>0</v>
      </c>
      <c r="H117" s="212">
        <f t="shared" si="40"/>
        <v>0</v>
      </c>
      <c r="I117" s="212">
        <f t="shared" si="40"/>
        <v>0</v>
      </c>
      <c r="J117" s="212">
        <f t="shared" si="40"/>
        <v>0</v>
      </c>
      <c r="K117" s="212">
        <f t="shared" si="40"/>
        <v>0</v>
      </c>
      <c r="L117" s="212">
        <f t="shared" si="40"/>
        <v>0</v>
      </c>
      <c r="M117" s="212">
        <f t="shared" si="40"/>
        <v>0</v>
      </c>
      <c r="N117" s="212">
        <f t="shared" si="40"/>
        <v>0</v>
      </c>
      <c r="O117" s="212">
        <f t="shared" si="40"/>
        <v>0</v>
      </c>
      <c r="P117" s="212">
        <f t="shared" si="40"/>
        <v>0</v>
      </c>
      <c r="Q117" s="365">
        <f t="shared" si="25"/>
        <v>4457</v>
      </c>
      <c r="R117" s="365">
        <f t="shared" si="26"/>
        <v>0</v>
      </c>
    </row>
    <row r="118" spans="1:118">
      <c r="A118" s="232" t="s">
        <v>166</v>
      </c>
      <c r="B118" s="243"/>
      <c r="C118" s="210"/>
      <c r="D118" s="210"/>
      <c r="E118" s="231"/>
      <c r="F118" s="230"/>
      <c r="G118" s="231"/>
      <c r="H118" s="230"/>
      <c r="I118" s="231"/>
      <c r="J118" s="230"/>
      <c r="K118" s="231"/>
      <c r="L118" s="230"/>
      <c r="M118" s="231"/>
      <c r="N118" s="371"/>
      <c r="O118" s="230"/>
      <c r="P118" s="231"/>
      <c r="Q118" s="365">
        <f t="shared" si="25"/>
        <v>0</v>
      </c>
      <c r="R118" s="365">
        <f t="shared" si="26"/>
        <v>0</v>
      </c>
      <c r="S118" s="369"/>
      <c r="T118" s="369"/>
      <c r="U118" s="369"/>
      <c r="V118" s="369"/>
      <c r="W118" s="369"/>
      <c r="X118" s="369"/>
      <c r="Y118" s="369"/>
      <c r="Z118" s="369"/>
      <c r="AA118" s="369"/>
      <c r="AB118" s="369"/>
      <c r="AC118" s="369"/>
      <c r="AD118" s="369"/>
      <c r="AE118" s="369"/>
      <c r="AF118" s="369"/>
      <c r="AG118" s="369"/>
      <c r="AH118" s="369"/>
      <c r="AI118" s="369"/>
      <c r="AJ118" s="369"/>
      <c r="AK118" s="369"/>
      <c r="AL118" s="369"/>
      <c r="AM118" s="369"/>
      <c r="AN118" s="369"/>
      <c r="AO118" s="369"/>
      <c r="AP118" s="369"/>
      <c r="AQ118" s="369"/>
      <c r="AR118" s="369"/>
      <c r="AS118" s="369"/>
      <c r="AT118" s="369"/>
      <c r="AU118" s="369"/>
      <c r="AV118" s="369"/>
      <c r="AW118" s="369"/>
      <c r="AX118" s="369"/>
      <c r="AY118" s="369"/>
      <c r="AZ118" s="369"/>
      <c r="BA118" s="369"/>
      <c r="BB118" s="369"/>
      <c r="BC118" s="369"/>
      <c r="BD118" s="369"/>
      <c r="BE118" s="369"/>
      <c r="BF118" s="369"/>
      <c r="BG118" s="369"/>
      <c r="BH118" s="369"/>
      <c r="BI118" s="369"/>
      <c r="BJ118" s="369"/>
      <c r="BK118" s="369"/>
      <c r="BL118" s="369"/>
      <c r="BM118" s="369"/>
      <c r="BN118" s="369"/>
      <c r="BO118" s="369"/>
      <c r="BP118" s="369"/>
      <c r="BQ118" s="369"/>
      <c r="BR118" s="369"/>
      <c r="BS118" s="369"/>
      <c r="BT118" s="369"/>
      <c r="BU118" s="369"/>
      <c r="BV118" s="369"/>
      <c r="BW118" s="369"/>
      <c r="BX118" s="369"/>
      <c r="BY118" s="369"/>
      <c r="BZ118" s="369"/>
      <c r="CA118" s="369"/>
      <c r="CB118" s="369"/>
      <c r="CC118" s="369"/>
      <c r="CD118" s="369"/>
      <c r="CE118" s="369"/>
      <c r="CF118" s="369"/>
      <c r="CG118" s="369"/>
      <c r="CH118" s="369"/>
      <c r="CI118" s="369"/>
      <c r="CJ118" s="369"/>
      <c r="CK118" s="369"/>
      <c r="CL118" s="369"/>
      <c r="CM118" s="369"/>
      <c r="CN118" s="369"/>
      <c r="CO118" s="369"/>
      <c r="CP118" s="369"/>
      <c r="CQ118" s="369"/>
      <c r="CR118" s="369"/>
      <c r="CS118" s="369"/>
      <c r="CT118" s="369"/>
      <c r="CU118" s="369"/>
      <c r="CV118" s="369"/>
      <c r="CW118" s="369"/>
      <c r="CX118" s="369"/>
      <c r="CY118" s="369"/>
      <c r="CZ118" s="369"/>
      <c r="DA118" s="369"/>
      <c r="DB118" s="369"/>
      <c r="DC118" s="369"/>
      <c r="DD118" s="369"/>
      <c r="DE118" s="369"/>
      <c r="DF118" s="369"/>
      <c r="DG118" s="369"/>
      <c r="DH118" s="369"/>
      <c r="DI118" s="369"/>
      <c r="DJ118" s="369"/>
      <c r="DK118" s="369"/>
      <c r="DL118" s="369"/>
      <c r="DM118" s="369"/>
      <c r="DN118" s="369"/>
    </row>
    <row r="119" spans="1:118" s="369" customFormat="1">
      <c r="A119" s="244" t="s">
        <v>36</v>
      </c>
      <c r="B119" s="485" t="s">
        <v>183</v>
      </c>
      <c r="C119" s="210">
        <f t="shared" si="4"/>
        <v>6436</v>
      </c>
      <c r="D119" s="210">
        <f>'[1]5.3-7.'!C52-'4.3-7'!H119-'4.3-7'!E119-'4.3-7'!F119-'4.3-7'!G119-'4.3-7'!I119-'4.3-7'!J119-'4.3-7'!K119-L119-M119-O119-P119</f>
        <v>6436</v>
      </c>
      <c r="E119" s="210"/>
      <c r="F119" s="230"/>
      <c r="G119" s="231"/>
      <c r="H119" s="230"/>
      <c r="I119" s="231"/>
      <c r="J119" s="230"/>
      <c r="K119" s="231"/>
      <c r="L119" s="230"/>
      <c r="M119" s="231"/>
      <c r="N119" s="371"/>
      <c r="O119" s="230"/>
      <c r="P119" s="231"/>
      <c r="Q119" s="365">
        <f t="shared" si="25"/>
        <v>6436</v>
      </c>
      <c r="R119" s="365">
        <f t="shared" si="26"/>
        <v>0</v>
      </c>
    </row>
    <row r="120" spans="1:118">
      <c r="A120" s="209" t="s">
        <v>672</v>
      </c>
      <c r="B120" s="262"/>
      <c r="C120" s="210">
        <v>0</v>
      </c>
      <c r="D120" s="210">
        <v>0</v>
      </c>
      <c r="E120" s="210">
        <v>0</v>
      </c>
      <c r="F120" s="210">
        <v>0</v>
      </c>
      <c r="G120" s="210">
        <v>0</v>
      </c>
      <c r="H120" s="210">
        <v>0</v>
      </c>
      <c r="I120" s="210">
        <v>0</v>
      </c>
      <c r="J120" s="210">
        <v>0</v>
      </c>
      <c r="K120" s="210">
        <v>0</v>
      </c>
      <c r="L120" s="210">
        <v>0</v>
      </c>
      <c r="M120" s="210">
        <v>0</v>
      </c>
      <c r="N120" s="210">
        <v>0</v>
      </c>
      <c r="O120" s="210">
        <v>0</v>
      </c>
      <c r="P120" s="210">
        <v>0</v>
      </c>
      <c r="Q120" s="365">
        <f t="shared" si="25"/>
        <v>0</v>
      </c>
      <c r="R120" s="365">
        <f t="shared" si="26"/>
        <v>0</v>
      </c>
    </row>
    <row r="121" spans="1:118">
      <c r="A121" s="480" t="s">
        <v>673</v>
      </c>
      <c r="B121" s="261"/>
      <c r="C121" s="212">
        <f t="shared" ref="C121:P121" si="41">C119+C120</f>
        <v>6436</v>
      </c>
      <c r="D121" s="212">
        <f t="shared" si="41"/>
        <v>6436</v>
      </c>
      <c r="E121" s="212">
        <f t="shared" si="41"/>
        <v>0</v>
      </c>
      <c r="F121" s="212">
        <f t="shared" si="41"/>
        <v>0</v>
      </c>
      <c r="G121" s="212">
        <f t="shared" si="41"/>
        <v>0</v>
      </c>
      <c r="H121" s="212">
        <f t="shared" si="41"/>
        <v>0</v>
      </c>
      <c r="I121" s="212">
        <f t="shared" si="41"/>
        <v>0</v>
      </c>
      <c r="J121" s="212">
        <f t="shared" si="41"/>
        <v>0</v>
      </c>
      <c r="K121" s="212">
        <f t="shared" si="41"/>
        <v>0</v>
      </c>
      <c r="L121" s="212">
        <f t="shared" si="41"/>
        <v>0</v>
      </c>
      <c r="M121" s="212">
        <f t="shared" si="41"/>
        <v>0</v>
      </c>
      <c r="N121" s="212">
        <f t="shared" si="41"/>
        <v>0</v>
      </c>
      <c r="O121" s="212">
        <f t="shared" si="41"/>
        <v>0</v>
      </c>
      <c r="P121" s="212">
        <f t="shared" si="41"/>
        <v>0</v>
      </c>
      <c r="Q121" s="365">
        <f t="shared" si="25"/>
        <v>6436</v>
      </c>
      <c r="R121" s="365">
        <f t="shared" si="26"/>
        <v>0</v>
      </c>
    </row>
    <row r="122" spans="1:118">
      <c r="A122" s="232" t="s">
        <v>167</v>
      </c>
      <c r="B122" s="243"/>
      <c r="C122" s="210"/>
      <c r="D122" s="210"/>
      <c r="E122" s="231"/>
      <c r="F122" s="230"/>
      <c r="G122" s="231"/>
      <c r="H122" s="230"/>
      <c r="I122" s="231"/>
      <c r="J122" s="230"/>
      <c r="K122" s="231"/>
      <c r="L122" s="230"/>
      <c r="M122" s="231"/>
      <c r="N122" s="371"/>
      <c r="O122" s="230"/>
      <c r="P122" s="231"/>
      <c r="Q122" s="365">
        <f t="shared" si="25"/>
        <v>0</v>
      </c>
      <c r="R122" s="365">
        <f t="shared" si="26"/>
        <v>0</v>
      </c>
      <c r="S122" s="369"/>
      <c r="T122" s="369"/>
      <c r="U122" s="369"/>
      <c r="V122" s="369"/>
      <c r="W122" s="369"/>
      <c r="X122" s="369"/>
      <c r="Y122" s="369"/>
      <c r="Z122" s="369"/>
      <c r="AA122" s="369"/>
      <c r="AB122" s="369"/>
      <c r="AC122" s="369"/>
      <c r="AD122" s="369"/>
      <c r="AE122" s="369"/>
      <c r="AF122" s="369"/>
      <c r="AG122" s="369"/>
      <c r="AH122" s="369"/>
      <c r="AI122" s="369"/>
      <c r="AJ122" s="369"/>
      <c r="AK122" s="369"/>
      <c r="AL122" s="369"/>
      <c r="AM122" s="369"/>
      <c r="AN122" s="369"/>
      <c r="AO122" s="369"/>
      <c r="AP122" s="369"/>
      <c r="AQ122" s="369"/>
      <c r="AR122" s="369"/>
      <c r="AS122" s="369"/>
      <c r="AT122" s="369"/>
      <c r="AU122" s="369"/>
      <c r="AV122" s="369"/>
      <c r="AW122" s="369"/>
      <c r="AX122" s="369"/>
      <c r="AY122" s="369"/>
      <c r="AZ122" s="369"/>
      <c r="BA122" s="369"/>
      <c r="BB122" s="369"/>
      <c r="BC122" s="369"/>
      <c r="BD122" s="369"/>
      <c r="BE122" s="369"/>
      <c r="BF122" s="369"/>
      <c r="BG122" s="369"/>
      <c r="BH122" s="369"/>
      <c r="BI122" s="369"/>
      <c r="BJ122" s="369"/>
      <c r="BK122" s="369"/>
      <c r="BL122" s="369"/>
      <c r="BM122" s="369"/>
      <c r="BN122" s="369"/>
      <c r="BO122" s="369"/>
      <c r="BP122" s="369"/>
      <c r="BQ122" s="369"/>
      <c r="BR122" s="369"/>
      <c r="BS122" s="369"/>
      <c r="BT122" s="369"/>
      <c r="BU122" s="369"/>
      <c r="BV122" s="369"/>
      <c r="BW122" s="369"/>
      <c r="BX122" s="369"/>
      <c r="BY122" s="369"/>
      <c r="BZ122" s="369"/>
      <c r="CA122" s="369"/>
      <c r="CB122" s="369"/>
      <c r="CC122" s="369"/>
      <c r="CD122" s="369"/>
      <c r="CE122" s="369"/>
      <c r="CF122" s="369"/>
      <c r="CG122" s="369"/>
      <c r="CH122" s="369"/>
      <c r="CI122" s="369"/>
      <c r="CJ122" s="369"/>
      <c r="CK122" s="369"/>
      <c r="CL122" s="369"/>
      <c r="CM122" s="369"/>
      <c r="CN122" s="369"/>
      <c r="CO122" s="369"/>
      <c r="CP122" s="369"/>
      <c r="CQ122" s="369"/>
      <c r="CR122" s="369"/>
      <c r="CS122" s="369"/>
      <c r="CT122" s="369"/>
      <c r="CU122" s="369"/>
      <c r="CV122" s="369"/>
      <c r="CW122" s="369"/>
      <c r="CX122" s="369"/>
      <c r="CY122" s="369"/>
      <c r="CZ122" s="369"/>
      <c r="DA122" s="369"/>
      <c r="DB122" s="369"/>
      <c r="DC122" s="369"/>
      <c r="DD122" s="369"/>
      <c r="DE122" s="369"/>
      <c r="DF122" s="369"/>
      <c r="DG122" s="369"/>
      <c r="DH122" s="369"/>
      <c r="DI122" s="369"/>
      <c r="DJ122" s="369"/>
      <c r="DK122" s="369"/>
      <c r="DL122" s="369"/>
      <c r="DM122" s="369"/>
      <c r="DN122" s="369"/>
    </row>
    <row r="123" spans="1:118" s="369" customFormat="1">
      <c r="A123" s="244" t="s">
        <v>36</v>
      </c>
      <c r="B123" s="485" t="s">
        <v>183</v>
      </c>
      <c r="C123" s="210">
        <f t="shared" si="4"/>
        <v>7754</v>
      </c>
      <c r="D123" s="210">
        <f>'[1]5.3-7.'!C54-'4.3-7'!H123-'4.3-7'!E123-'4.3-7'!F123-'4.3-7'!G123-'4.3-7'!I123-'4.3-7'!J123-'4.3-7'!K123-L123-M123-O123-P123</f>
        <v>7754</v>
      </c>
      <c r="E123" s="210"/>
      <c r="F123" s="230"/>
      <c r="G123" s="231"/>
      <c r="H123" s="230"/>
      <c r="I123" s="231"/>
      <c r="J123" s="230"/>
      <c r="K123" s="231"/>
      <c r="L123" s="230"/>
      <c r="M123" s="231"/>
      <c r="N123" s="371"/>
      <c r="O123" s="230"/>
      <c r="P123" s="231"/>
      <c r="Q123" s="365">
        <f t="shared" si="25"/>
        <v>7754</v>
      </c>
      <c r="R123" s="365">
        <f t="shared" si="26"/>
        <v>0</v>
      </c>
    </row>
    <row r="124" spans="1:118">
      <c r="A124" s="209" t="s">
        <v>672</v>
      </c>
      <c r="B124" s="262"/>
      <c r="C124" s="210">
        <v>0</v>
      </c>
      <c r="D124" s="210">
        <v>0</v>
      </c>
      <c r="E124" s="210">
        <v>0</v>
      </c>
      <c r="F124" s="210">
        <v>0</v>
      </c>
      <c r="G124" s="210">
        <v>0</v>
      </c>
      <c r="H124" s="210">
        <v>0</v>
      </c>
      <c r="I124" s="210">
        <v>0</v>
      </c>
      <c r="J124" s="210">
        <v>0</v>
      </c>
      <c r="K124" s="210">
        <v>0</v>
      </c>
      <c r="L124" s="210">
        <v>0</v>
      </c>
      <c r="M124" s="210">
        <v>0</v>
      </c>
      <c r="N124" s="210">
        <v>0</v>
      </c>
      <c r="O124" s="210">
        <v>0</v>
      </c>
      <c r="P124" s="210">
        <v>0</v>
      </c>
      <c r="Q124" s="365">
        <f t="shared" si="25"/>
        <v>0</v>
      </c>
      <c r="R124" s="365">
        <f t="shared" si="26"/>
        <v>0</v>
      </c>
    </row>
    <row r="125" spans="1:118">
      <c r="A125" s="480" t="s">
        <v>673</v>
      </c>
      <c r="B125" s="261"/>
      <c r="C125" s="212">
        <f t="shared" ref="C125:P125" si="42">C123+C124</f>
        <v>7754</v>
      </c>
      <c r="D125" s="212">
        <f t="shared" si="42"/>
        <v>7754</v>
      </c>
      <c r="E125" s="212">
        <f t="shared" si="42"/>
        <v>0</v>
      </c>
      <c r="F125" s="212">
        <f t="shared" si="42"/>
        <v>0</v>
      </c>
      <c r="G125" s="212">
        <f t="shared" si="42"/>
        <v>0</v>
      </c>
      <c r="H125" s="212">
        <f t="shared" si="42"/>
        <v>0</v>
      </c>
      <c r="I125" s="212">
        <f t="shared" si="42"/>
        <v>0</v>
      </c>
      <c r="J125" s="212">
        <f t="shared" si="42"/>
        <v>0</v>
      </c>
      <c r="K125" s="212">
        <f t="shared" si="42"/>
        <v>0</v>
      </c>
      <c r="L125" s="212">
        <f t="shared" si="42"/>
        <v>0</v>
      </c>
      <c r="M125" s="212">
        <f t="shared" si="42"/>
        <v>0</v>
      </c>
      <c r="N125" s="212">
        <f t="shared" si="42"/>
        <v>0</v>
      </c>
      <c r="O125" s="212">
        <f t="shared" si="42"/>
        <v>0</v>
      </c>
      <c r="P125" s="212">
        <f t="shared" si="42"/>
        <v>0</v>
      </c>
      <c r="Q125" s="365">
        <f t="shared" si="25"/>
        <v>7754</v>
      </c>
      <c r="R125" s="365">
        <f t="shared" si="26"/>
        <v>0</v>
      </c>
    </row>
    <row r="126" spans="1:118">
      <c r="A126" s="233" t="s">
        <v>168</v>
      </c>
      <c r="B126" s="243"/>
      <c r="C126" s="210"/>
      <c r="D126" s="210"/>
      <c r="E126" s="231"/>
      <c r="F126" s="230"/>
      <c r="G126" s="231"/>
      <c r="H126" s="230"/>
      <c r="I126" s="231"/>
      <c r="J126" s="230"/>
      <c r="K126" s="231"/>
      <c r="L126" s="230"/>
      <c r="M126" s="231"/>
      <c r="N126" s="371"/>
      <c r="O126" s="230"/>
      <c r="P126" s="231"/>
      <c r="Q126" s="365">
        <f t="shared" si="25"/>
        <v>0</v>
      </c>
      <c r="R126" s="365">
        <f t="shared" si="26"/>
        <v>0</v>
      </c>
      <c r="S126" s="369"/>
      <c r="T126" s="369"/>
      <c r="U126" s="369"/>
      <c r="V126" s="369"/>
      <c r="W126" s="369"/>
      <c r="X126" s="369"/>
      <c r="Y126" s="369"/>
      <c r="Z126" s="369"/>
      <c r="AA126" s="369"/>
      <c r="AB126" s="369"/>
      <c r="AC126" s="369"/>
      <c r="AD126" s="369"/>
      <c r="AE126" s="369"/>
      <c r="AF126" s="369"/>
      <c r="AG126" s="369"/>
      <c r="AH126" s="369"/>
      <c r="AI126" s="369"/>
      <c r="AJ126" s="369"/>
      <c r="AK126" s="369"/>
      <c r="AL126" s="369"/>
      <c r="AM126" s="369"/>
      <c r="AN126" s="369"/>
      <c r="AO126" s="369"/>
      <c r="AP126" s="369"/>
      <c r="AQ126" s="369"/>
      <c r="AR126" s="369"/>
      <c r="AS126" s="369"/>
      <c r="AT126" s="369"/>
      <c r="AU126" s="369"/>
      <c r="AV126" s="369"/>
      <c r="AW126" s="369"/>
      <c r="AX126" s="369"/>
      <c r="AY126" s="369"/>
      <c r="AZ126" s="369"/>
      <c r="BA126" s="369"/>
      <c r="BB126" s="369"/>
      <c r="BC126" s="369"/>
      <c r="BD126" s="369"/>
      <c r="BE126" s="369"/>
      <c r="BF126" s="369"/>
      <c r="BG126" s="369"/>
      <c r="BH126" s="369"/>
      <c r="BI126" s="369"/>
      <c r="BJ126" s="369"/>
      <c r="BK126" s="369"/>
      <c r="BL126" s="369"/>
      <c r="BM126" s="369"/>
      <c r="BN126" s="369"/>
      <c r="BO126" s="369"/>
      <c r="BP126" s="369"/>
      <c r="BQ126" s="369"/>
      <c r="BR126" s="369"/>
      <c r="BS126" s="369"/>
      <c r="BT126" s="369"/>
      <c r="BU126" s="369"/>
      <c r="BV126" s="369"/>
      <c r="BW126" s="369"/>
      <c r="BX126" s="369"/>
      <c r="BY126" s="369"/>
      <c r="BZ126" s="369"/>
      <c r="CA126" s="369"/>
      <c r="CB126" s="369"/>
      <c r="CC126" s="369"/>
      <c r="CD126" s="369"/>
      <c r="CE126" s="369"/>
      <c r="CF126" s="369"/>
      <c r="CG126" s="369"/>
      <c r="CH126" s="369"/>
      <c r="CI126" s="369"/>
      <c r="CJ126" s="369"/>
      <c r="CK126" s="369"/>
      <c r="CL126" s="369"/>
      <c r="CM126" s="369"/>
      <c r="CN126" s="369"/>
      <c r="CO126" s="369"/>
      <c r="CP126" s="369"/>
      <c r="CQ126" s="369"/>
      <c r="CR126" s="369"/>
      <c r="CS126" s="369"/>
      <c r="CT126" s="369"/>
      <c r="CU126" s="369"/>
      <c r="CV126" s="369"/>
      <c r="CW126" s="369"/>
      <c r="CX126" s="369"/>
      <c r="CY126" s="369"/>
      <c r="CZ126" s="369"/>
      <c r="DA126" s="369"/>
      <c r="DB126" s="369"/>
      <c r="DC126" s="369"/>
      <c r="DD126" s="369"/>
      <c r="DE126" s="369"/>
      <c r="DF126" s="369"/>
      <c r="DG126" s="369"/>
      <c r="DH126" s="369"/>
      <c r="DI126" s="369"/>
      <c r="DJ126" s="369"/>
      <c r="DK126" s="369"/>
      <c r="DL126" s="369"/>
      <c r="DM126" s="369"/>
      <c r="DN126" s="369"/>
    </row>
    <row r="127" spans="1:118" s="369" customFormat="1">
      <c r="A127" s="244" t="s">
        <v>36</v>
      </c>
      <c r="B127" s="485" t="s">
        <v>183</v>
      </c>
      <c r="C127" s="210">
        <f t="shared" si="4"/>
        <v>9656</v>
      </c>
      <c r="D127" s="210">
        <f>'[1]5.3-7.'!C56-'4.3-7'!H127-'4.3-7'!E127-'4.3-7'!F127-'4.3-7'!G127-'4.3-7'!I127-'4.3-7'!J127-'4.3-7'!K127-L127-M127-O127-P127</f>
        <v>9656</v>
      </c>
      <c r="E127" s="210"/>
      <c r="F127" s="230"/>
      <c r="G127" s="231"/>
      <c r="H127" s="230"/>
      <c r="I127" s="231"/>
      <c r="J127" s="230"/>
      <c r="K127" s="231"/>
      <c r="L127" s="230"/>
      <c r="M127" s="231"/>
      <c r="N127" s="371"/>
      <c r="O127" s="230"/>
      <c r="P127" s="231"/>
      <c r="Q127" s="365">
        <f t="shared" si="25"/>
        <v>9656</v>
      </c>
      <c r="R127" s="365">
        <f t="shared" si="26"/>
        <v>0</v>
      </c>
    </row>
    <row r="128" spans="1:118">
      <c r="A128" s="209" t="s">
        <v>672</v>
      </c>
      <c r="B128" s="262"/>
      <c r="C128" s="210">
        <v>0</v>
      </c>
      <c r="D128" s="210">
        <v>0</v>
      </c>
      <c r="E128" s="210">
        <v>0</v>
      </c>
      <c r="F128" s="210">
        <v>0</v>
      </c>
      <c r="G128" s="210">
        <v>0</v>
      </c>
      <c r="H128" s="210">
        <v>0</v>
      </c>
      <c r="I128" s="210">
        <v>0</v>
      </c>
      <c r="J128" s="210">
        <v>0</v>
      </c>
      <c r="K128" s="210">
        <v>0</v>
      </c>
      <c r="L128" s="210">
        <v>0</v>
      </c>
      <c r="M128" s="210">
        <v>0</v>
      </c>
      <c r="N128" s="210">
        <v>0</v>
      </c>
      <c r="O128" s="210">
        <v>0</v>
      </c>
      <c r="P128" s="210">
        <v>0</v>
      </c>
      <c r="Q128" s="365">
        <f t="shared" si="25"/>
        <v>0</v>
      </c>
      <c r="R128" s="365">
        <f t="shared" si="26"/>
        <v>0</v>
      </c>
    </row>
    <row r="129" spans="1:118">
      <c r="A129" s="480" t="s">
        <v>673</v>
      </c>
      <c r="B129" s="261"/>
      <c r="C129" s="212">
        <f t="shared" ref="C129:P129" si="43">C127+C128</f>
        <v>9656</v>
      </c>
      <c r="D129" s="212">
        <f t="shared" si="43"/>
        <v>9656</v>
      </c>
      <c r="E129" s="212">
        <f t="shared" si="43"/>
        <v>0</v>
      </c>
      <c r="F129" s="212">
        <f t="shared" si="43"/>
        <v>0</v>
      </c>
      <c r="G129" s="212">
        <f t="shared" si="43"/>
        <v>0</v>
      </c>
      <c r="H129" s="212">
        <f t="shared" si="43"/>
        <v>0</v>
      </c>
      <c r="I129" s="212">
        <f t="shared" si="43"/>
        <v>0</v>
      </c>
      <c r="J129" s="212">
        <f t="shared" si="43"/>
        <v>0</v>
      </c>
      <c r="K129" s="212">
        <f t="shared" si="43"/>
        <v>0</v>
      </c>
      <c r="L129" s="212">
        <f t="shared" si="43"/>
        <v>0</v>
      </c>
      <c r="M129" s="212">
        <f t="shared" si="43"/>
        <v>0</v>
      </c>
      <c r="N129" s="212">
        <f t="shared" si="43"/>
        <v>0</v>
      </c>
      <c r="O129" s="212">
        <f t="shared" si="43"/>
        <v>0</v>
      </c>
      <c r="P129" s="212">
        <f t="shared" si="43"/>
        <v>0</v>
      </c>
      <c r="Q129" s="365">
        <f t="shared" si="25"/>
        <v>9656</v>
      </c>
      <c r="R129" s="365">
        <f t="shared" si="26"/>
        <v>0</v>
      </c>
    </row>
    <row r="130" spans="1:118">
      <c r="A130" s="232" t="s">
        <v>169</v>
      </c>
      <c r="B130" s="243"/>
      <c r="C130" s="210"/>
      <c r="D130" s="210"/>
      <c r="E130" s="231"/>
      <c r="F130" s="230"/>
      <c r="G130" s="231"/>
      <c r="H130" s="230"/>
      <c r="I130" s="231"/>
      <c r="J130" s="230"/>
      <c r="K130" s="231"/>
      <c r="L130" s="230"/>
      <c r="M130" s="231"/>
      <c r="N130" s="371"/>
      <c r="O130" s="230"/>
      <c r="P130" s="231"/>
      <c r="Q130" s="365">
        <f t="shared" si="25"/>
        <v>0</v>
      </c>
      <c r="R130" s="365">
        <f t="shared" si="26"/>
        <v>0</v>
      </c>
    </row>
    <row r="131" spans="1:118" s="369" customFormat="1">
      <c r="A131" s="244" t="s">
        <v>36</v>
      </c>
      <c r="B131" s="485" t="s">
        <v>183</v>
      </c>
      <c r="C131" s="210">
        <v>46651</v>
      </c>
      <c r="D131" s="210">
        <v>31749</v>
      </c>
      <c r="E131" s="210"/>
      <c r="F131" s="230"/>
      <c r="G131" s="231"/>
      <c r="H131" s="230">
        <v>14902</v>
      </c>
      <c r="I131" s="231"/>
      <c r="J131" s="230"/>
      <c r="K131" s="231"/>
      <c r="L131" s="230"/>
      <c r="M131" s="231"/>
      <c r="N131" s="371"/>
      <c r="O131" s="230"/>
      <c r="P131" s="231"/>
      <c r="Q131" s="365">
        <f t="shared" si="25"/>
        <v>46651</v>
      </c>
      <c r="R131" s="365">
        <f t="shared" si="26"/>
        <v>0</v>
      </c>
    </row>
    <row r="132" spans="1:118">
      <c r="A132" s="209" t="s">
        <v>671</v>
      </c>
      <c r="B132" s="262"/>
      <c r="C132" s="210">
        <v>-5710</v>
      </c>
      <c r="D132" s="210"/>
      <c r="E132" s="210"/>
      <c r="F132" s="213"/>
      <c r="G132" s="210"/>
      <c r="H132" s="213">
        <v>-5710</v>
      </c>
      <c r="I132" s="210"/>
      <c r="J132" s="213"/>
      <c r="K132" s="210"/>
      <c r="L132" s="213"/>
      <c r="M132" s="210"/>
      <c r="N132" s="210"/>
      <c r="O132" s="213"/>
      <c r="P132" s="210"/>
      <c r="Q132" s="365">
        <f t="shared" si="25"/>
        <v>-5710</v>
      </c>
      <c r="R132" s="365">
        <f t="shared" si="26"/>
        <v>0</v>
      </c>
    </row>
    <row r="133" spans="1:118">
      <c r="A133" s="209" t="s">
        <v>677</v>
      </c>
      <c r="B133" s="262"/>
      <c r="C133" s="210">
        <v>663</v>
      </c>
      <c r="D133" s="210"/>
      <c r="E133" s="210"/>
      <c r="F133" s="213"/>
      <c r="G133" s="210"/>
      <c r="H133" s="213">
        <v>663</v>
      </c>
      <c r="I133" s="210"/>
      <c r="J133" s="213"/>
      <c r="K133" s="210"/>
      <c r="L133" s="213"/>
      <c r="M133" s="210"/>
      <c r="N133" s="210"/>
      <c r="O133" s="213"/>
      <c r="P133" s="210"/>
      <c r="Q133" s="365">
        <f t="shared" si="25"/>
        <v>663</v>
      </c>
      <c r="R133" s="365">
        <f t="shared" si="26"/>
        <v>0</v>
      </c>
    </row>
    <row r="134" spans="1:118">
      <c r="A134" s="209" t="s">
        <v>672</v>
      </c>
      <c r="B134" s="262"/>
      <c r="C134" s="210">
        <f>SUM(C132:C133)</f>
        <v>-5047</v>
      </c>
      <c r="D134" s="210">
        <f t="shared" ref="D134:P134" si="44">SUM(D132:D133)</f>
        <v>0</v>
      </c>
      <c r="E134" s="210">
        <f t="shared" si="44"/>
        <v>0</v>
      </c>
      <c r="F134" s="210">
        <f t="shared" si="44"/>
        <v>0</v>
      </c>
      <c r="G134" s="210">
        <f t="shared" si="44"/>
        <v>0</v>
      </c>
      <c r="H134" s="210">
        <f t="shared" si="44"/>
        <v>-5047</v>
      </c>
      <c r="I134" s="210">
        <f t="shared" si="44"/>
        <v>0</v>
      </c>
      <c r="J134" s="210">
        <f t="shared" si="44"/>
        <v>0</v>
      </c>
      <c r="K134" s="210">
        <f t="shared" si="44"/>
        <v>0</v>
      </c>
      <c r="L134" s="210">
        <f t="shared" si="44"/>
        <v>0</v>
      </c>
      <c r="M134" s="210">
        <f t="shared" si="44"/>
        <v>0</v>
      </c>
      <c r="N134" s="210">
        <f t="shared" si="44"/>
        <v>0</v>
      </c>
      <c r="O134" s="210">
        <f t="shared" si="44"/>
        <v>0</v>
      </c>
      <c r="P134" s="210">
        <f t="shared" si="44"/>
        <v>0</v>
      </c>
      <c r="Q134" s="365">
        <f t="shared" si="25"/>
        <v>-5047</v>
      </c>
      <c r="R134" s="365">
        <f t="shared" si="26"/>
        <v>0</v>
      </c>
    </row>
    <row r="135" spans="1:118">
      <c r="A135" s="480" t="s">
        <v>673</v>
      </c>
      <c r="B135" s="261"/>
      <c r="C135" s="212">
        <f>C131+C134</f>
        <v>41604</v>
      </c>
      <c r="D135" s="212">
        <f t="shared" ref="D135:P135" si="45">D131+D134</f>
        <v>31749</v>
      </c>
      <c r="E135" s="212">
        <f t="shared" si="45"/>
        <v>0</v>
      </c>
      <c r="F135" s="212">
        <f t="shared" si="45"/>
        <v>0</v>
      </c>
      <c r="G135" s="212">
        <f t="shared" si="45"/>
        <v>0</v>
      </c>
      <c r="H135" s="212">
        <f t="shared" si="45"/>
        <v>9855</v>
      </c>
      <c r="I135" s="212">
        <f t="shared" si="45"/>
        <v>0</v>
      </c>
      <c r="J135" s="212">
        <f t="shared" si="45"/>
        <v>0</v>
      </c>
      <c r="K135" s="212">
        <f t="shared" si="45"/>
        <v>0</v>
      </c>
      <c r="L135" s="212">
        <f t="shared" si="45"/>
        <v>0</v>
      </c>
      <c r="M135" s="212">
        <f t="shared" si="45"/>
        <v>0</v>
      </c>
      <c r="N135" s="212">
        <f t="shared" si="45"/>
        <v>0</v>
      </c>
      <c r="O135" s="212">
        <f t="shared" si="45"/>
        <v>0</v>
      </c>
      <c r="P135" s="212">
        <f t="shared" si="45"/>
        <v>0</v>
      </c>
      <c r="Q135" s="365">
        <f t="shared" si="25"/>
        <v>41604</v>
      </c>
      <c r="R135" s="365">
        <f t="shared" si="26"/>
        <v>0</v>
      </c>
    </row>
    <row r="136" spans="1:118">
      <c r="A136" s="233" t="s">
        <v>170</v>
      </c>
      <c r="B136" s="243"/>
      <c r="C136" s="210"/>
      <c r="D136" s="210"/>
      <c r="E136" s="231"/>
      <c r="F136" s="230"/>
      <c r="G136" s="231"/>
      <c r="H136" s="230"/>
      <c r="I136" s="231"/>
      <c r="J136" s="230"/>
      <c r="K136" s="231"/>
      <c r="L136" s="230"/>
      <c r="M136" s="231"/>
      <c r="N136" s="371"/>
      <c r="O136" s="230"/>
      <c r="P136" s="231"/>
      <c r="Q136" s="365">
        <f t="shared" si="25"/>
        <v>0</v>
      </c>
      <c r="R136" s="365">
        <f t="shared" si="26"/>
        <v>0</v>
      </c>
      <c r="S136" s="369"/>
      <c r="T136" s="369"/>
      <c r="U136" s="369"/>
      <c r="V136" s="369"/>
      <c r="W136" s="369"/>
      <c r="X136" s="369"/>
      <c r="Y136" s="369"/>
      <c r="Z136" s="369"/>
      <c r="AA136" s="369"/>
      <c r="AB136" s="369"/>
      <c r="AC136" s="369"/>
      <c r="AD136" s="369"/>
      <c r="AE136" s="369"/>
      <c r="AF136" s="369"/>
      <c r="AG136" s="369"/>
      <c r="AH136" s="369"/>
      <c r="AI136" s="369"/>
      <c r="AJ136" s="369"/>
      <c r="AK136" s="369"/>
      <c r="AL136" s="369"/>
      <c r="AM136" s="369"/>
      <c r="AN136" s="369"/>
      <c r="AO136" s="369"/>
      <c r="AP136" s="369"/>
      <c r="AQ136" s="369"/>
      <c r="AR136" s="369"/>
      <c r="AS136" s="369"/>
      <c r="AT136" s="369"/>
      <c r="AU136" s="369"/>
      <c r="AV136" s="369"/>
      <c r="AW136" s="369"/>
      <c r="AX136" s="369"/>
      <c r="AY136" s="369"/>
      <c r="AZ136" s="369"/>
      <c r="BA136" s="369"/>
      <c r="BB136" s="369"/>
      <c r="BC136" s="369"/>
      <c r="BD136" s="369"/>
      <c r="BE136" s="369"/>
      <c r="BF136" s="369"/>
      <c r="BG136" s="369"/>
      <c r="BH136" s="369"/>
      <c r="BI136" s="369"/>
      <c r="BJ136" s="369"/>
      <c r="BK136" s="369"/>
      <c r="BL136" s="369"/>
      <c r="BM136" s="369"/>
      <c r="BN136" s="369"/>
      <c r="BO136" s="369"/>
      <c r="BP136" s="369"/>
      <c r="BQ136" s="369"/>
      <c r="BR136" s="369"/>
      <c r="BS136" s="369"/>
      <c r="BT136" s="369"/>
      <c r="BU136" s="369"/>
      <c r="BV136" s="369"/>
      <c r="BW136" s="369"/>
      <c r="BX136" s="369"/>
      <c r="BY136" s="369"/>
      <c r="BZ136" s="369"/>
      <c r="CA136" s="369"/>
      <c r="CB136" s="369"/>
      <c r="CC136" s="369"/>
      <c r="CD136" s="369"/>
      <c r="CE136" s="369"/>
      <c r="CF136" s="369"/>
      <c r="CG136" s="369"/>
      <c r="CH136" s="369"/>
      <c r="CI136" s="369"/>
      <c r="CJ136" s="369"/>
      <c r="CK136" s="369"/>
      <c r="CL136" s="369"/>
      <c r="CM136" s="369"/>
      <c r="CN136" s="369"/>
      <c r="CO136" s="369"/>
      <c r="CP136" s="369"/>
      <c r="CQ136" s="369"/>
      <c r="CR136" s="369"/>
      <c r="CS136" s="369"/>
      <c r="CT136" s="369"/>
      <c r="CU136" s="369"/>
      <c r="CV136" s="369"/>
      <c r="CW136" s="369"/>
      <c r="CX136" s="369"/>
      <c r="CY136" s="369"/>
      <c r="CZ136" s="369"/>
      <c r="DA136" s="369"/>
      <c r="DB136" s="369"/>
      <c r="DC136" s="369"/>
      <c r="DD136" s="369"/>
      <c r="DE136" s="369"/>
      <c r="DF136" s="369"/>
      <c r="DG136" s="369"/>
      <c r="DH136" s="369"/>
      <c r="DI136" s="369"/>
      <c r="DJ136" s="369"/>
      <c r="DK136" s="369"/>
      <c r="DL136" s="369"/>
      <c r="DM136" s="369"/>
      <c r="DN136" s="369"/>
    </row>
    <row r="137" spans="1:118" s="369" customFormat="1">
      <c r="A137" s="244" t="s">
        <v>36</v>
      </c>
      <c r="B137" s="485" t="s">
        <v>183</v>
      </c>
      <c r="C137" s="210">
        <v>54210</v>
      </c>
      <c r="D137" s="210">
        <v>34491</v>
      </c>
      <c r="E137" s="210"/>
      <c r="F137" s="230"/>
      <c r="G137" s="231"/>
      <c r="H137" s="230">
        <v>19719</v>
      </c>
      <c r="I137" s="231"/>
      <c r="J137" s="230"/>
      <c r="K137" s="231"/>
      <c r="L137" s="230"/>
      <c r="M137" s="231"/>
      <c r="N137" s="371"/>
      <c r="O137" s="230"/>
      <c r="P137" s="231"/>
      <c r="Q137" s="365">
        <f t="shared" si="25"/>
        <v>54210</v>
      </c>
      <c r="R137" s="365">
        <f t="shared" si="26"/>
        <v>0</v>
      </c>
    </row>
    <row r="138" spans="1:118">
      <c r="A138" s="209" t="s">
        <v>679</v>
      </c>
      <c r="B138" s="262"/>
      <c r="C138" s="210">
        <v>150</v>
      </c>
      <c r="D138" s="210"/>
      <c r="E138" s="210"/>
      <c r="F138" s="213"/>
      <c r="G138" s="210"/>
      <c r="H138" s="213">
        <v>150</v>
      </c>
      <c r="I138" s="210"/>
      <c r="J138" s="213"/>
      <c r="K138" s="210"/>
      <c r="L138" s="213"/>
      <c r="M138" s="210"/>
      <c r="N138" s="210"/>
      <c r="O138" s="213"/>
      <c r="P138" s="210"/>
      <c r="Q138" s="365">
        <f t="shared" si="25"/>
        <v>150</v>
      </c>
      <c r="R138" s="365">
        <f t="shared" si="26"/>
        <v>0</v>
      </c>
    </row>
    <row r="139" spans="1:118">
      <c r="A139" s="209" t="s">
        <v>671</v>
      </c>
      <c r="B139" s="262"/>
      <c r="C139" s="210">
        <v>-2500</v>
      </c>
      <c r="D139" s="210"/>
      <c r="E139" s="210"/>
      <c r="F139" s="213"/>
      <c r="G139" s="210"/>
      <c r="H139" s="213">
        <v>-2500</v>
      </c>
      <c r="I139" s="210"/>
      <c r="J139" s="213"/>
      <c r="K139" s="210"/>
      <c r="L139" s="213"/>
      <c r="M139" s="210"/>
      <c r="N139" s="210"/>
      <c r="O139" s="213"/>
      <c r="P139" s="210"/>
      <c r="Q139" s="365">
        <f t="shared" si="25"/>
        <v>-2500</v>
      </c>
      <c r="R139" s="365">
        <f t="shared" si="26"/>
        <v>0</v>
      </c>
    </row>
    <row r="140" spans="1:118">
      <c r="A140" s="209" t="s">
        <v>677</v>
      </c>
      <c r="B140" s="262"/>
      <c r="C140" s="210">
        <v>877</v>
      </c>
      <c r="D140" s="210"/>
      <c r="E140" s="210"/>
      <c r="F140" s="213"/>
      <c r="G140" s="210"/>
      <c r="H140" s="213">
        <v>877</v>
      </c>
      <c r="I140" s="210"/>
      <c r="J140" s="213"/>
      <c r="K140" s="210"/>
      <c r="L140" s="213"/>
      <c r="M140" s="210"/>
      <c r="N140" s="210"/>
      <c r="O140" s="213"/>
      <c r="P140" s="210"/>
      <c r="Q140" s="365">
        <f t="shared" si="25"/>
        <v>877</v>
      </c>
      <c r="R140" s="365">
        <f t="shared" si="26"/>
        <v>0</v>
      </c>
    </row>
    <row r="141" spans="1:118">
      <c r="A141" s="209" t="s">
        <v>672</v>
      </c>
      <c r="B141" s="262"/>
      <c r="C141" s="210">
        <f>SUM(C138:C140)</f>
        <v>-1473</v>
      </c>
      <c r="D141" s="210">
        <f t="shared" ref="D141:P141" si="46">SUM(D138:D140)</f>
        <v>0</v>
      </c>
      <c r="E141" s="210">
        <f t="shared" si="46"/>
        <v>0</v>
      </c>
      <c r="F141" s="210">
        <f t="shared" si="46"/>
        <v>0</v>
      </c>
      <c r="G141" s="210">
        <f t="shared" si="46"/>
        <v>0</v>
      </c>
      <c r="H141" s="210">
        <f t="shared" si="46"/>
        <v>-1473</v>
      </c>
      <c r="I141" s="210">
        <f t="shared" si="46"/>
        <v>0</v>
      </c>
      <c r="J141" s="210">
        <f t="shared" si="46"/>
        <v>0</v>
      </c>
      <c r="K141" s="210">
        <f t="shared" si="46"/>
        <v>0</v>
      </c>
      <c r="L141" s="210">
        <f t="shared" si="46"/>
        <v>0</v>
      </c>
      <c r="M141" s="210">
        <f t="shared" si="46"/>
        <v>0</v>
      </c>
      <c r="N141" s="210">
        <f t="shared" si="46"/>
        <v>0</v>
      </c>
      <c r="O141" s="210">
        <f t="shared" si="46"/>
        <v>0</v>
      </c>
      <c r="P141" s="210">
        <f t="shared" si="46"/>
        <v>0</v>
      </c>
      <c r="Q141" s="365">
        <f t="shared" si="25"/>
        <v>-1473</v>
      </c>
      <c r="R141" s="365">
        <f t="shared" si="26"/>
        <v>0</v>
      </c>
    </row>
    <row r="142" spans="1:118">
      <c r="A142" s="480" t="s">
        <v>673</v>
      </c>
      <c r="B142" s="261"/>
      <c r="C142" s="212">
        <f>C137+C141</f>
        <v>52737</v>
      </c>
      <c r="D142" s="212">
        <f t="shared" ref="D142:P142" si="47">D137+D141</f>
        <v>34491</v>
      </c>
      <c r="E142" s="212">
        <f t="shared" si="47"/>
        <v>0</v>
      </c>
      <c r="F142" s="212">
        <f t="shared" si="47"/>
        <v>0</v>
      </c>
      <c r="G142" s="212">
        <f t="shared" si="47"/>
        <v>0</v>
      </c>
      <c r="H142" s="212">
        <f t="shared" si="47"/>
        <v>18246</v>
      </c>
      <c r="I142" s="212">
        <f t="shared" si="47"/>
        <v>0</v>
      </c>
      <c r="J142" s="212">
        <f t="shared" si="47"/>
        <v>0</v>
      </c>
      <c r="K142" s="212">
        <f t="shared" si="47"/>
        <v>0</v>
      </c>
      <c r="L142" s="212">
        <f t="shared" si="47"/>
        <v>0</v>
      </c>
      <c r="M142" s="212">
        <f t="shared" si="47"/>
        <v>0</v>
      </c>
      <c r="N142" s="212">
        <f t="shared" si="47"/>
        <v>0</v>
      </c>
      <c r="O142" s="212">
        <f t="shared" si="47"/>
        <v>0</v>
      </c>
      <c r="P142" s="212">
        <f t="shared" si="47"/>
        <v>0</v>
      </c>
      <c r="Q142" s="365">
        <f t="shared" si="25"/>
        <v>52737</v>
      </c>
      <c r="R142" s="365">
        <f t="shared" si="26"/>
        <v>0</v>
      </c>
    </row>
    <row r="143" spans="1:118">
      <c r="A143" s="232" t="s">
        <v>171</v>
      </c>
      <c r="B143" s="243"/>
      <c r="C143" s="210"/>
      <c r="D143" s="210"/>
      <c r="E143" s="231"/>
      <c r="F143" s="230"/>
      <c r="G143" s="231"/>
      <c r="H143" s="230"/>
      <c r="I143" s="231"/>
      <c r="J143" s="230"/>
      <c r="K143" s="231"/>
      <c r="L143" s="230"/>
      <c r="M143" s="231"/>
      <c r="N143" s="371"/>
      <c r="O143" s="230"/>
      <c r="P143" s="231"/>
      <c r="Q143" s="365">
        <f t="shared" ref="Q143:Q206" si="48">SUM(D143:P143)</f>
        <v>0</v>
      </c>
      <c r="R143" s="365">
        <f t="shared" ref="R143:R206" si="49">Q143-C143</f>
        <v>0</v>
      </c>
      <c r="S143" s="369"/>
      <c r="T143" s="369"/>
      <c r="U143" s="369"/>
      <c r="V143" s="369"/>
      <c r="W143" s="369"/>
      <c r="X143" s="369"/>
      <c r="Y143" s="369"/>
      <c r="Z143" s="369"/>
      <c r="AA143" s="369"/>
      <c r="AB143" s="369"/>
      <c r="AC143" s="369"/>
      <c r="AD143" s="369"/>
      <c r="AE143" s="369"/>
      <c r="AF143" s="369"/>
      <c r="AG143" s="369"/>
      <c r="AH143" s="369"/>
      <c r="AI143" s="369"/>
      <c r="AJ143" s="369"/>
      <c r="AK143" s="369"/>
      <c r="AL143" s="369"/>
      <c r="AM143" s="369"/>
      <c r="AN143" s="369"/>
      <c r="AO143" s="369"/>
      <c r="AP143" s="369"/>
      <c r="AQ143" s="369"/>
      <c r="AR143" s="369"/>
      <c r="AS143" s="369"/>
      <c r="AT143" s="369"/>
      <c r="AU143" s="369"/>
      <c r="AV143" s="369"/>
      <c r="AW143" s="369"/>
      <c r="AX143" s="369"/>
      <c r="AY143" s="369"/>
      <c r="AZ143" s="369"/>
      <c r="BA143" s="369"/>
      <c r="BB143" s="369"/>
      <c r="BC143" s="369"/>
      <c r="BD143" s="369"/>
      <c r="BE143" s="369"/>
      <c r="BF143" s="369"/>
      <c r="BG143" s="369"/>
      <c r="BH143" s="369"/>
      <c r="BI143" s="369"/>
      <c r="BJ143" s="369"/>
      <c r="BK143" s="369"/>
      <c r="BL143" s="369"/>
      <c r="BM143" s="369"/>
      <c r="BN143" s="369"/>
      <c r="BO143" s="369"/>
      <c r="BP143" s="369"/>
      <c r="BQ143" s="369"/>
      <c r="BR143" s="369"/>
      <c r="BS143" s="369"/>
      <c r="BT143" s="369"/>
      <c r="BU143" s="369"/>
      <c r="BV143" s="369"/>
      <c r="BW143" s="369"/>
      <c r="BX143" s="369"/>
      <c r="BY143" s="369"/>
      <c r="BZ143" s="369"/>
      <c r="CA143" s="369"/>
      <c r="CB143" s="369"/>
      <c r="CC143" s="369"/>
      <c r="CD143" s="369"/>
      <c r="CE143" s="369"/>
      <c r="CF143" s="369"/>
      <c r="CG143" s="369"/>
      <c r="CH143" s="369"/>
      <c r="CI143" s="369"/>
      <c r="CJ143" s="369"/>
      <c r="CK143" s="369"/>
      <c r="CL143" s="369"/>
      <c r="CM143" s="369"/>
      <c r="CN143" s="369"/>
      <c r="CO143" s="369"/>
      <c r="CP143" s="369"/>
      <c r="CQ143" s="369"/>
      <c r="CR143" s="369"/>
      <c r="CS143" s="369"/>
      <c r="CT143" s="369"/>
      <c r="CU143" s="369"/>
      <c r="CV143" s="369"/>
      <c r="CW143" s="369"/>
      <c r="CX143" s="369"/>
      <c r="CY143" s="369"/>
      <c r="CZ143" s="369"/>
      <c r="DA143" s="369"/>
      <c r="DB143" s="369"/>
      <c r="DC143" s="369"/>
      <c r="DD143" s="369"/>
      <c r="DE143" s="369"/>
      <c r="DF143" s="369"/>
      <c r="DG143" s="369"/>
      <c r="DH143" s="369"/>
      <c r="DI143" s="369"/>
      <c r="DJ143" s="369"/>
      <c r="DK143" s="369"/>
      <c r="DL143" s="369"/>
      <c r="DM143" s="369"/>
      <c r="DN143" s="369"/>
    </row>
    <row r="144" spans="1:118" s="369" customFormat="1">
      <c r="A144" s="244" t="s">
        <v>36</v>
      </c>
      <c r="B144" s="485" t="s">
        <v>183</v>
      </c>
      <c r="C144" s="210">
        <f t="shared" si="4"/>
        <v>77159</v>
      </c>
      <c r="D144" s="210">
        <f>'[1]5.3-7.'!C62-'4.3-7'!H144-'4.3-7'!E144-'4.3-7'!F144-'4.3-7'!G144-'4.3-7'!I144-'4.3-7'!J144-'4.3-7'!K144-L144-M144-O144-P144</f>
        <v>44871</v>
      </c>
      <c r="E144" s="210"/>
      <c r="F144" s="230"/>
      <c r="G144" s="231"/>
      <c r="H144" s="230">
        <v>32288</v>
      </c>
      <c r="I144" s="231"/>
      <c r="J144" s="230"/>
      <c r="K144" s="231"/>
      <c r="L144" s="230"/>
      <c r="M144" s="231"/>
      <c r="N144" s="371"/>
      <c r="O144" s="230"/>
      <c r="P144" s="231"/>
      <c r="Q144" s="365">
        <f t="shared" si="48"/>
        <v>77159</v>
      </c>
      <c r="R144" s="365">
        <f t="shared" si="49"/>
        <v>0</v>
      </c>
    </row>
    <row r="145" spans="1:118">
      <c r="A145" s="209" t="s">
        <v>671</v>
      </c>
      <c r="B145" s="262"/>
      <c r="C145" s="210">
        <v>-6041</v>
      </c>
      <c r="D145" s="210"/>
      <c r="E145" s="210"/>
      <c r="F145" s="213"/>
      <c r="G145" s="210"/>
      <c r="H145" s="213">
        <v>-6041</v>
      </c>
      <c r="I145" s="210"/>
      <c r="J145" s="213"/>
      <c r="K145" s="210"/>
      <c r="L145" s="213"/>
      <c r="M145" s="210"/>
      <c r="N145" s="210"/>
      <c r="O145" s="213"/>
      <c r="P145" s="210"/>
      <c r="Q145" s="365">
        <f t="shared" si="48"/>
        <v>-6041</v>
      </c>
      <c r="R145" s="365">
        <f t="shared" si="49"/>
        <v>0</v>
      </c>
    </row>
    <row r="146" spans="1:118">
      <c r="A146" s="209" t="s">
        <v>680</v>
      </c>
      <c r="B146" s="262"/>
      <c r="C146" s="210">
        <v>3073</v>
      </c>
      <c r="D146" s="210">
        <v>2177</v>
      </c>
      <c r="E146" s="210"/>
      <c r="F146" s="213"/>
      <c r="G146" s="210"/>
      <c r="H146" s="213">
        <v>896</v>
      </c>
      <c r="I146" s="210"/>
      <c r="J146" s="213"/>
      <c r="K146" s="210"/>
      <c r="L146" s="213"/>
      <c r="M146" s="210"/>
      <c r="N146" s="210"/>
      <c r="O146" s="213"/>
      <c r="P146" s="210"/>
      <c r="Q146" s="365">
        <f t="shared" si="48"/>
        <v>3073</v>
      </c>
      <c r="R146" s="365">
        <f t="shared" si="49"/>
        <v>0</v>
      </c>
    </row>
    <row r="147" spans="1:118">
      <c r="A147" s="209" t="s">
        <v>677</v>
      </c>
      <c r="B147" s="262"/>
      <c r="C147" s="210">
        <v>1437</v>
      </c>
      <c r="D147" s="210"/>
      <c r="E147" s="210"/>
      <c r="F147" s="213"/>
      <c r="G147" s="210"/>
      <c r="H147" s="213">
        <v>1437</v>
      </c>
      <c r="I147" s="210"/>
      <c r="J147" s="213"/>
      <c r="K147" s="210"/>
      <c r="L147" s="213"/>
      <c r="M147" s="210"/>
      <c r="N147" s="210"/>
      <c r="O147" s="213"/>
      <c r="P147" s="210"/>
      <c r="Q147" s="365">
        <f t="shared" si="48"/>
        <v>1437</v>
      </c>
      <c r="R147" s="365">
        <f t="shared" si="49"/>
        <v>0</v>
      </c>
    </row>
    <row r="148" spans="1:118">
      <c r="A148" s="209" t="s">
        <v>672</v>
      </c>
      <c r="B148" s="262"/>
      <c r="C148" s="210">
        <f>SUM(C145:C147)</f>
        <v>-1531</v>
      </c>
      <c r="D148" s="210">
        <f t="shared" ref="D148:P148" si="50">SUM(D145:D147)</f>
        <v>2177</v>
      </c>
      <c r="E148" s="210">
        <f t="shared" si="50"/>
        <v>0</v>
      </c>
      <c r="F148" s="210">
        <f t="shared" si="50"/>
        <v>0</v>
      </c>
      <c r="G148" s="210">
        <f t="shared" si="50"/>
        <v>0</v>
      </c>
      <c r="H148" s="210">
        <f t="shared" si="50"/>
        <v>-3708</v>
      </c>
      <c r="I148" s="210">
        <f t="shared" si="50"/>
        <v>0</v>
      </c>
      <c r="J148" s="210">
        <f t="shared" si="50"/>
        <v>0</v>
      </c>
      <c r="K148" s="210">
        <f t="shared" si="50"/>
        <v>0</v>
      </c>
      <c r="L148" s="210">
        <f t="shared" si="50"/>
        <v>0</v>
      </c>
      <c r="M148" s="210">
        <f t="shared" si="50"/>
        <v>0</v>
      </c>
      <c r="N148" s="210">
        <f t="shared" si="50"/>
        <v>0</v>
      </c>
      <c r="O148" s="210">
        <f t="shared" si="50"/>
        <v>0</v>
      </c>
      <c r="P148" s="210">
        <f t="shared" si="50"/>
        <v>0</v>
      </c>
      <c r="Q148" s="365">
        <f t="shared" si="48"/>
        <v>-1531</v>
      </c>
      <c r="R148" s="365">
        <f t="shared" si="49"/>
        <v>0</v>
      </c>
    </row>
    <row r="149" spans="1:118">
      <c r="A149" s="480" t="s">
        <v>673</v>
      </c>
      <c r="B149" s="261"/>
      <c r="C149" s="212">
        <f>C144+C148</f>
        <v>75628</v>
      </c>
      <c r="D149" s="212">
        <f t="shared" ref="D149:P149" si="51">D144+D148</f>
        <v>47048</v>
      </c>
      <c r="E149" s="212">
        <f t="shared" si="51"/>
        <v>0</v>
      </c>
      <c r="F149" s="212">
        <f t="shared" si="51"/>
        <v>0</v>
      </c>
      <c r="G149" s="212">
        <f t="shared" si="51"/>
        <v>0</v>
      </c>
      <c r="H149" s="212">
        <f t="shared" si="51"/>
        <v>28580</v>
      </c>
      <c r="I149" s="212">
        <f t="shared" si="51"/>
        <v>0</v>
      </c>
      <c r="J149" s="212">
        <f t="shared" si="51"/>
        <v>0</v>
      </c>
      <c r="K149" s="212">
        <f t="shared" si="51"/>
        <v>0</v>
      </c>
      <c r="L149" s="212">
        <f t="shared" si="51"/>
        <v>0</v>
      </c>
      <c r="M149" s="212">
        <f t="shared" si="51"/>
        <v>0</v>
      </c>
      <c r="N149" s="212">
        <f t="shared" si="51"/>
        <v>0</v>
      </c>
      <c r="O149" s="212">
        <f t="shared" si="51"/>
        <v>0</v>
      </c>
      <c r="P149" s="212">
        <f t="shared" si="51"/>
        <v>0</v>
      </c>
      <c r="Q149" s="365">
        <f t="shared" si="48"/>
        <v>75628</v>
      </c>
      <c r="R149" s="365">
        <f t="shared" si="49"/>
        <v>0</v>
      </c>
    </row>
    <row r="150" spans="1:118">
      <c r="A150" s="233" t="s">
        <v>172</v>
      </c>
      <c r="B150" s="243"/>
      <c r="C150" s="210"/>
      <c r="D150" s="210"/>
      <c r="E150" s="231"/>
      <c r="F150" s="230"/>
      <c r="G150" s="231"/>
      <c r="H150" s="230"/>
      <c r="I150" s="231"/>
      <c r="J150" s="230"/>
      <c r="K150" s="231"/>
      <c r="L150" s="230"/>
      <c r="M150" s="231"/>
      <c r="N150" s="371"/>
      <c r="O150" s="230"/>
      <c r="P150" s="231"/>
      <c r="Q150" s="365">
        <f t="shared" si="48"/>
        <v>0</v>
      </c>
      <c r="R150" s="365">
        <f t="shared" si="49"/>
        <v>0</v>
      </c>
      <c r="S150" s="369"/>
      <c r="T150" s="369"/>
      <c r="U150" s="369"/>
      <c r="V150" s="369"/>
      <c r="W150" s="369"/>
      <c r="X150" s="369"/>
      <c r="Y150" s="369"/>
      <c r="Z150" s="369"/>
      <c r="AA150" s="369"/>
      <c r="AB150" s="369"/>
      <c r="AC150" s="369"/>
      <c r="AD150" s="369"/>
      <c r="AE150" s="369"/>
      <c r="AF150" s="369"/>
      <c r="AG150" s="369"/>
      <c r="AH150" s="369"/>
      <c r="AI150" s="369"/>
      <c r="AJ150" s="369"/>
      <c r="AK150" s="369"/>
      <c r="AL150" s="369"/>
      <c r="AM150" s="369"/>
      <c r="AN150" s="369"/>
      <c r="AO150" s="369"/>
      <c r="AP150" s="369"/>
      <c r="AQ150" s="369"/>
      <c r="AR150" s="369"/>
      <c r="AS150" s="369"/>
      <c r="AT150" s="369"/>
      <c r="AU150" s="369"/>
      <c r="AV150" s="369"/>
      <c r="AW150" s="369"/>
      <c r="AX150" s="369"/>
      <c r="AY150" s="369"/>
      <c r="AZ150" s="369"/>
      <c r="BA150" s="369"/>
      <c r="BB150" s="369"/>
      <c r="BC150" s="369"/>
      <c r="BD150" s="369"/>
      <c r="BE150" s="369"/>
      <c r="BF150" s="369"/>
      <c r="BG150" s="369"/>
      <c r="BH150" s="369"/>
      <c r="BI150" s="369"/>
      <c r="BJ150" s="369"/>
      <c r="BK150" s="369"/>
      <c r="BL150" s="369"/>
      <c r="BM150" s="369"/>
      <c r="BN150" s="369"/>
      <c r="BO150" s="369"/>
      <c r="BP150" s="369"/>
      <c r="BQ150" s="369"/>
      <c r="BR150" s="369"/>
      <c r="BS150" s="369"/>
      <c r="BT150" s="369"/>
      <c r="BU150" s="369"/>
      <c r="BV150" s="369"/>
      <c r="BW150" s="369"/>
      <c r="BX150" s="369"/>
      <c r="BY150" s="369"/>
      <c r="BZ150" s="369"/>
      <c r="CA150" s="369"/>
      <c r="CB150" s="369"/>
      <c r="CC150" s="369"/>
      <c r="CD150" s="369"/>
      <c r="CE150" s="369"/>
      <c r="CF150" s="369"/>
      <c r="CG150" s="369"/>
      <c r="CH150" s="369"/>
      <c r="CI150" s="369"/>
      <c r="CJ150" s="369"/>
      <c r="CK150" s="369"/>
      <c r="CL150" s="369"/>
      <c r="CM150" s="369"/>
      <c r="CN150" s="369"/>
      <c r="CO150" s="369"/>
      <c r="CP150" s="369"/>
      <c r="CQ150" s="369"/>
      <c r="CR150" s="369"/>
      <c r="CS150" s="369"/>
      <c r="CT150" s="369"/>
      <c r="CU150" s="369"/>
      <c r="CV150" s="369"/>
      <c r="CW150" s="369"/>
      <c r="CX150" s="369"/>
      <c r="CY150" s="369"/>
      <c r="CZ150" s="369"/>
      <c r="DA150" s="369"/>
      <c r="DB150" s="369"/>
      <c r="DC150" s="369"/>
      <c r="DD150" s="369"/>
      <c r="DE150" s="369"/>
      <c r="DF150" s="369"/>
      <c r="DG150" s="369"/>
      <c r="DH150" s="369"/>
      <c r="DI150" s="369"/>
      <c r="DJ150" s="369"/>
      <c r="DK150" s="369"/>
      <c r="DL150" s="369"/>
      <c r="DM150" s="369"/>
      <c r="DN150" s="369"/>
    </row>
    <row r="151" spans="1:118" s="369" customFormat="1">
      <c r="A151" s="244" t="s">
        <v>36</v>
      </c>
      <c r="B151" s="485" t="s">
        <v>183</v>
      </c>
      <c r="C151" s="210">
        <f t="shared" si="4"/>
        <v>4090</v>
      </c>
      <c r="D151" s="210">
        <f>'[1]5.3-7.'!C64-'4.3-7'!H151-'4.3-7'!E151-'4.3-7'!F151-'4.3-7'!G151-'4.3-7'!I151-'4.3-7'!J151-'4.3-7'!K151-L151-M151-O151-P151</f>
        <v>4090</v>
      </c>
      <c r="E151" s="210"/>
      <c r="F151" s="230"/>
      <c r="G151" s="231"/>
      <c r="H151" s="230"/>
      <c r="I151" s="231"/>
      <c r="J151" s="230"/>
      <c r="K151" s="231"/>
      <c r="L151" s="230"/>
      <c r="M151" s="231"/>
      <c r="N151" s="371"/>
      <c r="O151" s="230"/>
      <c r="P151" s="231"/>
      <c r="Q151" s="365">
        <f t="shared" si="48"/>
        <v>4090</v>
      </c>
      <c r="R151" s="365">
        <f t="shared" si="49"/>
        <v>0</v>
      </c>
    </row>
    <row r="152" spans="1:118">
      <c r="A152" s="209" t="s">
        <v>672</v>
      </c>
      <c r="B152" s="262"/>
      <c r="C152" s="210">
        <v>0</v>
      </c>
      <c r="D152" s="210">
        <v>0</v>
      </c>
      <c r="E152" s="210">
        <v>0</v>
      </c>
      <c r="F152" s="210">
        <v>0</v>
      </c>
      <c r="G152" s="210">
        <v>0</v>
      </c>
      <c r="H152" s="210">
        <v>0</v>
      </c>
      <c r="I152" s="210">
        <v>0</v>
      </c>
      <c r="J152" s="210">
        <v>0</v>
      </c>
      <c r="K152" s="210">
        <v>0</v>
      </c>
      <c r="L152" s="210">
        <v>0</v>
      </c>
      <c r="M152" s="210">
        <v>0</v>
      </c>
      <c r="N152" s="210">
        <v>0</v>
      </c>
      <c r="O152" s="210">
        <v>0</v>
      </c>
      <c r="P152" s="210">
        <v>0</v>
      </c>
      <c r="Q152" s="365">
        <f t="shared" si="48"/>
        <v>0</v>
      </c>
      <c r="R152" s="365">
        <f t="shared" si="49"/>
        <v>0</v>
      </c>
    </row>
    <row r="153" spans="1:118">
      <c r="A153" s="480" t="s">
        <v>673</v>
      </c>
      <c r="B153" s="261"/>
      <c r="C153" s="212">
        <f t="shared" ref="C153:P153" si="52">C151+C152</f>
        <v>4090</v>
      </c>
      <c r="D153" s="212">
        <f t="shared" si="52"/>
        <v>4090</v>
      </c>
      <c r="E153" s="212">
        <f t="shared" si="52"/>
        <v>0</v>
      </c>
      <c r="F153" s="212">
        <f t="shared" si="52"/>
        <v>0</v>
      </c>
      <c r="G153" s="212">
        <f t="shared" si="52"/>
        <v>0</v>
      </c>
      <c r="H153" s="212">
        <f t="shared" si="52"/>
        <v>0</v>
      </c>
      <c r="I153" s="212">
        <f t="shared" si="52"/>
        <v>0</v>
      </c>
      <c r="J153" s="212">
        <f t="shared" si="52"/>
        <v>0</v>
      </c>
      <c r="K153" s="212">
        <f t="shared" si="52"/>
        <v>0</v>
      </c>
      <c r="L153" s="212">
        <f t="shared" si="52"/>
        <v>0</v>
      </c>
      <c r="M153" s="212">
        <f t="shared" si="52"/>
        <v>0</v>
      </c>
      <c r="N153" s="212">
        <f t="shared" si="52"/>
        <v>0</v>
      </c>
      <c r="O153" s="212">
        <f t="shared" si="52"/>
        <v>0</v>
      </c>
      <c r="P153" s="212">
        <f t="shared" si="52"/>
        <v>0</v>
      </c>
      <c r="Q153" s="365">
        <f t="shared" si="48"/>
        <v>4090</v>
      </c>
      <c r="R153" s="365">
        <f t="shared" si="49"/>
        <v>0</v>
      </c>
    </row>
    <row r="154" spans="1:118">
      <c r="A154" s="232" t="s">
        <v>275</v>
      </c>
      <c r="B154" s="243"/>
      <c r="C154" s="210"/>
      <c r="D154" s="210"/>
      <c r="E154" s="231"/>
      <c r="F154" s="230"/>
      <c r="G154" s="231"/>
      <c r="H154" s="230"/>
      <c r="I154" s="231"/>
      <c r="J154" s="230"/>
      <c r="K154" s="231"/>
      <c r="L154" s="230"/>
      <c r="M154" s="231"/>
      <c r="N154" s="371"/>
      <c r="O154" s="230"/>
      <c r="P154" s="231"/>
      <c r="Q154" s="365">
        <f t="shared" si="48"/>
        <v>0</v>
      </c>
      <c r="R154" s="365">
        <f t="shared" si="49"/>
        <v>0</v>
      </c>
      <c r="S154" s="369"/>
      <c r="T154" s="369"/>
      <c r="U154" s="369"/>
      <c r="V154" s="369"/>
      <c r="W154" s="369"/>
      <c r="X154" s="369"/>
      <c r="Y154" s="369"/>
      <c r="Z154" s="369"/>
      <c r="AA154" s="369"/>
      <c r="AB154" s="369"/>
      <c r="AC154" s="369"/>
      <c r="AD154" s="369"/>
      <c r="AE154" s="369"/>
      <c r="AF154" s="369"/>
      <c r="AG154" s="369"/>
      <c r="AH154" s="369"/>
      <c r="AI154" s="369"/>
      <c r="AJ154" s="369"/>
      <c r="AK154" s="369"/>
      <c r="AL154" s="369"/>
      <c r="AM154" s="369"/>
      <c r="AN154" s="369"/>
      <c r="AO154" s="369"/>
      <c r="AP154" s="369"/>
      <c r="AQ154" s="369"/>
      <c r="AR154" s="369"/>
      <c r="AS154" s="369"/>
      <c r="AT154" s="369"/>
      <c r="AU154" s="369"/>
      <c r="AV154" s="369"/>
      <c r="AW154" s="369"/>
      <c r="AX154" s="369"/>
      <c r="AY154" s="369"/>
      <c r="AZ154" s="369"/>
      <c r="BA154" s="369"/>
      <c r="BB154" s="369"/>
      <c r="BC154" s="369"/>
      <c r="BD154" s="369"/>
      <c r="BE154" s="369"/>
      <c r="BF154" s="369"/>
      <c r="BG154" s="369"/>
      <c r="BH154" s="369"/>
      <c r="BI154" s="369"/>
      <c r="BJ154" s="369"/>
      <c r="BK154" s="369"/>
      <c r="BL154" s="369"/>
      <c r="BM154" s="369"/>
      <c r="BN154" s="369"/>
      <c r="BO154" s="369"/>
      <c r="BP154" s="369"/>
      <c r="BQ154" s="369"/>
      <c r="BR154" s="369"/>
      <c r="BS154" s="369"/>
      <c r="BT154" s="369"/>
      <c r="BU154" s="369"/>
      <c r="BV154" s="369"/>
      <c r="BW154" s="369"/>
      <c r="BX154" s="369"/>
      <c r="BY154" s="369"/>
      <c r="BZ154" s="369"/>
      <c r="CA154" s="369"/>
      <c r="CB154" s="369"/>
      <c r="CC154" s="369"/>
      <c r="CD154" s="369"/>
      <c r="CE154" s="369"/>
      <c r="CF154" s="369"/>
      <c r="CG154" s="369"/>
      <c r="CH154" s="369"/>
      <c r="CI154" s="369"/>
      <c r="CJ154" s="369"/>
      <c r="CK154" s="369"/>
      <c r="CL154" s="369"/>
      <c r="CM154" s="369"/>
      <c r="CN154" s="369"/>
      <c r="CO154" s="369"/>
      <c r="CP154" s="369"/>
      <c r="CQ154" s="369"/>
      <c r="CR154" s="369"/>
      <c r="CS154" s="369"/>
      <c r="CT154" s="369"/>
      <c r="CU154" s="369"/>
      <c r="CV154" s="369"/>
      <c r="CW154" s="369"/>
      <c r="CX154" s="369"/>
      <c r="CY154" s="369"/>
      <c r="CZ154" s="369"/>
      <c r="DA154" s="369"/>
      <c r="DB154" s="369"/>
      <c r="DC154" s="369"/>
      <c r="DD154" s="369"/>
      <c r="DE154" s="369"/>
      <c r="DF154" s="369"/>
      <c r="DG154" s="369"/>
      <c r="DH154" s="369"/>
      <c r="DI154" s="369"/>
      <c r="DJ154" s="369"/>
      <c r="DK154" s="369"/>
      <c r="DL154" s="369"/>
      <c r="DM154" s="369"/>
      <c r="DN154" s="369"/>
    </row>
    <row r="155" spans="1:118" s="369" customFormat="1">
      <c r="A155" s="244" t="s">
        <v>36</v>
      </c>
      <c r="B155" s="485" t="s">
        <v>183</v>
      </c>
      <c r="C155" s="210">
        <f t="shared" si="4"/>
        <v>7361</v>
      </c>
      <c r="D155" s="210">
        <f>'[1]5.3-7.'!C66-'4.3-7'!H155-'4.3-7'!E155-'4.3-7'!F155-'4.3-7'!G155-'4.3-7'!I155-'4.3-7'!J155-'4.3-7'!K155-L155-M155-O155-P155</f>
        <v>7361</v>
      </c>
      <c r="E155" s="210"/>
      <c r="F155" s="230"/>
      <c r="G155" s="231"/>
      <c r="H155" s="230"/>
      <c r="I155" s="231"/>
      <c r="J155" s="230"/>
      <c r="K155" s="231"/>
      <c r="L155" s="230"/>
      <c r="M155" s="231"/>
      <c r="N155" s="371"/>
      <c r="O155" s="230"/>
      <c r="P155" s="231"/>
      <c r="Q155" s="365">
        <f t="shared" si="48"/>
        <v>7361</v>
      </c>
      <c r="R155" s="365">
        <f t="shared" si="49"/>
        <v>0</v>
      </c>
    </row>
    <row r="156" spans="1:118">
      <c r="A156" s="209" t="s">
        <v>672</v>
      </c>
      <c r="B156" s="262"/>
      <c r="C156" s="210">
        <v>0</v>
      </c>
      <c r="D156" s="210">
        <v>0</v>
      </c>
      <c r="E156" s="210">
        <v>0</v>
      </c>
      <c r="F156" s="210">
        <v>0</v>
      </c>
      <c r="G156" s="210">
        <v>0</v>
      </c>
      <c r="H156" s="210">
        <v>0</v>
      </c>
      <c r="I156" s="210">
        <v>0</v>
      </c>
      <c r="J156" s="210">
        <v>0</v>
      </c>
      <c r="K156" s="210">
        <v>0</v>
      </c>
      <c r="L156" s="210">
        <v>0</v>
      </c>
      <c r="M156" s="210">
        <v>0</v>
      </c>
      <c r="N156" s="210">
        <v>0</v>
      </c>
      <c r="O156" s="210">
        <v>0</v>
      </c>
      <c r="P156" s="210">
        <v>0</v>
      </c>
      <c r="Q156" s="365">
        <f t="shared" si="48"/>
        <v>0</v>
      </c>
      <c r="R156" s="365">
        <f t="shared" si="49"/>
        <v>0</v>
      </c>
    </row>
    <row r="157" spans="1:118">
      <c r="A157" s="480" t="s">
        <v>673</v>
      </c>
      <c r="B157" s="261"/>
      <c r="C157" s="212">
        <f t="shared" ref="C157:P157" si="53">C155+C156</f>
        <v>7361</v>
      </c>
      <c r="D157" s="212">
        <f t="shared" si="53"/>
        <v>7361</v>
      </c>
      <c r="E157" s="212">
        <f t="shared" si="53"/>
        <v>0</v>
      </c>
      <c r="F157" s="212">
        <f t="shared" si="53"/>
        <v>0</v>
      </c>
      <c r="G157" s="212">
        <f t="shared" si="53"/>
        <v>0</v>
      </c>
      <c r="H157" s="212">
        <f t="shared" si="53"/>
        <v>0</v>
      </c>
      <c r="I157" s="212">
        <f t="shared" si="53"/>
        <v>0</v>
      </c>
      <c r="J157" s="212">
        <f t="shared" si="53"/>
        <v>0</v>
      </c>
      <c r="K157" s="212">
        <f t="shared" si="53"/>
        <v>0</v>
      </c>
      <c r="L157" s="212">
        <f t="shared" si="53"/>
        <v>0</v>
      </c>
      <c r="M157" s="212">
        <f t="shared" si="53"/>
        <v>0</v>
      </c>
      <c r="N157" s="212">
        <f t="shared" si="53"/>
        <v>0</v>
      </c>
      <c r="O157" s="212">
        <f t="shared" si="53"/>
        <v>0</v>
      </c>
      <c r="P157" s="212">
        <f t="shared" si="53"/>
        <v>0</v>
      </c>
      <c r="Q157" s="365">
        <f t="shared" si="48"/>
        <v>7361</v>
      </c>
      <c r="R157" s="365">
        <f t="shared" si="49"/>
        <v>0</v>
      </c>
    </row>
    <row r="158" spans="1:118">
      <c r="A158" s="232" t="s">
        <v>173</v>
      </c>
      <c r="B158" s="243"/>
      <c r="C158" s="210"/>
      <c r="D158" s="210"/>
      <c r="E158" s="231"/>
      <c r="F158" s="230"/>
      <c r="G158" s="231"/>
      <c r="H158" s="230"/>
      <c r="I158" s="231"/>
      <c r="J158" s="230"/>
      <c r="K158" s="231"/>
      <c r="L158" s="230"/>
      <c r="M158" s="231"/>
      <c r="N158" s="371"/>
      <c r="O158" s="230"/>
      <c r="P158" s="231"/>
      <c r="Q158" s="365">
        <f t="shared" si="48"/>
        <v>0</v>
      </c>
      <c r="R158" s="365">
        <f t="shared" si="49"/>
        <v>0</v>
      </c>
      <c r="S158" s="369"/>
      <c r="T158" s="369"/>
      <c r="U158" s="369"/>
      <c r="V158" s="369"/>
      <c r="W158" s="369"/>
      <c r="X158" s="369"/>
      <c r="Y158" s="369"/>
      <c r="Z158" s="369"/>
      <c r="AA158" s="369"/>
      <c r="AB158" s="369"/>
      <c r="AC158" s="369"/>
      <c r="AD158" s="369"/>
      <c r="AE158" s="369"/>
      <c r="AF158" s="369"/>
      <c r="AG158" s="369"/>
      <c r="AH158" s="369"/>
      <c r="AI158" s="369"/>
      <c r="AJ158" s="369"/>
      <c r="AK158" s="369"/>
      <c r="AL158" s="369"/>
      <c r="AM158" s="369"/>
      <c r="AN158" s="369"/>
      <c r="AO158" s="369"/>
      <c r="AP158" s="369"/>
      <c r="AQ158" s="369"/>
      <c r="AR158" s="369"/>
      <c r="AS158" s="369"/>
      <c r="AT158" s="369"/>
      <c r="AU158" s="369"/>
      <c r="AV158" s="369"/>
      <c r="AW158" s="369"/>
      <c r="AX158" s="369"/>
      <c r="AY158" s="369"/>
      <c r="AZ158" s="369"/>
      <c r="BA158" s="369"/>
      <c r="BB158" s="369"/>
      <c r="BC158" s="369"/>
      <c r="BD158" s="369"/>
      <c r="BE158" s="369"/>
      <c r="BF158" s="369"/>
      <c r="BG158" s="369"/>
      <c r="BH158" s="369"/>
      <c r="BI158" s="369"/>
      <c r="BJ158" s="369"/>
      <c r="BK158" s="369"/>
      <c r="BL158" s="369"/>
      <c r="BM158" s="369"/>
      <c r="BN158" s="369"/>
      <c r="BO158" s="369"/>
      <c r="BP158" s="369"/>
      <c r="BQ158" s="369"/>
      <c r="BR158" s="369"/>
      <c r="BS158" s="369"/>
      <c r="BT158" s="369"/>
      <c r="BU158" s="369"/>
      <c r="BV158" s="369"/>
      <c r="BW158" s="369"/>
      <c r="BX158" s="369"/>
      <c r="BY158" s="369"/>
      <c r="BZ158" s="369"/>
      <c r="CA158" s="369"/>
      <c r="CB158" s="369"/>
      <c r="CC158" s="369"/>
      <c r="CD158" s="369"/>
      <c r="CE158" s="369"/>
      <c r="CF158" s="369"/>
      <c r="CG158" s="369"/>
      <c r="CH158" s="369"/>
      <c r="CI158" s="369"/>
      <c r="CJ158" s="369"/>
      <c r="CK158" s="369"/>
      <c r="CL158" s="369"/>
      <c r="CM158" s="369"/>
      <c r="CN158" s="369"/>
      <c r="CO158" s="369"/>
      <c r="CP158" s="369"/>
      <c r="CQ158" s="369"/>
      <c r="CR158" s="369"/>
      <c r="CS158" s="369"/>
      <c r="CT158" s="369"/>
      <c r="CU158" s="369"/>
      <c r="CV158" s="369"/>
      <c r="CW158" s="369"/>
      <c r="CX158" s="369"/>
      <c r="CY158" s="369"/>
      <c r="CZ158" s="369"/>
      <c r="DA158" s="369"/>
      <c r="DB158" s="369"/>
      <c r="DC158" s="369"/>
      <c r="DD158" s="369"/>
      <c r="DE158" s="369"/>
      <c r="DF158" s="369"/>
      <c r="DG158" s="369"/>
      <c r="DH158" s="369"/>
      <c r="DI158" s="369"/>
      <c r="DJ158" s="369"/>
      <c r="DK158" s="369"/>
      <c r="DL158" s="369"/>
      <c r="DM158" s="369"/>
      <c r="DN158" s="369"/>
    </row>
    <row r="159" spans="1:118" s="369" customFormat="1">
      <c r="A159" s="244" t="s">
        <v>36</v>
      </c>
      <c r="B159" s="485" t="s">
        <v>183</v>
      </c>
      <c r="C159" s="210">
        <f t="shared" si="4"/>
        <v>12316</v>
      </c>
      <c r="D159" s="210">
        <f>'[1]5.3-7.'!C68-'4.3-7'!H159-'4.3-7'!E159-'4.3-7'!F159-'4.3-7'!G159-'4.3-7'!I159-'4.3-7'!J159-'4.3-7'!K159-L159-M159-O159-P159</f>
        <v>12316</v>
      </c>
      <c r="E159" s="210"/>
      <c r="F159" s="230"/>
      <c r="G159" s="231"/>
      <c r="H159" s="230"/>
      <c r="I159" s="231"/>
      <c r="J159" s="230"/>
      <c r="K159" s="231"/>
      <c r="L159" s="230"/>
      <c r="M159" s="231"/>
      <c r="N159" s="371"/>
      <c r="O159" s="230"/>
      <c r="P159" s="231"/>
      <c r="Q159" s="365">
        <f t="shared" si="48"/>
        <v>12316</v>
      </c>
      <c r="R159" s="365">
        <f t="shared" si="49"/>
        <v>0</v>
      </c>
    </row>
    <row r="160" spans="1:118">
      <c r="A160" s="209" t="s">
        <v>672</v>
      </c>
      <c r="B160" s="262"/>
      <c r="C160" s="210">
        <v>0</v>
      </c>
      <c r="D160" s="210">
        <v>0</v>
      </c>
      <c r="E160" s="210">
        <v>0</v>
      </c>
      <c r="F160" s="210">
        <v>0</v>
      </c>
      <c r="G160" s="210">
        <v>0</v>
      </c>
      <c r="H160" s="210">
        <v>0</v>
      </c>
      <c r="I160" s="210">
        <v>0</v>
      </c>
      <c r="J160" s="210">
        <v>0</v>
      </c>
      <c r="K160" s="210">
        <v>0</v>
      </c>
      <c r="L160" s="210">
        <v>0</v>
      </c>
      <c r="M160" s="210">
        <v>0</v>
      </c>
      <c r="N160" s="210">
        <v>0</v>
      </c>
      <c r="O160" s="210">
        <v>0</v>
      </c>
      <c r="P160" s="210">
        <v>0</v>
      </c>
      <c r="Q160" s="365">
        <f t="shared" si="48"/>
        <v>0</v>
      </c>
      <c r="R160" s="365">
        <f t="shared" si="49"/>
        <v>0</v>
      </c>
    </row>
    <row r="161" spans="1:118">
      <c r="A161" s="480" t="s">
        <v>673</v>
      </c>
      <c r="B161" s="261"/>
      <c r="C161" s="212">
        <f t="shared" ref="C161:P161" si="54">C159+C160</f>
        <v>12316</v>
      </c>
      <c r="D161" s="212">
        <f t="shared" si="54"/>
        <v>12316</v>
      </c>
      <c r="E161" s="212">
        <f t="shared" si="54"/>
        <v>0</v>
      </c>
      <c r="F161" s="212">
        <f t="shared" si="54"/>
        <v>0</v>
      </c>
      <c r="G161" s="212">
        <f t="shared" si="54"/>
        <v>0</v>
      </c>
      <c r="H161" s="212">
        <f t="shared" si="54"/>
        <v>0</v>
      </c>
      <c r="I161" s="212">
        <f t="shared" si="54"/>
        <v>0</v>
      </c>
      <c r="J161" s="212">
        <f t="shared" si="54"/>
        <v>0</v>
      </c>
      <c r="K161" s="212">
        <f t="shared" si="54"/>
        <v>0</v>
      </c>
      <c r="L161" s="212">
        <f t="shared" si="54"/>
        <v>0</v>
      </c>
      <c r="M161" s="212">
        <f t="shared" si="54"/>
        <v>0</v>
      </c>
      <c r="N161" s="212">
        <f t="shared" si="54"/>
        <v>0</v>
      </c>
      <c r="O161" s="212">
        <f t="shared" si="54"/>
        <v>0</v>
      </c>
      <c r="P161" s="212">
        <f t="shared" si="54"/>
        <v>0</v>
      </c>
      <c r="Q161" s="365">
        <f t="shared" si="48"/>
        <v>12316</v>
      </c>
      <c r="R161" s="365">
        <f t="shared" si="49"/>
        <v>0</v>
      </c>
    </row>
    <row r="162" spans="1:118">
      <c r="A162" s="232" t="s">
        <v>174</v>
      </c>
      <c r="B162" s="243"/>
      <c r="C162" s="210"/>
      <c r="D162" s="210"/>
      <c r="E162" s="231"/>
      <c r="F162" s="230"/>
      <c r="G162" s="231"/>
      <c r="H162" s="230"/>
      <c r="I162" s="231"/>
      <c r="J162" s="230"/>
      <c r="K162" s="231"/>
      <c r="L162" s="230"/>
      <c r="M162" s="231"/>
      <c r="N162" s="371"/>
      <c r="O162" s="230"/>
      <c r="P162" s="231"/>
      <c r="Q162" s="365">
        <f t="shared" si="48"/>
        <v>0</v>
      </c>
      <c r="R162" s="365">
        <f t="shared" si="49"/>
        <v>0</v>
      </c>
      <c r="S162" s="369"/>
      <c r="T162" s="369"/>
      <c r="U162" s="369"/>
      <c r="V162" s="369"/>
      <c r="W162" s="369"/>
      <c r="X162" s="369"/>
      <c r="Y162" s="369"/>
      <c r="Z162" s="369"/>
      <c r="AA162" s="369"/>
      <c r="AB162" s="369"/>
      <c r="AC162" s="369"/>
      <c r="AD162" s="369"/>
      <c r="AE162" s="369"/>
      <c r="AF162" s="369"/>
      <c r="AG162" s="369"/>
      <c r="AH162" s="369"/>
      <c r="AI162" s="369"/>
      <c r="AJ162" s="369"/>
      <c r="AK162" s="369"/>
      <c r="AL162" s="369"/>
      <c r="AM162" s="369"/>
      <c r="AN162" s="369"/>
      <c r="AO162" s="369"/>
      <c r="AP162" s="369"/>
      <c r="AQ162" s="369"/>
      <c r="AR162" s="369"/>
      <c r="AS162" s="369"/>
      <c r="AT162" s="369"/>
      <c r="AU162" s="369"/>
      <c r="AV162" s="369"/>
      <c r="AW162" s="369"/>
      <c r="AX162" s="369"/>
      <c r="AY162" s="369"/>
      <c r="AZ162" s="369"/>
      <c r="BA162" s="369"/>
      <c r="BB162" s="369"/>
      <c r="BC162" s="369"/>
      <c r="BD162" s="369"/>
      <c r="BE162" s="369"/>
      <c r="BF162" s="369"/>
      <c r="BG162" s="369"/>
      <c r="BH162" s="369"/>
      <c r="BI162" s="369"/>
      <c r="BJ162" s="369"/>
      <c r="BK162" s="369"/>
      <c r="BL162" s="369"/>
      <c r="BM162" s="369"/>
      <c r="BN162" s="369"/>
      <c r="BO162" s="369"/>
      <c r="BP162" s="369"/>
      <c r="BQ162" s="369"/>
      <c r="BR162" s="369"/>
      <c r="BS162" s="369"/>
      <c r="BT162" s="369"/>
      <c r="BU162" s="369"/>
      <c r="BV162" s="369"/>
      <c r="BW162" s="369"/>
      <c r="BX162" s="369"/>
      <c r="BY162" s="369"/>
      <c r="BZ162" s="369"/>
      <c r="CA162" s="369"/>
      <c r="CB162" s="369"/>
      <c r="CC162" s="369"/>
      <c r="CD162" s="369"/>
      <c r="CE162" s="369"/>
      <c r="CF162" s="369"/>
      <c r="CG162" s="369"/>
      <c r="CH162" s="369"/>
      <c r="CI162" s="369"/>
      <c r="CJ162" s="369"/>
      <c r="CK162" s="369"/>
      <c r="CL162" s="369"/>
      <c r="CM162" s="369"/>
      <c r="CN162" s="369"/>
      <c r="CO162" s="369"/>
      <c r="CP162" s="369"/>
      <c r="CQ162" s="369"/>
      <c r="CR162" s="369"/>
      <c r="CS162" s="369"/>
      <c r="CT162" s="369"/>
      <c r="CU162" s="369"/>
      <c r="CV162" s="369"/>
      <c r="CW162" s="369"/>
      <c r="CX162" s="369"/>
      <c r="CY162" s="369"/>
      <c r="CZ162" s="369"/>
      <c r="DA162" s="369"/>
      <c r="DB162" s="369"/>
      <c r="DC162" s="369"/>
      <c r="DD162" s="369"/>
      <c r="DE162" s="369"/>
      <c r="DF162" s="369"/>
      <c r="DG162" s="369"/>
      <c r="DH162" s="369"/>
      <c r="DI162" s="369"/>
      <c r="DJ162" s="369"/>
      <c r="DK162" s="369"/>
      <c r="DL162" s="369"/>
      <c r="DM162" s="369"/>
      <c r="DN162" s="369"/>
    </row>
    <row r="163" spans="1:118" s="369" customFormat="1">
      <c r="A163" s="244" t="s">
        <v>36</v>
      </c>
      <c r="B163" s="485" t="s">
        <v>184</v>
      </c>
      <c r="C163" s="210">
        <f t="shared" si="4"/>
        <v>28236</v>
      </c>
      <c r="D163" s="210">
        <f>'[1]5.3-7.'!C70-'4.3-7'!H163-'4.3-7'!E163-'4.3-7'!F163-'4.3-7'!G163-'4.3-7'!I163-'4.3-7'!J163-'4.3-7'!K163-L163-M163-O163-P163</f>
        <v>28236</v>
      </c>
      <c r="E163" s="210"/>
      <c r="F163" s="230"/>
      <c r="G163" s="231"/>
      <c r="H163" s="230"/>
      <c r="I163" s="231"/>
      <c r="J163" s="230"/>
      <c r="K163" s="231"/>
      <c r="L163" s="230"/>
      <c r="M163" s="231"/>
      <c r="N163" s="371"/>
      <c r="O163" s="230"/>
      <c r="P163" s="231"/>
      <c r="Q163" s="365">
        <f t="shared" si="48"/>
        <v>28236</v>
      </c>
      <c r="R163" s="365">
        <f t="shared" si="49"/>
        <v>0</v>
      </c>
    </row>
    <row r="164" spans="1:118">
      <c r="A164" s="209" t="s">
        <v>672</v>
      </c>
      <c r="B164" s="262"/>
      <c r="C164" s="210">
        <v>0</v>
      </c>
      <c r="D164" s="210">
        <v>0</v>
      </c>
      <c r="E164" s="210">
        <v>0</v>
      </c>
      <c r="F164" s="210">
        <v>0</v>
      </c>
      <c r="G164" s="210">
        <v>0</v>
      </c>
      <c r="H164" s="210">
        <v>0</v>
      </c>
      <c r="I164" s="210">
        <v>0</v>
      </c>
      <c r="J164" s="210">
        <v>0</v>
      </c>
      <c r="K164" s="210">
        <v>0</v>
      </c>
      <c r="L164" s="210">
        <v>0</v>
      </c>
      <c r="M164" s="210">
        <v>0</v>
      </c>
      <c r="N164" s="210">
        <v>0</v>
      </c>
      <c r="O164" s="210">
        <v>0</v>
      </c>
      <c r="P164" s="210">
        <v>0</v>
      </c>
      <c r="Q164" s="365">
        <f t="shared" si="48"/>
        <v>0</v>
      </c>
      <c r="R164" s="365">
        <f t="shared" si="49"/>
        <v>0</v>
      </c>
    </row>
    <row r="165" spans="1:118">
      <c r="A165" s="480" t="s">
        <v>673</v>
      </c>
      <c r="B165" s="261"/>
      <c r="C165" s="212">
        <f t="shared" ref="C165:P165" si="55">C163+C164</f>
        <v>28236</v>
      </c>
      <c r="D165" s="212">
        <f t="shared" si="55"/>
        <v>28236</v>
      </c>
      <c r="E165" s="212">
        <f t="shared" si="55"/>
        <v>0</v>
      </c>
      <c r="F165" s="212">
        <f t="shared" si="55"/>
        <v>0</v>
      </c>
      <c r="G165" s="212">
        <f t="shared" si="55"/>
        <v>0</v>
      </c>
      <c r="H165" s="212">
        <f t="shared" si="55"/>
        <v>0</v>
      </c>
      <c r="I165" s="212">
        <f t="shared" si="55"/>
        <v>0</v>
      </c>
      <c r="J165" s="212">
        <f t="shared" si="55"/>
        <v>0</v>
      </c>
      <c r="K165" s="212">
        <f t="shared" si="55"/>
        <v>0</v>
      </c>
      <c r="L165" s="212">
        <f t="shared" si="55"/>
        <v>0</v>
      </c>
      <c r="M165" s="212">
        <f t="shared" si="55"/>
        <v>0</v>
      </c>
      <c r="N165" s="212">
        <f t="shared" si="55"/>
        <v>0</v>
      </c>
      <c r="O165" s="212">
        <f t="shared" si="55"/>
        <v>0</v>
      </c>
      <c r="P165" s="212">
        <f t="shared" si="55"/>
        <v>0</v>
      </c>
      <c r="Q165" s="365">
        <f t="shared" si="48"/>
        <v>28236</v>
      </c>
      <c r="R165" s="365">
        <f t="shared" si="49"/>
        <v>0</v>
      </c>
    </row>
    <row r="166" spans="1:118">
      <c r="A166" s="233" t="s">
        <v>175</v>
      </c>
      <c r="B166" s="243"/>
      <c r="C166" s="210"/>
      <c r="D166" s="210"/>
      <c r="E166" s="231"/>
      <c r="F166" s="230"/>
      <c r="G166" s="231"/>
      <c r="H166" s="230"/>
      <c r="I166" s="231"/>
      <c r="J166" s="230"/>
      <c r="K166" s="231"/>
      <c r="L166" s="230"/>
      <c r="M166" s="231"/>
      <c r="N166" s="371"/>
      <c r="O166" s="230"/>
      <c r="P166" s="231"/>
      <c r="Q166" s="365">
        <f t="shared" si="48"/>
        <v>0</v>
      </c>
      <c r="R166" s="365">
        <f t="shared" si="49"/>
        <v>0</v>
      </c>
      <c r="S166" s="369"/>
      <c r="T166" s="369"/>
      <c r="U166" s="369"/>
      <c r="V166" s="369"/>
      <c r="W166" s="369"/>
      <c r="X166" s="369"/>
      <c r="Y166" s="369"/>
      <c r="Z166" s="369"/>
      <c r="AA166" s="369"/>
      <c r="AB166" s="369"/>
      <c r="AC166" s="369"/>
      <c r="AD166" s="369"/>
      <c r="AE166" s="369"/>
      <c r="AF166" s="369"/>
      <c r="AG166" s="369"/>
      <c r="AH166" s="369"/>
      <c r="AI166" s="369"/>
      <c r="AJ166" s="369"/>
      <c r="AK166" s="369"/>
      <c r="AL166" s="369"/>
      <c r="AM166" s="369"/>
      <c r="AN166" s="369"/>
      <c r="AO166" s="369"/>
      <c r="AP166" s="369"/>
      <c r="AQ166" s="369"/>
      <c r="AR166" s="369"/>
      <c r="AS166" s="369"/>
      <c r="AT166" s="369"/>
      <c r="AU166" s="369"/>
      <c r="AV166" s="369"/>
      <c r="AW166" s="369"/>
      <c r="AX166" s="369"/>
      <c r="AY166" s="369"/>
      <c r="AZ166" s="369"/>
      <c r="BA166" s="369"/>
      <c r="BB166" s="369"/>
      <c r="BC166" s="369"/>
      <c r="BD166" s="369"/>
      <c r="BE166" s="369"/>
      <c r="BF166" s="369"/>
      <c r="BG166" s="369"/>
      <c r="BH166" s="369"/>
      <c r="BI166" s="369"/>
      <c r="BJ166" s="369"/>
      <c r="BK166" s="369"/>
      <c r="BL166" s="369"/>
      <c r="BM166" s="369"/>
      <c r="BN166" s="369"/>
      <c r="BO166" s="369"/>
      <c r="BP166" s="369"/>
      <c r="BQ166" s="369"/>
      <c r="BR166" s="369"/>
      <c r="BS166" s="369"/>
      <c r="BT166" s="369"/>
      <c r="BU166" s="369"/>
      <c r="BV166" s="369"/>
      <c r="BW166" s="369"/>
      <c r="BX166" s="369"/>
      <c r="BY166" s="369"/>
      <c r="BZ166" s="369"/>
      <c r="CA166" s="369"/>
      <c r="CB166" s="369"/>
      <c r="CC166" s="369"/>
      <c r="CD166" s="369"/>
      <c r="CE166" s="369"/>
      <c r="CF166" s="369"/>
      <c r="CG166" s="369"/>
      <c r="CH166" s="369"/>
      <c r="CI166" s="369"/>
      <c r="CJ166" s="369"/>
      <c r="CK166" s="369"/>
      <c r="CL166" s="369"/>
      <c r="CM166" s="369"/>
      <c r="CN166" s="369"/>
      <c r="CO166" s="369"/>
      <c r="CP166" s="369"/>
      <c r="CQ166" s="369"/>
      <c r="CR166" s="369"/>
      <c r="CS166" s="369"/>
      <c r="CT166" s="369"/>
      <c r="CU166" s="369"/>
      <c r="CV166" s="369"/>
      <c r="CW166" s="369"/>
      <c r="CX166" s="369"/>
      <c r="CY166" s="369"/>
      <c r="CZ166" s="369"/>
      <c r="DA166" s="369"/>
      <c r="DB166" s="369"/>
      <c r="DC166" s="369"/>
      <c r="DD166" s="369"/>
      <c r="DE166" s="369"/>
      <c r="DF166" s="369"/>
      <c r="DG166" s="369"/>
      <c r="DH166" s="369"/>
      <c r="DI166" s="369"/>
      <c r="DJ166" s="369"/>
      <c r="DK166" s="369"/>
      <c r="DL166" s="369"/>
      <c r="DM166" s="369"/>
      <c r="DN166" s="369"/>
    </row>
    <row r="167" spans="1:118" s="369" customFormat="1">
      <c r="A167" s="244" t="s">
        <v>36</v>
      </c>
      <c r="B167" s="485" t="s">
        <v>186</v>
      </c>
      <c r="C167" s="210">
        <f t="shared" si="4"/>
        <v>11734</v>
      </c>
      <c r="D167" s="210">
        <f>'[1]5.3-7.'!C72-'4.3-7'!H167-'4.3-7'!E167-'4.3-7'!F167-'4.3-7'!G167-'4.3-7'!I167-'4.3-7'!J167-'4.3-7'!K167-L167-M167-O167-P167</f>
        <v>11734</v>
      </c>
      <c r="E167" s="210"/>
      <c r="F167" s="230"/>
      <c r="G167" s="231"/>
      <c r="H167" s="230"/>
      <c r="I167" s="231"/>
      <c r="J167" s="230"/>
      <c r="K167" s="231"/>
      <c r="L167" s="230"/>
      <c r="M167" s="231"/>
      <c r="N167" s="371"/>
      <c r="O167" s="230"/>
      <c r="P167" s="231"/>
      <c r="Q167" s="365">
        <f t="shared" si="48"/>
        <v>11734</v>
      </c>
      <c r="R167" s="365">
        <f t="shared" si="49"/>
        <v>0</v>
      </c>
    </row>
    <row r="168" spans="1:118">
      <c r="A168" s="209" t="s">
        <v>672</v>
      </c>
      <c r="B168" s="262"/>
      <c r="C168" s="210">
        <v>0</v>
      </c>
      <c r="D168" s="210">
        <v>0</v>
      </c>
      <c r="E168" s="210">
        <v>0</v>
      </c>
      <c r="F168" s="210">
        <v>0</v>
      </c>
      <c r="G168" s="210">
        <v>0</v>
      </c>
      <c r="H168" s="210">
        <v>0</v>
      </c>
      <c r="I168" s="210">
        <v>0</v>
      </c>
      <c r="J168" s="210">
        <v>0</v>
      </c>
      <c r="K168" s="210">
        <v>0</v>
      </c>
      <c r="L168" s="210">
        <v>0</v>
      </c>
      <c r="M168" s="210">
        <v>0</v>
      </c>
      <c r="N168" s="210">
        <v>0</v>
      </c>
      <c r="O168" s="210">
        <v>0</v>
      </c>
      <c r="P168" s="210">
        <v>0</v>
      </c>
      <c r="Q168" s="365">
        <f t="shared" si="48"/>
        <v>0</v>
      </c>
      <c r="R168" s="365">
        <f t="shared" si="49"/>
        <v>0</v>
      </c>
    </row>
    <row r="169" spans="1:118">
      <c r="A169" s="480" t="s">
        <v>673</v>
      </c>
      <c r="B169" s="261"/>
      <c r="C169" s="212">
        <f t="shared" ref="C169:P169" si="56">C167+C168</f>
        <v>11734</v>
      </c>
      <c r="D169" s="212">
        <f t="shared" si="56"/>
        <v>11734</v>
      </c>
      <c r="E169" s="212">
        <f t="shared" si="56"/>
        <v>0</v>
      </c>
      <c r="F169" s="212">
        <f t="shared" si="56"/>
        <v>0</v>
      </c>
      <c r="G169" s="212">
        <f t="shared" si="56"/>
        <v>0</v>
      </c>
      <c r="H169" s="212">
        <f t="shared" si="56"/>
        <v>0</v>
      </c>
      <c r="I169" s="212">
        <f t="shared" si="56"/>
        <v>0</v>
      </c>
      <c r="J169" s="212">
        <f t="shared" si="56"/>
        <v>0</v>
      </c>
      <c r="K169" s="212">
        <f t="shared" si="56"/>
        <v>0</v>
      </c>
      <c r="L169" s="212">
        <f t="shared" si="56"/>
        <v>0</v>
      </c>
      <c r="M169" s="212">
        <f t="shared" si="56"/>
        <v>0</v>
      </c>
      <c r="N169" s="212">
        <f t="shared" si="56"/>
        <v>0</v>
      </c>
      <c r="O169" s="212">
        <f t="shared" si="56"/>
        <v>0</v>
      </c>
      <c r="P169" s="212">
        <f t="shared" si="56"/>
        <v>0</v>
      </c>
      <c r="Q169" s="365">
        <f t="shared" si="48"/>
        <v>11734</v>
      </c>
      <c r="R169" s="365">
        <f t="shared" si="49"/>
        <v>0</v>
      </c>
    </row>
    <row r="170" spans="1:118">
      <c r="A170" s="232" t="s">
        <v>176</v>
      </c>
      <c r="B170" s="243"/>
      <c r="C170" s="210"/>
      <c r="D170" s="210"/>
      <c r="E170" s="231"/>
      <c r="F170" s="230"/>
      <c r="G170" s="231"/>
      <c r="H170" s="230"/>
      <c r="I170" s="231"/>
      <c r="J170" s="230"/>
      <c r="K170" s="231"/>
      <c r="L170" s="230"/>
      <c r="M170" s="231"/>
      <c r="N170" s="371"/>
      <c r="O170" s="230"/>
      <c r="P170" s="231"/>
      <c r="Q170" s="365">
        <f t="shared" si="48"/>
        <v>0</v>
      </c>
      <c r="R170" s="365">
        <f t="shared" si="49"/>
        <v>0</v>
      </c>
      <c r="S170" s="369"/>
      <c r="T170" s="369"/>
      <c r="U170" s="369"/>
      <c r="V170" s="369"/>
      <c r="W170" s="369"/>
      <c r="X170" s="369"/>
      <c r="Y170" s="369"/>
      <c r="Z170" s="369"/>
      <c r="AA170" s="369"/>
      <c r="AB170" s="369"/>
      <c r="AC170" s="369"/>
      <c r="AD170" s="369"/>
      <c r="AE170" s="369"/>
      <c r="AF170" s="369"/>
      <c r="AG170" s="369"/>
      <c r="AH170" s="369"/>
      <c r="AI170" s="369"/>
      <c r="AJ170" s="369"/>
      <c r="AK170" s="369"/>
      <c r="AL170" s="369"/>
      <c r="AM170" s="369"/>
      <c r="AN170" s="369"/>
      <c r="AO170" s="369"/>
      <c r="AP170" s="369"/>
      <c r="AQ170" s="369"/>
      <c r="AR170" s="369"/>
      <c r="AS170" s="369"/>
      <c r="AT170" s="369"/>
      <c r="AU170" s="369"/>
      <c r="AV170" s="369"/>
      <c r="AW170" s="369"/>
      <c r="AX170" s="369"/>
      <c r="AY170" s="369"/>
      <c r="AZ170" s="369"/>
      <c r="BA170" s="369"/>
      <c r="BB170" s="369"/>
      <c r="BC170" s="369"/>
      <c r="BD170" s="369"/>
      <c r="BE170" s="369"/>
      <c r="BF170" s="369"/>
      <c r="BG170" s="369"/>
      <c r="BH170" s="369"/>
      <c r="BI170" s="369"/>
      <c r="BJ170" s="369"/>
      <c r="BK170" s="369"/>
      <c r="BL170" s="369"/>
      <c r="BM170" s="369"/>
      <c r="BN170" s="369"/>
      <c r="BO170" s="369"/>
      <c r="BP170" s="369"/>
      <c r="BQ170" s="369"/>
      <c r="BR170" s="369"/>
      <c r="BS170" s="369"/>
      <c r="BT170" s="369"/>
      <c r="BU170" s="369"/>
      <c r="BV170" s="369"/>
      <c r="BW170" s="369"/>
      <c r="BX170" s="369"/>
      <c r="BY170" s="369"/>
      <c r="BZ170" s="369"/>
      <c r="CA170" s="369"/>
      <c r="CB170" s="369"/>
      <c r="CC170" s="369"/>
      <c r="CD170" s="369"/>
      <c r="CE170" s="369"/>
      <c r="CF170" s="369"/>
      <c r="CG170" s="369"/>
      <c r="CH170" s="369"/>
      <c r="CI170" s="369"/>
      <c r="CJ170" s="369"/>
      <c r="CK170" s="369"/>
      <c r="CL170" s="369"/>
      <c r="CM170" s="369"/>
      <c r="CN170" s="369"/>
      <c r="CO170" s="369"/>
      <c r="CP170" s="369"/>
      <c r="CQ170" s="369"/>
      <c r="CR170" s="369"/>
      <c r="CS170" s="369"/>
      <c r="CT170" s="369"/>
      <c r="CU170" s="369"/>
      <c r="CV170" s="369"/>
      <c r="CW170" s="369"/>
      <c r="CX170" s="369"/>
      <c r="CY170" s="369"/>
      <c r="CZ170" s="369"/>
      <c r="DA170" s="369"/>
      <c r="DB170" s="369"/>
      <c r="DC170" s="369"/>
      <c r="DD170" s="369"/>
      <c r="DE170" s="369"/>
      <c r="DF170" s="369"/>
      <c r="DG170" s="369"/>
      <c r="DH170" s="369"/>
      <c r="DI170" s="369"/>
      <c r="DJ170" s="369"/>
      <c r="DK170" s="369"/>
      <c r="DL170" s="369"/>
      <c r="DM170" s="369"/>
      <c r="DN170" s="369"/>
    </row>
    <row r="171" spans="1:118" s="369" customFormat="1">
      <c r="A171" s="244" t="s">
        <v>36</v>
      </c>
      <c r="B171" s="485" t="s">
        <v>183</v>
      </c>
      <c r="C171" s="210">
        <f t="shared" si="4"/>
        <v>6289</v>
      </c>
      <c r="D171" s="210">
        <f>'[1]5.3-7.'!C74-'4.3-7'!H171-'4.3-7'!E171-'4.3-7'!F171-'4.3-7'!G171-'4.3-7'!I171-'4.3-7'!J171-'4.3-7'!K171-L171-M171-O171-P171</f>
        <v>5584</v>
      </c>
      <c r="E171" s="210"/>
      <c r="F171" s="230"/>
      <c r="G171" s="231"/>
      <c r="H171" s="230"/>
      <c r="I171" s="231"/>
      <c r="J171" s="230">
        <v>705</v>
      </c>
      <c r="K171" s="231"/>
      <c r="L171" s="230"/>
      <c r="M171" s="231"/>
      <c r="N171" s="371"/>
      <c r="O171" s="230"/>
      <c r="P171" s="231"/>
      <c r="Q171" s="365">
        <f t="shared" si="48"/>
        <v>6289</v>
      </c>
      <c r="R171" s="365">
        <f t="shared" si="49"/>
        <v>0</v>
      </c>
    </row>
    <row r="172" spans="1:118">
      <c r="A172" s="209" t="s">
        <v>677</v>
      </c>
      <c r="B172" s="262"/>
      <c r="C172" s="210">
        <v>1300</v>
      </c>
      <c r="D172" s="210"/>
      <c r="E172" s="210"/>
      <c r="F172" s="213"/>
      <c r="G172" s="210"/>
      <c r="H172" s="213"/>
      <c r="I172" s="210"/>
      <c r="J172" s="213">
        <v>1300</v>
      </c>
      <c r="K172" s="210"/>
      <c r="L172" s="213"/>
      <c r="M172" s="210"/>
      <c r="N172" s="210"/>
      <c r="O172" s="213"/>
      <c r="P172" s="210"/>
      <c r="Q172" s="365">
        <f t="shared" si="48"/>
        <v>1300</v>
      </c>
      <c r="R172" s="365">
        <f t="shared" si="49"/>
        <v>0</v>
      </c>
    </row>
    <row r="173" spans="1:118">
      <c r="A173" s="209" t="s">
        <v>672</v>
      </c>
      <c r="B173" s="262"/>
      <c r="C173" s="210">
        <f t="shared" ref="C173:P173" si="57">SUM(C172:C172)</f>
        <v>1300</v>
      </c>
      <c r="D173" s="210">
        <f t="shared" si="57"/>
        <v>0</v>
      </c>
      <c r="E173" s="210">
        <f t="shared" si="57"/>
        <v>0</v>
      </c>
      <c r="F173" s="210">
        <f t="shared" si="57"/>
        <v>0</v>
      </c>
      <c r="G173" s="210">
        <f t="shared" si="57"/>
        <v>0</v>
      </c>
      <c r="H173" s="210">
        <f t="shared" si="57"/>
        <v>0</v>
      </c>
      <c r="I173" s="210">
        <f t="shared" si="57"/>
        <v>0</v>
      </c>
      <c r="J173" s="210">
        <f t="shared" si="57"/>
        <v>1300</v>
      </c>
      <c r="K173" s="210">
        <f t="shared" si="57"/>
        <v>0</v>
      </c>
      <c r="L173" s="210">
        <f t="shared" si="57"/>
        <v>0</v>
      </c>
      <c r="M173" s="210">
        <f t="shared" si="57"/>
        <v>0</v>
      </c>
      <c r="N173" s="210">
        <f t="shared" si="57"/>
        <v>0</v>
      </c>
      <c r="O173" s="210">
        <f t="shared" si="57"/>
        <v>0</v>
      </c>
      <c r="P173" s="210">
        <f t="shared" si="57"/>
        <v>0</v>
      </c>
      <c r="Q173" s="365">
        <f t="shared" si="48"/>
        <v>1300</v>
      </c>
      <c r="R173" s="365">
        <f t="shared" si="49"/>
        <v>0</v>
      </c>
    </row>
    <row r="174" spans="1:118">
      <c r="A174" s="480" t="s">
        <v>673</v>
      </c>
      <c r="B174" s="261"/>
      <c r="C174" s="212">
        <f t="shared" ref="C174:P174" si="58">C171+C173</f>
        <v>7589</v>
      </c>
      <c r="D174" s="212">
        <f t="shared" si="58"/>
        <v>5584</v>
      </c>
      <c r="E174" s="212">
        <f t="shared" si="58"/>
        <v>0</v>
      </c>
      <c r="F174" s="212">
        <f t="shared" si="58"/>
        <v>0</v>
      </c>
      <c r="G174" s="212">
        <f t="shared" si="58"/>
        <v>0</v>
      </c>
      <c r="H174" s="212">
        <f t="shared" si="58"/>
        <v>0</v>
      </c>
      <c r="I174" s="212">
        <f t="shared" si="58"/>
        <v>0</v>
      </c>
      <c r="J174" s="212">
        <f t="shared" si="58"/>
        <v>2005</v>
      </c>
      <c r="K174" s="212">
        <f t="shared" si="58"/>
        <v>0</v>
      </c>
      <c r="L174" s="212">
        <f t="shared" si="58"/>
        <v>0</v>
      </c>
      <c r="M174" s="212">
        <f t="shared" si="58"/>
        <v>0</v>
      </c>
      <c r="N174" s="212">
        <f t="shared" si="58"/>
        <v>0</v>
      </c>
      <c r="O174" s="212">
        <f t="shared" si="58"/>
        <v>0</v>
      </c>
      <c r="P174" s="212">
        <f t="shared" si="58"/>
        <v>0</v>
      </c>
      <c r="Q174" s="365">
        <f t="shared" si="48"/>
        <v>7589</v>
      </c>
      <c r="R174" s="365">
        <f t="shared" si="49"/>
        <v>0</v>
      </c>
    </row>
    <row r="175" spans="1:118" s="369" customFormat="1">
      <c r="A175" s="232" t="s">
        <v>276</v>
      </c>
      <c r="B175" s="243"/>
      <c r="C175" s="210"/>
      <c r="D175" s="210"/>
      <c r="E175" s="210"/>
      <c r="F175" s="230"/>
      <c r="G175" s="231"/>
      <c r="H175" s="230"/>
      <c r="I175" s="231"/>
      <c r="J175" s="230"/>
      <c r="K175" s="231"/>
      <c r="L175" s="230"/>
      <c r="M175" s="231"/>
      <c r="N175" s="371"/>
      <c r="O175" s="230"/>
      <c r="P175" s="231"/>
      <c r="Q175" s="365">
        <f t="shared" si="48"/>
        <v>0</v>
      </c>
      <c r="R175" s="365">
        <f t="shared" si="49"/>
        <v>0</v>
      </c>
    </row>
    <row r="176" spans="1:118" s="369" customFormat="1">
      <c r="A176" s="244" t="s">
        <v>36</v>
      </c>
      <c r="B176" s="485" t="s">
        <v>183</v>
      </c>
      <c r="C176" s="210">
        <f t="shared" si="4"/>
        <v>14745</v>
      </c>
      <c r="D176" s="210">
        <f>'[1]5.3-7.'!C76-'4.3-7'!H176-'4.3-7'!E176-'4.3-7'!F176-'4.3-7'!G176-'4.3-7'!I176-'4.3-7'!J176-'4.3-7'!K176-L176-M176-O176-P176</f>
        <v>14745</v>
      </c>
      <c r="E176" s="210"/>
      <c r="F176" s="230"/>
      <c r="G176" s="231"/>
      <c r="H176" s="230"/>
      <c r="I176" s="231"/>
      <c r="J176" s="230"/>
      <c r="K176" s="231"/>
      <c r="L176" s="230"/>
      <c r="M176" s="231"/>
      <c r="N176" s="371"/>
      <c r="O176" s="230"/>
      <c r="P176" s="231"/>
      <c r="Q176" s="365">
        <f t="shared" si="48"/>
        <v>14745</v>
      </c>
      <c r="R176" s="365">
        <f t="shared" si="49"/>
        <v>0</v>
      </c>
    </row>
    <row r="177" spans="1:118">
      <c r="A177" s="209" t="s">
        <v>672</v>
      </c>
      <c r="B177" s="262"/>
      <c r="C177" s="210">
        <v>0</v>
      </c>
      <c r="D177" s="210">
        <v>0</v>
      </c>
      <c r="E177" s="210">
        <v>0</v>
      </c>
      <c r="F177" s="210">
        <v>0</v>
      </c>
      <c r="G177" s="210">
        <v>0</v>
      </c>
      <c r="H177" s="210">
        <v>0</v>
      </c>
      <c r="I177" s="210">
        <v>0</v>
      </c>
      <c r="J177" s="210">
        <v>0</v>
      </c>
      <c r="K177" s="210">
        <v>0</v>
      </c>
      <c r="L177" s="210">
        <v>0</v>
      </c>
      <c r="M177" s="210">
        <v>0</v>
      </c>
      <c r="N177" s="210">
        <v>0</v>
      </c>
      <c r="O177" s="210">
        <v>0</v>
      </c>
      <c r="P177" s="210">
        <v>0</v>
      </c>
      <c r="Q177" s="365">
        <f t="shared" si="48"/>
        <v>0</v>
      </c>
      <c r="R177" s="365">
        <f t="shared" si="49"/>
        <v>0</v>
      </c>
    </row>
    <row r="178" spans="1:118">
      <c r="A178" s="480" t="s">
        <v>673</v>
      </c>
      <c r="B178" s="261"/>
      <c r="C178" s="212">
        <f t="shared" ref="C178:P178" si="59">C176+C177</f>
        <v>14745</v>
      </c>
      <c r="D178" s="212">
        <f t="shared" si="59"/>
        <v>14745</v>
      </c>
      <c r="E178" s="212">
        <f t="shared" si="59"/>
        <v>0</v>
      </c>
      <c r="F178" s="212">
        <f t="shared" si="59"/>
        <v>0</v>
      </c>
      <c r="G178" s="212">
        <f t="shared" si="59"/>
        <v>0</v>
      </c>
      <c r="H178" s="212">
        <f t="shared" si="59"/>
        <v>0</v>
      </c>
      <c r="I178" s="212">
        <f t="shared" si="59"/>
        <v>0</v>
      </c>
      <c r="J178" s="212">
        <f t="shared" si="59"/>
        <v>0</v>
      </c>
      <c r="K178" s="212">
        <f t="shared" si="59"/>
        <v>0</v>
      </c>
      <c r="L178" s="212">
        <f t="shared" si="59"/>
        <v>0</v>
      </c>
      <c r="M178" s="212">
        <f t="shared" si="59"/>
        <v>0</v>
      </c>
      <c r="N178" s="212">
        <f t="shared" si="59"/>
        <v>0</v>
      </c>
      <c r="O178" s="212">
        <f t="shared" si="59"/>
        <v>0</v>
      </c>
      <c r="P178" s="212">
        <f t="shared" si="59"/>
        <v>0</v>
      </c>
      <c r="Q178" s="365">
        <f t="shared" si="48"/>
        <v>14745</v>
      </c>
      <c r="R178" s="365">
        <f t="shared" si="49"/>
        <v>0</v>
      </c>
    </row>
    <row r="179" spans="1:118">
      <c r="A179" s="232" t="s">
        <v>177</v>
      </c>
      <c r="B179" s="243"/>
      <c r="C179" s="210"/>
      <c r="D179" s="210"/>
      <c r="E179" s="231"/>
      <c r="F179" s="230"/>
      <c r="G179" s="231"/>
      <c r="H179" s="230"/>
      <c r="I179" s="231"/>
      <c r="J179" s="230"/>
      <c r="K179" s="231"/>
      <c r="L179" s="230"/>
      <c r="M179" s="231"/>
      <c r="N179" s="371"/>
      <c r="O179" s="230"/>
      <c r="P179" s="231"/>
      <c r="Q179" s="365">
        <f t="shared" si="48"/>
        <v>0</v>
      </c>
      <c r="R179" s="365">
        <f t="shared" si="49"/>
        <v>0</v>
      </c>
      <c r="S179" s="369"/>
      <c r="T179" s="369"/>
      <c r="U179" s="369"/>
      <c r="V179" s="369"/>
      <c r="W179" s="369"/>
      <c r="X179" s="369"/>
      <c r="Y179" s="369"/>
      <c r="Z179" s="369"/>
      <c r="AA179" s="369"/>
      <c r="AB179" s="369"/>
      <c r="AC179" s="369"/>
      <c r="AD179" s="369"/>
      <c r="AE179" s="369"/>
      <c r="AF179" s="369"/>
      <c r="AG179" s="369"/>
      <c r="AH179" s="369"/>
      <c r="AI179" s="369"/>
      <c r="AJ179" s="369"/>
      <c r="AK179" s="369"/>
      <c r="AL179" s="369"/>
      <c r="AM179" s="369"/>
      <c r="AN179" s="369"/>
      <c r="AO179" s="369"/>
      <c r="AP179" s="369"/>
      <c r="AQ179" s="369"/>
      <c r="AR179" s="369"/>
      <c r="AS179" s="369"/>
      <c r="AT179" s="369"/>
      <c r="AU179" s="369"/>
      <c r="AV179" s="369"/>
      <c r="AW179" s="369"/>
      <c r="AX179" s="369"/>
      <c r="AY179" s="369"/>
      <c r="AZ179" s="369"/>
      <c r="BA179" s="369"/>
      <c r="BB179" s="369"/>
      <c r="BC179" s="369"/>
      <c r="BD179" s="369"/>
      <c r="BE179" s="369"/>
      <c r="BF179" s="369"/>
      <c r="BG179" s="369"/>
      <c r="BH179" s="369"/>
      <c r="BI179" s="369"/>
      <c r="BJ179" s="369"/>
      <c r="BK179" s="369"/>
      <c r="BL179" s="369"/>
      <c r="BM179" s="369"/>
      <c r="BN179" s="369"/>
      <c r="BO179" s="369"/>
      <c r="BP179" s="369"/>
      <c r="BQ179" s="369"/>
      <c r="BR179" s="369"/>
      <c r="BS179" s="369"/>
      <c r="BT179" s="369"/>
      <c r="BU179" s="369"/>
      <c r="BV179" s="369"/>
      <c r="BW179" s="369"/>
      <c r="BX179" s="369"/>
      <c r="BY179" s="369"/>
      <c r="BZ179" s="369"/>
      <c r="CA179" s="369"/>
      <c r="CB179" s="369"/>
      <c r="CC179" s="369"/>
      <c r="CD179" s="369"/>
      <c r="CE179" s="369"/>
      <c r="CF179" s="369"/>
      <c r="CG179" s="369"/>
      <c r="CH179" s="369"/>
      <c r="CI179" s="369"/>
      <c r="CJ179" s="369"/>
      <c r="CK179" s="369"/>
      <c r="CL179" s="369"/>
      <c r="CM179" s="369"/>
      <c r="CN179" s="369"/>
      <c r="CO179" s="369"/>
      <c r="CP179" s="369"/>
      <c r="CQ179" s="369"/>
      <c r="CR179" s="369"/>
      <c r="CS179" s="369"/>
      <c r="CT179" s="369"/>
      <c r="CU179" s="369"/>
      <c r="CV179" s="369"/>
      <c r="CW179" s="369"/>
      <c r="CX179" s="369"/>
      <c r="CY179" s="369"/>
      <c r="CZ179" s="369"/>
      <c r="DA179" s="369"/>
      <c r="DB179" s="369"/>
      <c r="DC179" s="369"/>
      <c r="DD179" s="369"/>
      <c r="DE179" s="369"/>
      <c r="DF179" s="369"/>
      <c r="DG179" s="369"/>
      <c r="DH179" s="369"/>
      <c r="DI179" s="369"/>
      <c r="DJ179" s="369"/>
      <c r="DK179" s="369"/>
      <c r="DL179" s="369"/>
      <c r="DM179" s="369"/>
      <c r="DN179" s="369"/>
    </row>
    <row r="180" spans="1:118" s="369" customFormat="1">
      <c r="A180" s="244" t="s">
        <v>36</v>
      </c>
      <c r="B180" s="485" t="s">
        <v>183</v>
      </c>
      <c r="C180" s="210">
        <f t="shared" ref="C180:C209" si="60">SUM(D180:P180)</f>
        <v>27327</v>
      </c>
      <c r="D180" s="210">
        <f>'[1]5.3-7.'!C78-'4.3-7'!H180-'4.3-7'!E180-'4.3-7'!F180-'4.3-7'!G180-'4.3-7'!I180-'4.3-7'!J180-'4.3-7'!K180-L180-M180-O180-P180</f>
        <v>24122</v>
      </c>
      <c r="E180" s="210"/>
      <c r="F180" s="230"/>
      <c r="G180" s="231"/>
      <c r="H180" s="230">
        <v>3205</v>
      </c>
      <c r="I180" s="231"/>
      <c r="J180" s="230"/>
      <c r="K180" s="231"/>
      <c r="L180" s="230"/>
      <c r="M180" s="231"/>
      <c r="N180" s="371"/>
      <c r="O180" s="230"/>
      <c r="P180" s="231"/>
      <c r="Q180" s="365">
        <f t="shared" si="48"/>
        <v>27327</v>
      </c>
      <c r="R180" s="365">
        <f t="shared" si="49"/>
        <v>0</v>
      </c>
    </row>
    <row r="181" spans="1:118">
      <c r="A181" s="209" t="s">
        <v>677</v>
      </c>
      <c r="B181" s="262"/>
      <c r="C181" s="210">
        <v>143</v>
      </c>
      <c r="D181" s="210"/>
      <c r="E181" s="210"/>
      <c r="F181" s="213"/>
      <c r="G181" s="210"/>
      <c r="H181" s="213">
        <v>143</v>
      </c>
      <c r="I181" s="210"/>
      <c r="J181" s="213"/>
      <c r="K181" s="210"/>
      <c r="L181" s="213"/>
      <c r="M181" s="210"/>
      <c r="N181" s="210"/>
      <c r="O181" s="213"/>
      <c r="P181" s="210"/>
      <c r="Q181" s="365">
        <f t="shared" si="48"/>
        <v>143</v>
      </c>
      <c r="R181" s="365">
        <f t="shared" si="49"/>
        <v>0</v>
      </c>
    </row>
    <row r="182" spans="1:118">
      <c r="A182" s="209" t="s">
        <v>672</v>
      </c>
      <c r="B182" s="262"/>
      <c r="C182" s="210">
        <f t="shared" ref="C182:P182" si="61">SUM(C181:C181)</f>
        <v>143</v>
      </c>
      <c r="D182" s="210">
        <f t="shared" si="61"/>
        <v>0</v>
      </c>
      <c r="E182" s="210">
        <f t="shared" si="61"/>
        <v>0</v>
      </c>
      <c r="F182" s="210">
        <f t="shared" si="61"/>
        <v>0</v>
      </c>
      <c r="G182" s="210">
        <f t="shared" si="61"/>
        <v>0</v>
      </c>
      <c r="H182" s="210">
        <f t="shared" si="61"/>
        <v>143</v>
      </c>
      <c r="I182" s="210">
        <f t="shared" si="61"/>
        <v>0</v>
      </c>
      <c r="J182" s="210">
        <f t="shared" si="61"/>
        <v>0</v>
      </c>
      <c r="K182" s="210">
        <f t="shared" si="61"/>
        <v>0</v>
      </c>
      <c r="L182" s="210">
        <f t="shared" si="61"/>
        <v>0</v>
      </c>
      <c r="M182" s="210">
        <f t="shared" si="61"/>
        <v>0</v>
      </c>
      <c r="N182" s="210">
        <f t="shared" si="61"/>
        <v>0</v>
      </c>
      <c r="O182" s="210">
        <f t="shared" si="61"/>
        <v>0</v>
      </c>
      <c r="P182" s="210">
        <f t="shared" si="61"/>
        <v>0</v>
      </c>
      <c r="Q182" s="365">
        <f t="shared" si="48"/>
        <v>143</v>
      </c>
      <c r="R182" s="365">
        <f t="shared" si="49"/>
        <v>0</v>
      </c>
    </row>
    <row r="183" spans="1:118">
      <c r="A183" s="480" t="s">
        <v>673</v>
      </c>
      <c r="B183" s="261"/>
      <c r="C183" s="212">
        <f t="shared" ref="C183:P183" si="62">C180+C182</f>
        <v>27470</v>
      </c>
      <c r="D183" s="212">
        <f t="shared" si="62"/>
        <v>24122</v>
      </c>
      <c r="E183" s="212">
        <f t="shared" si="62"/>
        <v>0</v>
      </c>
      <c r="F183" s="212">
        <f t="shared" si="62"/>
        <v>0</v>
      </c>
      <c r="G183" s="212">
        <f t="shared" si="62"/>
        <v>0</v>
      </c>
      <c r="H183" s="212">
        <f t="shared" si="62"/>
        <v>3348</v>
      </c>
      <c r="I183" s="212">
        <f t="shared" si="62"/>
        <v>0</v>
      </c>
      <c r="J183" s="212">
        <f t="shared" si="62"/>
        <v>0</v>
      </c>
      <c r="K183" s="212">
        <f t="shared" si="62"/>
        <v>0</v>
      </c>
      <c r="L183" s="212">
        <f t="shared" si="62"/>
        <v>0</v>
      </c>
      <c r="M183" s="212">
        <f t="shared" si="62"/>
        <v>0</v>
      </c>
      <c r="N183" s="212">
        <f t="shared" si="62"/>
        <v>0</v>
      </c>
      <c r="O183" s="212">
        <f t="shared" si="62"/>
        <v>0</v>
      </c>
      <c r="P183" s="212">
        <f t="shared" si="62"/>
        <v>0</v>
      </c>
      <c r="Q183" s="365">
        <f t="shared" si="48"/>
        <v>27470</v>
      </c>
      <c r="R183" s="365">
        <f t="shared" si="49"/>
        <v>0</v>
      </c>
    </row>
    <row r="184" spans="1:118">
      <c r="A184" s="232" t="s">
        <v>277</v>
      </c>
      <c r="B184" s="243"/>
      <c r="C184" s="210"/>
      <c r="D184" s="210"/>
      <c r="E184" s="231"/>
      <c r="F184" s="230"/>
      <c r="G184" s="231"/>
      <c r="H184" s="230"/>
      <c r="I184" s="231"/>
      <c r="J184" s="230"/>
      <c r="K184" s="231"/>
      <c r="L184" s="230"/>
      <c r="M184" s="231"/>
      <c r="N184" s="371"/>
      <c r="O184" s="230"/>
      <c r="P184" s="231"/>
      <c r="Q184" s="365">
        <f t="shared" si="48"/>
        <v>0</v>
      </c>
      <c r="R184" s="365">
        <f t="shared" si="49"/>
        <v>0</v>
      </c>
      <c r="S184" s="369"/>
      <c r="T184" s="369"/>
      <c r="U184" s="369"/>
      <c r="V184" s="369"/>
      <c r="W184" s="369"/>
      <c r="X184" s="369"/>
      <c r="Y184" s="369"/>
      <c r="Z184" s="369"/>
      <c r="AA184" s="369"/>
      <c r="AB184" s="369"/>
      <c r="AC184" s="369"/>
      <c r="AD184" s="369"/>
      <c r="AE184" s="369"/>
      <c r="AF184" s="369"/>
      <c r="AG184" s="369"/>
      <c r="AH184" s="369"/>
      <c r="AI184" s="369"/>
      <c r="AJ184" s="369"/>
      <c r="AK184" s="369"/>
      <c r="AL184" s="369"/>
      <c r="AM184" s="369"/>
      <c r="AN184" s="369"/>
      <c r="AO184" s="369"/>
      <c r="AP184" s="369"/>
      <c r="AQ184" s="369"/>
      <c r="AR184" s="369"/>
      <c r="AS184" s="369"/>
      <c r="AT184" s="369"/>
      <c r="AU184" s="369"/>
      <c r="AV184" s="369"/>
      <c r="AW184" s="369"/>
      <c r="AX184" s="369"/>
      <c r="AY184" s="369"/>
      <c r="AZ184" s="369"/>
      <c r="BA184" s="369"/>
      <c r="BB184" s="369"/>
      <c r="BC184" s="369"/>
      <c r="BD184" s="369"/>
      <c r="BE184" s="369"/>
      <c r="BF184" s="369"/>
      <c r="BG184" s="369"/>
      <c r="BH184" s="369"/>
      <c r="BI184" s="369"/>
      <c r="BJ184" s="369"/>
      <c r="BK184" s="369"/>
      <c r="BL184" s="369"/>
      <c r="BM184" s="369"/>
      <c r="BN184" s="369"/>
      <c r="BO184" s="369"/>
      <c r="BP184" s="369"/>
      <c r="BQ184" s="369"/>
      <c r="BR184" s="369"/>
      <c r="BS184" s="369"/>
      <c r="BT184" s="369"/>
      <c r="BU184" s="369"/>
      <c r="BV184" s="369"/>
      <c r="BW184" s="369"/>
      <c r="BX184" s="369"/>
      <c r="BY184" s="369"/>
      <c r="BZ184" s="369"/>
      <c r="CA184" s="369"/>
      <c r="CB184" s="369"/>
      <c r="CC184" s="369"/>
      <c r="CD184" s="369"/>
      <c r="CE184" s="369"/>
      <c r="CF184" s="369"/>
      <c r="CG184" s="369"/>
      <c r="CH184" s="369"/>
      <c r="CI184" s="369"/>
      <c r="CJ184" s="369"/>
      <c r="CK184" s="369"/>
      <c r="CL184" s="369"/>
      <c r="CM184" s="369"/>
      <c r="CN184" s="369"/>
      <c r="CO184" s="369"/>
      <c r="CP184" s="369"/>
      <c r="CQ184" s="369"/>
      <c r="CR184" s="369"/>
      <c r="CS184" s="369"/>
      <c r="CT184" s="369"/>
      <c r="CU184" s="369"/>
      <c r="CV184" s="369"/>
      <c r="CW184" s="369"/>
      <c r="CX184" s="369"/>
      <c r="CY184" s="369"/>
      <c r="CZ184" s="369"/>
      <c r="DA184" s="369"/>
      <c r="DB184" s="369"/>
      <c r="DC184" s="369"/>
      <c r="DD184" s="369"/>
      <c r="DE184" s="369"/>
      <c r="DF184" s="369"/>
      <c r="DG184" s="369"/>
      <c r="DH184" s="369"/>
      <c r="DI184" s="369"/>
      <c r="DJ184" s="369"/>
      <c r="DK184" s="369"/>
      <c r="DL184" s="369"/>
      <c r="DM184" s="369"/>
      <c r="DN184" s="369"/>
    </row>
    <row r="185" spans="1:118" s="369" customFormat="1">
      <c r="A185" s="244" t="s">
        <v>36</v>
      </c>
      <c r="B185" s="485" t="s">
        <v>184</v>
      </c>
      <c r="C185" s="210">
        <f t="shared" si="60"/>
        <v>62219</v>
      </c>
      <c r="D185" s="210">
        <f>'[1]5.3-7.'!C80-'4.3-7'!H185-'4.3-7'!E185-'4.3-7'!F185-'4.3-7'!G185-'4.3-7'!I185-'4.3-7'!J185-'4.3-7'!K185-L185-M185-O185-P185</f>
        <v>62219</v>
      </c>
      <c r="E185" s="210"/>
      <c r="F185" s="230"/>
      <c r="G185" s="231"/>
      <c r="H185" s="230"/>
      <c r="I185" s="231"/>
      <c r="J185" s="230"/>
      <c r="K185" s="231"/>
      <c r="L185" s="230"/>
      <c r="M185" s="231"/>
      <c r="N185" s="371"/>
      <c r="O185" s="230"/>
      <c r="P185" s="231"/>
      <c r="Q185" s="365">
        <f t="shared" si="48"/>
        <v>62219</v>
      </c>
      <c r="R185" s="365">
        <f t="shared" si="49"/>
        <v>0</v>
      </c>
    </row>
    <row r="186" spans="1:118">
      <c r="A186" s="209" t="s">
        <v>672</v>
      </c>
      <c r="B186" s="262"/>
      <c r="C186" s="210">
        <v>0</v>
      </c>
      <c r="D186" s="210">
        <v>0</v>
      </c>
      <c r="E186" s="210">
        <v>0</v>
      </c>
      <c r="F186" s="210">
        <v>0</v>
      </c>
      <c r="G186" s="210">
        <v>0</v>
      </c>
      <c r="H186" s="210">
        <v>0</v>
      </c>
      <c r="I186" s="210">
        <v>0</v>
      </c>
      <c r="J186" s="210">
        <v>0</v>
      </c>
      <c r="K186" s="210">
        <v>0</v>
      </c>
      <c r="L186" s="210">
        <v>0</v>
      </c>
      <c r="M186" s="210">
        <v>0</v>
      </c>
      <c r="N186" s="210">
        <v>0</v>
      </c>
      <c r="O186" s="210">
        <v>0</v>
      </c>
      <c r="P186" s="210">
        <v>0</v>
      </c>
      <c r="Q186" s="365">
        <f t="shared" si="48"/>
        <v>0</v>
      </c>
      <c r="R186" s="365">
        <f t="shared" si="49"/>
        <v>0</v>
      </c>
    </row>
    <row r="187" spans="1:118">
      <c r="A187" s="480" t="s">
        <v>673</v>
      </c>
      <c r="B187" s="261"/>
      <c r="C187" s="212">
        <f t="shared" ref="C187:P187" si="63">C185+C186</f>
        <v>62219</v>
      </c>
      <c r="D187" s="212">
        <f t="shared" si="63"/>
        <v>62219</v>
      </c>
      <c r="E187" s="212">
        <f t="shared" si="63"/>
        <v>0</v>
      </c>
      <c r="F187" s="212">
        <f t="shared" si="63"/>
        <v>0</v>
      </c>
      <c r="G187" s="212">
        <f t="shared" si="63"/>
        <v>0</v>
      </c>
      <c r="H187" s="212">
        <f t="shared" si="63"/>
        <v>0</v>
      </c>
      <c r="I187" s="212">
        <f t="shared" si="63"/>
        <v>0</v>
      </c>
      <c r="J187" s="212">
        <f t="shared" si="63"/>
        <v>0</v>
      </c>
      <c r="K187" s="212">
        <f t="shared" si="63"/>
        <v>0</v>
      </c>
      <c r="L187" s="212">
        <f t="shared" si="63"/>
        <v>0</v>
      </c>
      <c r="M187" s="212">
        <f t="shared" si="63"/>
        <v>0</v>
      </c>
      <c r="N187" s="212">
        <f t="shared" si="63"/>
        <v>0</v>
      </c>
      <c r="O187" s="212">
        <f t="shared" si="63"/>
        <v>0</v>
      </c>
      <c r="P187" s="212">
        <f t="shared" si="63"/>
        <v>0</v>
      </c>
      <c r="Q187" s="365">
        <f t="shared" si="48"/>
        <v>62219</v>
      </c>
      <c r="R187" s="365">
        <f t="shared" si="49"/>
        <v>0</v>
      </c>
    </row>
    <row r="188" spans="1:118">
      <c r="A188" s="232" t="s">
        <v>178</v>
      </c>
      <c r="B188" s="243"/>
      <c r="C188" s="210"/>
      <c r="D188" s="210"/>
      <c r="E188" s="231"/>
      <c r="F188" s="230"/>
      <c r="G188" s="231"/>
      <c r="H188" s="230"/>
      <c r="I188" s="231"/>
      <c r="J188" s="230"/>
      <c r="K188" s="231"/>
      <c r="L188" s="230"/>
      <c r="M188" s="231"/>
      <c r="N188" s="371"/>
      <c r="O188" s="230"/>
      <c r="P188" s="231"/>
      <c r="Q188" s="365">
        <f t="shared" si="48"/>
        <v>0</v>
      </c>
      <c r="R188" s="365">
        <f t="shared" si="49"/>
        <v>0</v>
      </c>
      <c r="S188" s="369"/>
      <c r="T188" s="369"/>
      <c r="U188" s="369"/>
      <c r="V188" s="369"/>
      <c r="W188" s="369"/>
      <c r="X188" s="369"/>
      <c r="Y188" s="369"/>
      <c r="Z188" s="369"/>
      <c r="AA188" s="369"/>
      <c r="AB188" s="369"/>
      <c r="AC188" s="369"/>
      <c r="AD188" s="369"/>
      <c r="AE188" s="369"/>
      <c r="AF188" s="369"/>
      <c r="AG188" s="369"/>
      <c r="AH188" s="369"/>
      <c r="AI188" s="369"/>
      <c r="AJ188" s="369"/>
      <c r="AK188" s="369"/>
      <c r="AL188" s="369"/>
      <c r="AM188" s="369"/>
      <c r="AN188" s="369"/>
      <c r="AO188" s="369"/>
      <c r="AP188" s="369"/>
      <c r="AQ188" s="369"/>
      <c r="AR188" s="369"/>
      <c r="AS188" s="369"/>
      <c r="AT188" s="369"/>
      <c r="AU188" s="369"/>
      <c r="AV188" s="369"/>
      <c r="AW188" s="369"/>
      <c r="AX188" s="369"/>
      <c r="AY188" s="369"/>
      <c r="AZ188" s="369"/>
      <c r="BA188" s="369"/>
      <c r="BB188" s="369"/>
      <c r="BC188" s="369"/>
      <c r="BD188" s="369"/>
      <c r="BE188" s="369"/>
      <c r="BF188" s="369"/>
      <c r="BG188" s="369"/>
      <c r="BH188" s="369"/>
      <c r="BI188" s="369"/>
      <c r="BJ188" s="369"/>
      <c r="BK188" s="369"/>
      <c r="BL188" s="369"/>
      <c r="BM188" s="369"/>
      <c r="BN188" s="369"/>
      <c r="BO188" s="369"/>
      <c r="BP188" s="369"/>
      <c r="BQ188" s="369"/>
      <c r="BR188" s="369"/>
      <c r="BS188" s="369"/>
      <c r="BT188" s="369"/>
      <c r="BU188" s="369"/>
      <c r="BV188" s="369"/>
      <c r="BW188" s="369"/>
      <c r="BX188" s="369"/>
      <c r="BY188" s="369"/>
      <c r="BZ188" s="369"/>
      <c r="CA188" s="369"/>
      <c r="CB188" s="369"/>
      <c r="CC188" s="369"/>
      <c r="CD188" s="369"/>
      <c r="CE188" s="369"/>
      <c r="CF188" s="369"/>
      <c r="CG188" s="369"/>
      <c r="CH188" s="369"/>
      <c r="CI188" s="369"/>
      <c r="CJ188" s="369"/>
      <c r="CK188" s="369"/>
      <c r="CL188" s="369"/>
      <c r="CM188" s="369"/>
      <c r="CN188" s="369"/>
      <c r="CO188" s="369"/>
      <c r="CP188" s="369"/>
      <c r="CQ188" s="369"/>
      <c r="CR188" s="369"/>
      <c r="CS188" s="369"/>
      <c r="CT188" s="369"/>
      <c r="CU188" s="369"/>
      <c r="CV188" s="369"/>
      <c r="CW188" s="369"/>
      <c r="CX188" s="369"/>
      <c r="CY188" s="369"/>
      <c r="CZ188" s="369"/>
      <c r="DA188" s="369"/>
      <c r="DB188" s="369"/>
      <c r="DC188" s="369"/>
      <c r="DD188" s="369"/>
      <c r="DE188" s="369"/>
      <c r="DF188" s="369"/>
      <c r="DG188" s="369"/>
      <c r="DH188" s="369"/>
      <c r="DI188" s="369"/>
      <c r="DJ188" s="369"/>
      <c r="DK188" s="369"/>
      <c r="DL188" s="369"/>
      <c r="DM188" s="369"/>
      <c r="DN188" s="369"/>
    </row>
    <row r="189" spans="1:118" s="369" customFormat="1">
      <c r="A189" s="244" t="s">
        <v>36</v>
      </c>
      <c r="B189" s="485" t="s">
        <v>183</v>
      </c>
      <c r="C189" s="210">
        <f t="shared" si="60"/>
        <v>17772</v>
      </c>
      <c r="D189" s="210">
        <f>'[1]5.3-7.'!C82-'4.3-7'!H189-'4.3-7'!E189-'4.3-7'!F189-'4.3-7'!G189-'4.3-7'!I189-'4.3-7'!J189-'4.3-7'!K189-L189-M189-O189-P189</f>
        <v>17772</v>
      </c>
      <c r="E189" s="210"/>
      <c r="F189" s="230"/>
      <c r="G189" s="231"/>
      <c r="H189" s="230"/>
      <c r="I189" s="231"/>
      <c r="J189" s="230"/>
      <c r="K189" s="231"/>
      <c r="L189" s="230"/>
      <c r="M189" s="231"/>
      <c r="N189" s="371"/>
      <c r="O189" s="230"/>
      <c r="P189" s="231"/>
      <c r="Q189" s="365">
        <f t="shared" si="48"/>
        <v>17772</v>
      </c>
      <c r="R189" s="365">
        <f t="shared" si="49"/>
        <v>0</v>
      </c>
    </row>
    <row r="190" spans="1:118">
      <c r="A190" s="209" t="s">
        <v>672</v>
      </c>
      <c r="B190" s="262"/>
      <c r="C190" s="210">
        <v>0</v>
      </c>
      <c r="D190" s="210">
        <v>0</v>
      </c>
      <c r="E190" s="210">
        <v>0</v>
      </c>
      <c r="F190" s="210">
        <v>0</v>
      </c>
      <c r="G190" s="210">
        <v>0</v>
      </c>
      <c r="H190" s="210">
        <v>0</v>
      </c>
      <c r="I190" s="210">
        <v>0</v>
      </c>
      <c r="J190" s="210">
        <v>0</v>
      </c>
      <c r="K190" s="210">
        <v>0</v>
      </c>
      <c r="L190" s="210">
        <v>0</v>
      </c>
      <c r="M190" s="210">
        <v>0</v>
      </c>
      <c r="N190" s="210">
        <v>0</v>
      </c>
      <c r="O190" s="210">
        <v>0</v>
      </c>
      <c r="P190" s="210">
        <v>0</v>
      </c>
      <c r="Q190" s="365">
        <f t="shared" si="48"/>
        <v>0</v>
      </c>
      <c r="R190" s="365">
        <f t="shared" si="49"/>
        <v>0</v>
      </c>
    </row>
    <row r="191" spans="1:118">
      <c r="A191" s="480" t="s">
        <v>673</v>
      </c>
      <c r="B191" s="261"/>
      <c r="C191" s="212">
        <f t="shared" ref="C191:P191" si="64">C189+C190</f>
        <v>17772</v>
      </c>
      <c r="D191" s="212">
        <f t="shared" si="64"/>
        <v>17772</v>
      </c>
      <c r="E191" s="212">
        <f t="shared" si="64"/>
        <v>0</v>
      </c>
      <c r="F191" s="212">
        <f t="shared" si="64"/>
        <v>0</v>
      </c>
      <c r="G191" s="212">
        <f t="shared" si="64"/>
        <v>0</v>
      </c>
      <c r="H191" s="212">
        <f t="shared" si="64"/>
        <v>0</v>
      </c>
      <c r="I191" s="212">
        <f t="shared" si="64"/>
        <v>0</v>
      </c>
      <c r="J191" s="212">
        <f t="shared" si="64"/>
        <v>0</v>
      </c>
      <c r="K191" s="212">
        <f t="shared" si="64"/>
        <v>0</v>
      </c>
      <c r="L191" s="212">
        <f t="shared" si="64"/>
        <v>0</v>
      </c>
      <c r="M191" s="212">
        <f t="shared" si="64"/>
        <v>0</v>
      </c>
      <c r="N191" s="212">
        <f t="shared" si="64"/>
        <v>0</v>
      </c>
      <c r="O191" s="212">
        <f t="shared" si="64"/>
        <v>0</v>
      </c>
      <c r="P191" s="212">
        <f t="shared" si="64"/>
        <v>0</v>
      </c>
      <c r="Q191" s="365">
        <f t="shared" si="48"/>
        <v>17772</v>
      </c>
      <c r="R191" s="365">
        <f t="shared" si="49"/>
        <v>0</v>
      </c>
    </row>
    <row r="192" spans="1:118">
      <c r="A192" s="232" t="s">
        <v>180</v>
      </c>
      <c r="B192" s="243"/>
      <c r="C192" s="210"/>
      <c r="D192" s="210"/>
      <c r="E192" s="231"/>
      <c r="F192" s="230"/>
      <c r="G192" s="231"/>
      <c r="H192" s="230"/>
      <c r="I192" s="231"/>
      <c r="J192" s="230"/>
      <c r="K192" s="231"/>
      <c r="L192" s="230"/>
      <c r="M192" s="231"/>
      <c r="N192" s="371"/>
      <c r="O192" s="230"/>
      <c r="P192" s="231"/>
      <c r="Q192" s="365">
        <f t="shared" si="48"/>
        <v>0</v>
      </c>
      <c r="R192" s="365">
        <f t="shared" si="49"/>
        <v>0</v>
      </c>
      <c r="S192" s="369"/>
      <c r="T192" s="369"/>
      <c r="U192" s="369"/>
      <c r="V192" s="369"/>
      <c r="W192" s="369"/>
      <c r="X192" s="369"/>
      <c r="Y192" s="369"/>
      <c r="Z192" s="369"/>
      <c r="AA192" s="369"/>
      <c r="AB192" s="369"/>
      <c r="AC192" s="369"/>
      <c r="AD192" s="369"/>
      <c r="AE192" s="369"/>
      <c r="AF192" s="369"/>
      <c r="AG192" s="369"/>
      <c r="AH192" s="369"/>
      <c r="AI192" s="369"/>
      <c r="AJ192" s="369"/>
      <c r="AK192" s="369"/>
      <c r="AL192" s="369"/>
      <c r="AM192" s="369"/>
      <c r="AN192" s="369"/>
      <c r="AO192" s="369"/>
      <c r="AP192" s="369"/>
      <c r="AQ192" s="369"/>
      <c r="AR192" s="369"/>
      <c r="AS192" s="369"/>
      <c r="AT192" s="369"/>
      <c r="AU192" s="369"/>
      <c r="AV192" s="369"/>
      <c r="AW192" s="369"/>
      <c r="AX192" s="369"/>
      <c r="AY192" s="369"/>
      <c r="AZ192" s="369"/>
      <c r="BA192" s="369"/>
      <c r="BB192" s="369"/>
      <c r="BC192" s="369"/>
      <c r="BD192" s="369"/>
      <c r="BE192" s="369"/>
      <c r="BF192" s="369"/>
      <c r="BG192" s="369"/>
      <c r="BH192" s="369"/>
      <c r="BI192" s="369"/>
      <c r="BJ192" s="369"/>
      <c r="BK192" s="369"/>
      <c r="BL192" s="369"/>
      <c r="BM192" s="369"/>
      <c r="BN192" s="369"/>
      <c r="BO192" s="369"/>
      <c r="BP192" s="369"/>
      <c r="BQ192" s="369"/>
      <c r="BR192" s="369"/>
      <c r="BS192" s="369"/>
      <c r="BT192" s="369"/>
      <c r="BU192" s="369"/>
      <c r="BV192" s="369"/>
      <c r="BW192" s="369"/>
      <c r="BX192" s="369"/>
      <c r="BY192" s="369"/>
      <c r="BZ192" s="369"/>
      <c r="CA192" s="369"/>
      <c r="CB192" s="369"/>
      <c r="CC192" s="369"/>
      <c r="CD192" s="369"/>
      <c r="CE192" s="369"/>
      <c r="CF192" s="369"/>
      <c r="CG192" s="369"/>
      <c r="CH192" s="369"/>
      <c r="CI192" s="369"/>
      <c r="CJ192" s="369"/>
      <c r="CK192" s="369"/>
      <c r="CL192" s="369"/>
      <c r="CM192" s="369"/>
      <c r="CN192" s="369"/>
      <c r="CO192" s="369"/>
      <c r="CP192" s="369"/>
      <c r="CQ192" s="369"/>
      <c r="CR192" s="369"/>
      <c r="CS192" s="369"/>
      <c r="CT192" s="369"/>
      <c r="CU192" s="369"/>
      <c r="CV192" s="369"/>
      <c r="CW192" s="369"/>
      <c r="CX192" s="369"/>
      <c r="CY192" s="369"/>
      <c r="CZ192" s="369"/>
      <c r="DA192" s="369"/>
      <c r="DB192" s="369"/>
      <c r="DC192" s="369"/>
      <c r="DD192" s="369"/>
      <c r="DE192" s="369"/>
      <c r="DF192" s="369"/>
      <c r="DG192" s="369"/>
      <c r="DH192" s="369"/>
      <c r="DI192" s="369"/>
      <c r="DJ192" s="369"/>
      <c r="DK192" s="369"/>
      <c r="DL192" s="369"/>
      <c r="DM192" s="369"/>
      <c r="DN192" s="369"/>
    </row>
    <row r="193" spans="1:118" s="369" customFormat="1">
      <c r="A193" s="244" t="s">
        <v>36</v>
      </c>
      <c r="B193" s="485" t="s">
        <v>183</v>
      </c>
      <c r="C193" s="210">
        <f t="shared" si="60"/>
        <v>6479</v>
      </c>
      <c r="D193" s="210">
        <f>'[1]5.3-7.'!C84-'4.3-7'!H193-'4.3-7'!E193-'4.3-7'!F193-'4.3-7'!G193-'4.3-7'!I193-'4.3-7'!J193-'4.3-7'!K193-L193-M193-O193-P193</f>
        <v>6479</v>
      </c>
      <c r="E193" s="210"/>
      <c r="F193" s="230"/>
      <c r="G193" s="231"/>
      <c r="H193" s="230"/>
      <c r="I193" s="231"/>
      <c r="J193" s="230"/>
      <c r="K193" s="231"/>
      <c r="L193" s="230"/>
      <c r="M193" s="231"/>
      <c r="N193" s="371"/>
      <c r="O193" s="230"/>
      <c r="P193" s="231"/>
      <c r="Q193" s="365">
        <f t="shared" si="48"/>
        <v>6479</v>
      </c>
      <c r="R193" s="365">
        <f t="shared" si="49"/>
        <v>0</v>
      </c>
    </row>
    <row r="194" spans="1:118">
      <c r="A194" s="209" t="s">
        <v>672</v>
      </c>
      <c r="B194" s="262"/>
      <c r="C194" s="210">
        <v>0</v>
      </c>
      <c r="D194" s="210">
        <v>0</v>
      </c>
      <c r="E194" s="210">
        <v>0</v>
      </c>
      <c r="F194" s="210">
        <v>0</v>
      </c>
      <c r="G194" s="210">
        <v>0</v>
      </c>
      <c r="H194" s="210">
        <v>0</v>
      </c>
      <c r="I194" s="210">
        <v>0</v>
      </c>
      <c r="J194" s="210">
        <v>0</v>
      </c>
      <c r="K194" s="210">
        <v>0</v>
      </c>
      <c r="L194" s="210">
        <v>0</v>
      </c>
      <c r="M194" s="210">
        <v>0</v>
      </c>
      <c r="N194" s="210">
        <v>0</v>
      </c>
      <c r="O194" s="210">
        <v>0</v>
      </c>
      <c r="P194" s="210">
        <v>0</v>
      </c>
      <c r="Q194" s="365">
        <f t="shared" si="48"/>
        <v>0</v>
      </c>
      <c r="R194" s="365">
        <f t="shared" si="49"/>
        <v>0</v>
      </c>
    </row>
    <row r="195" spans="1:118">
      <c r="A195" s="480" t="s">
        <v>673</v>
      </c>
      <c r="B195" s="261"/>
      <c r="C195" s="212">
        <f t="shared" ref="C195:P195" si="65">C193+C194</f>
        <v>6479</v>
      </c>
      <c r="D195" s="212">
        <f t="shared" si="65"/>
        <v>6479</v>
      </c>
      <c r="E195" s="212">
        <f t="shared" si="65"/>
        <v>0</v>
      </c>
      <c r="F195" s="212">
        <f t="shared" si="65"/>
        <v>0</v>
      </c>
      <c r="G195" s="212">
        <f t="shared" si="65"/>
        <v>0</v>
      </c>
      <c r="H195" s="212">
        <f t="shared" si="65"/>
        <v>0</v>
      </c>
      <c r="I195" s="212">
        <f t="shared" si="65"/>
        <v>0</v>
      </c>
      <c r="J195" s="212">
        <f t="shared" si="65"/>
        <v>0</v>
      </c>
      <c r="K195" s="212">
        <f t="shared" si="65"/>
        <v>0</v>
      </c>
      <c r="L195" s="212">
        <f t="shared" si="65"/>
        <v>0</v>
      </c>
      <c r="M195" s="212">
        <f t="shared" si="65"/>
        <v>0</v>
      </c>
      <c r="N195" s="212">
        <f t="shared" si="65"/>
        <v>0</v>
      </c>
      <c r="O195" s="212">
        <f t="shared" si="65"/>
        <v>0</v>
      </c>
      <c r="P195" s="212">
        <f t="shared" si="65"/>
        <v>0</v>
      </c>
      <c r="Q195" s="365">
        <f t="shared" si="48"/>
        <v>6479</v>
      </c>
      <c r="R195" s="365">
        <f t="shared" si="49"/>
        <v>0</v>
      </c>
    </row>
    <row r="196" spans="1:118">
      <c r="A196" s="232" t="s">
        <v>278</v>
      </c>
      <c r="B196" s="243"/>
      <c r="C196" s="210"/>
      <c r="D196" s="210"/>
      <c r="E196" s="231"/>
      <c r="F196" s="230"/>
      <c r="G196" s="231"/>
      <c r="H196" s="230"/>
      <c r="I196" s="231"/>
      <c r="J196" s="230"/>
      <c r="K196" s="231"/>
      <c r="L196" s="230"/>
      <c r="M196" s="231"/>
      <c r="N196" s="371"/>
      <c r="O196" s="230"/>
      <c r="P196" s="231"/>
      <c r="Q196" s="365">
        <f t="shared" si="48"/>
        <v>0</v>
      </c>
      <c r="R196" s="365">
        <f t="shared" si="49"/>
        <v>0</v>
      </c>
      <c r="S196" s="369"/>
      <c r="T196" s="369"/>
      <c r="U196" s="369"/>
      <c r="V196" s="369"/>
      <c r="W196" s="369"/>
      <c r="X196" s="369"/>
      <c r="Y196" s="369"/>
      <c r="Z196" s="369"/>
      <c r="AA196" s="369"/>
      <c r="AB196" s="369"/>
      <c r="AC196" s="369"/>
      <c r="AD196" s="369"/>
      <c r="AE196" s="369"/>
      <c r="AF196" s="369"/>
      <c r="AG196" s="369"/>
      <c r="AH196" s="369"/>
      <c r="AI196" s="369"/>
      <c r="AJ196" s="369"/>
      <c r="AK196" s="369"/>
      <c r="AL196" s="369"/>
      <c r="AM196" s="369"/>
      <c r="AN196" s="369"/>
      <c r="AO196" s="369"/>
      <c r="AP196" s="369"/>
      <c r="AQ196" s="369"/>
      <c r="AR196" s="369"/>
      <c r="AS196" s="369"/>
      <c r="AT196" s="369"/>
      <c r="AU196" s="369"/>
      <c r="AV196" s="369"/>
      <c r="AW196" s="369"/>
      <c r="AX196" s="369"/>
      <c r="AY196" s="369"/>
      <c r="AZ196" s="369"/>
      <c r="BA196" s="369"/>
      <c r="BB196" s="369"/>
      <c r="BC196" s="369"/>
      <c r="BD196" s="369"/>
      <c r="BE196" s="369"/>
      <c r="BF196" s="369"/>
      <c r="BG196" s="369"/>
      <c r="BH196" s="369"/>
      <c r="BI196" s="369"/>
      <c r="BJ196" s="369"/>
      <c r="BK196" s="369"/>
      <c r="BL196" s="369"/>
      <c r="BM196" s="369"/>
      <c r="BN196" s="369"/>
      <c r="BO196" s="369"/>
      <c r="BP196" s="369"/>
      <c r="BQ196" s="369"/>
      <c r="BR196" s="369"/>
      <c r="BS196" s="369"/>
      <c r="BT196" s="369"/>
      <c r="BU196" s="369"/>
      <c r="BV196" s="369"/>
      <c r="BW196" s="369"/>
      <c r="BX196" s="369"/>
      <c r="BY196" s="369"/>
      <c r="BZ196" s="369"/>
      <c r="CA196" s="369"/>
      <c r="CB196" s="369"/>
      <c r="CC196" s="369"/>
      <c r="CD196" s="369"/>
      <c r="CE196" s="369"/>
      <c r="CF196" s="369"/>
      <c r="CG196" s="369"/>
      <c r="CH196" s="369"/>
      <c r="CI196" s="369"/>
      <c r="CJ196" s="369"/>
      <c r="CK196" s="369"/>
      <c r="CL196" s="369"/>
      <c r="CM196" s="369"/>
      <c r="CN196" s="369"/>
      <c r="CO196" s="369"/>
      <c r="CP196" s="369"/>
      <c r="CQ196" s="369"/>
      <c r="CR196" s="369"/>
      <c r="CS196" s="369"/>
      <c r="CT196" s="369"/>
      <c r="CU196" s="369"/>
      <c r="CV196" s="369"/>
      <c r="CW196" s="369"/>
      <c r="CX196" s="369"/>
      <c r="CY196" s="369"/>
      <c r="CZ196" s="369"/>
      <c r="DA196" s="369"/>
      <c r="DB196" s="369"/>
      <c r="DC196" s="369"/>
      <c r="DD196" s="369"/>
      <c r="DE196" s="369"/>
      <c r="DF196" s="369"/>
      <c r="DG196" s="369"/>
      <c r="DH196" s="369"/>
      <c r="DI196" s="369"/>
      <c r="DJ196" s="369"/>
      <c r="DK196" s="369"/>
      <c r="DL196" s="369"/>
      <c r="DM196" s="369"/>
      <c r="DN196" s="369"/>
    </row>
    <row r="197" spans="1:118" s="369" customFormat="1">
      <c r="A197" s="244" t="s">
        <v>36</v>
      </c>
      <c r="B197" s="485" t="s">
        <v>183</v>
      </c>
      <c r="C197" s="210">
        <f t="shared" si="60"/>
        <v>826</v>
      </c>
      <c r="D197" s="210">
        <f>'[1]5.3-7.'!C86-'4.3-7'!H197-'4.3-7'!E197-'4.3-7'!F197-'4.3-7'!G197-'4.3-7'!I197-'4.3-7'!J197-'4.3-7'!K197-L197-M197-O197-P197</f>
        <v>826</v>
      </c>
      <c r="E197" s="210"/>
      <c r="F197" s="230"/>
      <c r="G197" s="231"/>
      <c r="H197" s="230"/>
      <c r="I197" s="231"/>
      <c r="J197" s="230"/>
      <c r="K197" s="231"/>
      <c r="L197" s="230"/>
      <c r="M197" s="231"/>
      <c r="N197" s="371"/>
      <c r="O197" s="230"/>
      <c r="P197" s="231"/>
      <c r="Q197" s="365">
        <f t="shared" si="48"/>
        <v>826</v>
      </c>
      <c r="R197" s="365">
        <f t="shared" si="49"/>
        <v>0</v>
      </c>
    </row>
    <row r="198" spans="1:118">
      <c r="A198" s="209" t="s">
        <v>672</v>
      </c>
      <c r="B198" s="262"/>
      <c r="C198" s="210">
        <v>0</v>
      </c>
      <c r="D198" s="210">
        <v>0</v>
      </c>
      <c r="E198" s="210">
        <v>0</v>
      </c>
      <c r="F198" s="210">
        <v>0</v>
      </c>
      <c r="G198" s="210">
        <v>0</v>
      </c>
      <c r="H198" s="210">
        <v>0</v>
      </c>
      <c r="I198" s="210">
        <v>0</v>
      </c>
      <c r="J198" s="210">
        <v>0</v>
      </c>
      <c r="K198" s="210">
        <v>0</v>
      </c>
      <c r="L198" s="210">
        <v>0</v>
      </c>
      <c r="M198" s="210">
        <v>0</v>
      </c>
      <c r="N198" s="210">
        <v>0</v>
      </c>
      <c r="O198" s="210">
        <v>0</v>
      </c>
      <c r="P198" s="210">
        <v>0</v>
      </c>
      <c r="Q198" s="365">
        <f t="shared" si="48"/>
        <v>0</v>
      </c>
      <c r="R198" s="365">
        <f t="shared" si="49"/>
        <v>0</v>
      </c>
    </row>
    <row r="199" spans="1:118">
      <c r="A199" s="480" t="s">
        <v>673</v>
      </c>
      <c r="B199" s="261"/>
      <c r="C199" s="212">
        <f t="shared" ref="C199:P199" si="66">C197+C198</f>
        <v>826</v>
      </c>
      <c r="D199" s="212">
        <f t="shared" si="66"/>
        <v>826</v>
      </c>
      <c r="E199" s="212">
        <f t="shared" si="66"/>
        <v>0</v>
      </c>
      <c r="F199" s="212">
        <f t="shared" si="66"/>
        <v>0</v>
      </c>
      <c r="G199" s="212">
        <f t="shared" si="66"/>
        <v>0</v>
      </c>
      <c r="H199" s="212">
        <f t="shared" si="66"/>
        <v>0</v>
      </c>
      <c r="I199" s="212">
        <f t="shared" si="66"/>
        <v>0</v>
      </c>
      <c r="J199" s="212">
        <f t="shared" si="66"/>
        <v>0</v>
      </c>
      <c r="K199" s="212">
        <f t="shared" si="66"/>
        <v>0</v>
      </c>
      <c r="L199" s="212">
        <f t="shared" si="66"/>
        <v>0</v>
      </c>
      <c r="M199" s="212">
        <f t="shared" si="66"/>
        <v>0</v>
      </c>
      <c r="N199" s="212">
        <f t="shared" si="66"/>
        <v>0</v>
      </c>
      <c r="O199" s="212">
        <f t="shared" si="66"/>
        <v>0</v>
      </c>
      <c r="P199" s="212">
        <f t="shared" si="66"/>
        <v>0</v>
      </c>
      <c r="Q199" s="365">
        <f t="shared" si="48"/>
        <v>826</v>
      </c>
      <c r="R199" s="365">
        <f t="shared" si="49"/>
        <v>0</v>
      </c>
    </row>
    <row r="200" spans="1:118">
      <c r="A200" s="232" t="s">
        <v>279</v>
      </c>
      <c r="B200" s="243"/>
      <c r="C200" s="210"/>
      <c r="D200" s="210"/>
      <c r="E200" s="231"/>
      <c r="F200" s="230"/>
      <c r="G200" s="231"/>
      <c r="H200" s="230"/>
      <c r="I200" s="231"/>
      <c r="J200" s="230"/>
      <c r="K200" s="231"/>
      <c r="L200" s="230"/>
      <c r="M200" s="231"/>
      <c r="N200" s="371"/>
      <c r="O200" s="230"/>
      <c r="P200" s="231"/>
      <c r="Q200" s="365">
        <f t="shared" si="48"/>
        <v>0</v>
      </c>
      <c r="R200" s="365">
        <f t="shared" si="49"/>
        <v>0</v>
      </c>
      <c r="S200" s="369"/>
      <c r="T200" s="369"/>
      <c r="U200" s="369"/>
      <c r="V200" s="369"/>
      <c r="W200" s="369"/>
      <c r="X200" s="369"/>
      <c r="Y200" s="369"/>
      <c r="Z200" s="369"/>
      <c r="AA200" s="369"/>
      <c r="AB200" s="369"/>
      <c r="AC200" s="369"/>
      <c r="AD200" s="369"/>
      <c r="AE200" s="369"/>
      <c r="AF200" s="369"/>
      <c r="AG200" s="369"/>
      <c r="AH200" s="369"/>
      <c r="AI200" s="369"/>
      <c r="AJ200" s="369"/>
      <c r="AK200" s="369"/>
      <c r="AL200" s="369"/>
      <c r="AM200" s="369"/>
      <c r="AN200" s="369"/>
      <c r="AO200" s="369"/>
      <c r="AP200" s="369"/>
      <c r="AQ200" s="369"/>
      <c r="AR200" s="369"/>
      <c r="AS200" s="369"/>
      <c r="AT200" s="369"/>
      <c r="AU200" s="369"/>
      <c r="AV200" s="369"/>
      <c r="AW200" s="369"/>
      <c r="AX200" s="369"/>
      <c r="AY200" s="369"/>
      <c r="AZ200" s="369"/>
      <c r="BA200" s="369"/>
      <c r="BB200" s="369"/>
      <c r="BC200" s="369"/>
      <c r="BD200" s="369"/>
      <c r="BE200" s="369"/>
      <c r="BF200" s="369"/>
      <c r="BG200" s="369"/>
      <c r="BH200" s="369"/>
      <c r="BI200" s="369"/>
      <c r="BJ200" s="369"/>
      <c r="BK200" s="369"/>
      <c r="BL200" s="369"/>
      <c r="BM200" s="369"/>
      <c r="BN200" s="369"/>
      <c r="BO200" s="369"/>
      <c r="BP200" s="369"/>
      <c r="BQ200" s="369"/>
      <c r="BR200" s="369"/>
      <c r="BS200" s="369"/>
      <c r="BT200" s="369"/>
      <c r="BU200" s="369"/>
      <c r="BV200" s="369"/>
      <c r="BW200" s="369"/>
      <c r="BX200" s="369"/>
      <c r="BY200" s="369"/>
      <c r="BZ200" s="369"/>
      <c r="CA200" s="369"/>
      <c r="CB200" s="369"/>
      <c r="CC200" s="369"/>
      <c r="CD200" s="369"/>
      <c r="CE200" s="369"/>
      <c r="CF200" s="369"/>
      <c r="CG200" s="369"/>
      <c r="CH200" s="369"/>
      <c r="CI200" s="369"/>
      <c r="CJ200" s="369"/>
      <c r="CK200" s="369"/>
      <c r="CL200" s="369"/>
      <c r="CM200" s="369"/>
      <c r="CN200" s="369"/>
      <c r="CO200" s="369"/>
      <c r="CP200" s="369"/>
      <c r="CQ200" s="369"/>
      <c r="CR200" s="369"/>
      <c r="CS200" s="369"/>
      <c r="CT200" s="369"/>
      <c r="CU200" s="369"/>
      <c r="CV200" s="369"/>
      <c r="CW200" s="369"/>
      <c r="CX200" s="369"/>
      <c r="CY200" s="369"/>
      <c r="CZ200" s="369"/>
      <c r="DA200" s="369"/>
      <c r="DB200" s="369"/>
      <c r="DC200" s="369"/>
      <c r="DD200" s="369"/>
      <c r="DE200" s="369"/>
      <c r="DF200" s="369"/>
      <c r="DG200" s="369"/>
      <c r="DH200" s="369"/>
      <c r="DI200" s="369"/>
      <c r="DJ200" s="369"/>
      <c r="DK200" s="369"/>
      <c r="DL200" s="369"/>
      <c r="DM200" s="369"/>
      <c r="DN200" s="369"/>
    </row>
    <row r="201" spans="1:118" s="369" customFormat="1">
      <c r="A201" s="244" t="s">
        <v>36</v>
      </c>
      <c r="B201" s="485" t="s">
        <v>183</v>
      </c>
      <c r="C201" s="210">
        <f t="shared" si="60"/>
        <v>76</v>
      </c>
      <c r="D201" s="210">
        <f>'[1]5.3-7.'!C88-'4.3-7'!H201-'4.3-7'!E201-'4.3-7'!F201-'4.3-7'!G201-'4.3-7'!I201-'4.3-7'!J201-'4.3-7'!K201-L201-M201-O201-P201</f>
        <v>76</v>
      </c>
      <c r="E201" s="210"/>
      <c r="F201" s="230"/>
      <c r="G201" s="231"/>
      <c r="H201" s="230"/>
      <c r="I201" s="231"/>
      <c r="J201" s="230"/>
      <c r="K201" s="231"/>
      <c r="L201" s="230"/>
      <c r="M201" s="231"/>
      <c r="N201" s="371"/>
      <c r="O201" s="230"/>
      <c r="P201" s="231"/>
      <c r="Q201" s="365">
        <f t="shared" si="48"/>
        <v>76</v>
      </c>
      <c r="R201" s="365">
        <f t="shared" si="49"/>
        <v>0</v>
      </c>
    </row>
    <row r="202" spans="1:118">
      <c r="A202" s="209" t="s">
        <v>672</v>
      </c>
      <c r="B202" s="262"/>
      <c r="C202" s="210">
        <v>0</v>
      </c>
      <c r="D202" s="210">
        <v>0</v>
      </c>
      <c r="E202" s="210">
        <v>0</v>
      </c>
      <c r="F202" s="210">
        <v>0</v>
      </c>
      <c r="G202" s="210">
        <v>0</v>
      </c>
      <c r="H202" s="210">
        <v>0</v>
      </c>
      <c r="I202" s="210">
        <v>0</v>
      </c>
      <c r="J202" s="210">
        <v>0</v>
      </c>
      <c r="K202" s="210">
        <v>0</v>
      </c>
      <c r="L202" s="210">
        <v>0</v>
      </c>
      <c r="M202" s="210">
        <v>0</v>
      </c>
      <c r="N202" s="210">
        <v>0</v>
      </c>
      <c r="O202" s="210">
        <v>0</v>
      </c>
      <c r="P202" s="210">
        <v>0</v>
      </c>
      <c r="Q202" s="365">
        <f t="shared" si="48"/>
        <v>0</v>
      </c>
      <c r="R202" s="365">
        <f t="shared" si="49"/>
        <v>0</v>
      </c>
    </row>
    <row r="203" spans="1:118">
      <c r="A203" s="480" t="s">
        <v>673</v>
      </c>
      <c r="B203" s="261"/>
      <c r="C203" s="212">
        <f t="shared" ref="C203:P203" si="67">C201+C202</f>
        <v>76</v>
      </c>
      <c r="D203" s="212">
        <f t="shared" si="67"/>
        <v>76</v>
      </c>
      <c r="E203" s="212">
        <f t="shared" si="67"/>
        <v>0</v>
      </c>
      <c r="F203" s="212">
        <f t="shared" si="67"/>
        <v>0</v>
      </c>
      <c r="G203" s="212">
        <f t="shared" si="67"/>
        <v>0</v>
      </c>
      <c r="H203" s="212">
        <f t="shared" si="67"/>
        <v>0</v>
      </c>
      <c r="I203" s="212">
        <f t="shared" si="67"/>
        <v>0</v>
      </c>
      <c r="J203" s="212">
        <f t="shared" si="67"/>
        <v>0</v>
      </c>
      <c r="K203" s="212">
        <f t="shared" si="67"/>
        <v>0</v>
      </c>
      <c r="L203" s="212">
        <f t="shared" si="67"/>
        <v>0</v>
      </c>
      <c r="M203" s="212">
        <f t="shared" si="67"/>
        <v>0</v>
      </c>
      <c r="N203" s="212">
        <f t="shared" si="67"/>
        <v>0</v>
      </c>
      <c r="O203" s="212">
        <f t="shared" si="67"/>
        <v>0</v>
      </c>
      <c r="P203" s="212">
        <f t="shared" si="67"/>
        <v>0</v>
      </c>
      <c r="Q203" s="365">
        <f t="shared" si="48"/>
        <v>76</v>
      </c>
      <c r="R203" s="365">
        <f t="shared" si="49"/>
        <v>0</v>
      </c>
    </row>
    <row r="204" spans="1:118">
      <c r="A204" s="232" t="s">
        <v>280</v>
      </c>
      <c r="B204" s="243"/>
      <c r="C204" s="210"/>
      <c r="D204" s="210"/>
      <c r="E204" s="231"/>
      <c r="F204" s="230"/>
      <c r="G204" s="231"/>
      <c r="H204" s="230"/>
      <c r="I204" s="231"/>
      <c r="J204" s="230"/>
      <c r="K204" s="231"/>
      <c r="L204" s="230"/>
      <c r="M204" s="231"/>
      <c r="N204" s="371"/>
      <c r="O204" s="230"/>
      <c r="P204" s="231"/>
      <c r="Q204" s="365">
        <f t="shared" si="48"/>
        <v>0</v>
      </c>
      <c r="R204" s="365">
        <f t="shared" si="49"/>
        <v>0</v>
      </c>
      <c r="S204" s="369"/>
      <c r="T204" s="369"/>
      <c r="U204" s="369"/>
      <c r="V204" s="369"/>
      <c r="W204" s="369"/>
      <c r="X204" s="369"/>
      <c r="Y204" s="369"/>
      <c r="Z204" s="369"/>
      <c r="AA204" s="369"/>
      <c r="AB204" s="369"/>
      <c r="AC204" s="369"/>
      <c r="AD204" s="369"/>
      <c r="AE204" s="369"/>
      <c r="AF204" s="369"/>
      <c r="AG204" s="369"/>
      <c r="AH204" s="369"/>
      <c r="AI204" s="369"/>
      <c r="AJ204" s="369"/>
      <c r="AK204" s="369"/>
      <c r="AL204" s="369"/>
      <c r="AM204" s="369"/>
      <c r="AN204" s="369"/>
      <c r="AO204" s="369"/>
      <c r="AP204" s="369"/>
      <c r="AQ204" s="369"/>
      <c r="AR204" s="369"/>
      <c r="AS204" s="369"/>
      <c r="AT204" s="369"/>
      <c r="AU204" s="369"/>
      <c r="AV204" s="369"/>
      <c r="AW204" s="369"/>
      <c r="AX204" s="369"/>
      <c r="AY204" s="369"/>
      <c r="AZ204" s="369"/>
      <c r="BA204" s="369"/>
      <c r="BB204" s="369"/>
      <c r="BC204" s="369"/>
      <c r="BD204" s="369"/>
      <c r="BE204" s="369"/>
      <c r="BF204" s="369"/>
      <c r="BG204" s="369"/>
      <c r="BH204" s="369"/>
      <c r="BI204" s="369"/>
      <c r="BJ204" s="369"/>
      <c r="BK204" s="369"/>
      <c r="BL204" s="369"/>
      <c r="BM204" s="369"/>
      <c r="BN204" s="369"/>
      <c r="BO204" s="369"/>
      <c r="BP204" s="369"/>
      <c r="BQ204" s="369"/>
      <c r="BR204" s="369"/>
      <c r="BS204" s="369"/>
      <c r="BT204" s="369"/>
      <c r="BU204" s="369"/>
      <c r="BV204" s="369"/>
      <c r="BW204" s="369"/>
      <c r="BX204" s="369"/>
      <c r="BY204" s="369"/>
      <c r="BZ204" s="369"/>
      <c r="CA204" s="369"/>
      <c r="CB204" s="369"/>
      <c r="CC204" s="369"/>
      <c r="CD204" s="369"/>
      <c r="CE204" s="369"/>
      <c r="CF204" s="369"/>
      <c r="CG204" s="369"/>
      <c r="CH204" s="369"/>
      <c r="CI204" s="369"/>
      <c r="CJ204" s="369"/>
      <c r="CK204" s="369"/>
      <c r="CL204" s="369"/>
      <c r="CM204" s="369"/>
      <c r="CN204" s="369"/>
      <c r="CO204" s="369"/>
      <c r="CP204" s="369"/>
      <c r="CQ204" s="369"/>
      <c r="CR204" s="369"/>
      <c r="CS204" s="369"/>
      <c r="CT204" s="369"/>
      <c r="CU204" s="369"/>
      <c r="CV204" s="369"/>
      <c r="CW204" s="369"/>
      <c r="CX204" s="369"/>
      <c r="CY204" s="369"/>
      <c r="CZ204" s="369"/>
      <c r="DA204" s="369"/>
      <c r="DB204" s="369"/>
      <c r="DC204" s="369"/>
      <c r="DD204" s="369"/>
      <c r="DE204" s="369"/>
      <c r="DF204" s="369"/>
      <c r="DG204" s="369"/>
      <c r="DH204" s="369"/>
      <c r="DI204" s="369"/>
      <c r="DJ204" s="369"/>
      <c r="DK204" s="369"/>
      <c r="DL204" s="369"/>
      <c r="DM204" s="369"/>
      <c r="DN204" s="369"/>
    </row>
    <row r="205" spans="1:118" s="369" customFormat="1">
      <c r="A205" s="244" t="s">
        <v>36</v>
      </c>
      <c r="B205" s="485" t="s">
        <v>183</v>
      </c>
      <c r="C205" s="210">
        <f t="shared" si="60"/>
        <v>4891</v>
      </c>
      <c r="D205" s="210">
        <f>'[1]5.3-7.'!C90-'4.3-7'!H205-'4.3-7'!E205-'4.3-7'!F205-'4.3-7'!G205-'4.3-7'!I205-'4.3-7'!J205-'4.3-7'!K205-L205-M205-O205-P205</f>
        <v>4891</v>
      </c>
      <c r="E205" s="210"/>
      <c r="F205" s="230"/>
      <c r="G205" s="231"/>
      <c r="H205" s="230"/>
      <c r="I205" s="231"/>
      <c r="J205" s="230"/>
      <c r="K205" s="231"/>
      <c r="L205" s="230"/>
      <c r="M205" s="231"/>
      <c r="N205" s="371"/>
      <c r="O205" s="230"/>
      <c r="P205" s="231"/>
      <c r="Q205" s="365">
        <f t="shared" si="48"/>
        <v>4891</v>
      </c>
      <c r="R205" s="365">
        <f t="shared" si="49"/>
        <v>0</v>
      </c>
    </row>
    <row r="206" spans="1:118">
      <c r="A206" s="209" t="s">
        <v>672</v>
      </c>
      <c r="B206" s="262"/>
      <c r="C206" s="210">
        <v>0</v>
      </c>
      <c r="D206" s="210">
        <v>0</v>
      </c>
      <c r="E206" s="210">
        <v>0</v>
      </c>
      <c r="F206" s="210">
        <v>0</v>
      </c>
      <c r="G206" s="210">
        <v>0</v>
      </c>
      <c r="H206" s="210">
        <v>0</v>
      </c>
      <c r="I206" s="210">
        <v>0</v>
      </c>
      <c r="J206" s="210">
        <v>0</v>
      </c>
      <c r="K206" s="210">
        <v>0</v>
      </c>
      <c r="L206" s="210">
        <v>0</v>
      </c>
      <c r="M206" s="210">
        <v>0</v>
      </c>
      <c r="N206" s="210">
        <v>0</v>
      </c>
      <c r="O206" s="210">
        <v>0</v>
      </c>
      <c r="P206" s="210">
        <v>0</v>
      </c>
      <c r="Q206" s="365">
        <f t="shared" si="48"/>
        <v>0</v>
      </c>
      <c r="R206" s="365">
        <f t="shared" si="49"/>
        <v>0</v>
      </c>
    </row>
    <row r="207" spans="1:118">
      <c r="A207" s="480" t="s">
        <v>673</v>
      </c>
      <c r="B207" s="261"/>
      <c r="C207" s="212">
        <f t="shared" ref="C207:P207" si="68">C205+C206</f>
        <v>4891</v>
      </c>
      <c r="D207" s="212">
        <f t="shared" si="68"/>
        <v>4891</v>
      </c>
      <c r="E207" s="212">
        <f t="shared" si="68"/>
        <v>0</v>
      </c>
      <c r="F207" s="212">
        <f t="shared" si="68"/>
        <v>0</v>
      </c>
      <c r="G207" s="212">
        <f t="shared" si="68"/>
        <v>0</v>
      </c>
      <c r="H207" s="212">
        <f t="shared" si="68"/>
        <v>0</v>
      </c>
      <c r="I207" s="212">
        <f t="shared" si="68"/>
        <v>0</v>
      </c>
      <c r="J207" s="212">
        <f t="shared" si="68"/>
        <v>0</v>
      </c>
      <c r="K207" s="212">
        <f t="shared" si="68"/>
        <v>0</v>
      </c>
      <c r="L207" s="212">
        <f t="shared" si="68"/>
        <v>0</v>
      </c>
      <c r="M207" s="212">
        <f t="shared" si="68"/>
        <v>0</v>
      </c>
      <c r="N207" s="212">
        <f t="shared" si="68"/>
        <v>0</v>
      </c>
      <c r="O207" s="212">
        <f t="shared" si="68"/>
        <v>0</v>
      </c>
      <c r="P207" s="212">
        <f t="shared" si="68"/>
        <v>0</v>
      </c>
      <c r="Q207" s="365">
        <f t="shared" ref="Q207:Q265" si="69">SUM(D207:P207)</f>
        <v>4891</v>
      </c>
      <c r="R207" s="365">
        <f t="shared" ref="R207:R265" si="70">Q207-C207</f>
        <v>0</v>
      </c>
    </row>
    <row r="208" spans="1:118">
      <c r="A208" s="232" t="s">
        <v>181</v>
      </c>
      <c r="B208" s="243"/>
      <c r="C208" s="210"/>
      <c r="D208" s="210"/>
      <c r="E208" s="231"/>
      <c r="F208" s="230"/>
      <c r="G208" s="231"/>
      <c r="H208" s="230"/>
      <c r="I208" s="231"/>
      <c r="J208" s="230"/>
      <c r="K208" s="231"/>
      <c r="L208" s="230"/>
      <c r="M208" s="231"/>
      <c r="N208" s="371"/>
      <c r="O208" s="230"/>
      <c r="P208" s="231"/>
      <c r="Q208" s="365">
        <f t="shared" si="69"/>
        <v>0</v>
      </c>
      <c r="R208" s="365">
        <f t="shared" si="70"/>
        <v>0</v>
      </c>
      <c r="S208" s="369"/>
      <c r="T208" s="369"/>
      <c r="U208" s="369"/>
      <c r="V208" s="369"/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H208" s="369"/>
      <c r="AI208" s="369"/>
      <c r="AJ208" s="369"/>
      <c r="AK208" s="369"/>
      <c r="AL208" s="369"/>
      <c r="AM208" s="369"/>
      <c r="AN208" s="369"/>
      <c r="AO208" s="369"/>
      <c r="AP208" s="369"/>
      <c r="AQ208" s="369"/>
      <c r="AR208" s="369"/>
      <c r="AS208" s="369"/>
      <c r="AT208" s="369"/>
      <c r="AU208" s="369"/>
      <c r="AV208" s="369"/>
      <c r="AW208" s="369"/>
      <c r="AX208" s="369"/>
      <c r="AY208" s="369"/>
      <c r="AZ208" s="369"/>
      <c r="BA208" s="369"/>
      <c r="BB208" s="369"/>
      <c r="BC208" s="369"/>
      <c r="BD208" s="369"/>
      <c r="BE208" s="369"/>
      <c r="BF208" s="369"/>
      <c r="BG208" s="369"/>
      <c r="BH208" s="369"/>
      <c r="BI208" s="369"/>
      <c r="BJ208" s="369"/>
      <c r="BK208" s="369"/>
      <c r="BL208" s="369"/>
      <c r="BM208" s="369"/>
      <c r="BN208" s="369"/>
      <c r="BO208" s="369"/>
      <c r="BP208" s="369"/>
      <c r="BQ208" s="369"/>
      <c r="BR208" s="369"/>
      <c r="BS208" s="369"/>
      <c r="BT208" s="369"/>
      <c r="BU208" s="369"/>
      <c r="BV208" s="369"/>
      <c r="BW208" s="369"/>
      <c r="BX208" s="369"/>
      <c r="BY208" s="369"/>
      <c r="BZ208" s="369"/>
      <c r="CA208" s="369"/>
      <c r="CB208" s="369"/>
      <c r="CC208" s="369"/>
      <c r="CD208" s="369"/>
      <c r="CE208" s="369"/>
      <c r="CF208" s="369"/>
      <c r="CG208" s="369"/>
      <c r="CH208" s="369"/>
      <c r="CI208" s="369"/>
      <c r="CJ208" s="369"/>
      <c r="CK208" s="369"/>
      <c r="CL208" s="369"/>
      <c r="CM208" s="369"/>
      <c r="CN208" s="369"/>
      <c r="CO208" s="369"/>
      <c r="CP208" s="369"/>
      <c r="CQ208" s="369"/>
      <c r="CR208" s="369"/>
      <c r="CS208" s="369"/>
      <c r="CT208" s="369"/>
      <c r="CU208" s="369"/>
      <c r="CV208" s="369"/>
      <c r="CW208" s="369"/>
      <c r="CX208" s="369"/>
      <c r="CY208" s="369"/>
      <c r="CZ208" s="369"/>
      <c r="DA208" s="369"/>
      <c r="DB208" s="369"/>
      <c r="DC208" s="369"/>
      <c r="DD208" s="369"/>
      <c r="DE208" s="369"/>
      <c r="DF208" s="369"/>
      <c r="DG208" s="369"/>
      <c r="DH208" s="369"/>
      <c r="DI208" s="369"/>
      <c r="DJ208" s="369"/>
      <c r="DK208" s="369"/>
      <c r="DL208" s="369"/>
      <c r="DM208" s="369"/>
      <c r="DN208" s="369"/>
    </row>
    <row r="209" spans="1:118" s="369" customFormat="1">
      <c r="A209" s="244" t="s">
        <v>36</v>
      </c>
      <c r="B209" s="485" t="s">
        <v>183</v>
      </c>
      <c r="C209" s="210">
        <f t="shared" si="60"/>
        <v>2164</v>
      </c>
      <c r="D209" s="210">
        <f>'[1]5.3-7.'!C92-'4.3-7'!H209-'4.3-7'!E209-'4.3-7'!F209-'4.3-7'!G209-'4.3-7'!I209-'4.3-7'!J209-'4.3-7'!K209-L209-M209-O209-P209</f>
        <v>25</v>
      </c>
      <c r="E209" s="210"/>
      <c r="F209" s="230"/>
      <c r="G209" s="231"/>
      <c r="H209" s="230">
        <v>2139</v>
      </c>
      <c r="I209" s="231"/>
      <c r="J209" s="230"/>
      <c r="K209" s="231"/>
      <c r="L209" s="230"/>
      <c r="M209" s="231"/>
      <c r="N209" s="371"/>
      <c r="O209" s="230"/>
      <c r="P209" s="231"/>
      <c r="Q209" s="365">
        <f t="shared" si="69"/>
        <v>2164</v>
      </c>
      <c r="R209" s="365">
        <f t="shared" si="70"/>
        <v>0</v>
      </c>
    </row>
    <row r="210" spans="1:118">
      <c r="A210" s="209" t="s">
        <v>672</v>
      </c>
      <c r="B210" s="262"/>
      <c r="C210" s="210">
        <v>0</v>
      </c>
      <c r="D210" s="210">
        <v>0</v>
      </c>
      <c r="E210" s="210">
        <v>0</v>
      </c>
      <c r="F210" s="210">
        <v>0</v>
      </c>
      <c r="G210" s="210">
        <v>0</v>
      </c>
      <c r="H210" s="210">
        <v>0</v>
      </c>
      <c r="I210" s="210">
        <v>0</v>
      </c>
      <c r="J210" s="210">
        <v>0</v>
      </c>
      <c r="K210" s="210">
        <v>0</v>
      </c>
      <c r="L210" s="210">
        <v>0</v>
      </c>
      <c r="M210" s="210">
        <v>0</v>
      </c>
      <c r="N210" s="210">
        <v>0</v>
      </c>
      <c r="O210" s="210">
        <v>0</v>
      </c>
      <c r="P210" s="210">
        <v>0</v>
      </c>
      <c r="Q210" s="365">
        <f t="shared" si="69"/>
        <v>0</v>
      </c>
      <c r="R210" s="365">
        <f t="shared" si="70"/>
        <v>0</v>
      </c>
    </row>
    <row r="211" spans="1:118">
      <c r="A211" s="480" t="s">
        <v>673</v>
      </c>
      <c r="B211" s="261"/>
      <c r="C211" s="212">
        <f t="shared" ref="C211:P211" si="71">C209+C210</f>
        <v>2164</v>
      </c>
      <c r="D211" s="212">
        <f t="shared" si="71"/>
        <v>25</v>
      </c>
      <c r="E211" s="212">
        <f t="shared" si="71"/>
        <v>0</v>
      </c>
      <c r="F211" s="212">
        <f t="shared" si="71"/>
        <v>0</v>
      </c>
      <c r="G211" s="212">
        <f t="shared" si="71"/>
        <v>0</v>
      </c>
      <c r="H211" s="212">
        <f t="shared" si="71"/>
        <v>2139</v>
      </c>
      <c r="I211" s="212">
        <f t="shared" si="71"/>
        <v>0</v>
      </c>
      <c r="J211" s="212">
        <f t="shared" si="71"/>
        <v>0</v>
      </c>
      <c r="K211" s="212">
        <f t="shared" si="71"/>
        <v>0</v>
      </c>
      <c r="L211" s="212">
        <f t="shared" si="71"/>
        <v>0</v>
      </c>
      <c r="M211" s="212">
        <f t="shared" si="71"/>
        <v>0</v>
      </c>
      <c r="N211" s="212">
        <f t="shared" si="71"/>
        <v>0</v>
      </c>
      <c r="O211" s="212">
        <f t="shared" si="71"/>
        <v>0</v>
      </c>
      <c r="P211" s="212">
        <f t="shared" si="71"/>
        <v>0</v>
      </c>
      <c r="Q211" s="365">
        <f t="shared" si="69"/>
        <v>2164</v>
      </c>
      <c r="R211" s="365">
        <f t="shared" si="70"/>
        <v>0</v>
      </c>
    </row>
    <row r="212" spans="1:118">
      <c r="A212" s="211" t="s">
        <v>413</v>
      </c>
      <c r="B212" s="204"/>
      <c r="C212" s="300"/>
      <c r="D212" s="234"/>
      <c r="E212" s="235"/>
      <c r="F212" s="234"/>
      <c r="G212" s="235"/>
      <c r="H212" s="234"/>
      <c r="I212" s="235"/>
      <c r="J212" s="234"/>
      <c r="K212" s="235"/>
      <c r="L212" s="234"/>
      <c r="M212" s="235"/>
      <c r="N212" s="372"/>
      <c r="O212" s="234"/>
      <c r="P212" s="235"/>
      <c r="Q212" s="365">
        <f t="shared" si="69"/>
        <v>0</v>
      </c>
      <c r="R212" s="365">
        <f t="shared" si="70"/>
        <v>0</v>
      </c>
      <c r="S212" s="369"/>
      <c r="T212" s="369"/>
      <c r="U212" s="369"/>
      <c r="V212" s="369"/>
      <c r="W212" s="369"/>
      <c r="X212" s="369"/>
      <c r="Y212" s="369"/>
      <c r="Z212" s="369"/>
      <c r="AA212" s="369"/>
      <c r="AB212" s="369"/>
      <c r="AC212" s="369"/>
      <c r="AD212" s="369"/>
      <c r="AE212" s="369"/>
      <c r="AF212" s="369"/>
      <c r="AG212" s="369"/>
      <c r="AH212" s="369"/>
      <c r="AI212" s="369"/>
      <c r="AJ212" s="369"/>
      <c r="AK212" s="369"/>
      <c r="AL212" s="369"/>
      <c r="AM212" s="369"/>
      <c r="AN212" s="369"/>
      <c r="AO212" s="369"/>
      <c r="AP212" s="369"/>
      <c r="AQ212" s="369"/>
      <c r="AR212" s="369"/>
      <c r="AS212" s="369"/>
      <c r="AT212" s="369"/>
      <c r="AU212" s="369"/>
      <c r="AV212" s="369"/>
      <c r="AW212" s="369"/>
      <c r="AX212" s="369"/>
      <c r="AY212" s="369"/>
      <c r="AZ212" s="369"/>
      <c r="BA212" s="369"/>
      <c r="BB212" s="369"/>
      <c r="BC212" s="369"/>
      <c r="BD212" s="369"/>
      <c r="BE212" s="369"/>
      <c r="BF212" s="369"/>
      <c r="BG212" s="369"/>
      <c r="BH212" s="369"/>
      <c r="BI212" s="369"/>
      <c r="BJ212" s="369"/>
      <c r="BK212" s="369"/>
      <c r="BL212" s="369"/>
      <c r="BM212" s="369"/>
      <c r="BN212" s="369"/>
      <c r="BO212" s="369"/>
      <c r="BP212" s="369"/>
      <c r="BQ212" s="369"/>
      <c r="BR212" s="369"/>
      <c r="BS212" s="369"/>
      <c r="BT212" s="369"/>
      <c r="BU212" s="369"/>
      <c r="BV212" s="369"/>
      <c r="BW212" s="369"/>
      <c r="BX212" s="369"/>
      <c r="BY212" s="369"/>
      <c r="BZ212" s="369"/>
      <c r="CA212" s="369"/>
      <c r="CB212" s="369"/>
      <c r="CC212" s="369"/>
      <c r="CD212" s="369"/>
      <c r="CE212" s="369"/>
      <c r="CF212" s="369"/>
      <c r="CG212" s="369"/>
      <c r="CH212" s="369"/>
      <c r="CI212" s="369"/>
      <c r="CJ212" s="369"/>
      <c r="CK212" s="369"/>
      <c r="CL212" s="369"/>
      <c r="CM212" s="369"/>
      <c r="CN212" s="369"/>
      <c r="CO212" s="369"/>
      <c r="CP212" s="369"/>
      <c r="CQ212" s="369"/>
      <c r="CR212" s="369"/>
      <c r="CS212" s="369"/>
      <c r="CT212" s="369"/>
      <c r="CU212" s="369"/>
      <c r="CV212" s="369"/>
      <c r="CW212" s="369"/>
      <c r="CX212" s="369"/>
      <c r="CY212" s="369"/>
      <c r="CZ212" s="369"/>
      <c r="DA212" s="369"/>
      <c r="DB212" s="369"/>
      <c r="DC212" s="369"/>
      <c r="DD212" s="369"/>
      <c r="DE212" s="369"/>
      <c r="DF212" s="369"/>
      <c r="DG212" s="369"/>
      <c r="DH212" s="369"/>
      <c r="DI212" s="369"/>
      <c r="DJ212" s="369"/>
      <c r="DK212" s="369"/>
      <c r="DL212" s="369"/>
      <c r="DM212" s="369"/>
      <c r="DN212" s="369"/>
    </row>
    <row r="213" spans="1:118" s="373" customFormat="1">
      <c r="A213" s="481" t="s">
        <v>36</v>
      </c>
      <c r="B213" s="262"/>
      <c r="C213" s="486">
        <f>C14+C21+C28+C35+C42+C56+C63+C86+C91</f>
        <v>1247539</v>
      </c>
      <c r="D213" s="486">
        <f>D14+D21+D28+D35+D42+D56+D63+D86+D91</f>
        <v>942048</v>
      </c>
      <c r="E213" s="486">
        <f t="shared" ref="E213:P213" si="72">E14+E21+E28+E35+E42+E56+E63+E86+E91</f>
        <v>0</v>
      </c>
      <c r="F213" s="486">
        <f t="shared" si="72"/>
        <v>0</v>
      </c>
      <c r="G213" s="486">
        <f t="shared" si="72"/>
        <v>0</v>
      </c>
      <c r="H213" s="486">
        <f t="shared" si="72"/>
        <v>272391</v>
      </c>
      <c r="I213" s="486">
        <f t="shared" si="72"/>
        <v>0</v>
      </c>
      <c r="J213" s="486">
        <f t="shared" si="72"/>
        <v>33100</v>
      </c>
      <c r="K213" s="486">
        <f t="shared" si="72"/>
        <v>0</v>
      </c>
      <c r="L213" s="486">
        <f t="shared" si="72"/>
        <v>0</v>
      </c>
      <c r="M213" s="486">
        <f t="shared" si="72"/>
        <v>0</v>
      </c>
      <c r="N213" s="486">
        <f t="shared" si="72"/>
        <v>0</v>
      </c>
      <c r="O213" s="486">
        <f t="shared" si="72"/>
        <v>0</v>
      </c>
      <c r="P213" s="486">
        <f t="shared" si="72"/>
        <v>0</v>
      </c>
      <c r="Q213" s="365">
        <f t="shared" si="69"/>
        <v>1247539</v>
      </c>
      <c r="R213" s="365">
        <f t="shared" si="70"/>
        <v>0</v>
      </c>
    </row>
    <row r="214" spans="1:118" s="373" customFormat="1">
      <c r="A214" s="481" t="s">
        <v>672</v>
      </c>
      <c r="B214" s="262"/>
      <c r="C214" s="486">
        <f t="shared" ref="C214:P215" si="73">C18+C25+C32+C39+C43+C60+C64+C88+C92</f>
        <v>-20104</v>
      </c>
      <c r="D214" s="486">
        <f t="shared" si="73"/>
        <v>4697</v>
      </c>
      <c r="E214" s="486">
        <f t="shared" si="73"/>
        <v>0</v>
      </c>
      <c r="F214" s="486">
        <f t="shared" si="73"/>
        <v>0</v>
      </c>
      <c r="G214" s="486">
        <f t="shared" si="73"/>
        <v>0</v>
      </c>
      <c r="H214" s="486">
        <f t="shared" si="73"/>
        <v>-45416</v>
      </c>
      <c r="I214" s="486">
        <f t="shared" si="73"/>
        <v>0</v>
      </c>
      <c r="J214" s="486">
        <f t="shared" si="73"/>
        <v>1476</v>
      </c>
      <c r="K214" s="486">
        <f t="shared" si="73"/>
        <v>0</v>
      </c>
      <c r="L214" s="486">
        <f t="shared" si="73"/>
        <v>0</v>
      </c>
      <c r="M214" s="486">
        <f t="shared" si="73"/>
        <v>0</v>
      </c>
      <c r="N214" s="486">
        <f t="shared" si="73"/>
        <v>0</v>
      </c>
      <c r="O214" s="486">
        <f t="shared" si="73"/>
        <v>19139</v>
      </c>
      <c r="P214" s="486">
        <f t="shared" si="73"/>
        <v>0</v>
      </c>
      <c r="Q214" s="365">
        <f t="shared" si="69"/>
        <v>-20104</v>
      </c>
      <c r="R214" s="365">
        <f t="shared" si="70"/>
        <v>0</v>
      </c>
    </row>
    <row r="215" spans="1:118" s="488" customFormat="1">
      <c r="A215" s="487" t="s">
        <v>673</v>
      </c>
      <c r="B215" s="261"/>
      <c r="C215" s="486">
        <f t="shared" si="73"/>
        <v>1227435</v>
      </c>
      <c r="D215" s="486">
        <f t="shared" si="73"/>
        <v>946745</v>
      </c>
      <c r="E215" s="486">
        <f t="shared" si="73"/>
        <v>0</v>
      </c>
      <c r="F215" s="486">
        <f t="shared" si="73"/>
        <v>0</v>
      </c>
      <c r="G215" s="486">
        <f t="shared" si="73"/>
        <v>0</v>
      </c>
      <c r="H215" s="486">
        <f t="shared" si="73"/>
        <v>226975</v>
      </c>
      <c r="I215" s="486">
        <f t="shared" si="73"/>
        <v>0</v>
      </c>
      <c r="J215" s="486">
        <f t="shared" si="73"/>
        <v>34576</v>
      </c>
      <c r="K215" s="486">
        <f t="shared" si="73"/>
        <v>0</v>
      </c>
      <c r="L215" s="486">
        <f t="shared" si="73"/>
        <v>0</v>
      </c>
      <c r="M215" s="486">
        <f t="shared" si="73"/>
        <v>0</v>
      </c>
      <c r="N215" s="486">
        <f t="shared" si="73"/>
        <v>0</v>
      </c>
      <c r="O215" s="486">
        <f t="shared" si="73"/>
        <v>19139</v>
      </c>
      <c r="P215" s="486">
        <f t="shared" si="73"/>
        <v>0</v>
      </c>
      <c r="Q215" s="365">
        <f t="shared" si="69"/>
        <v>1227435</v>
      </c>
      <c r="R215" s="365">
        <f t="shared" si="70"/>
        <v>0</v>
      </c>
    </row>
    <row r="216" spans="1:118" s="491" customFormat="1">
      <c r="A216" s="489" t="s">
        <v>187</v>
      </c>
      <c r="B216" s="490"/>
      <c r="C216" s="424"/>
      <c r="D216" s="424"/>
      <c r="E216" s="424"/>
      <c r="F216" s="424"/>
      <c r="G216" s="424"/>
      <c r="H216" s="424"/>
      <c r="I216" s="424"/>
      <c r="J216" s="424"/>
      <c r="K216" s="424"/>
      <c r="L216" s="424"/>
      <c r="M216" s="424"/>
      <c r="N216" s="424"/>
      <c r="O216" s="424"/>
      <c r="P216" s="424"/>
      <c r="Q216" s="365">
        <f t="shared" si="69"/>
        <v>0</v>
      </c>
      <c r="R216" s="365">
        <f t="shared" si="70"/>
        <v>0</v>
      </c>
    </row>
    <row r="217" spans="1:118" s="494" customFormat="1">
      <c r="A217" s="481" t="s">
        <v>36</v>
      </c>
      <c r="B217" s="492"/>
      <c r="C217" s="493">
        <f t="shared" ref="C217:P217" si="74">C14+C21+C28+C35+C56+C72+C76+C80+C86+C95+C101+C111+C115+C119++C123+C127+C144+C151+C155+C159+C171+C176+C180+C189+C193+C197+C201+C205+C209+C131+C137</f>
        <v>919436</v>
      </c>
      <c r="D217" s="493">
        <f t="shared" si="74"/>
        <v>748693</v>
      </c>
      <c r="E217" s="493">
        <f t="shared" si="74"/>
        <v>0</v>
      </c>
      <c r="F217" s="493">
        <f t="shared" si="74"/>
        <v>0</v>
      </c>
      <c r="G217" s="493">
        <f t="shared" si="74"/>
        <v>0</v>
      </c>
      <c r="H217" s="493">
        <f t="shared" si="74"/>
        <v>137643</v>
      </c>
      <c r="I217" s="493">
        <f t="shared" si="74"/>
        <v>0</v>
      </c>
      <c r="J217" s="493">
        <f t="shared" si="74"/>
        <v>33100</v>
      </c>
      <c r="K217" s="493">
        <f t="shared" si="74"/>
        <v>0</v>
      </c>
      <c r="L217" s="493">
        <f t="shared" si="74"/>
        <v>0</v>
      </c>
      <c r="M217" s="493">
        <f t="shared" si="74"/>
        <v>0</v>
      </c>
      <c r="N217" s="493">
        <f t="shared" si="74"/>
        <v>0</v>
      </c>
      <c r="O217" s="493">
        <f t="shared" si="74"/>
        <v>0</v>
      </c>
      <c r="P217" s="493">
        <f t="shared" si="74"/>
        <v>0</v>
      </c>
      <c r="Q217" s="365">
        <f t="shared" si="69"/>
        <v>919436</v>
      </c>
      <c r="R217" s="365">
        <f t="shared" si="70"/>
        <v>0</v>
      </c>
    </row>
    <row r="218" spans="1:118" s="373" customFormat="1">
      <c r="A218" s="481" t="s">
        <v>672</v>
      </c>
      <c r="B218" s="262"/>
      <c r="C218" s="486">
        <f t="shared" ref="C218:P219" si="75">C18+C25+C32+C39+C60+C73+C77+C83+C88+C98+C104+C112+C116+C120+C124+C128+C134+C141+C148+C152+C156+C160+C173+C177+C182+C190+C194+C198+C202+C206+C210</f>
        <v>-27019</v>
      </c>
      <c r="D218" s="486">
        <f t="shared" si="75"/>
        <v>4697</v>
      </c>
      <c r="E218" s="486">
        <f t="shared" si="75"/>
        <v>0</v>
      </c>
      <c r="F218" s="486">
        <f t="shared" si="75"/>
        <v>0</v>
      </c>
      <c r="G218" s="486">
        <f t="shared" si="75"/>
        <v>0</v>
      </c>
      <c r="H218" s="486">
        <f t="shared" si="75"/>
        <v>-45416</v>
      </c>
      <c r="I218" s="486">
        <f t="shared" si="75"/>
        <v>0</v>
      </c>
      <c r="J218" s="486">
        <f t="shared" si="75"/>
        <v>1476</v>
      </c>
      <c r="K218" s="486">
        <f t="shared" si="75"/>
        <v>0</v>
      </c>
      <c r="L218" s="486">
        <f t="shared" si="75"/>
        <v>0</v>
      </c>
      <c r="M218" s="486">
        <f t="shared" si="75"/>
        <v>0</v>
      </c>
      <c r="N218" s="486">
        <f t="shared" si="75"/>
        <v>0</v>
      </c>
      <c r="O218" s="486">
        <f t="shared" si="75"/>
        <v>12224</v>
      </c>
      <c r="P218" s="486">
        <f t="shared" si="75"/>
        <v>0</v>
      </c>
      <c r="Q218" s="365">
        <f t="shared" si="69"/>
        <v>-27019</v>
      </c>
      <c r="R218" s="365">
        <f t="shared" si="70"/>
        <v>0</v>
      </c>
    </row>
    <row r="219" spans="1:118" s="374" customFormat="1">
      <c r="A219" s="487" t="s">
        <v>673</v>
      </c>
      <c r="B219" s="261"/>
      <c r="C219" s="486">
        <f t="shared" si="75"/>
        <v>892417</v>
      </c>
      <c r="D219" s="486">
        <f t="shared" si="75"/>
        <v>753390</v>
      </c>
      <c r="E219" s="486">
        <f t="shared" si="75"/>
        <v>0</v>
      </c>
      <c r="F219" s="486">
        <f t="shared" si="75"/>
        <v>0</v>
      </c>
      <c r="G219" s="486">
        <f t="shared" si="75"/>
        <v>0</v>
      </c>
      <c r="H219" s="486">
        <f t="shared" si="75"/>
        <v>92227</v>
      </c>
      <c r="I219" s="486">
        <f t="shared" si="75"/>
        <v>0</v>
      </c>
      <c r="J219" s="486">
        <f t="shared" si="75"/>
        <v>34576</v>
      </c>
      <c r="K219" s="486">
        <f t="shared" si="75"/>
        <v>0</v>
      </c>
      <c r="L219" s="486">
        <f t="shared" si="75"/>
        <v>0</v>
      </c>
      <c r="M219" s="486">
        <f t="shared" si="75"/>
        <v>0</v>
      </c>
      <c r="N219" s="486">
        <f t="shared" si="75"/>
        <v>0</v>
      </c>
      <c r="O219" s="486">
        <f t="shared" si="75"/>
        <v>12224</v>
      </c>
      <c r="P219" s="486">
        <f t="shared" si="75"/>
        <v>0</v>
      </c>
      <c r="Q219" s="365">
        <f t="shared" si="69"/>
        <v>892417</v>
      </c>
      <c r="R219" s="365">
        <f t="shared" si="70"/>
        <v>0</v>
      </c>
      <c r="S219" s="373"/>
      <c r="T219" s="373"/>
      <c r="U219" s="373"/>
      <c r="V219" s="373"/>
      <c r="W219" s="373"/>
      <c r="X219" s="373"/>
      <c r="Y219" s="373"/>
      <c r="Z219" s="373"/>
      <c r="AA219" s="373"/>
      <c r="AB219" s="373"/>
      <c r="AC219" s="373"/>
      <c r="AD219" s="373"/>
      <c r="AE219" s="373"/>
      <c r="AF219" s="373"/>
      <c r="AG219" s="373"/>
      <c r="AH219" s="373"/>
      <c r="AI219" s="373"/>
      <c r="AJ219" s="373"/>
      <c r="AK219" s="373"/>
      <c r="AL219" s="373"/>
      <c r="AM219" s="373"/>
      <c r="AN219" s="373"/>
      <c r="AO219" s="373"/>
      <c r="AP219" s="373"/>
      <c r="AQ219" s="373"/>
      <c r="AR219" s="373"/>
      <c r="AS219" s="373"/>
      <c r="AT219" s="373"/>
      <c r="AU219" s="373"/>
      <c r="AV219" s="373"/>
      <c r="AW219" s="373"/>
      <c r="AX219" s="373"/>
      <c r="AY219" s="373"/>
      <c r="AZ219" s="373"/>
      <c r="BA219" s="373"/>
      <c r="BB219" s="373"/>
      <c r="BC219" s="373"/>
      <c r="BD219" s="373"/>
      <c r="BE219" s="373"/>
      <c r="BF219" s="373"/>
      <c r="BG219" s="373"/>
      <c r="BH219" s="373"/>
      <c r="BI219" s="373"/>
      <c r="BJ219" s="373"/>
      <c r="BK219" s="373"/>
      <c r="BL219" s="373"/>
      <c r="BM219" s="373"/>
      <c r="BN219" s="373"/>
      <c r="BO219" s="373"/>
      <c r="BP219" s="373"/>
      <c r="BQ219" s="373"/>
      <c r="BR219" s="373"/>
      <c r="BS219" s="373"/>
      <c r="BT219" s="373"/>
      <c r="BU219" s="373"/>
      <c r="BV219" s="373"/>
      <c r="BW219" s="373"/>
      <c r="BX219" s="373"/>
      <c r="BY219" s="373"/>
      <c r="BZ219" s="373"/>
      <c r="CA219" s="373"/>
      <c r="CB219" s="373"/>
      <c r="CC219" s="373"/>
      <c r="CD219" s="373"/>
      <c r="CE219" s="373"/>
      <c r="CF219" s="373"/>
      <c r="CG219" s="373"/>
      <c r="CH219" s="373"/>
      <c r="CI219" s="373"/>
      <c r="CJ219" s="373"/>
      <c r="CK219" s="373"/>
      <c r="CL219" s="373"/>
      <c r="CM219" s="373"/>
      <c r="CN219" s="373"/>
      <c r="CO219" s="373"/>
      <c r="CP219" s="373"/>
      <c r="CQ219" s="373"/>
      <c r="CR219" s="373"/>
      <c r="CS219" s="373"/>
      <c r="CT219" s="373"/>
      <c r="CU219" s="373"/>
      <c r="CV219" s="373"/>
      <c r="CW219" s="373"/>
      <c r="CX219" s="373"/>
      <c r="CY219" s="373"/>
      <c r="CZ219" s="373"/>
      <c r="DA219" s="373"/>
      <c r="DB219" s="373"/>
      <c r="DC219" s="373"/>
      <c r="DD219" s="373"/>
      <c r="DE219" s="373"/>
      <c r="DF219" s="373"/>
      <c r="DG219" s="373"/>
      <c r="DH219" s="373"/>
      <c r="DI219" s="373"/>
      <c r="DJ219" s="373"/>
      <c r="DK219" s="373"/>
      <c r="DL219" s="373"/>
      <c r="DM219" s="373"/>
      <c r="DN219" s="373"/>
    </row>
    <row r="220" spans="1:118" s="494" customFormat="1">
      <c r="A220" s="489" t="s">
        <v>188</v>
      </c>
      <c r="B220" s="490"/>
      <c r="C220" s="424"/>
      <c r="D220" s="424"/>
      <c r="E220" s="424"/>
      <c r="F220" s="424"/>
      <c r="G220" s="424"/>
      <c r="H220" s="424"/>
      <c r="I220" s="424"/>
      <c r="J220" s="424"/>
      <c r="K220" s="424"/>
      <c r="L220" s="424"/>
      <c r="M220" s="424"/>
      <c r="N220" s="424"/>
      <c r="O220" s="424"/>
      <c r="P220" s="424"/>
      <c r="Q220" s="365">
        <f t="shared" si="69"/>
        <v>0</v>
      </c>
      <c r="R220" s="365">
        <f t="shared" si="70"/>
        <v>0</v>
      </c>
    </row>
    <row r="221" spans="1:118" s="494" customFormat="1">
      <c r="A221" s="481" t="s">
        <v>36</v>
      </c>
      <c r="B221" s="492"/>
      <c r="C221" s="493">
        <v>328103</v>
      </c>
      <c r="D221" s="493">
        <v>193355</v>
      </c>
      <c r="E221" s="493">
        <v>0</v>
      </c>
      <c r="F221" s="493">
        <v>0</v>
      </c>
      <c r="G221" s="493">
        <v>0</v>
      </c>
      <c r="H221" s="493">
        <v>134748</v>
      </c>
      <c r="I221" s="493">
        <v>0</v>
      </c>
      <c r="J221" s="493">
        <v>0</v>
      </c>
      <c r="K221" s="493">
        <v>0</v>
      </c>
      <c r="L221" s="493">
        <v>0</v>
      </c>
      <c r="M221" s="493">
        <v>0</v>
      </c>
      <c r="N221" s="493">
        <v>0</v>
      </c>
      <c r="O221" s="493">
        <v>0</v>
      </c>
      <c r="P221" s="493">
        <v>0</v>
      </c>
      <c r="Q221" s="365">
        <f t="shared" si="69"/>
        <v>328103</v>
      </c>
      <c r="R221" s="365">
        <f t="shared" si="70"/>
        <v>0</v>
      </c>
    </row>
    <row r="222" spans="1:118" s="373" customFormat="1">
      <c r="A222" s="481" t="s">
        <v>672</v>
      </c>
      <c r="B222" s="262"/>
      <c r="C222" s="486">
        <f t="shared" ref="C222:P223" si="76">C43+C69+C164+C168+C186</f>
        <v>6915</v>
      </c>
      <c r="D222" s="486">
        <f t="shared" si="76"/>
        <v>0</v>
      </c>
      <c r="E222" s="486">
        <f t="shared" si="76"/>
        <v>0</v>
      </c>
      <c r="F222" s="486">
        <f t="shared" si="76"/>
        <v>0</v>
      </c>
      <c r="G222" s="486">
        <f t="shared" si="76"/>
        <v>0</v>
      </c>
      <c r="H222" s="486">
        <f t="shared" si="76"/>
        <v>0</v>
      </c>
      <c r="I222" s="486">
        <f t="shared" si="76"/>
        <v>0</v>
      </c>
      <c r="J222" s="486">
        <f t="shared" si="76"/>
        <v>0</v>
      </c>
      <c r="K222" s="486">
        <f t="shared" si="76"/>
        <v>0</v>
      </c>
      <c r="L222" s="486">
        <f t="shared" si="76"/>
        <v>0</v>
      </c>
      <c r="M222" s="486">
        <f t="shared" si="76"/>
        <v>0</v>
      </c>
      <c r="N222" s="486">
        <f t="shared" si="76"/>
        <v>0</v>
      </c>
      <c r="O222" s="486">
        <f t="shared" si="76"/>
        <v>6915</v>
      </c>
      <c r="P222" s="486">
        <f t="shared" si="76"/>
        <v>0</v>
      </c>
      <c r="Q222" s="365">
        <f t="shared" si="69"/>
        <v>6915</v>
      </c>
      <c r="R222" s="365">
        <f t="shared" si="70"/>
        <v>0</v>
      </c>
    </row>
    <row r="223" spans="1:118" s="374" customFormat="1">
      <c r="A223" s="487" t="s">
        <v>673</v>
      </c>
      <c r="B223" s="261"/>
      <c r="C223" s="486">
        <f t="shared" si="76"/>
        <v>335018</v>
      </c>
      <c r="D223" s="486">
        <f t="shared" si="76"/>
        <v>193355</v>
      </c>
      <c r="E223" s="486">
        <f t="shared" si="76"/>
        <v>0</v>
      </c>
      <c r="F223" s="486">
        <f t="shared" si="76"/>
        <v>0</v>
      </c>
      <c r="G223" s="486">
        <f t="shared" si="76"/>
        <v>0</v>
      </c>
      <c r="H223" s="486">
        <f t="shared" si="76"/>
        <v>134748</v>
      </c>
      <c r="I223" s="486">
        <f t="shared" si="76"/>
        <v>0</v>
      </c>
      <c r="J223" s="486">
        <f t="shared" si="76"/>
        <v>0</v>
      </c>
      <c r="K223" s="486">
        <f t="shared" si="76"/>
        <v>0</v>
      </c>
      <c r="L223" s="486">
        <f t="shared" si="76"/>
        <v>0</v>
      </c>
      <c r="M223" s="486">
        <f t="shared" si="76"/>
        <v>0</v>
      </c>
      <c r="N223" s="486">
        <f t="shared" si="76"/>
        <v>0</v>
      </c>
      <c r="O223" s="486">
        <f t="shared" si="76"/>
        <v>6915</v>
      </c>
      <c r="P223" s="486">
        <f t="shared" si="76"/>
        <v>0</v>
      </c>
      <c r="Q223" s="365">
        <f t="shared" si="69"/>
        <v>335018</v>
      </c>
      <c r="R223" s="365">
        <f t="shared" si="70"/>
        <v>0</v>
      </c>
      <c r="S223" s="373"/>
      <c r="T223" s="373"/>
      <c r="U223" s="373"/>
      <c r="V223" s="373"/>
      <c r="W223" s="373"/>
      <c r="X223" s="373"/>
      <c r="Y223" s="373"/>
      <c r="Z223" s="373"/>
      <c r="AA223" s="373"/>
      <c r="AB223" s="373"/>
      <c r="AC223" s="373"/>
      <c r="AD223" s="373"/>
      <c r="AE223" s="373"/>
      <c r="AF223" s="373"/>
      <c r="AG223" s="373"/>
      <c r="AH223" s="373"/>
      <c r="AI223" s="373"/>
      <c r="AJ223" s="373"/>
      <c r="AK223" s="373"/>
      <c r="AL223" s="373"/>
      <c r="AM223" s="373"/>
      <c r="AN223" s="373"/>
      <c r="AO223" s="373"/>
      <c r="AP223" s="373"/>
      <c r="AQ223" s="373"/>
      <c r="AR223" s="373"/>
      <c r="AS223" s="373"/>
      <c r="AT223" s="373"/>
      <c r="AU223" s="373"/>
      <c r="AV223" s="373"/>
      <c r="AW223" s="373"/>
      <c r="AX223" s="373"/>
      <c r="AY223" s="373"/>
      <c r="AZ223" s="373"/>
      <c r="BA223" s="373"/>
      <c r="BB223" s="373"/>
      <c r="BC223" s="373"/>
      <c r="BD223" s="373"/>
      <c r="BE223" s="373"/>
      <c r="BF223" s="373"/>
      <c r="BG223" s="373"/>
      <c r="BH223" s="373"/>
      <c r="BI223" s="373"/>
      <c r="BJ223" s="373"/>
      <c r="BK223" s="373"/>
      <c r="BL223" s="373"/>
      <c r="BM223" s="373"/>
      <c r="BN223" s="373"/>
      <c r="BO223" s="373"/>
      <c r="BP223" s="373"/>
      <c r="BQ223" s="373"/>
      <c r="BR223" s="373"/>
      <c r="BS223" s="373"/>
      <c r="BT223" s="373"/>
      <c r="BU223" s="373"/>
      <c r="BV223" s="373"/>
      <c r="BW223" s="373"/>
      <c r="BX223" s="373"/>
      <c r="BY223" s="373"/>
      <c r="BZ223" s="373"/>
      <c r="CA223" s="373"/>
      <c r="CB223" s="373"/>
      <c r="CC223" s="373"/>
      <c r="CD223" s="373"/>
      <c r="CE223" s="373"/>
      <c r="CF223" s="373"/>
      <c r="CG223" s="373"/>
      <c r="CH223" s="373"/>
      <c r="CI223" s="373"/>
      <c r="CJ223" s="373"/>
      <c r="CK223" s="373"/>
      <c r="CL223" s="373"/>
      <c r="CM223" s="373"/>
      <c r="CN223" s="373"/>
      <c r="CO223" s="373"/>
      <c r="CP223" s="373"/>
      <c r="CQ223" s="373"/>
      <c r="CR223" s="373"/>
      <c r="CS223" s="373"/>
      <c r="CT223" s="373"/>
      <c r="CU223" s="373"/>
      <c r="CV223" s="373"/>
      <c r="CW223" s="373"/>
      <c r="CX223" s="373"/>
      <c r="CY223" s="373"/>
      <c r="CZ223" s="373"/>
      <c r="DA223" s="373"/>
      <c r="DB223" s="373"/>
      <c r="DC223" s="373"/>
      <c r="DD223" s="373"/>
      <c r="DE223" s="373"/>
      <c r="DF223" s="373"/>
      <c r="DG223" s="373"/>
      <c r="DH223" s="373"/>
      <c r="DI223" s="373"/>
      <c r="DJ223" s="373"/>
      <c r="DK223" s="373"/>
      <c r="DL223" s="373"/>
      <c r="DM223" s="373"/>
      <c r="DN223" s="373"/>
    </row>
    <row r="224" spans="1:118" s="496" customFormat="1">
      <c r="A224" s="276" t="s">
        <v>189</v>
      </c>
      <c r="B224" s="375"/>
      <c r="C224" s="495">
        <v>0</v>
      </c>
      <c r="D224" s="495">
        <v>0</v>
      </c>
      <c r="E224" s="495">
        <v>0</v>
      </c>
      <c r="F224" s="495">
        <v>0</v>
      </c>
      <c r="G224" s="495">
        <v>0</v>
      </c>
      <c r="H224" s="495">
        <v>0</v>
      </c>
      <c r="I224" s="495">
        <v>0</v>
      </c>
      <c r="J224" s="495">
        <v>0</v>
      </c>
      <c r="K224" s="495">
        <v>0</v>
      </c>
      <c r="L224" s="495">
        <v>0</v>
      </c>
      <c r="M224" s="495">
        <v>0</v>
      </c>
      <c r="N224" s="495">
        <v>0</v>
      </c>
      <c r="O224" s="495">
        <v>0</v>
      </c>
      <c r="P224" s="495">
        <v>0</v>
      </c>
      <c r="Q224" s="365">
        <f t="shared" si="69"/>
        <v>0</v>
      </c>
      <c r="R224" s="365">
        <f t="shared" si="70"/>
        <v>0</v>
      </c>
    </row>
    <row r="225" spans="1:18">
      <c r="C225" s="301">
        <f>C216+C220</f>
        <v>0</v>
      </c>
      <c r="D225" s="301">
        <f t="shared" ref="D225:P225" si="77">SUM(D216:D220)</f>
        <v>1506780</v>
      </c>
      <c r="E225" s="301">
        <f t="shared" si="77"/>
        <v>0</v>
      </c>
      <c r="F225" s="301">
        <f t="shared" si="77"/>
        <v>0</v>
      </c>
      <c r="G225" s="301">
        <f t="shared" si="77"/>
        <v>0</v>
      </c>
      <c r="H225" s="301">
        <f t="shared" si="77"/>
        <v>184454</v>
      </c>
      <c r="I225" s="301">
        <f t="shared" si="77"/>
        <v>0</v>
      </c>
      <c r="J225" s="301">
        <f t="shared" si="77"/>
        <v>69152</v>
      </c>
      <c r="K225" s="301">
        <f t="shared" si="77"/>
        <v>0</v>
      </c>
      <c r="L225" s="301">
        <f t="shared" si="77"/>
        <v>0</v>
      </c>
      <c r="M225" s="301">
        <f t="shared" si="77"/>
        <v>0</v>
      </c>
      <c r="N225" s="301">
        <f t="shared" si="77"/>
        <v>0</v>
      </c>
      <c r="O225" s="301">
        <f t="shared" si="77"/>
        <v>24448</v>
      </c>
      <c r="P225" s="301">
        <f t="shared" si="77"/>
        <v>0</v>
      </c>
      <c r="Q225" s="365">
        <f t="shared" si="69"/>
        <v>1784834</v>
      </c>
      <c r="R225" s="365">
        <f t="shared" si="70"/>
        <v>1784834</v>
      </c>
    </row>
    <row r="226" spans="1:18">
      <c r="C226" s="365">
        <f>C217+C221</f>
        <v>1247539</v>
      </c>
      <c r="Q226" s="365">
        <f t="shared" si="69"/>
        <v>0</v>
      </c>
      <c r="R226" s="365">
        <f t="shared" si="70"/>
        <v>-1247539</v>
      </c>
    </row>
    <row r="227" spans="1:18">
      <c r="A227" s="377"/>
      <c r="C227" s="365">
        <f t="shared" ref="C227:C228" si="78">C218+C222</f>
        <v>-20104</v>
      </c>
      <c r="E227" s="365"/>
      <c r="Q227" s="365">
        <f t="shared" si="69"/>
        <v>0</v>
      </c>
      <c r="R227" s="365">
        <f t="shared" si="70"/>
        <v>20104</v>
      </c>
    </row>
    <row r="228" spans="1:18">
      <c r="A228" s="377"/>
      <c r="C228" s="365">
        <f t="shared" si="78"/>
        <v>1227435</v>
      </c>
      <c r="D228" s="365"/>
      <c r="Q228" s="365">
        <f t="shared" si="69"/>
        <v>0</v>
      </c>
      <c r="R228" s="365">
        <f t="shared" si="70"/>
        <v>-1227435</v>
      </c>
    </row>
    <row r="229" spans="1:18">
      <c r="A229" s="377"/>
      <c r="Q229" s="365">
        <f t="shared" si="69"/>
        <v>0</v>
      </c>
      <c r="R229" s="365">
        <f t="shared" si="70"/>
        <v>0</v>
      </c>
    </row>
    <row r="230" spans="1:18">
      <c r="A230" s="377"/>
      <c r="C230" s="365"/>
      <c r="D230" s="365">
        <f>D213-'[2]4.3-7'!$D$95</f>
        <v>0</v>
      </c>
      <c r="E230" s="365">
        <f>E213-'[2]4.3-7'!$D$95</f>
        <v>-942048</v>
      </c>
      <c r="F230" s="365">
        <f>F213-'[2]4.3-7'!$D$95</f>
        <v>-942048</v>
      </c>
      <c r="G230" s="365">
        <f>G213-'[2]4.3-7'!$D$95</f>
        <v>-942048</v>
      </c>
      <c r="H230" s="365">
        <f>H213-'[2]4.3-7'!$D$95</f>
        <v>-669657</v>
      </c>
      <c r="I230" s="365">
        <f>I213-'[2]4.3-7'!$D$95</f>
        <v>-942048</v>
      </c>
      <c r="J230" s="365">
        <f>J213-'[2]4.3-7'!$D$95</f>
        <v>-908948</v>
      </c>
      <c r="K230" s="365">
        <f>K213-'[2]4.3-7'!$D$95</f>
        <v>-942048</v>
      </c>
      <c r="L230" s="365">
        <f>L213-'[2]4.3-7'!$D$95</f>
        <v>-942048</v>
      </c>
      <c r="M230" s="365">
        <f>M213-'[2]4.3-7'!$D$95</f>
        <v>-942048</v>
      </c>
      <c r="N230" s="365">
        <f>N213-'[2]4.3-7'!$D$95</f>
        <v>-942048</v>
      </c>
      <c r="O230" s="365">
        <f>O213-'[2]4.3-7'!$D$95</f>
        <v>-942048</v>
      </c>
      <c r="P230" s="365">
        <f>P213-'[2]4.3-7'!$D$95</f>
        <v>-942048</v>
      </c>
      <c r="Q230" s="365">
        <f t="shared" si="69"/>
        <v>-10999085</v>
      </c>
      <c r="R230" s="365">
        <f t="shared" si="70"/>
        <v>-10999085</v>
      </c>
    </row>
    <row r="231" spans="1:18">
      <c r="Q231" s="365">
        <f t="shared" si="69"/>
        <v>0</v>
      </c>
      <c r="R231" s="365">
        <f t="shared" si="70"/>
        <v>0</v>
      </c>
    </row>
    <row r="232" spans="1:18">
      <c r="Q232" s="365">
        <f t="shared" si="69"/>
        <v>0</v>
      </c>
      <c r="R232" s="365">
        <f t="shared" si="70"/>
        <v>0</v>
      </c>
    </row>
    <row r="233" spans="1:18">
      <c r="Q233" s="365">
        <f t="shared" si="69"/>
        <v>0</v>
      </c>
      <c r="R233" s="365">
        <f t="shared" si="70"/>
        <v>0</v>
      </c>
    </row>
    <row r="234" spans="1:18">
      <c r="Q234" s="365">
        <f t="shared" si="69"/>
        <v>0</v>
      </c>
      <c r="R234" s="365">
        <f t="shared" si="70"/>
        <v>0</v>
      </c>
    </row>
    <row r="235" spans="1:18">
      <c r="Q235" s="365">
        <f t="shared" si="69"/>
        <v>0</v>
      </c>
      <c r="R235" s="365">
        <f t="shared" si="70"/>
        <v>0</v>
      </c>
    </row>
    <row r="236" spans="1:18">
      <c r="Q236" s="365">
        <f t="shared" si="69"/>
        <v>0</v>
      </c>
      <c r="R236" s="365">
        <f t="shared" si="70"/>
        <v>0</v>
      </c>
    </row>
    <row r="237" spans="1:18">
      <c r="Q237" s="365">
        <f t="shared" si="69"/>
        <v>0</v>
      </c>
      <c r="R237" s="365">
        <f t="shared" si="70"/>
        <v>0</v>
      </c>
    </row>
    <row r="238" spans="1:18">
      <c r="Q238" s="365">
        <f t="shared" si="69"/>
        <v>0</v>
      </c>
      <c r="R238" s="365">
        <f t="shared" si="70"/>
        <v>0</v>
      </c>
    </row>
    <row r="239" spans="1:18">
      <c r="Q239" s="365">
        <f t="shared" si="69"/>
        <v>0</v>
      </c>
      <c r="R239" s="365">
        <f t="shared" si="70"/>
        <v>0</v>
      </c>
    </row>
    <row r="240" spans="1:18">
      <c r="Q240" s="365">
        <f t="shared" si="69"/>
        <v>0</v>
      </c>
      <c r="R240" s="365">
        <f t="shared" si="70"/>
        <v>0</v>
      </c>
    </row>
    <row r="241" spans="17:18">
      <c r="Q241" s="365">
        <f t="shared" si="69"/>
        <v>0</v>
      </c>
      <c r="R241" s="365">
        <f t="shared" si="70"/>
        <v>0</v>
      </c>
    </row>
    <row r="242" spans="17:18">
      <c r="Q242" s="365">
        <f t="shared" si="69"/>
        <v>0</v>
      </c>
      <c r="R242" s="365">
        <f t="shared" si="70"/>
        <v>0</v>
      </c>
    </row>
    <row r="243" spans="17:18">
      <c r="Q243" s="365">
        <f t="shared" si="69"/>
        <v>0</v>
      </c>
      <c r="R243" s="365">
        <f t="shared" si="70"/>
        <v>0</v>
      </c>
    </row>
    <row r="244" spans="17:18">
      <c r="Q244" s="365">
        <f t="shared" si="69"/>
        <v>0</v>
      </c>
      <c r="R244" s="365">
        <f t="shared" si="70"/>
        <v>0</v>
      </c>
    </row>
    <row r="245" spans="17:18">
      <c r="Q245" s="365">
        <f t="shared" si="69"/>
        <v>0</v>
      </c>
      <c r="R245" s="365">
        <f t="shared" si="70"/>
        <v>0</v>
      </c>
    </row>
    <row r="246" spans="17:18">
      <c r="Q246" s="365">
        <f t="shared" si="69"/>
        <v>0</v>
      </c>
      <c r="R246" s="365">
        <f t="shared" si="70"/>
        <v>0</v>
      </c>
    </row>
    <row r="247" spans="17:18">
      <c r="Q247" s="365">
        <f t="shared" si="69"/>
        <v>0</v>
      </c>
      <c r="R247" s="365">
        <f t="shared" si="70"/>
        <v>0</v>
      </c>
    </row>
    <row r="248" spans="17:18">
      <c r="Q248" s="365">
        <f t="shared" si="69"/>
        <v>0</v>
      </c>
      <c r="R248" s="365">
        <f t="shared" si="70"/>
        <v>0</v>
      </c>
    </row>
    <row r="249" spans="17:18">
      <c r="Q249" s="365">
        <f t="shared" si="69"/>
        <v>0</v>
      </c>
      <c r="R249" s="365">
        <f t="shared" si="70"/>
        <v>0</v>
      </c>
    </row>
    <row r="250" spans="17:18">
      <c r="Q250" s="365">
        <f t="shared" si="69"/>
        <v>0</v>
      </c>
      <c r="R250" s="365">
        <f t="shared" si="70"/>
        <v>0</v>
      </c>
    </row>
    <row r="251" spans="17:18">
      <c r="Q251" s="365">
        <f t="shared" si="69"/>
        <v>0</v>
      </c>
      <c r="R251" s="365">
        <f t="shared" si="70"/>
        <v>0</v>
      </c>
    </row>
    <row r="252" spans="17:18">
      <c r="Q252" s="365">
        <f t="shared" si="69"/>
        <v>0</v>
      </c>
      <c r="R252" s="365">
        <f t="shared" si="70"/>
        <v>0</v>
      </c>
    </row>
    <row r="253" spans="17:18">
      <c r="Q253" s="365">
        <f t="shared" si="69"/>
        <v>0</v>
      </c>
      <c r="R253" s="365">
        <f t="shared" si="70"/>
        <v>0</v>
      </c>
    </row>
    <row r="254" spans="17:18">
      <c r="Q254" s="365">
        <f t="shared" si="69"/>
        <v>0</v>
      </c>
      <c r="R254" s="365">
        <f t="shared" si="70"/>
        <v>0</v>
      </c>
    </row>
    <row r="255" spans="17:18">
      <c r="Q255" s="365">
        <f t="shared" si="69"/>
        <v>0</v>
      </c>
      <c r="R255" s="365">
        <f t="shared" si="70"/>
        <v>0</v>
      </c>
    </row>
    <row r="256" spans="17:18">
      <c r="Q256" s="365">
        <f t="shared" si="69"/>
        <v>0</v>
      </c>
      <c r="R256" s="365">
        <f t="shared" si="70"/>
        <v>0</v>
      </c>
    </row>
    <row r="257" spans="17:18">
      <c r="Q257" s="365">
        <f t="shared" si="69"/>
        <v>0</v>
      </c>
      <c r="R257" s="365">
        <f t="shared" si="70"/>
        <v>0</v>
      </c>
    </row>
    <row r="258" spans="17:18">
      <c r="Q258" s="365">
        <f t="shared" si="69"/>
        <v>0</v>
      </c>
      <c r="R258" s="365">
        <f t="shared" si="70"/>
        <v>0</v>
      </c>
    </row>
    <row r="259" spans="17:18">
      <c r="Q259" s="365">
        <f t="shared" si="69"/>
        <v>0</v>
      </c>
      <c r="R259" s="365">
        <f t="shared" si="70"/>
        <v>0</v>
      </c>
    </row>
    <row r="260" spans="17:18">
      <c r="Q260" s="365">
        <f t="shared" si="69"/>
        <v>0</v>
      </c>
      <c r="R260" s="365">
        <f t="shared" si="70"/>
        <v>0</v>
      </c>
    </row>
    <row r="261" spans="17:18">
      <c r="Q261" s="365">
        <f t="shared" si="69"/>
        <v>0</v>
      </c>
      <c r="R261" s="365">
        <f t="shared" si="70"/>
        <v>0</v>
      </c>
    </row>
    <row r="262" spans="17:18">
      <c r="Q262" s="365">
        <f t="shared" si="69"/>
        <v>0</v>
      </c>
      <c r="R262" s="365">
        <f t="shared" si="70"/>
        <v>0</v>
      </c>
    </row>
    <row r="263" spans="17:18">
      <c r="Q263" s="365">
        <f t="shared" si="69"/>
        <v>0</v>
      </c>
      <c r="R263" s="365">
        <f t="shared" si="70"/>
        <v>0</v>
      </c>
    </row>
    <row r="264" spans="17:18">
      <c r="Q264" s="365">
        <f t="shared" si="69"/>
        <v>0</v>
      </c>
      <c r="R264" s="365">
        <f t="shared" si="70"/>
        <v>0</v>
      </c>
    </row>
    <row r="265" spans="17:18">
      <c r="Q265" s="365">
        <f t="shared" si="69"/>
        <v>0</v>
      </c>
      <c r="R265" s="365">
        <f t="shared" si="70"/>
        <v>0</v>
      </c>
    </row>
  </sheetData>
  <mergeCells count="20">
    <mergeCell ref="O9:O11"/>
    <mergeCell ref="P9:P11"/>
    <mergeCell ref="J12:K12"/>
    <mergeCell ref="L12:M12"/>
    <mergeCell ref="G9:G11"/>
    <mergeCell ref="H9:H11"/>
    <mergeCell ref="I9:I11"/>
    <mergeCell ref="J9:K10"/>
    <mergeCell ref="L9:M10"/>
    <mergeCell ref="N9:N11"/>
    <mergeCell ref="A3:P3"/>
    <mergeCell ref="A4:P4"/>
    <mergeCell ref="A5:P5"/>
    <mergeCell ref="A6:P6"/>
    <mergeCell ref="K8:M8"/>
    <mergeCell ref="B9:B11"/>
    <mergeCell ref="C9:C11"/>
    <mergeCell ref="D9:D11"/>
    <mergeCell ref="E9:E11"/>
    <mergeCell ref="F9:F11"/>
  </mergeCells>
  <printOptions horizontalCentered="1"/>
  <pageMargins left="0.78740157480314965" right="0.78740157480314965" top="0.59055118110236227" bottom="0.59055118110236227" header="0.51181102362204722" footer="0.51181102362204722"/>
  <pageSetup paperSize="9" scale="50" firstPageNumber="8" orientation="landscape" verticalDpi="300" r:id="rId1"/>
  <headerFooter alignWithMargins="0">
    <oddFooter>&amp;P. oldal</oddFooter>
  </headerFooter>
  <rowBreaks count="3" manualBreakCount="3">
    <brk id="70" max="15" man="1"/>
    <brk id="125" max="15" man="1"/>
    <brk id="187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P91"/>
  <sheetViews>
    <sheetView view="pageBreakPreview" zoomScaleNormal="80" workbookViewId="0"/>
  </sheetViews>
  <sheetFormatPr defaultRowHeight="12.75"/>
  <cols>
    <col min="1" max="1" width="52.7109375" customWidth="1"/>
    <col min="2" max="2" width="10.5703125" customWidth="1"/>
    <col min="3" max="3" width="11.85546875" customWidth="1"/>
    <col min="4" max="4" width="11.5703125" customWidth="1"/>
    <col min="5" max="5" width="10.7109375" customWidth="1"/>
    <col min="6" max="6" width="10.5703125" customWidth="1"/>
    <col min="7" max="7" width="11" customWidth="1"/>
    <col min="8" max="8" width="11.42578125" customWidth="1"/>
    <col min="9" max="9" width="11.28515625" customWidth="1"/>
    <col min="10" max="10" width="12" customWidth="1"/>
    <col min="11" max="11" width="13.85546875" customWidth="1"/>
  </cols>
  <sheetData>
    <row r="1" spans="1:11" ht="15.75">
      <c r="A1" s="29" t="s">
        <v>701</v>
      </c>
      <c r="B1" s="29"/>
      <c r="C1" s="29"/>
      <c r="D1" s="29"/>
      <c r="E1" s="29"/>
      <c r="F1" s="29"/>
      <c r="G1" s="29"/>
      <c r="H1" s="28"/>
      <c r="I1" s="36"/>
      <c r="J1" s="36"/>
      <c r="K1" s="36"/>
    </row>
    <row r="2" spans="1:11">
      <c r="A2" s="37"/>
      <c r="B2" s="37"/>
      <c r="C2" s="37"/>
      <c r="D2" s="37"/>
      <c r="E2" s="37"/>
      <c r="F2" s="37"/>
      <c r="G2" s="37"/>
      <c r="H2" s="38"/>
      <c r="I2" s="37"/>
      <c r="J2" s="37"/>
      <c r="K2" s="37"/>
    </row>
    <row r="3" spans="1:11">
      <c r="A3" s="37"/>
      <c r="B3" s="37"/>
      <c r="C3" s="37"/>
      <c r="D3" s="37"/>
      <c r="E3" s="37"/>
      <c r="F3" s="37"/>
      <c r="G3" s="37"/>
      <c r="H3" s="38"/>
      <c r="I3" s="37"/>
      <c r="J3" s="37"/>
      <c r="K3" s="37"/>
    </row>
    <row r="4" spans="1:11" ht="15.75">
      <c r="A4" s="37"/>
      <c r="B4" s="37"/>
      <c r="C4" s="37"/>
      <c r="D4" s="37"/>
      <c r="E4" s="39"/>
      <c r="F4" s="39" t="s">
        <v>26</v>
      </c>
      <c r="G4" s="39"/>
      <c r="H4" s="37"/>
      <c r="I4" s="37"/>
      <c r="J4" s="37"/>
      <c r="K4" s="37"/>
    </row>
    <row r="5" spans="1:11" ht="15.75">
      <c r="A5" s="37"/>
      <c r="B5" s="37"/>
      <c r="C5" s="37"/>
      <c r="D5" s="37"/>
      <c r="E5" s="39"/>
      <c r="F5" s="39" t="s">
        <v>419</v>
      </c>
      <c r="G5" s="39"/>
      <c r="H5" s="37"/>
      <c r="I5" s="37"/>
      <c r="J5" s="37"/>
      <c r="K5" s="37"/>
    </row>
    <row r="6" spans="1:11" ht="15.75">
      <c r="A6" s="37"/>
      <c r="B6" s="37"/>
      <c r="C6" s="37"/>
      <c r="D6" s="37"/>
      <c r="E6" s="39"/>
      <c r="F6" s="39" t="s">
        <v>37</v>
      </c>
      <c r="G6" s="39"/>
      <c r="H6" s="37"/>
      <c r="I6" s="37"/>
      <c r="J6" s="37"/>
      <c r="K6" s="37"/>
    </row>
    <row r="7" spans="1:11" ht="15.75">
      <c r="A7" s="37"/>
      <c r="B7" s="37"/>
      <c r="C7" s="37"/>
      <c r="D7" s="37"/>
      <c r="E7" s="39"/>
      <c r="F7" s="39"/>
      <c r="G7" s="39"/>
      <c r="H7" s="37"/>
      <c r="I7" s="37"/>
      <c r="J7" s="37"/>
      <c r="K7" s="37"/>
    </row>
    <row r="8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5">
      <c r="A9" s="40"/>
      <c r="B9" s="40"/>
      <c r="C9" s="40"/>
      <c r="D9" s="40"/>
      <c r="E9" s="40"/>
      <c r="F9" s="40"/>
      <c r="G9" s="40"/>
      <c r="H9" s="5"/>
      <c r="I9" s="40"/>
      <c r="J9" s="5" t="s">
        <v>28</v>
      </c>
      <c r="K9" s="40"/>
    </row>
    <row r="10" spans="1:11">
      <c r="A10" s="7" t="s">
        <v>38</v>
      </c>
      <c r="B10" s="16" t="s">
        <v>30</v>
      </c>
      <c r="C10" s="528" t="s">
        <v>39</v>
      </c>
      <c r="D10" s="544"/>
      <c r="E10" s="544"/>
      <c r="F10" s="544"/>
      <c r="G10" s="544"/>
      <c r="H10" s="528" t="s">
        <v>40</v>
      </c>
      <c r="I10" s="545"/>
      <c r="J10" s="546"/>
      <c r="K10" s="525" t="s">
        <v>211</v>
      </c>
    </row>
    <row r="11" spans="1:11" ht="12.75" customHeight="1">
      <c r="A11" s="19" t="s">
        <v>41</v>
      </c>
      <c r="B11" s="20" t="s">
        <v>47</v>
      </c>
      <c r="C11" s="525" t="s">
        <v>80</v>
      </c>
      <c r="D11" s="525" t="s">
        <v>81</v>
      </c>
      <c r="E11" s="525" t="s">
        <v>103</v>
      </c>
      <c r="F11" s="547" t="s">
        <v>232</v>
      </c>
      <c r="G11" s="547" t="s">
        <v>206</v>
      </c>
      <c r="H11" s="525" t="s">
        <v>43</v>
      </c>
      <c r="I11" s="525" t="s">
        <v>42</v>
      </c>
      <c r="J11" s="550" t="s">
        <v>249</v>
      </c>
      <c r="K11" s="526"/>
    </row>
    <row r="12" spans="1:11">
      <c r="A12" s="19"/>
      <c r="B12" s="20" t="s">
        <v>33</v>
      </c>
      <c r="C12" s="526"/>
      <c r="D12" s="526"/>
      <c r="E12" s="526"/>
      <c r="F12" s="548"/>
      <c r="G12" s="548"/>
      <c r="H12" s="526"/>
      <c r="I12" s="526"/>
      <c r="J12" s="551"/>
      <c r="K12" s="526"/>
    </row>
    <row r="13" spans="1:11" ht="26.25" customHeight="1">
      <c r="A13" s="8"/>
      <c r="B13" s="21"/>
      <c r="C13" s="527"/>
      <c r="D13" s="527"/>
      <c r="E13" s="527"/>
      <c r="F13" s="549"/>
      <c r="G13" s="549"/>
      <c r="H13" s="527"/>
      <c r="I13" s="527"/>
      <c r="J13" s="552"/>
      <c r="K13" s="527"/>
    </row>
    <row r="14" spans="1:11">
      <c r="A14" s="7" t="s">
        <v>8</v>
      </c>
      <c r="B14" s="18" t="s">
        <v>9</v>
      </c>
      <c r="C14" s="9" t="s">
        <v>10</v>
      </c>
      <c r="D14" s="18" t="s">
        <v>11</v>
      </c>
      <c r="E14" s="9" t="s">
        <v>12</v>
      </c>
      <c r="F14" s="18" t="s">
        <v>13</v>
      </c>
      <c r="G14" s="9" t="s">
        <v>14</v>
      </c>
      <c r="H14" s="17" t="s">
        <v>15</v>
      </c>
      <c r="I14" s="9" t="s">
        <v>16</v>
      </c>
      <c r="J14" s="18" t="s">
        <v>17</v>
      </c>
      <c r="K14" s="9" t="s">
        <v>18</v>
      </c>
    </row>
    <row r="15" spans="1:11">
      <c r="A15" s="13" t="s">
        <v>133</v>
      </c>
      <c r="B15" s="120"/>
      <c r="C15" s="120"/>
      <c r="D15" s="124"/>
      <c r="E15" s="120"/>
      <c r="F15" s="124"/>
      <c r="G15" s="120"/>
      <c r="H15" s="124"/>
      <c r="I15" s="120"/>
      <c r="J15" s="124"/>
      <c r="K15" s="120"/>
    </row>
    <row r="16" spans="1:11">
      <c r="A16" s="46" t="s">
        <v>435</v>
      </c>
      <c r="B16" s="93">
        <f>SUM(C16:K16)</f>
        <v>1009560</v>
      </c>
      <c r="C16" s="93">
        <f>SUM('5.1'!D250)</f>
        <v>90365</v>
      </c>
      <c r="D16" s="93">
        <f>SUM('5.1'!E250)</f>
        <v>18716</v>
      </c>
      <c r="E16" s="93">
        <f>SUM('5.1'!F250)</f>
        <v>358874</v>
      </c>
      <c r="F16" s="93">
        <f>SUM('5.1'!G250)</f>
        <v>8834</v>
      </c>
      <c r="G16" s="93">
        <f>SUM('5.1'!H250)</f>
        <v>236301</v>
      </c>
      <c r="H16" s="93">
        <f>SUM('5.1'!I250)</f>
        <v>40455</v>
      </c>
      <c r="I16" s="93">
        <f>SUM('5.1'!J250)</f>
        <v>228466</v>
      </c>
      <c r="J16" s="93">
        <f>SUM('5.1'!K250)</f>
        <v>27549</v>
      </c>
      <c r="K16" s="93">
        <f>SUM('5.1'!L250)</f>
        <v>0</v>
      </c>
    </row>
    <row r="17" spans="1:11">
      <c r="A17" s="15" t="s">
        <v>436</v>
      </c>
      <c r="B17" s="118">
        <f>SUM(C17:K17)</f>
        <v>1178653</v>
      </c>
      <c r="C17" s="118">
        <f>SUM('5.1'!D252)</f>
        <v>105656</v>
      </c>
      <c r="D17" s="118">
        <f>SUM('5.1'!E252)</f>
        <v>20891</v>
      </c>
      <c r="E17" s="118">
        <f>SUM('5.1'!F252)</f>
        <v>393580</v>
      </c>
      <c r="F17" s="118">
        <f>SUM('5.1'!G252)</f>
        <v>7210</v>
      </c>
      <c r="G17" s="118">
        <f>SUM('5.1'!H252)</f>
        <v>197738</v>
      </c>
      <c r="H17" s="118">
        <f>SUM('5.1'!I252)</f>
        <v>110364</v>
      </c>
      <c r="I17" s="118">
        <f>SUM('5.1'!J252)</f>
        <v>298592</v>
      </c>
      <c r="J17" s="118">
        <f>SUM('5.1'!K252)</f>
        <v>27834</v>
      </c>
      <c r="K17" s="118">
        <f>SUM('5.1'!L252)</f>
        <v>16788</v>
      </c>
    </row>
    <row r="18" spans="1:11">
      <c r="A18" s="24" t="s">
        <v>73</v>
      </c>
      <c r="B18" s="131"/>
      <c r="C18" s="120"/>
      <c r="D18" s="124"/>
      <c r="E18" s="120"/>
      <c r="F18" s="124"/>
      <c r="G18" s="120"/>
      <c r="H18" s="120"/>
      <c r="I18" s="128"/>
      <c r="J18" s="120"/>
      <c r="K18" s="120"/>
    </row>
    <row r="19" spans="1:11">
      <c r="A19" s="46" t="s">
        <v>435</v>
      </c>
      <c r="B19" s="142">
        <f>SUM(C19:K19)</f>
        <v>237825</v>
      </c>
      <c r="C19" s="93">
        <f>SUM('5.2'!D41)</f>
        <v>149117</v>
      </c>
      <c r="D19" s="93">
        <f>SUM('5.2'!E41)</f>
        <v>40887</v>
      </c>
      <c r="E19" s="93">
        <f>SUM('5.2'!F41)</f>
        <v>43797</v>
      </c>
      <c r="F19" s="93">
        <f>SUM('5.2'!G41)</f>
        <v>20</v>
      </c>
      <c r="G19" s="93">
        <f>SUM('5.2'!H41)</f>
        <v>0</v>
      </c>
      <c r="H19" s="93">
        <f>SUM('5.2'!I41)</f>
        <v>4004</v>
      </c>
      <c r="I19" s="93">
        <f>SUM('5.2'!J41)</f>
        <v>0</v>
      </c>
      <c r="J19" s="93">
        <f>SUM('5.2'!K41)</f>
        <v>0</v>
      </c>
      <c r="K19" s="93">
        <f>SUM('5.2'!L41)</f>
        <v>0</v>
      </c>
    </row>
    <row r="20" spans="1:11">
      <c r="A20" s="15" t="s">
        <v>436</v>
      </c>
      <c r="B20" s="118">
        <f>SUM(C20:K20)</f>
        <v>235548</v>
      </c>
      <c r="C20" s="118">
        <f>SUM('5.2'!D43)</f>
        <v>143988</v>
      </c>
      <c r="D20" s="118">
        <f>SUM('5.2'!E43)</f>
        <v>39504</v>
      </c>
      <c r="E20" s="118">
        <f>SUM('5.2'!F43)</f>
        <v>46147</v>
      </c>
      <c r="F20" s="118">
        <f>SUM('5.2'!G43)</f>
        <v>0</v>
      </c>
      <c r="G20" s="118">
        <f>SUM('5.2'!H43)</f>
        <v>0</v>
      </c>
      <c r="H20" s="118">
        <f>SUM('5.2'!I43)</f>
        <v>5909</v>
      </c>
      <c r="I20" s="118">
        <f>SUM('5.2'!J43)</f>
        <v>0</v>
      </c>
      <c r="J20" s="118">
        <f>SUM('5.2'!K43)</f>
        <v>0</v>
      </c>
      <c r="K20" s="118">
        <f>SUM('5.2'!L43)</f>
        <v>0</v>
      </c>
    </row>
    <row r="21" spans="1:11">
      <c r="A21" s="13" t="s">
        <v>218</v>
      </c>
      <c r="B21" s="131"/>
      <c r="C21" s="137"/>
      <c r="D21" s="139"/>
      <c r="E21" s="137"/>
      <c r="F21" s="139"/>
      <c r="G21" s="137"/>
      <c r="H21" s="137"/>
      <c r="I21" s="139"/>
      <c r="J21" s="137"/>
      <c r="K21" s="137"/>
    </row>
    <row r="22" spans="1:11">
      <c r="A22" s="46" t="s">
        <v>435</v>
      </c>
      <c r="B22" s="142">
        <f>SUM(C22:K22)</f>
        <v>143553</v>
      </c>
      <c r="C22" s="142">
        <v>78079</v>
      </c>
      <c r="D22" s="403">
        <v>22344</v>
      </c>
      <c r="E22" s="142">
        <v>26086</v>
      </c>
      <c r="F22" s="403">
        <v>16390</v>
      </c>
      <c r="G22" s="142"/>
      <c r="H22" s="142">
        <v>654</v>
      </c>
      <c r="I22" s="403"/>
      <c r="J22" s="142"/>
      <c r="K22" s="142"/>
    </row>
    <row r="23" spans="1:11">
      <c r="A23" s="15" t="s">
        <v>436</v>
      </c>
      <c r="B23" s="117">
        <f>SUM(C23:K23)</f>
        <v>129302</v>
      </c>
      <c r="C23" s="117">
        <v>78079</v>
      </c>
      <c r="D23" s="117">
        <v>22344</v>
      </c>
      <c r="E23" s="117">
        <v>27086</v>
      </c>
      <c r="F23" s="117">
        <v>0</v>
      </c>
      <c r="G23" s="117">
        <v>0</v>
      </c>
      <c r="H23" s="117">
        <v>1793</v>
      </c>
      <c r="I23" s="117">
        <v>0</v>
      </c>
      <c r="J23" s="117">
        <v>0</v>
      </c>
      <c r="K23" s="117">
        <v>0</v>
      </c>
    </row>
    <row r="24" spans="1:11">
      <c r="A24" s="13" t="s">
        <v>219</v>
      </c>
      <c r="B24" s="142"/>
      <c r="C24" s="466"/>
      <c r="D24" s="469"/>
      <c r="E24" s="466"/>
      <c r="F24" s="469"/>
      <c r="G24" s="466"/>
      <c r="H24" s="466"/>
      <c r="I24" s="469"/>
      <c r="J24" s="466"/>
      <c r="K24" s="466"/>
    </row>
    <row r="25" spans="1:11">
      <c r="A25" s="46" t="s">
        <v>435</v>
      </c>
      <c r="B25" s="142">
        <f>SUM(C25:K25)</f>
        <v>120402</v>
      </c>
      <c r="C25" s="142">
        <v>65878</v>
      </c>
      <c r="D25" s="403">
        <v>17500</v>
      </c>
      <c r="E25" s="142">
        <v>22502</v>
      </c>
      <c r="F25" s="403">
        <v>12760</v>
      </c>
      <c r="G25" s="142"/>
      <c r="H25" s="142">
        <v>1762</v>
      </c>
      <c r="I25" s="403"/>
      <c r="J25" s="142"/>
      <c r="K25" s="142"/>
    </row>
    <row r="26" spans="1:11">
      <c r="A26" s="15" t="s">
        <v>436</v>
      </c>
      <c r="B26" s="117">
        <f>SUM(C26:K26)</f>
        <v>109952</v>
      </c>
      <c r="C26" s="117">
        <v>65878</v>
      </c>
      <c r="D26" s="117">
        <v>17500</v>
      </c>
      <c r="E26" s="117">
        <v>24812</v>
      </c>
      <c r="F26" s="117">
        <v>0</v>
      </c>
      <c r="G26" s="117">
        <v>0</v>
      </c>
      <c r="H26" s="117">
        <v>1762</v>
      </c>
      <c r="I26" s="117">
        <v>0</v>
      </c>
      <c r="J26" s="117">
        <v>0</v>
      </c>
      <c r="K26" s="117">
        <v>0</v>
      </c>
    </row>
    <row r="27" spans="1:11">
      <c r="A27" s="13" t="s">
        <v>220</v>
      </c>
      <c r="B27" s="142"/>
      <c r="C27" s="466"/>
      <c r="D27" s="469"/>
      <c r="E27" s="466"/>
      <c r="F27" s="469"/>
      <c r="G27" s="466"/>
      <c r="H27" s="466"/>
      <c r="I27" s="469"/>
      <c r="J27" s="466"/>
      <c r="K27" s="466"/>
    </row>
    <row r="28" spans="1:11">
      <c r="A28" s="46" t="s">
        <v>435</v>
      </c>
      <c r="B28" s="142">
        <f>SUM(C28:K28)</f>
        <v>61529</v>
      </c>
      <c r="C28" s="142">
        <v>34290</v>
      </c>
      <c r="D28" s="403">
        <v>9234</v>
      </c>
      <c r="E28" s="142">
        <v>11677</v>
      </c>
      <c r="F28" s="403">
        <v>5636</v>
      </c>
      <c r="G28" s="142"/>
      <c r="H28" s="142">
        <v>692</v>
      </c>
      <c r="I28" s="403"/>
      <c r="J28" s="142"/>
      <c r="K28" s="142"/>
    </row>
    <row r="29" spans="1:11">
      <c r="A29" s="15" t="s">
        <v>436</v>
      </c>
      <c r="B29" s="117">
        <f>SUM(C29:K29)</f>
        <v>57751</v>
      </c>
      <c r="C29" s="117">
        <v>34290</v>
      </c>
      <c r="D29" s="117">
        <v>9234</v>
      </c>
      <c r="E29" s="117">
        <v>13535</v>
      </c>
      <c r="F29" s="117">
        <v>0</v>
      </c>
      <c r="G29" s="117">
        <v>0</v>
      </c>
      <c r="H29" s="117">
        <v>692</v>
      </c>
      <c r="I29" s="117">
        <v>0</v>
      </c>
      <c r="J29" s="117">
        <v>0</v>
      </c>
      <c r="K29" s="117">
        <v>0</v>
      </c>
    </row>
    <row r="30" spans="1:11">
      <c r="A30" s="13" t="s">
        <v>233</v>
      </c>
      <c r="B30" s="466"/>
      <c r="C30" s="466"/>
      <c r="D30" s="469"/>
      <c r="E30" s="466"/>
      <c r="F30" s="469"/>
      <c r="G30" s="466"/>
      <c r="H30" s="466"/>
      <c r="I30" s="469"/>
      <c r="J30" s="466"/>
      <c r="K30" s="466"/>
    </row>
    <row r="31" spans="1:11">
      <c r="A31" s="46" t="s">
        <v>435</v>
      </c>
      <c r="B31" s="142">
        <f>SUM(C31:K31)</f>
        <v>28009</v>
      </c>
      <c r="C31" s="142">
        <v>16978</v>
      </c>
      <c r="D31" s="403">
        <v>4584</v>
      </c>
      <c r="E31" s="142">
        <v>2408</v>
      </c>
      <c r="F31" s="403"/>
      <c r="G31" s="142"/>
      <c r="H31" s="142">
        <v>4039</v>
      </c>
      <c r="I31" s="403"/>
      <c r="J31" s="142"/>
      <c r="K31" s="142"/>
    </row>
    <row r="32" spans="1:11">
      <c r="A32" s="15" t="s">
        <v>436</v>
      </c>
      <c r="B32" s="117">
        <f>SUM(C32:K32)</f>
        <v>29194</v>
      </c>
      <c r="C32" s="117">
        <v>16978</v>
      </c>
      <c r="D32" s="117">
        <v>4584</v>
      </c>
      <c r="E32" s="117">
        <v>3593</v>
      </c>
      <c r="F32" s="117">
        <v>0</v>
      </c>
      <c r="G32" s="117">
        <v>0</v>
      </c>
      <c r="H32" s="117">
        <v>4039</v>
      </c>
      <c r="I32" s="117">
        <v>0</v>
      </c>
      <c r="J32" s="117">
        <v>0</v>
      </c>
      <c r="K32" s="117">
        <v>0</v>
      </c>
    </row>
    <row r="33" spans="1:16">
      <c r="A33" s="468" t="s">
        <v>234</v>
      </c>
      <c r="B33" s="466"/>
      <c r="C33" s="466"/>
      <c r="D33" s="469"/>
      <c r="E33" s="466"/>
      <c r="F33" s="469"/>
      <c r="G33" s="466"/>
      <c r="H33" s="466"/>
      <c r="I33" s="469"/>
      <c r="J33" s="466"/>
      <c r="K33" s="466"/>
    </row>
    <row r="34" spans="1:16">
      <c r="A34" s="99" t="s">
        <v>435</v>
      </c>
      <c r="B34" s="93">
        <f>SUM(C34:K34)</f>
        <v>165361</v>
      </c>
      <c r="C34" s="93">
        <v>76905</v>
      </c>
      <c r="D34" s="128">
        <v>21397</v>
      </c>
      <c r="E34" s="93">
        <v>63069</v>
      </c>
      <c r="F34" s="128"/>
      <c r="G34" s="93"/>
      <c r="H34" s="93">
        <v>3990</v>
      </c>
      <c r="I34" s="128"/>
      <c r="J34" s="93"/>
      <c r="K34" s="93"/>
    </row>
    <row r="35" spans="1:16">
      <c r="A35" s="31" t="s">
        <v>436</v>
      </c>
      <c r="B35" s="118">
        <f>SUM(C35:K35)</f>
        <v>169829</v>
      </c>
      <c r="C35" s="118">
        <v>76905</v>
      </c>
      <c r="D35" s="118">
        <v>21397</v>
      </c>
      <c r="E35" s="118">
        <v>67537</v>
      </c>
      <c r="F35" s="118">
        <v>0</v>
      </c>
      <c r="G35" s="118">
        <v>0</v>
      </c>
      <c r="H35" s="117">
        <v>3990</v>
      </c>
      <c r="I35" s="118">
        <v>0</v>
      </c>
      <c r="J35" s="118">
        <v>0</v>
      </c>
      <c r="K35" s="118">
        <v>0</v>
      </c>
    </row>
    <row r="36" spans="1:16">
      <c r="A36" s="13" t="s">
        <v>235</v>
      </c>
      <c r="B36" s="131"/>
      <c r="C36" s="120"/>
      <c r="D36" s="124"/>
      <c r="E36" s="120"/>
      <c r="F36" s="124"/>
      <c r="G36" s="120"/>
      <c r="H36" s="120"/>
      <c r="I36" s="124"/>
      <c r="J36" s="120"/>
      <c r="K36" s="120"/>
    </row>
    <row r="37" spans="1:16">
      <c r="A37" s="46" t="s">
        <v>435</v>
      </c>
      <c r="B37" s="93">
        <f>SUM(C37:K37)</f>
        <v>49853</v>
      </c>
      <c r="C37" s="93">
        <v>26961</v>
      </c>
      <c r="D37" s="128">
        <v>7029</v>
      </c>
      <c r="E37" s="93">
        <v>11712</v>
      </c>
      <c r="F37" s="128">
        <v>3745</v>
      </c>
      <c r="G37" s="93"/>
      <c r="H37" s="93">
        <v>406</v>
      </c>
      <c r="I37" s="128"/>
      <c r="J37" s="93"/>
      <c r="K37" s="93"/>
    </row>
    <row r="38" spans="1:16">
      <c r="A38" s="15" t="s">
        <v>436</v>
      </c>
      <c r="B38" s="118">
        <f>SUM(C38:K38)</f>
        <v>47674</v>
      </c>
      <c r="C38" s="118">
        <v>26961</v>
      </c>
      <c r="D38" s="118">
        <v>7029</v>
      </c>
      <c r="E38" s="118">
        <v>12695</v>
      </c>
      <c r="F38" s="118">
        <v>0</v>
      </c>
      <c r="G38" s="118">
        <v>0</v>
      </c>
      <c r="H38" s="117">
        <v>989</v>
      </c>
      <c r="I38" s="118">
        <v>0</v>
      </c>
      <c r="J38" s="118">
        <v>0</v>
      </c>
      <c r="K38" s="118">
        <v>0</v>
      </c>
    </row>
    <row r="39" spans="1:16">
      <c r="A39" s="13" t="s">
        <v>236</v>
      </c>
      <c r="B39" s="131"/>
      <c r="C39" s="120"/>
      <c r="D39" s="124"/>
      <c r="E39" s="120"/>
      <c r="F39" s="124"/>
      <c r="G39" s="120"/>
      <c r="H39" s="120"/>
      <c r="I39" s="124"/>
      <c r="J39" s="120"/>
      <c r="K39" s="120"/>
      <c r="P39" s="68"/>
    </row>
    <row r="40" spans="1:16">
      <c r="A40" s="46" t="s">
        <v>435</v>
      </c>
      <c r="B40" s="93">
        <f>SUM(C40:K40)</f>
        <v>127571</v>
      </c>
      <c r="C40" s="93">
        <v>37384</v>
      </c>
      <c r="D40" s="128">
        <v>10204</v>
      </c>
      <c r="E40" s="93">
        <v>56889</v>
      </c>
      <c r="F40" s="128"/>
      <c r="G40" s="93">
        <v>21000</v>
      </c>
      <c r="H40" s="93">
        <v>2094</v>
      </c>
      <c r="I40" s="128"/>
      <c r="J40" s="93"/>
      <c r="K40" s="93"/>
    </row>
    <row r="41" spans="1:16">
      <c r="A41" s="15" t="s">
        <v>436</v>
      </c>
      <c r="B41" s="118">
        <f>SUM(C41:K41)</f>
        <v>133222</v>
      </c>
      <c r="C41" s="118">
        <v>37384</v>
      </c>
      <c r="D41" s="118">
        <v>10204</v>
      </c>
      <c r="E41" s="118">
        <v>60540</v>
      </c>
      <c r="F41" s="118">
        <v>0</v>
      </c>
      <c r="G41" s="118">
        <v>23000</v>
      </c>
      <c r="H41" s="117">
        <v>2094</v>
      </c>
      <c r="I41" s="118">
        <v>0</v>
      </c>
      <c r="J41" s="118">
        <v>0</v>
      </c>
      <c r="K41" s="118">
        <v>0</v>
      </c>
    </row>
    <row r="42" spans="1:16">
      <c r="A42" s="13" t="s">
        <v>224</v>
      </c>
      <c r="B42" s="131"/>
      <c r="C42" s="120"/>
      <c r="D42" s="124"/>
      <c r="E42" s="120"/>
      <c r="F42" s="124"/>
      <c r="G42" s="120"/>
      <c r="H42" s="120"/>
      <c r="I42" s="124"/>
      <c r="J42" s="120"/>
      <c r="K42" s="120"/>
    </row>
    <row r="43" spans="1:16">
      <c r="A43" s="46" t="s">
        <v>435</v>
      </c>
      <c r="B43" s="93">
        <f>SUM(C43:K43)</f>
        <v>52652</v>
      </c>
      <c r="C43" s="93">
        <v>16132</v>
      </c>
      <c r="D43" s="128">
        <v>4330</v>
      </c>
      <c r="E43" s="93">
        <v>30285</v>
      </c>
      <c r="F43" s="128"/>
      <c r="G43" s="93"/>
      <c r="H43" s="93">
        <v>1905</v>
      </c>
      <c r="I43" s="128"/>
      <c r="J43" s="93"/>
      <c r="K43" s="93"/>
    </row>
    <row r="44" spans="1:16">
      <c r="A44" s="15" t="s">
        <v>436</v>
      </c>
      <c r="B44" s="118">
        <f>SUM(C44:K44)</f>
        <v>53354</v>
      </c>
      <c r="C44" s="118">
        <v>16132</v>
      </c>
      <c r="D44" s="118">
        <v>4330</v>
      </c>
      <c r="E44" s="118">
        <v>30987</v>
      </c>
      <c r="F44" s="118">
        <v>0</v>
      </c>
      <c r="G44" s="118">
        <v>0</v>
      </c>
      <c r="H44" s="117">
        <v>1905</v>
      </c>
      <c r="I44" s="118">
        <v>0</v>
      </c>
      <c r="J44" s="118">
        <v>0</v>
      </c>
      <c r="K44" s="118">
        <v>0</v>
      </c>
    </row>
    <row r="45" spans="1:16">
      <c r="A45" s="13" t="s">
        <v>225</v>
      </c>
      <c r="B45" s="131"/>
      <c r="C45" s="120"/>
      <c r="D45" s="124"/>
      <c r="E45" s="120"/>
      <c r="F45" s="124"/>
      <c r="G45" s="120"/>
      <c r="H45" s="120"/>
      <c r="I45" s="124"/>
      <c r="J45" s="120"/>
      <c r="K45" s="120"/>
    </row>
    <row r="46" spans="1:16">
      <c r="A46" s="46" t="s">
        <v>435</v>
      </c>
      <c r="B46" s="93">
        <f>SUM(C46:K46)</f>
        <v>498609</v>
      </c>
      <c r="C46" s="93">
        <v>132491</v>
      </c>
      <c r="D46" s="128">
        <v>35720</v>
      </c>
      <c r="E46" s="93">
        <v>309615</v>
      </c>
      <c r="F46" s="128">
        <v>14251</v>
      </c>
      <c r="G46" s="93">
        <v>1105</v>
      </c>
      <c r="H46" s="93">
        <v>5427</v>
      </c>
      <c r="I46" s="128"/>
      <c r="J46" s="93"/>
      <c r="K46" s="93"/>
    </row>
    <row r="47" spans="1:16">
      <c r="A47" s="15" t="s">
        <v>436</v>
      </c>
      <c r="B47" s="118">
        <f>SUM(C47:K47)</f>
        <v>497157</v>
      </c>
      <c r="C47" s="118">
        <v>134049</v>
      </c>
      <c r="D47" s="118">
        <v>36141</v>
      </c>
      <c r="E47" s="118">
        <v>318835</v>
      </c>
      <c r="F47" s="118">
        <v>0</v>
      </c>
      <c r="G47" s="118">
        <v>1105</v>
      </c>
      <c r="H47" s="118">
        <v>7027</v>
      </c>
      <c r="I47" s="118">
        <v>0</v>
      </c>
      <c r="J47" s="118">
        <v>0</v>
      </c>
      <c r="K47" s="118">
        <v>0</v>
      </c>
    </row>
    <row r="48" spans="1:16">
      <c r="A48" s="13" t="s">
        <v>106</v>
      </c>
      <c r="B48" s="137"/>
      <c r="C48" s="124"/>
      <c r="D48" s="120"/>
      <c r="E48" s="124"/>
      <c r="F48" s="120"/>
      <c r="G48" s="124"/>
      <c r="H48" s="120"/>
      <c r="I48" s="122"/>
      <c r="J48" s="123"/>
      <c r="K48" s="120"/>
    </row>
    <row r="49" spans="1:11">
      <c r="A49" s="46" t="s">
        <v>435</v>
      </c>
      <c r="B49" s="93">
        <f>SUM(C49:K49)</f>
        <v>2494924</v>
      </c>
      <c r="C49" s="138">
        <f>SUM(C16,C19,C22,C25,C28,C31,C34,C37,C40,C43,C46)</f>
        <v>724580</v>
      </c>
      <c r="D49" s="138">
        <f t="shared" ref="D49:K49" si="0">SUM(D16,D19,D22,D25,D28,D31,D34,D37,D40,D43,D46)</f>
        <v>191945</v>
      </c>
      <c r="E49" s="138">
        <f t="shared" si="0"/>
        <v>936914</v>
      </c>
      <c r="F49" s="138">
        <f t="shared" si="0"/>
        <v>61636</v>
      </c>
      <c r="G49" s="138">
        <f t="shared" si="0"/>
        <v>258406</v>
      </c>
      <c r="H49" s="138">
        <f t="shared" si="0"/>
        <v>65428</v>
      </c>
      <c r="I49" s="138">
        <f t="shared" si="0"/>
        <v>228466</v>
      </c>
      <c r="J49" s="138">
        <f t="shared" si="0"/>
        <v>27549</v>
      </c>
      <c r="K49" s="138">
        <f t="shared" si="0"/>
        <v>0</v>
      </c>
    </row>
    <row r="50" spans="1:11">
      <c r="A50" s="15" t="s">
        <v>436</v>
      </c>
      <c r="B50" s="118">
        <f>SUM(C50:K50)</f>
        <v>2641636</v>
      </c>
      <c r="C50" s="138">
        <f>SUM(C17,C20,C23,C26,C29,C32,C35,C38,C41,C44,C47)</f>
        <v>736300</v>
      </c>
      <c r="D50" s="138">
        <f t="shared" ref="D50:K50" si="1">SUM(D17,D20,D23,D26,D29,D32,D35,D38,D41,D44,D47)</f>
        <v>193158</v>
      </c>
      <c r="E50" s="138">
        <f t="shared" si="1"/>
        <v>999347</v>
      </c>
      <c r="F50" s="138">
        <f t="shared" si="1"/>
        <v>7210</v>
      </c>
      <c r="G50" s="138">
        <f t="shared" si="1"/>
        <v>221843</v>
      </c>
      <c r="H50" s="138">
        <f t="shared" si="1"/>
        <v>140564</v>
      </c>
      <c r="I50" s="138">
        <f t="shared" si="1"/>
        <v>298592</v>
      </c>
      <c r="J50" s="138">
        <f t="shared" si="1"/>
        <v>27834</v>
      </c>
      <c r="K50" s="138">
        <f t="shared" si="1"/>
        <v>16788</v>
      </c>
    </row>
    <row r="51" spans="1:1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>
      <c r="A52" s="1"/>
      <c r="B52" s="418"/>
      <c r="C52" s="1"/>
      <c r="D52" s="1"/>
      <c r="E52" s="1"/>
      <c r="F52" s="418"/>
      <c r="G52" s="1"/>
      <c r="H52" s="1"/>
      <c r="I52" s="1"/>
      <c r="J52" s="1"/>
      <c r="K52" s="1"/>
    </row>
    <row r="53" spans="1:11">
      <c r="A53" s="1" t="s">
        <v>154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>
      <c r="A54" s="1" t="s">
        <v>155</v>
      </c>
      <c r="B54" s="164"/>
      <c r="C54" s="1"/>
      <c r="D54" s="1"/>
      <c r="E54" s="1"/>
      <c r="F54" s="1"/>
      <c r="G54" s="1"/>
      <c r="H54" s="1"/>
      <c r="I54" s="1"/>
      <c r="J54" s="1"/>
      <c r="K54" s="1"/>
    </row>
    <row r="55" spans="1:11">
      <c r="A55" s="418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.7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.7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.7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.7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.7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.7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.7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.7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.7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.7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</sheetData>
  <mergeCells count="11">
    <mergeCell ref="K10:K13"/>
    <mergeCell ref="D11:D13"/>
    <mergeCell ref="C10:G10"/>
    <mergeCell ref="H10:J10"/>
    <mergeCell ref="F11:F13"/>
    <mergeCell ref="E11:E13"/>
    <mergeCell ref="C11:C13"/>
    <mergeCell ref="G11:G13"/>
    <mergeCell ref="H11:H13"/>
    <mergeCell ref="J11:J13"/>
    <mergeCell ref="I11:I13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4" firstPageNumber="9" orientation="landscape" horizontalDpi="300" verticalDpi="300" r:id="rId1"/>
  <headerFooter alignWithMargins="0"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Q415"/>
  <sheetViews>
    <sheetView view="pageBreakPreview" topLeftCell="A7" zoomScaleNormal="100" workbookViewId="0">
      <pane ySplit="1260" activePane="bottomLeft"/>
      <selection activeCell="A10" sqref="A10"/>
      <selection pane="bottomLeft"/>
    </sheetView>
  </sheetViews>
  <sheetFormatPr defaultRowHeight="12.75"/>
  <cols>
    <col min="1" max="1" width="66.7109375" customWidth="1"/>
    <col min="2" max="2" width="8.42578125" customWidth="1"/>
    <col min="3" max="3" width="11.140625" customWidth="1"/>
    <col min="4" max="4" width="11.42578125" customWidth="1"/>
    <col min="5" max="6" width="10.85546875" customWidth="1"/>
    <col min="7" max="7" width="12.42578125" customWidth="1"/>
    <col min="8" max="8" width="12.7109375" customWidth="1"/>
    <col min="9" max="9" width="12.28515625" customWidth="1"/>
    <col min="10" max="10" width="11" customWidth="1"/>
    <col min="11" max="11" width="11.140625" customWidth="1"/>
    <col min="12" max="12" width="13.85546875" customWidth="1"/>
    <col min="14" max="14" width="9.85546875" bestFit="1" customWidth="1"/>
  </cols>
  <sheetData>
    <row r="1" spans="1:12" ht="15.75">
      <c r="A1" s="4" t="s">
        <v>695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2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2" ht="15.75">
      <c r="A3" s="522" t="s">
        <v>131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</row>
    <row r="4" spans="1:12" ht="15.75">
      <c r="A4" s="522" t="s">
        <v>417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</row>
    <row r="5" spans="1:12" ht="15.75">
      <c r="A5" s="522" t="s">
        <v>20</v>
      </c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2">
      <c r="A7" s="7" t="s">
        <v>38</v>
      </c>
      <c r="B7" s="7"/>
      <c r="C7" s="16" t="s">
        <v>30</v>
      </c>
      <c r="D7" s="528" t="s">
        <v>39</v>
      </c>
      <c r="E7" s="544"/>
      <c r="F7" s="544"/>
      <c r="G7" s="544"/>
      <c r="H7" s="544"/>
      <c r="I7" s="528" t="s">
        <v>40</v>
      </c>
      <c r="J7" s="545"/>
      <c r="K7" s="546"/>
      <c r="L7" s="525" t="s">
        <v>211</v>
      </c>
    </row>
    <row r="8" spans="1:12" ht="12.75" customHeight="1">
      <c r="A8" s="19" t="s">
        <v>41</v>
      </c>
      <c r="B8" s="19"/>
      <c r="C8" s="20" t="s">
        <v>47</v>
      </c>
      <c r="D8" s="525" t="s">
        <v>80</v>
      </c>
      <c r="E8" s="525" t="s">
        <v>81</v>
      </c>
      <c r="F8" s="525" t="s">
        <v>103</v>
      </c>
      <c r="G8" s="547" t="s">
        <v>232</v>
      </c>
      <c r="H8" s="547" t="s">
        <v>206</v>
      </c>
      <c r="I8" s="525" t="s">
        <v>43</v>
      </c>
      <c r="J8" s="525" t="s">
        <v>42</v>
      </c>
      <c r="K8" s="550" t="s">
        <v>250</v>
      </c>
      <c r="L8" s="526"/>
    </row>
    <row r="9" spans="1:12">
      <c r="A9" s="19"/>
      <c r="B9" s="19"/>
      <c r="C9" s="20" t="s">
        <v>33</v>
      </c>
      <c r="D9" s="526"/>
      <c r="E9" s="526"/>
      <c r="F9" s="526"/>
      <c r="G9" s="548"/>
      <c r="H9" s="548"/>
      <c r="I9" s="526"/>
      <c r="J9" s="526"/>
      <c r="K9" s="551"/>
      <c r="L9" s="526"/>
    </row>
    <row r="10" spans="1:12" ht="23.25" customHeight="1">
      <c r="A10" s="8"/>
      <c r="B10" s="8"/>
      <c r="C10" s="21"/>
      <c r="D10" s="527"/>
      <c r="E10" s="527"/>
      <c r="F10" s="527"/>
      <c r="G10" s="549"/>
      <c r="H10" s="549"/>
      <c r="I10" s="527"/>
      <c r="J10" s="527"/>
      <c r="K10" s="552"/>
      <c r="L10" s="527"/>
    </row>
    <row r="11" spans="1:12">
      <c r="A11" s="7" t="s">
        <v>8</v>
      </c>
      <c r="B11" s="16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9" t="s">
        <v>14</v>
      </c>
      <c r="I11" s="17" t="s">
        <v>15</v>
      </c>
      <c r="J11" s="9" t="s">
        <v>16</v>
      </c>
      <c r="K11" s="18" t="s">
        <v>17</v>
      </c>
      <c r="L11" s="9" t="s">
        <v>18</v>
      </c>
    </row>
    <row r="12" spans="1:12">
      <c r="A12" s="13" t="s">
        <v>239</v>
      </c>
      <c r="B12" s="13"/>
      <c r="C12" s="13"/>
      <c r="D12" s="122"/>
      <c r="E12" s="120"/>
      <c r="F12" s="120"/>
      <c r="G12" s="122"/>
      <c r="H12" s="120"/>
      <c r="I12" s="122"/>
      <c r="J12" s="120"/>
      <c r="K12" s="122"/>
      <c r="L12" s="124"/>
    </row>
    <row r="13" spans="1:12">
      <c r="A13" s="46" t="s">
        <v>437</v>
      </c>
      <c r="B13" s="24"/>
      <c r="C13" s="93">
        <f>SUM(D13:L13)</f>
        <v>32854</v>
      </c>
      <c r="D13" s="116">
        <v>26009</v>
      </c>
      <c r="E13" s="93">
        <v>6845</v>
      </c>
      <c r="F13" s="93">
        <v>0</v>
      </c>
      <c r="G13" s="116"/>
      <c r="H13" s="93"/>
      <c r="I13" s="116">
        <v>0</v>
      </c>
      <c r="J13" s="93"/>
      <c r="K13" s="116"/>
      <c r="L13" s="128">
        <v>0</v>
      </c>
    </row>
    <row r="14" spans="1:12">
      <c r="A14" s="46" t="s">
        <v>488</v>
      </c>
      <c r="B14" s="24"/>
      <c r="C14" s="93">
        <f t="shared" ref="C14:C19" si="0">SUM(D14:L14)</f>
        <v>9175</v>
      </c>
      <c r="D14" s="116">
        <v>7225</v>
      </c>
      <c r="E14" s="93">
        <v>1950</v>
      </c>
      <c r="F14" s="93"/>
      <c r="G14" s="116"/>
      <c r="H14" s="93"/>
      <c r="I14" s="116"/>
      <c r="J14" s="93"/>
      <c r="K14" s="116"/>
      <c r="L14" s="128"/>
    </row>
    <row r="15" spans="1:12">
      <c r="A15" s="46" t="s">
        <v>489</v>
      </c>
      <c r="B15" s="24"/>
      <c r="C15" s="93">
        <f t="shared" si="0"/>
        <v>194</v>
      </c>
      <c r="D15" s="116">
        <v>194</v>
      </c>
      <c r="E15" s="93"/>
      <c r="F15" s="93"/>
      <c r="G15" s="116"/>
      <c r="H15" s="93"/>
      <c r="I15" s="116"/>
      <c r="J15" s="93"/>
      <c r="K15" s="116"/>
      <c r="L15" s="128"/>
    </row>
    <row r="16" spans="1:12">
      <c r="A16" s="46" t="s">
        <v>519</v>
      </c>
      <c r="B16" s="24"/>
      <c r="C16" s="93">
        <f t="shared" si="0"/>
        <v>400</v>
      </c>
      <c r="D16" s="116"/>
      <c r="E16" s="116"/>
      <c r="F16" s="93">
        <v>400</v>
      </c>
      <c r="G16" s="116"/>
      <c r="H16" s="93"/>
      <c r="I16" s="116"/>
      <c r="J16" s="93"/>
      <c r="K16" s="116"/>
      <c r="L16" s="128"/>
    </row>
    <row r="17" spans="1:12">
      <c r="A17" s="46" t="s">
        <v>644</v>
      </c>
      <c r="B17" s="24"/>
      <c r="C17" s="93"/>
      <c r="D17" s="116">
        <v>236</v>
      </c>
      <c r="E17" s="116">
        <v>64</v>
      </c>
      <c r="F17" s="93"/>
      <c r="G17" s="116"/>
      <c r="H17" s="93"/>
      <c r="I17" s="116"/>
      <c r="J17" s="93"/>
      <c r="K17" s="116"/>
      <c r="L17" s="128"/>
    </row>
    <row r="18" spans="1:12">
      <c r="A18" s="46" t="s">
        <v>520</v>
      </c>
      <c r="B18" s="24"/>
      <c r="C18" s="93">
        <f t="shared" si="0"/>
        <v>124</v>
      </c>
      <c r="D18" s="116"/>
      <c r="E18" s="116"/>
      <c r="F18" s="93"/>
      <c r="G18" s="116"/>
      <c r="H18" s="93"/>
      <c r="I18" s="116">
        <v>124</v>
      </c>
      <c r="J18" s="93"/>
      <c r="K18" s="116"/>
      <c r="L18" s="128"/>
    </row>
    <row r="19" spans="1:12">
      <c r="A19" s="46" t="s">
        <v>442</v>
      </c>
      <c r="B19" s="24"/>
      <c r="C19" s="93">
        <f t="shared" si="0"/>
        <v>10193</v>
      </c>
      <c r="D19" s="116">
        <f>SUM(D14:D18)</f>
        <v>7655</v>
      </c>
      <c r="E19" s="116">
        <f t="shared" ref="E19:L19" si="1">SUM(E14:E18)</f>
        <v>2014</v>
      </c>
      <c r="F19" s="93">
        <f t="shared" si="1"/>
        <v>400</v>
      </c>
      <c r="G19" s="116">
        <f t="shared" si="1"/>
        <v>0</v>
      </c>
      <c r="H19" s="93">
        <f t="shared" si="1"/>
        <v>0</v>
      </c>
      <c r="I19" s="116">
        <f t="shared" si="1"/>
        <v>124</v>
      </c>
      <c r="J19" s="93">
        <f t="shared" si="1"/>
        <v>0</v>
      </c>
      <c r="K19" s="116">
        <f t="shared" si="1"/>
        <v>0</v>
      </c>
      <c r="L19" s="116">
        <f t="shared" si="1"/>
        <v>0</v>
      </c>
    </row>
    <row r="20" spans="1:12">
      <c r="A20" s="15" t="s">
        <v>427</v>
      </c>
      <c r="B20" s="322" t="s">
        <v>185</v>
      </c>
      <c r="C20" s="118">
        <f>SUM(D20:L20)</f>
        <v>43047</v>
      </c>
      <c r="D20" s="118">
        <f>SUM(D13,D19)</f>
        <v>33664</v>
      </c>
      <c r="E20" s="118">
        <f t="shared" ref="E20:L20" si="2">SUM(E13,E19)</f>
        <v>8859</v>
      </c>
      <c r="F20" s="118">
        <f t="shared" si="2"/>
        <v>400</v>
      </c>
      <c r="G20" s="115">
        <f t="shared" si="2"/>
        <v>0</v>
      </c>
      <c r="H20" s="118">
        <f t="shared" si="2"/>
        <v>0</v>
      </c>
      <c r="I20" s="115">
        <f t="shared" si="2"/>
        <v>124</v>
      </c>
      <c r="J20" s="118">
        <f t="shared" si="2"/>
        <v>0</v>
      </c>
      <c r="K20" s="115">
        <f t="shared" si="2"/>
        <v>0</v>
      </c>
      <c r="L20" s="118">
        <f t="shared" si="2"/>
        <v>0</v>
      </c>
    </row>
    <row r="21" spans="1:12">
      <c r="A21" s="13" t="s">
        <v>240</v>
      </c>
      <c r="B21" s="19"/>
      <c r="C21" s="13"/>
      <c r="D21" s="122"/>
      <c r="E21" s="120"/>
      <c r="F21" s="124"/>
      <c r="G21" s="120"/>
      <c r="H21" s="124"/>
      <c r="I21" s="120"/>
      <c r="J21" s="123"/>
      <c r="K21" s="120"/>
      <c r="L21" s="124"/>
    </row>
    <row r="22" spans="1:12">
      <c r="A22" s="46" t="s">
        <v>437</v>
      </c>
      <c r="B22" s="19"/>
      <c r="C22" s="142">
        <f>SUM(D22:L22)</f>
        <v>1864</v>
      </c>
      <c r="D22" s="116"/>
      <c r="E22" s="93"/>
      <c r="F22" s="128">
        <v>1864</v>
      </c>
      <c r="G22" s="93"/>
      <c r="H22" s="128"/>
      <c r="I22" s="93"/>
      <c r="J22" s="138"/>
      <c r="K22" s="93"/>
      <c r="L22" s="128"/>
    </row>
    <row r="23" spans="1:12">
      <c r="A23" s="15" t="s">
        <v>427</v>
      </c>
      <c r="B23" s="322" t="s">
        <v>183</v>
      </c>
      <c r="C23" s="118">
        <f>SUM(D23:L23)</f>
        <v>1864</v>
      </c>
      <c r="D23" s="115"/>
      <c r="E23" s="118">
        <v>0</v>
      </c>
      <c r="F23" s="126">
        <v>1864</v>
      </c>
      <c r="G23" s="118"/>
      <c r="H23" s="126">
        <v>0</v>
      </c>
      <c r="I23" s="118">
        <v>0</v>
      </c>
      <c r="J23" s="125">
        <v>0</v>
      </c>
      <c r="K23" s="118">
        <v>0</v>
      </c>
      <c r="L23" s="126"/>
    </row>
    <row r="24" spans="1:12">
      <c r="A24" s="24" t="s">
        <v>241</v>
      </c>
      <c r="B24" s="19"/>
      <c r="C24" s="24"/>
      <c r="D24" s="122"/>
      <c r="E24" s="120"/>
      <c r="F24" s="124"/>
      <c r="G24" s="120"/>
      <c r="H24" s="124"/>
      <c r="I24" s="120"/>
      <c r="J24" s="123"/>
      <c r="K24" s="120"/>
      <c r="L24" s="124"/>
    </row>
    <row r="25" spans="1:12">
      <c r="A25" s="46" t="s">
        <v>437</v>
      </c>
      <c r="B25" s="19"/>
      <c r="C25" s="142">
        <f>SUM(D25:L25)</f>
        <v>148656</v>
      </c>
      <c r="D25" s="116"/>
      <c r="E25" s="93"/>
      <c r="F25" s="128">
        <v>79346</v>
      </c>
      <c r="G25" s="93"/>
      <c r="H25" s="128"/>
      <c r="I25" s="93">
        <v>5495</v>
      </c>
      <c r="J25" s="138">
        <v>63600</v>
      </c>
      <c r="K25" s="93">
        <v>215</v>
      </c>
      <c r="L25" s="128"/>
    </row>
    <row r="26" spans="1:12">
      <c r="A26" s="46" t="s">
        <v>521</v>
      </c>
      <c r="B26" s="19"/>
      <c r="C26" s="142">
        <f t="shared" ref="C26:C35" si="3">SUM(D26:L26)</f>
        <v>-215</v>
      </c>
      <c r="D26" s="116"/>
      <c r="E26" s="93"/>
      <c r="F26" s="128"/>
      <c r="G26" s="93"/>
      <c r="H26" s="128"/>
      <c r="I26" s="93"/>
      <c r="J26" s="138"/>
      <c r="K26" s="93">
        <v>-215</v>
      </c>
      <c r="L26" s="128"/>
    </row>
    <row r="27" spans="1:12">
      <c r="A27" s="46" t="s">
        <v>564</v>
      </c>
      <c r="B27" s="19"/>
      <c r="C27" s="142"/>
      <c r="D27" s="116"/>
      <c r="E27" s="93"/>
      <c r="F27" s="128"/>
      <c r="G27" s="93"/>
      <c r="H27" s="128"/>
      <c r="I27" s="93">
        <v>-500</v>
      </c>
      <c r="J27" s="138"/>
      <c r="K27" s="93"/>
      <c r="L27" s="128"/>
    </row>
    <row r="28" spans="1:12">
      <c r="A28" s="46" t="s">
        <v>565</v>
      </c>
      <c r="B28" s="19"/>
      <c r="C28" s="142"/>
      <c r="D28" s="116"/>
      <c r="E28" s="93"/>
      <c r="F28" s="128"/>
      <c r="G28" s="93"/>
      <c r="H28" s="128"/>
      <c r="I28" s="93">
        <v>-1145</v>
      </c>
      <c r="J28" s="138"/>
      <c r="K28" s="93"/>
      <c r="L28" s="128"/>
    </row>
    <row r="29" spans="1:12">
      <c r="A29" s="46" t="s">
        <v>619</v>
      </c>
      <c r="B29" s="19"/>
      <c r="C29" s="142"/>
      <c r="D29" s="116"/>
      <c r="E29" s="93"/>
      <c r="F29" s="128"/>
      <c r="G29" s="93"/>
      <c r="H29" s="128"/>
      <c r="I29" s="93"/>
      <c r="J29" s="138">
        <v>-51100</v>
      </c>
      <c r="K29" s="93"/>
      <c r="L29" s="128"/>
    </row>
    <row r="30" spans="1:12">
      <c r="A30" s="46" t="s">
        <v>620</v>
      </c>
      <c r="B30" s="19"/>
      <c r="C30" s="142"/>
      <c r="D30" s="116"/>
      <c r="E30" s="93"/>
      <c r="F30" s="128"/>
      <c r="G30" s="93"/>
      <c r="H30" s="128"/>
      <c r="I30" s="93"/>
      <c r="J30" s="138">
        <v>-2500</v>
      </c>
      <c r="K30" s="93"/>
      <c r="L30" s="128"/>
    </row>
    <row r="31" spans="1:12">
      <c r="A31" s="46" t="s">
        <v>530</v>
      </c>
      <c r="B31" s="19"/>
      <c r="C31" s="142">
        <f t="shared" si="3"/>
        <v>300</v>
      </c>
      <c r="D31" s="116"/>
      <c r="E31" s="93"/>
      <c r="F31" s="128"/>
      <c r="G31" s="93"/>
      <c r="H31" s="128"/>
      <c r="I31" s="93">
        <v>300</v>
      </c>
      <c r="J31" s="138"/>
      <c r="K31" s="93"/>
      <c r="L31" s="128"/>
    </row>
    <row r="32" spans="1:12">
      <c r="A32" s="46" t="s">
        <v>579</v>
      </c>
      <c r="B32" s="19"/>
      <c r="C32" s="142"/>
      <c r="D32" s="116"/>
      <c r="E32" s="93"/>
      <c r="F32" s="128"/>
      <c r="G32" s="93"/>
      <c r="H32" s="128"/>
      <c r="I32" s="93"/>
      <c r="J32" s="138">
        <v>-2000</v>
      </c>
      <c r="K32" s="93"/>
      <c r="L32" s="128"/>
    </row>
    <row r="33" spans="1:12">
      <c r="A33" s="46" t="s">
        <v>540</v>
      </c>
      <c r="B33" s="19"/>
      <c r="C33" s="142">
        <f t="shared" si="3"/>
        <v>-2500</v>
      </c>
      <c r="D33" s="116"/>
      <c r="E33" s="93"/>
      <c r="F33" s="128">
        <v>-2500</v>
      </c>
      <c r="G33" s="93"/>
      <c r="H33" s="128"/>
      <c r="I33" s="93"/>
      <c r="J33" s="138"/>
      <c r="K33" s="93"/>
      <c r="L33" s="128"/>
    </row>
    <row r="34" spans="1:12">
      <c r="A34" s="46" t="s">
        <v>551</v>
      </c>
      <c r="B34" s="19"/>
      <c r="C34" s="142">
        <f t="shared" si="3"/>
        <v>10600</v>
      </c>
      <c r="D34" s="116"/>
      <c r="E34" s="93"/>
      <c r="F34" s="128"/>
      <c r="G34" s="93"/>
      <c r="H34" s="128"/>
      <c r="I34" s="93">
        <v>10600</v>
      </c>
      <c r="J34" s="138"/>
      <c r="K34" s="93"/>
      <c r="L34" s="128"/>
    </row>
    <row r="35" spans="1:12">
      <c r="A35" s="46" t="s">
        <v>494</v>
      </c>
      <c r="B35" s="19"/>
      <c r="C35" s="142">
        <f t="shared" si="3"/>
        <v>-49060</v>
      </c>
      <c r="D35" s="116">
        <f>SUM(D26:D34)</f>
        <v>0</v>
      </c>
      <c r="E35" s="116">
        <f t="shared" ref="E35:L35" si="4">SUM(E26:E34)</f>
        <v>0</v>
      </c>
      <c r="F35" s="116">
        <f t="shared" si="4"/>
        <v>-2500</v>
      </c>
      <c r="G35" s="116">
        <f t="shared" si="4"/>
        <v>0</v>
      </c>
      <c r="H35" s="116">
        <f t="shared" si="4"/>
        <v>0</v>
      </c>
      <c r="I35" s="116">
        <f t="shared" si="4"/>
        <v>9255</v>
      </c>
      <c r="J35" s="116">
        <f t="shared" si="4"/>
        <v>-55600</v>
      </c>
      <c r="K35" s="116">
        <f t="shared" si="4"/>
        <v>-215</v>
      </c>
      <c r="L35" s="116">
        <f t="shared" si="4"/>
        <v>0</v>
      </c>
    </row>
    <row r="36" spans="1:12">
      <c r="A36" s="15" t="s">
        <v>427</v>
      </c>
      <c r="B36" s="323" t="s">
        <v>183</v>
      </c>
      <c r="C36" s="118">
        <f>SUM(D36:L36)</f>
        <v>99596</v>
      </c>
      <c r="D36" s="115">
        <f>SUM(D25,D35)</f>
        <v>0</v>
      </c>
      <c r="E36" s="115">
        <f t="shared" ref="E36:L36" si="5">SUM(E25,E35)</f>
        <v>0</v>
      </c>
      <c r="F36" s="115">
        <f t="shared" si="5"/>
        <v>76846</v>
      </c>
      <c r="G36" s="115">
        <f t="shared" si="5"/>
        <v>0</v>
      </c>
      <c r="H36" s="115">
        <f t="shared" si="5"/>
        <v>0</v>
      </c>
      <c r="I36" s="115">
        <f t="shared" si="5"/>
        <v>14750</v>
      </c>
      <c r="J36" s="115">
        <f t="shared" si="5"/>
        <v>8000</v>
      </c>
      <c r="K36" s="115">
        <f t="shared" si="5"/>
        <v>0</v>
      </c>
      <c r="L36" s="115">
        <f t="shared" si="5"/>
        <v>0</v>
      </c>
    </row>
    <row r="37" spans="1:12">
      <c r="A37" s="13" t="s">
        <v>242</v>
      </c>
      <c r="B37" s="7"/>
      <c r="C37" s="13"/>
      <c r="D37" s="122"/>
      <c r="E37" s="93"/>
      <c r="F37" s="121"/>
      <c r="G37" s="93"/>
      <c r="H37" s="127"/>
      <c r="I37" s="120"/>
      <c r="J37" s="124"/>
      <c r="K37" s="120"/>
      <c r="L37" s="124"/>
    </row>
    <row r="38" spans="1:12">
      <c r="A38" s="46" t="s">
        <v>437</v>
      </c>
      <c r="B38" s="19"/>
      <c r="C38" s="142">
        <f>SUM(D38:L38)</f>
        <v>16788</v>
      </c>
      <c r="D38" s="116"/>
      <c r="E38" s="93"/>
      <c r="F38" s="121"/>
      <c r="G38" s="93"/>
      <c r="H38" s="127">
        <v>16788</v>
      </c>
      <c r="I38" s="93"/>
      <c r="J38" s="128"/>
      <c r="K38" s="93"/>
      <c r="L38" s="128"/>
    </row>
    <row r="39" spans="1:12">
      <c r="A39" s="46" t="s">
        <v>637</v>
      </c>
      <c r="B39" s="19"/>
      <c r="C39" s="142">
        <f t="shared" ref="C39:C41" si="6">SUM(D39:L39)</f>
        <v>0</v>
      </c>
      <c r="D39" s="116"/>
      <c r="E39" s="93"/>
      <c r="F39" s="121"/>
      <c r="G39" s="93"/>
      <c r="H39" s="127">
        <v>-16788</v>
      </c>
      <c r="I39" s="93"/>
      <c r="J39" s="128"/>
      <c r="K39" s="93"/>
      <c r="L39" s="128">
        <v>16788</v>
      </c>
    </row>
    <row r="40" spans="1:12">
      <c r="A40" s="46" t="s">
        <v>511</v>
      </c>
      <c r="B40" s="19"/>
      <c r="C40" s="142">
        <f t="shared" si="6"/>
        <v>1663</v>
      </c>
      <c r="D40" s="116"/>
      <c r="E40" s="93"/>
      <c r="F40" s="121"/>
      <c r="G40" s="93"/>
      <c r="H40" s="127">
        <v>1663</v>
      </c>
      <c r="I40" s="93"/>
      <c r="J40" s="128"/>
      <c r="K40" s="93"/>
      <c r="L40" s="128"/>
    </row>
    <row r="41" spans="1:12">
      <c r="A41" s="46" t="s">
        <v>442</v>
      </c>
      <c r="B41" s="19"/>
      <c r="C41" s="142">
        <f t="shared" si="6"/>
        <v>1663</v>
      </c>
      <c r="D41" s="116"/>
      <c r="E41" s="93"/>
      <c r="F41" s="121"/>
      <c r="G41" s="93"/>
      <c r="H41" s="127">
        <f>SUM(H39:H40)</f>
        <v>-15125</v>
      </c>
      <c r="I41" s="108">
        <f t="shared" ref="I41:L41" si="7">SUM(I39:I40)</f>
        <v>0</v>
      </c>
      <c r="J41" s="127">
        <f t="shared" si="7"/>
        <v>0</v>
      </c>
      <c r="K41" s="108">
        <f t="shared" si="7"/>
        <v>0</v>
      </c>
      <c r="L41" s="127">
        <f t="shared" si="7"/>
        <v>16788</v>
      </c>
    </row>
    <row r="42" spans="1:12">
      <c r="A42" s="15" t="s">
        <v>427</v>
      </c>
      <c r="B42" s="322" t="s">
        <v>183</v>
      </c>
      <c r="C42" s="118">
        <f>SUM(D42:L42)</f>
        <v>18451</v>
      </c>
      <c r="D42" s="115"/>
      <c r="E42" s="93">
        <v>0</v>
      </c>
      <c r="F42" s="121">
        <v>0</v>
      </c>
      <c r="G42" s="93"/>
      <c r="H42" s="121">
        <f>SUM(H38,H41)</f>
        <v>1663</v>
      </c>
      <c r="I42" s="118">
        <f t="shared" ref="I42:L42" si="8">SUM(I38,I41)</f>
        <v>0</v>
      </c>
      <c r="J42" s="121">
        <f t="shared" si="8"/>
        <v>0</v>
      </c>
      <c r="K42" s="118">
        <f t="shared" si="8"/>
        <v>0</v>
      </c>
      <c r="L42" s="121">
        <f t="shared" si="8"/>
        <v>16788</v>
      </c>
    </row>
    <row r="43" spans="1:12">
      <c r="A43" s="13" t="s">
        <v>243</v>
      </c>
      <c r="B43" s="7"/>
      <c r="C43" s="13"/>
      <c r="D43" s="122"/>
      <c r="E43" s="120"/>
      <c r="F43" s="124"/>
      <c r="G43" s="120"/>
      <c r="H43" s="124"/>
      <c r="I43" s="120"/>
      <c r="J43" s="123"/>
      <c r="K43" s="120"/>
      <c r="L43" s="124"/>
    </row>
    <row r="44" spans="1:12">
      <c r="A44" s="46" t="s">
        <v>437</v>
      </c>
      <c r="B44" s="19"/>
      <c r="C44" s="142">
        <f>SUM(D44:L44)</f>
        <v>0</v>
      </c>
      <c r="D44" s="116"/>
      <c r="E44" s="93"/>
      <c r="F44" s="128"/>
      <c r="G44" s="93"/>
      <c r="H44" s="128"/>
      <c r="I44" s="93"/>
      <c r="J44" s="138"/>
      <c r="K44" s="93"/>
      <c r="L44" s="128"/>
    </row>
    <row r="45" spans="1:12">
      <c r="A45" s="15" t="s">
        <v>427</v>
      </c>
      <c r="B45" s="322" t="s">
        <v>183</v>
      </c>
      <c r="C45" s="118">
        <f>SUM(D45:L45)</f>
        <v>0</v>
      </c>
      <c r="D45" s="115"/>
      <c r="E45" s="118">
        <v>0</v>
      </c>
      <c r="F45" s="126">
        <v>0</v>
      </c>
      <c r="G45" s="118"/>
      <c r="H45" s="126">
        <v>0</v>
      </c>
      <c r="I45" s="118">
        <v>0</v>
      </c>
      <c r="J45" s="125"/>
      <c r="K45" s="118">
        <v>0</v>
      </c>
      <c r="L45" s="126">
        <v>0</v>
      </c>
    </row>
    <row r="46" spans="1:12">
      <c r="A46" s="13" t="s">
        <v>244</v>
      </c>
      <c r="B46" s="7"/>
      <c r="C46" s="13"/>
      <c r="D46" s="122"/>
      <c r="E46" s="120"/>
      <c r="F46" s="124"/>
      <c r="G46" s="120"/>
      <c r="H46" s="124"/>
      <c r="I46" s="120"/>
      <c r="J46" s="123"/>
      <c r="K46" s="120"/>
      <c r="L46" s="124"/>
    </row>
    <row r="47" spans="1:12">
      <c r="A47" s="46" t="s">
        <v>437</v>
      </c>
      <c r="B47" s="19"/>
      <c r="C47" s="142">
        <f>SUM(D47:L47)</f>
        <v>0</v>
      </c>
      <c r="D47" s="116"/>
      <c r="E47" s="93"/>
      <c r="F47" s="128"/>
      <c r="G47" s="93"/>
      <c r="H47" s="128"/>
      <c r="I47" s="93"/>
      <c r="J47" s="138"/>
      <c r="K47" s="93"/>
      <c r="L47" s="128"/>
    </row>
    <row r="48" spans="1:12">
      <c r="A48" s="15" t="s">
        <v>427</v>
      </c>
      <c r="B48" s="322" t="s">
        <v>183</v>
      </c>
      <c r="C48" s="118">
        <f>SUM(D48:L48)</f>
        <v>0</v>
      </c>
      <c r="D48" s="115"/>
      <c r="E48" s="118">
        <v>0</v>
      </c>
      <c r="F48" s="126">
        <v>0</v>
      </c>
      <c r="G48" s="118"/>
      <c r="H48" s="126">
        <v>0</v>
      </c>
      <c r="I48" s="118">
        <v>0</v>
      </c>
      <c r="J48" s="125"/>
      <c r="K48" s="118">
        <v>0</v>
      </c>
      <c r="L48" s="126">
        <v>0</v>
      </c>
    </row>
    <row r="49" spans="1:17">
      <c r="A49" s="13" t="s">
        <v>245</v>
      </c>
      <c r="B49" s="7"/>
      <c r="C49" s="13"/>
      <c r="D49" s="122"/>
      <c r="E49" s="120"/>
      <c r="F49" s="124"/>
      <c r="G49" s="120"/>
      <c r="H49" s="124"/>
      <c r="I49" s="120"/>
      <c r="J49" s="123"/>
      <c r="K49" s="120"/>
      <c r="L49" s="124"/>
      <c r="P49" s="68"/>
      <c r="Q49" s="68"/>
    </row>
    <row r="50" spans="1:17">
      <c r="A50" s="46" t="s">
        <v>437</v>
      </c>
      <c r="B50" s="19"/>
      <c r="C50" s="142">
        <f>SUM(D50:L50)</f>
        <v>61396</v>
      </c>
      <c r="D50" s="116">
        <v>52206</v>
      </c>
      <c r="E50" s="93">
        <v>7190</v>
      </c>
      <c r="F50" s="128">
        <v>2000</v>
      </c>
      <c r="G50" s="93"/>
      <c r="H50" s="128"/>
      <c r="I50" s="93"/>
      <c r="J50" s="138"/>
      <c r="K50" s="93"/>
      <c r="L50" s="128"/>
      <c r="P50" s="68"/>
    </row>
    <row r="51" spans="1:17">
      <c r="A51" s="46" t="s">
        <v>522</v>
      </c>
      <c r="B51" s="19"/>
      <c r="C51" s="142">
        <f t="shared" ref="C51:C53" si="9">SUM(D51:L51)</f>
        <v>3000</v>
      </c>
      <c r="D51" s="116"/>
      <c r="E51" s="93"/>
      <c r="F51" s="128"/>
      <c r="G51" s="93"/>
      <c r="H51" s="128"/>
      <c r="I51" s="296">
        <v>3000</v>
      </c>
      <c r="J51" s="138"/>
      <c r="K51" s="93"/>
      <c r="L51" s="128"/>
      <c r="P51" s="68"/>
    </row>
    <row r="52" spans="1:17">
      <c r="A52" s="46" t="s">
        <v>639</v>
      </c>
      <c r="B52" s="19"/>
      <c r="C52" s="142">
        <f t="shared" si="9"/>
        <v>7000</v>
      </c>
      <c r="D52" s="116">
        <v>7000</v>
      </c>
      <c r="E52" s="93"/>
      <c r="F52" s="128"/>
      <c r="G52" s="93"/>
      <c r="H52" s="128"/>
      <c r="I52" s="296"/>
      <c r="J52" s="138"/>
      <c r="K52" s="93"/>
      <c r="L52" s="128"/>
      <c r="P52" s="68"/>
    </row>
    <row r="53" spans="1:17">
      <c r="A53" s="46" t="s">
        <v>494</v>
      </c>
      <c r="B53" s="19"/>
      <c r="C53" s="142">
        <f t="shared" si="9"/>
        <v>10000</v>
      </c>
      <c r="D53" s="116">
        <f>SUM(D51:D52)</f>
        <v>7000</v>
      </c>
      <c r="E53" s="116">
        <f t="shared" ref="E53:L53" si="10">SUM(E51:E52)</f>
        <v>0</v>
      </c>
      <c r="F53" s="116">
        <f t="shared" si="10"/>
        <v>0</v>
      </c>
      <c r="G53" s="116">
        <f t="shared" si="10"/>
        <v>0</v>
      </c>
      <c r="H53" s="116">
        <f t="shared" si="10"/>
        <v>0</v>
      </c>
      <c r="I53" s="116">
        <f t="shared" si="10"/>
        <v>3000</v>
      </c>
      <c r="J53" s="116">
        <f t="shared" si="10"/>
        <v>0</v>
      </c>
      <c r="K53" s="116">
        <f t="shared" si="10"/>
        <v>0</v>
      </c>
      <c r="L53" s="116">
        <f t="shared" si="10"/>
        <v>0</v>
      </c>
      <c r="P53" s="68"/>
    </row>
    <row r="54" spans="1:17">
      <c r="A54" s="15" t="s">
        <v>427</v>
      </c>
      <c r="B54" s="322" t="s">
        <v>183</v>
      </c>
      <c r="C54" s="118">
        <f>SUM(D54:L54)</f>
        <v>71396</v>
      </c>
      <c r="D54" s="115">
        <f>SUM(D50,D53)</f>
        <v>59206</v>
      </c>
      <c r="E54" s="115">
        <f t="shared" ref="E54:L54" si="11">SUM(E50,E53)</f>
        <v>7190</v>
      </c>
      <c r="F54" s="115">
        <f t="shared" si="11"/>
        <v>2000</v>
      </c>
      <c r="G54" s="115">
        <f t="shared" si="11"/>
        <v>0</v>
      </c>
      <c r="H54" s="115">
        <f t="shared" si="11"/>
        <v>0</v>
      </c>
      <c r="I54" s="115">
        <f t="shared" si="11"/>
        <v>3000</v>
      </c>
      <c r="J54" s="115">
        <f t="shared" si="11"/>
        <v>0</v>
      </c>
      <c r="K54" s="115">
        <f t="shared" si="11"/>
        <v>0</v>
      </c>
      <c r="L54" s="115">
        <f t="shared" si="11"/>
        <v>0</v>
      </c>
    </row>
    <row r="55" spans="1:17" s="167" customFormat="1">
      <c r="A55" s="13" t="s">
        <v>246</v>
      </c>
      <c r="B55" s="7"/>
      <c r="C55" s="13"/>
      <c r="D55" s="122"/>
      <c r="E55" s="120"/>
      <c r="F55" s="124"/>
      <c r="G55" s="120"/>
      <c r="H55" s="124"/>
      <c r="I55" s="120"/>
      <c r="J55" s="123"/>
      <c r="K55" s="120"/>
      <c r="L55" s="124"/>
    </row>
    <row r="56" spans="1:17" s="167" customFormat="1">
      <c r="A56" s="46" t="s">
        <v>437</v>
      </c>
      <c r="B56" s="19"/>
      <c r="C56" s="142">
        <f>SUM(D56:L56)</f>
        <v>3816</v>
      </c>
      <c r="D56" s="116"/>
      <c r="E56" s="93"/>
      <c r="F56" s="128">
        <v>3816</v>
      </c>
      <c r="G56" s="93"/>
      <c r="H56" s="128"/>
      <c r="I56" s="93"/>
      <c r="J56" s="138"/>
      <c r="K56" s="93"/>
      <c r="L56" s="128"/>
    </row>
    <row r="57" spans="1:17" s="167" customFormat="1">
      <c r="A57" s="46" t="s">
        <v>684</v>
      </c>
      <c r="B57" s="19"/>
      <c r="C57" s="142">
        <f t="shared" ref="C57:C58" si="12">SUM(D57:L57)</f>
        <v>1750</v>
      </c>
      <c r="D57" s="116"/>
      <c r="E57" s="93"/>
      <c r="F57" s="128">
        <v>1750</v>
      </c>
      <c r="G57" s="93"/>
      <c r="H57" s="128"/>
      <c r="I57" s="93"/>
      <c r="J57" s="138"/>
      <c r="K57" s="93"/>
      <c r="L57" s="128"/>
    </row>
    <row r="58" spans="1:17" s="167" customFormat="1">
      <c r="A58" s="46" t="s">
        <v>494</v>
      </c>
      <c r="B58" s="19"/>
      <c r="C58" s="142">
        <f t="shared" si="12"/>
        <v>1750</v>
      </c>
      <c r="D58" s="116"/>
      <c r="E58" s="93"/>
      <c r="F58" s="128">
        <v>1750</v>
      </c>
      <c r="G58" s="93"/>
      <c r="H58" s="128"/>
      <c r="I58" s="93"/>
      <c r="J58" s="138"/>
      <c r="K58" s="93"/>
      <c r="L58" s="128"/>
    </row>
    <row r="59" spans="1:17" s="167" customFormat="1">
      <c r="A59" s="15" t="s">
        <v>427</v>
      </c>
      <c r="B59" s="322" t="s">
        <v>183</v>
      </c>
      <c r="C59" s="118">
        <f>SUM(D59:L59)</f>
        <v>5566</v>
      </c>
      <c r="D59" s="115"/>
      <c r="E59" s="118">
        <v>0</v>
      </c>
      <c r="F59" s="126">
        <f>SUM(F56,F58)</f>
        <v>5566</v>
      </c>
      <c r="G59" s="118"/>
      <c r="H59" s="126">
        <v>0</v>
      </c>
      <c r="I59" s="118">
        <v>0</v>
      </c>
      <c r="J59" s="125"/>
      <c r="K59" s="118"/>
      <c r="L59" s="126">
        <v>0</v>
      </c>
    </row>
    <row r="60" spans="1:17" s="167" customFormat="1">
      <c r="A60" s="13" t="s">
        <v>247</v>
      </c>
      <c r="B60" s="7"/>
      <c r="C60" s="13"/>
      <c r="D60" s="122"/>
      <c r="E60" s="120"/>
      <c r="F60" s="124"/>
      <c r="G60" s="120"/>
      <c r="H60" s="124"/>
      <c r="I60" s="120"/>
      <c r="J60" s="123"/>
      <c r="K60" s="120"/>
      <c r="L60" s="124"/>
    </row>
    <row r="61" spans="1:17" s="167" customFormat="1">
      <c r="A61" s="46" t="s">
        <v>437</v>
      </c>
      <c r="B61" s="19"/>
      <c r="C61" s="142">
        <f>SUM(D61:L61)</f>
        <v>143466</v>
      </c>
      <c r="D61" s="116"/>
      <c r="E61" s="93"/>
      <c r="F61" s="128"/>
      <c r="G61" s="93"/>
      <c r="H61" s="128"/>
      <c r="I61" s="93"/>
      <c r="J61" s="138">
        <v>143466</v>
      </c>
      <c r="K61" s="93"/>
      <c r="L61" s="128"/>
    </row>
    <row r="62" spans="1:17" s="167" customFormat="1">
      <c r="A62" s="46" t="s">
        <v>547</v>
      </c>
      <c r="B62" s="19"/>
      <c r="C62" s="142">
        <f t="shared" ref="C62:C64" si="13">SUM(D62:L62)</f>
        <v>5150</v>
      </c>
      <c r="D62" s="116"/>
      <c r="E62" s="93"/>
      <c r="F62" s="128"/>
      <c r="G62" s="93"/>
      <c r="H62" s="128"/>
      <c r="I62" s="93"/>
      <c r="J62" s="138">
        <v>5150</v>
      </c>
      <c r="K62" s="93"/>
      <c r="L62" s="128"/>
    </row>
    <row r="63" spans="1:17" s="167" customFormat="1">
      <c r="A63" s="46" t="s">
        <v>548</v>
      </c>
      <c r="B63" s="19"/>
      <c r="C63" s="142">
        <f t="shared" si="13"/>
        <v>76436</v>
      </c>
      <c r="D63" s="116"/>
      <c r="E63" s="93"/>
      <c r="F63" s="128"/>
      <c r="G63" s="93"/>
      <c r="H63" s="128"/>
      <c r="I63" s="93"/>
      <c r="J63" s="138">
        <v>76436</v>
      </c>
      <c r="K63" s="93"/>
      <c r="L63" s="128"/>
    </row>
    <row r="64" spans="1:17" s="167" customFormat="1">
      <c r="A64" s="46" t="s">
        <v>442</v>
      </c>
      <c r="B64" s="19"/>
      <c r="C64" s="142">
        <f t="shared" si="13"/>
        <v>81586</v>
      </c>
      <c r="D64" s="116">
        <f>SUM(D62:D63)</f>
        <v>0</v>
      </c>
      <c r="E64" s="116">
        <f t="shared" ref="E64:L64" si="14">SUM(E62:E63)</f>
        <v>0</v>
      </c>
      <c r="F64" s="116">
        <f t="shared" si="14"/>
        <v>0</v>
      </c>
      <c r="G64" s="116">
        <f t="shared" si="14"/>
        <v>0</v>
      </c>
      <c r="H64" s="116">
        <f t="shared" si="14"/>
        <v>0</v>
      </c>
      <c r="I64" s="116">
        <f t="shared" si="14"/>
        <v>0</v>
      </c>
      <c r="J64" s="116">
        <f t="shared" si="14"/>
        <v>81586</v>
      </c>
      <c r="K64" s="116">
        <f t="shared" si="14"/>
        <v>0</v>
      </c>
      <c r="L64" s="116">
        <f t="shared" si="14"/>
        <v>0</v>
      </c>
    </row>
    <row r="65" spans="1:12" s="167" customFormat="1">
      <c r="A65" s="15" t="s">
        <v>427</v>
      </c>
      <c r="B65" s="322" t="s">
        <v>183</v>
      </c>
      <c r="C65" s="118">
        <f>SUM(D65:L65)</f>
        <v>225052</v>
      </c>
      <c r="D65" s="115">
        <f>SUM(D61,D64)</f>
        <v>0</v>
      </c>
      <c r="E65" s="115">
        <f t="shared" ref="E65:L65" si="15">SUM(E61,E64)</f>
        <v>0</v>
      </c>
      <c r="F65" s="115">
        <f t="shared" si="15"/>
        <v>0</v>
      </c>
      <c r="G65" s="115">
        <f t="shared" si="15"/>
        <v>0</v>
      </c>
      <c r="H65" s="115">
        <f t="shared" si="15"/>
        <v>0</v>
      </c>
      <c r="I65" s="115">
        <f t="shared" si="15"/>
        <v>0</v>
      </c>
      <c r="J65" s="115">
        <f t="shared" si="15"/>
        <v>225052</v>
      </c>
      <c r="K65" s="115">
        <f t="shared" si="15"/>
        <v>0</v>
      </c>
      <c r="L65" s="115">
        <f t="shared" si="15"/>
        <v>0</v>
      </c>
    </row>
    <row r="66" spans="1:12">
      <c r="A66" s="13" t="s">
        <v>248</v>
      </c>
      <c r="B66" s="7"/>
      <c r="C66" s="24"/>
      <c r="D66" s="121"/>
      <c r="E66" s="93"/>
      <c r="F66" s="121"/>
      <c r="G66" s="93"/>
      <c r="H66" s="121"/>
      <c r="I66" s="93"/>
      <c r="J66" s="138"/>
      <c r="K66" s="93"/>
      <c r="L66" s="128"/>
    </row>
    <row r="67" spans="1:12">
      <c r="A67" s="46" t="s">
        <v>437</v>
      </c>
      <c r="B67" s="19"/>
      <c r="C67" s="142">
        <f>SUM(D67:L67)</f>
        <v>33429</v>
      </c>
      <c r="D67" s="121"/>
      <c r="E67" s="93"/>
      <c r="F67" s="121">
        <v>33429</v>
      </c>
      <c r="G67" s="93"/>
      <c r="H67" s="121"/>
      <c r="I67" s="93"/>
      <c r="J67" s="138"/>
      <c r="K67" s="93"/>
      <c r="L67" s="128"/>
    </row>
    <row r="68" spans="1:12">
      <c r="A68" s="46" t="s">
        <v>641</v>
      </c>
      <c r="B68" s="19"/>
      <c r="C68" s="142">
        <f t="shared" ref="C68:C69" si="16">SUM(D68:L68)</f>
        <v>2100</v>
      </c>
      <c r="D68" s="121"/>
      <c r="E68" s="93"/>
      <c r="F68" s="450">
        <v>2100</v>
      </c>
      <c r="G68" s="93"/>
      <c r="H68" s="121"/>
      <c r="I68" s="93"/>
      <c r="J68" s="138"/>
      <c r="K68" s="93"/>
      <c r="L68" s="128"/>
    </row>
    <row r="69" spans="1:12">
      <c r="A69" s="46" t="s">
        <v>442</v>
      </c>
      <c r="B69" s="19"/>
      <c r="C69" s="142">
        <f t="shared" si="16"/>
        <v>2100</v>
      </c>
      <c r="D69" s="121"/>
      <c r="E69" s="93"/>
      <c r="F69" s="450">
        <v>2100</v>
      </c>
      <c r="G69" s="93"/>
      <c r="H69" s="121"/>
      <c r="I69" s="93"/>
      <c r="J69" s="138"/>
      <c r="K69" s="93"/>
      <c r="L69" s="128"/>
    </row>
    <row r="70" spans="1:12">
      <c r="A70" s="15" t="s">
        <v>427</v>
      </c>
      <c r="B70" s="322" t="s">
        <v>183</v>
      </c>
      <c r="C70" s="118">
        <f>SUM(D70:L70)</f>
        <v>35529</v>
      </c>
      <c r="D70" s="115"/>
      <c r="E70" s="93">
        <v>0</v>
      </c>
      <c r="F70" s="121">
        <f>SUM(F67,F69)</f>
        <v>35529</v>
      </c>
      <c r="G70" s="93"/>
      <c r="H70" s="121">
        <v>0</v>
      </c>
      <c r="I70" s="93">
        <v>0</v>
      </c>
      <c r="J70" s="125">
        <v>0</v>
      </c>
      <c r="K70" s="118"/>
      <c r="L70" s="126">
        <v>0</v>
      </c>
    </row>
    <row r="71" spans="1:12">
      <c r="A71" s="400" t="s">
        <v>478</v>
      </c>
      <c r="B71" s="50"/>
      <c r="C71" s="57"/>
      <c r="D71" s="124"/>
      <c r="E71" s="120"/>
      <c r="F71" s="124"/>
      <c r="G71" s="120"/>
      <c r="H71" s="124"/>
      <c r="I71" s="120"/>
      <c r="J71" s="124"/>
      <c r="K71" s="120"/>
      <c r="L71" s="120"/>
    </row>
    <row r="72" spans="1:12">
      <c r="A72" s="46" t="s">
        <v>437</v>
      </c>
      <c r="B72" s="51"/>
      <c r="C72" s="142">
        <f>SUM(D72:L72)</f>
        <v>0</v>
      </c>
      <c r="D72" s="128"/>
      <c r="E72" s="93"/>
      <c r="F72" s="128">
        <v>0</v>
      </c>
      <c r="G72" s="93"/>
      <c r="H72" s="128"/>
      <c r="I72" s="93"/>
      <c r="J72" s="128"/>
      <c r="K72" s="93"/>
      <c r="L72" s="93"/>
    </row>
    <row r="73" spans="1:12">
      <c r="A73" s="46" t="s">
        <v>523</v>
      </c>
      <c r="B73" s="51"/>
      <c r="C73" s="142">
        <f t="shared" ref="C73:C79" si="17">SUM(D73:L73)</f>
        <v>4000</v>
      </c>
      <c r="D73" s="128"/>
      <c r="E73" s="93"/>
      <c r="F73" s="128">
        <v>4000</v>
      </c>
      <c r="G73" s="93"/>
      <c r="H73" s="128"/>
      <c r="I73" s="93"/>
      <c r="J73" s="128"/>
      <c r="K73" s="93"/>
      <c r="L73" s="93"/>
    </row>
    <row r="74" spans="1:12">
      <c r="A74" s="46" t="s">
        <v>529</v>
      </c>
      <c r="B74" s="51"/>
      <c r="C74" s="142">
        <f t="shared" si="17"/>
        <v>20000</v>
      </c>
      <c r="D74" s="128"/>
      <c r="E74" s="93"/>
      <c r="F74" s="128"/>
      <c r="G74" s="93"/>
      <c r="H74" s="128"/>
      <c r="I74" s="93">
        <v>20000</v>
      </c>
      <c r="J74" s="128"/>
      <c r="K74" s="93"/>
      <c r="L74" s="93"/>
    </row>
    <row r="75" spans="1:12">
      <c r="A75" s="46" t="s">
        <v>566</v>
      </c>
      <c r="B75" s="51"/>
      <c r="C75" s="142">
        <f t="shared" si="17"/>
        <v>500</v>
      </c>
      <c r="D75" s="128"/>
      <c r="E75" s="93"/>
      <c r="F75" s="128"/>
      <c r="G75" s="93"/>
      <c r="H75" s="128"/>
      <c r="I75" s="93">
        <v>500</v>
      </c>
      <c r="J75" s="128"/>
      <c r="K75" s="93"/>
      <c r="L75" s="93"/>
    </row>
    <row r="76" spans="1:12">
      <c r="A76" s="46" t="s">
        <v>567</v>
      </c>
      <c r="B76" s="51"/>
      <c r="C76" s="142">
        <f t="shared" si="17"/>
        <v>1145</v>
      </c>
      <c r="D76" s="128"/>
      <c r="E76" s="93"/>
      <c r="F76" s="128"/>
      <c r="G76" s="93"/>
      <c r="H76" s="128"/>
      <c r="I76" s="93">
        <v>1145</v>
      </c>
      <c r="J76" s="128"/>
      <c r="K76" s="93"/>
      <c r="L76" s="93"/>
    </row>
    <row r="77" spans="1:12">
      <c r="A77" s="46" t="s">
        <v>534</v>
      </c>
      <c r="B77" s="51"/>
      <c r="C77" s="142">
        <f t="shared" si="17"/>
        <v>17300</v>
      </c>
      <c r="D77" s="128"/>
      <c r="E77" s="93"/>
      <c r="F77" s="128"/>
      <c r="G77" s="93"/>
      <c r="H77" s="128">
        <v>17300</v>
      </c>
      <c r="I77" s="93"/>
      <c r="J77" s="128"/>
      <c r="K77" s="93"/>
      <c r="L77" s="93"/>
    </row>
    <row r="78" spans="1:12">
      <c r="A78" s="46" t="s">
        <v>549</v>
      </c>
      <c r="B78" s="51"/>
      <c r="C78" s="142">
        <f t="shared" si="17"/>
        <v>9200</v>
      </c>
      <c r="D78" s="128"/>
      <c r="E78" s="93"/>
      <c r="F78" s="128"/>
      <c r="G78" s="93"/>
      <c r="H78" s="128"/>
      <c r="I78" s="93">
        <v>9200</v>
      </c>
      <c r="J78" s="128"/>
      <c r="K78" s="93"/>
      <c r="L78" s="93"/>
    </row>
    <row r="79" spans="1:12">
      <c r="A79" s="46" t="s">
        <v>494</v>
      </c>
      <c r="B79" s="51"/>
      <c r="C79" s="142">
        <f t="shared" si="17"/>
        <v>52145</v>
      </c>
      <c r="D79" s="128">
        <f>SUM(D73:D78)</f>
        <v>0</v>
      </c>
      <c r="E79" s="93">
        <f t="shared" ref="E79:L79" si="18">SUM(E73:E78)</f>
        <v>0</v>
      </c>
      <c r="F79" s="128">
        <f t="shared" si="18"/>
        <v>4000</v>
      </c>
      <c r="G79" s="93">
        <f t="shared" si="18"/>
        <v>0</v>
      </c>
      <c r="H79" s="128">
        <f t="shared" si="18"/>
        <v>17300</v>
      </c>
      <c r="I79" s="93">
        <f t="shared" si="18"/>
        <v>30845</v>
      </c>
      <c r="J79" s="128">
        <f t="shared" si="18"/>
        <v>0</v>
      </c>
      <c r="K79" s="93">
        <f t="shared" si="18"/>
        <v>0</v>
      </c>
      <c r="L79" s="93">
        <f t="shared" si="18"/>
        <v>0</v>
      </c>
    </row>
    <row r="80" spans="1:12">
      <c r="A80" s="15" t="s">
        <v>427</v>
      </c>
      <c r="B80" s="322" t="s">
        <v>183</v>
      </c>
      <c r="C80" s="118">
        <f>SUM(D80:L80)</f>
        <v>52145</v>
      </c>
      <c r="D80" s="126">
        <f t="shared" ref="D80:L80" si="19">SUM(D72,D79)</f>
        <v>0</v>
      </c>
      <c r="E80" s="118">
        <f t="shared" si="19"/>
        <v>0</v>
      </c>
      <c r="F80" s="126">
        <f t="shared" si="19"/>
        <v>4000</v>
      </c>
      <c r="G80" s="118">
        <f t="shared" si="19"/>
        <v>0</v>
      </c>
      <c r="H80" s="126">
        <f t="shared" si="19"/>
        <v>17300</v>
      </c>
      <c r="I80" s="118">
        <f t="shared" si="19"/>
        <v>30845</v>
      </c>
      <c r="J80" s="126">
        <f t="shared" si="19"/>
        <v>0</v>
      </c>
      <c r="K80" s="118">
        <f t="shared" si="19"/>
        <v>0</v>
      </c>
      <c r="L80" s="118">
        <f t="shared" si="19"/>
        <v>0</v>
      </c>
    </row>
    <row r="81" spans="1:12">
      <c r="A81" s="57" t="s">
        <v>470</v>
      </c>
      <c r="B81" s="50"/>
      <c r="C81" s="57"/>
      <c r="D81" s="124"/>
      <c r="E81" s="120"/>
      <c r="F81" s="124"/>
      <c r="G81" s="120"/>
      <c r="H81" s="124"/>
      <c r="I81" s="120"/>
      <c r="J81" s="123"/>
      <c r="K81" s="120"/>
      <c r="L81" s="124"/>
    </row>
    <row r="82" spans="1:12">
      <c r="A82" s="46" t="s">
        <v>437</v>
      </c>
      <c r="B82" s="51"/>
      <c r="C82" s="142">
        <f>SUM(D82:L82)</f>
        <v>14036</v>
      </c>
      <c r="D82" s="128"/>
      <c r="E82" s="93"/>
      <c r="F82" s="128">
        <v>14036</v>
      </c>
      <c r="G82" s="93"/>
      <c r="H82" s="128"/>
      <c r="I82" s="93"/>
      <c r="J82" s="138"/>
      <c r="K82" s="93"/>
      <c r="L82" s="128"/>
    </row>
    <row r="83" spans="1:12">
      <c r="A83" s="46" t="s">
        <v>524</v>
      </c>
      <c r="B83" s="51"/>
      <c r="C83" s="142">
        <f t="shared" ref="C83:C85" si="20">SUM(D83:L83)</f>
        <v>9000</v>
      </c>
      <c r="D83" s="128"/>
      <c r="E83" s="93"/>
      <c r="F83" s="128">
        <v>9000</v>
      </c>
      <c r="G83" s="93"/>
      <c r="H83" s="128"/>
      <c r="I83" s="93"/>
      <c r="J83" s="138"/>
      <c r="K83" s="93"/>
      <c r="L83" s="128"/>
    </row>
    <row r="84" spans="1:12">
      <c r="A84" s="46" t="s">
        <v>641</v>
      </c>
      <c r="B84" s="51"/>
      <c r="C84" s="142">
        <f t="shared" si="20"/>
        <v>5820</v>
      </c>
      <c r="D84" s="128"/>
      <c r="E84" s="93"/>
      <c r="F84" s="128">
        <v>5820</v>
      </c>
      <c r="G84" s="93"/>
      <c r="H84" s="128"/>
      <c r="I84" s="93"/>
      <c r="J84" s="138"/>
      <c r="K84" s="93"/>
      <c r="L84" s="128"/>
    </row>
    <row r="85" spans="1:12">
      <c r="A85" s="46" t="s">
        <v>442</v>
      </c>
      <c r="B85" s="51"/>
      <c r="C85" s="142">
        <f t="shared" si="20"/>
        <v>14820</v>
      </c>
      <c r="D85" s="128"/>
      <c r="E85" s="93"/>
      <c r="F85" s="128">
        <f>SUM(F83:F84)</f>
        <v>14820</v>
      </c>
      <c r="G85" s="93"/>
      <c r="H85" s="128"/>
      <c r="I85" s="93"/>
      <c r="J85" s="138"/>
      <c r="K85" s="93"/>
      <c r="L85" s="128"/>
    </row>
    <row r="86" spans="1:12">
      <c r="A86" s="15" t="s">
        <v>427</v>
      </c>
      <c r="B86" s="322" t="s">
        <v>183</v>
      </c>
      <c r="C86" s="118">
        <f>SUM(D86:L86)</f>
        <v>28856</v>
      </c>
      <c r="D86" s="115"/>
      <c r="E86" s="118">
        <v>0</v>
      </c>
      <c r="F86" s="126">
        <f>SUM(F82,F85)</f>
        <v>28856</v>
      </c>
      <c r="G86" s="184"/>
      <c r="H86" s="126">
        <v>0</v>
      </c>
      <c r="I86" s="118">
        <v>0</v>
      </c>
      <c r="J86" s="125">
        <v>0</v>
      </c>
      <c r="K86" s="118"/>
      <c r="L86" s="126">
        <v>0</v>
      </c>
    </row>
    <row r="87" spans="1:12">
      <c r="A87" s="406" t="s">
        <v>471</v>
      </c>
      <c r="B87" s="50"/>
      <c r="C87" s="57"/>
      <c r="D87" s="124"/>
      <c r="E87" s="120"/>
      <c r="F87" s="124"/>
      <c r="G87" s="120"/>
      <c r="H87" s="124"/>
      <c r="I87" s="120"/>
      <c r="J87" s="124"/>
      <c r="K87" s="120"/>
      <c r="L87" s="124"/>
    </row>
    <row r="88" spans="1:12">
      <c r="A88" s="46" t="s">
        <v>437</v>
      </c>
      <c r="B88" s="51"/>
      <c r="C88" s="142">
        <f>SUM(D88:L88)</f>
        <v>6858</v>
      </c>
      <c r="D88" s="128"/>
      <c r="E88" s="93"/>
      <c r="F88" s="128">
        <v>6858</v>
      </c>
      <c r="G88" s="93"/>
      <c r="H88" s="128"/>
      <c r="I88" s="93"/>
      <c r="J88" s="128"/>
      <c r="K88" s="93"/>
      <c r="L88" s="128"/>
    </row>
    <row r="89" spans="1:12">
      <c r="A89" s="46" t="s">
        <v>545</v>
      </c>
      <c r="B89" s="51"/>
      <c r="C89" s="142">
        <f t="shared" ref="C89:C90" si="21">SUM(D89:L89)</f>
        <v>4500</v>
      </c>
      <c r="D89" s="128"/>
      <c r="E89" s="93"/>
      <c r="F89" s="128"/>
      <c r="G89" s="93"/>
      <c r="H89" s="128"/>
      <c r="I89" s="93">
        <v>4500</v>
      </c>
      <c r="J89" s="128"/>
      <c r="K89" s="93"/>
      <c r="L89" s="128"/>
    </row>
    <row r="90" spans="1:12">
      <c r="A90" s="46" t="s">
        <v>442</v>
      </c>
      <c r="B90" s="51"/>
      <c r="C90" s="142">
        <f t="shared" si="21"/>
        <v>4500</v>
      </c>
      <c r="D90" s="128"/>
      <c r="E90" s="93"/>
      <c r="F90" s="128"/>
      <c r="G90" s="93"/>
      <c r="H90" s="128"/>
      <c r="I90" s="93">
        <v>4500</v>
      </c>
      <c r="J90" s="128"/>
      <c r="K90" s="93"/>
      <c r="L90" s="128"/>
    </row>
    <row r="91" spans="1:12">
      <c r="A91" s="15" t="s">
        <v>427</v>
      </c>
      <c r="B91" s="322" t="s">
        <v>183</v>
      </c>
      <c r="C91" s="118">
        <f>SUM(D91:L91)</f>
        <v>11358</v>
      </c>
      <c r="D91" s="115"/>
      <c r="E91" s="118">
        <v>0</v>
      </c>
      <c r="F91" s="126">
        <f t="shared" ref="F91:L91" si="22">SUM(F88,F90)</f>
        <v>6858</v>
      </c>
      <c r="G91" s="118">
        <f t="shared" si="22"/>
        <v>0</v>
      </c>
      <c r="H91" s="126">
        <f t="shared" si="22"/>
        <v>0</v>
      </c>
      <c r="I91" s="118">
        <f t="shared" si="22"/>
        <v>4500</v>
      </c>
      <c r="J91" s="126">
        <f t="shared" si="22"/>
        <v>0</v>
      </c>
      <c r="K91" s="118">
        <f t="shared" si="22"/>
        <v>0</v>
      </c>
      <c r="L91" s="126">
        <f t="shared" si="22"/>
        <v>0</v>
      </c>
    </row>
    <row r="92" spans="1:12">
      <c r="A92" s="57" t="s">
        <v>472</v>
      </c>
      <c r="B92" s="50"/>
      <c r="C92" s="57"/>
      <c r="D92" s="124"/>
      <c r="E92" s="120"/>
      <c r="F92" s="124"/>
      <c r="G92" s="120"/>
      <c r="H92" s="124"/>
      <c r="I92" s="120"/>
      <c r="J92" s="123"/>
      <c r="K92" s="120"/>
      <c r="L92" s="124"/>
    </row>
    <row r="93" spans="1:12">
      <c r="A93" s="46" t="s">
        <v>437</v>
      </c>
      <c r="B93" s="51"/>
      <c r="C93" s="142">
        <f>SUM(D93:L93)</f>
        <v>40</v>
      </c>
      <c r="D93" s="128"/>
      <c r="E93" s="93"/>
      <c r="F93" s="128">
        <v>40</v>
      </c>
      <c r="G93" s="93"/>
      <c r="H93" s="128"/>
      <c r="I93" s="93"/>
      <c r="J93" s="138"/>
      <c r="K93" s="93"/>
      <c r="L93" s="128"/>
    </row>
    <row r="94" spans="1:12">
      <c r="A94" s="46" t="s">
        <v>526</v>
      </c>
      <c r="B94" s="51"/>
      <c r="C94" s="142">
        <f t="shared" ref="C94:C96" si="23">SUM(D94:L94)</f>
        <v>891</v>
      </c>
      <c r="D94" s="128"/>
      <c r="E94" s="93"/>
      <c r="F94" s="128"/>
      <c r="G94" s="93"/>
      <c r="H94" s="128"/>
      <c r="I94" s="93"/>
      <c r="J94" s="138">
        <v>891</v>
      </c>
      <c r="K94" s="93"/>
      <c r="L94" s="128"/>
    </row>
    <row r="95" spans="1:12">
      <c r="A95" s="46" t="s">
        <v>527</v>
      </c>
      <c r="B95" s="51"/>
      <c r="C95" s="142">
        <f t="shared" si="23"/>
        <v>1250</v>
      </c>
      <c r="D95" s="128"/>
      <c r="E95" s="93"/>
      <c r="F95" s="128"/>
      <c r="G95" s="93"/>
      <c r="H95" s="128"/>
      <c r="I95" s="93">
        <v>1250</v>
      </c>
      <c r="J95" s="138"/>
      <c r="K95" s="93"/>
      <c r="L95" s="128"/>
    </row>
    <row r="96" spans="1:12">
      <c r="A96" s="46" t="s">
        <v>442</v>
      </c>
      <c r="B96" s="51"/>
      <c r="C96" s="142">
        <f t="shared" si="23"/>
        <v>2141</v>
      </c>
      <c r="D96" s="128"/>
      <c r="E96" s="93"/>
      <c r="F96" s="128"/>
      <c r="G96" s="93"/>
      <c r="H96" s="128"/>
      <c r="I96" s="93">
        <v>1250</v>
      </c>
      <c r="J96" s="138">
        <v>891</v>
      </c>
      <c r="K96" s="93"/>
      <c r="L96" s="128"/>
    </row>
    <row r="97" spans="1:12">
      <c r="A97" s="15" t="s">
        <v>427</v>
      </c>
      <c r="B97" s="322" t="s">
        <v>183</v>
      </c>
      <c r="C97" s="118">
        <f>SUM(D97:L97)</f>
        <v>2181</v>
      </c>
      <c r="D97" s="115"/>
      <c r="E97" s="118">
        <v>0</v>
      </c>
      <c r="F97" s="126">
        <v>40</v>
      </c>
      <c r="G97" s="118"/>
      <c r="H97" s="126"/>
      <c r="I97" s="118">
        <f>SUM(I93,I96)</f>
        <v>1250</v>
      </c>
      <c r="J97" s="118">
        <f t="shared" ref="J97:L97" si="24">SUM(J93,J96)</f>
        <v>891</v>
      </c>
      <c r="K97" s="118">
        <f t="shared" si="24"/>
        <v>0</v>
      </c>
      <c r="L97" s="118">
        <f t="shared" si="24"/>
        <v>0</v>
      </c>
    </row>
    <row r="98" spans="1:12">
      <c r="A98" s="57" t="s">
        <v>473</v>
      </c>
      <c r="B98" s="50"/>
      <c r="C98" s="57"/>
      <c r="D98" s="124"/>
      <c r="E98" s="120"/>
      <c r="F98" s="124"/>
      <c r="G98" s="120"/>
      <c r="H98" s="124"/>
      <c r="I98" s="120"/>
      <c r="J98" s="124"/>
      <c r="K98" s="120"/>
      <c r="L98" s="124"/>
    </row>
    <row r="99" spans="1:12">
      <c r="A99" s="46" t="s">
        <v>437</v>
      </c>
      <c r="B99" s="51"/>
      <c r="C99" s="142">
        <f>SUM(D99:L99)</f>
        <v>44483</v>
      </c>
      <c r="D99" s="128"/>
      <c r="E99" s="93"/>
      <c r="F99" s="128">
        <v>34483</v>
      </c>
      <c r="G99" s="93"/>
      <c r="H99" s="128"/>
      <c r="I99" s="93">
        <v>10000</v>
      </c>
      <c r="J99" s="128"/>
      <c r="K99" s="93"/>
      <c r="L99" s="128"/>
    </row>
    <row r="100" spans="1:12">
      <c r="A100" s="46" t="s">
        <v>641</v>
      </c>
      <c r="B100" s="51"/>
      <c r="C100" s="142">
        <f t="shared" ref="C100:C103" si="25">SUM(D100:L100)</f>
        <v>3420</v>
      </c>
      <c r="D100" s="128"/>
      <c r="E100" s="93"/>
      <c r="F100" s="128">
        <v>3420</v>
      </c>
      <c r="G100" s="93"/>
      <c r="H100" s="128"/>
      <c r="I100" s="93"/>
      <c r="J100" s="128"/>
      <c r="K100" s="93"/>
      <c r="L100" s="128"/>
    </row>
    <row r="101" spans="1:12">
      <c r="A101" s="46" t="s">
        <v>640</v>
      </c>
      <c r="B101" s="51"/>
      <c r="C101" s="142">
        <f t="shared" si="25"/>
        <v>-3420</v>
      </c>
      <c r="D101" s="128"/>
      <c r="E101" s="93"/>
      <c r="F101" s="128">
        <v>-3420</v>
      </c>
      <c r="G101" s="93"/>
      <c r="H101" s="128"/>
      <c r="I101" s="93"/>
      <c r="J101" s="128"/>
      <c r="K101" s="93"/>
      <c r="L101" s="128"/>
    </row>
    <row r="102" spans="1:12">
      <c r="A102" s="46" t="s">
        <v>553</v>
      </c>
      <c r="B102" s="51"/>
      <c r="C102" s="142">
        <f t="shared" si="25"/>
        <v>5000</v>
      </c>
      <c r="D102" s="128"/>
      <c r="E102" s="93"/>
      <c r="F102" s="128"/>
      <c r="G102" s="93"/>
      <c r="H102" s="128"/>
      <c r="I102" s="93">
        <v>5000</v>
      </c>
      <c r="J102" s="128"/>
      <c r="K102" s="93"/>
      <c r="L102" s="128"/>
    </row>
    <row r="103" spans="1:12">
      <c r="A103" s="46" t="s">
        <v>427</v>
      </c>
      <c r="B103" s="51"/>
      <c r="C103" s="142">
        <f t="shared" si="25"/>
        <v>5000</v>
      </c>
      <c r="D103" s="128"/>
      <c r="E103" s="93"/>
      <c r="F103" s="128">
        <f>SUM(F100:F102)</f>
        <v>0</v>
      </c>
      <c r="G103" s="93">
        <f t="shared" ref="G103:L103" si="26">SUM(G100:G102)</f>
        <v>0</v>
      </c>
      <c r="H103" s="128">
        <f t="shared" si="26"/>
        <v>0</v>
      </c>
      <c r="I103" s="93">
        <f t="shared" si="26"/>
        <v>5000</v>
      </c>
      <c r="J103" s="128">
        <f t="shared" si="26"/>
        <v>0</v>
      </c>
      <c r="K103" s="93">
        <f t="shared" si="26"/>
        <v>0</v>
      </c>
      <c r="L103" s="128">
        <f t="shared" si="26"/>
        <v>0</v>
      </c>
    </row>
    <row r="104" spans="1:12">
      <c r="A104" s="15" t="s">
        <v>427</v>
      </c>
      <c r="B104" s="322" t="s">
        <v>183</v>
      </c>
      <c r="C104" s="118">
        <f>SUM(D104:L104)</f>
        <v>49483</v>
      </c>
      <c r="D104" s="115"/>
      <c r="E104" s="118">
        <v>0</v>
      </c>
      <c r="F104" s="126">
        <f>SUM(F99,F103)</f>
        <v>34483</v>
      </c>
      <c r="G104" s="118">
        <f t="shared" ref="G104:L104" si="27">SUM(G99,G103)</f>
        <v>0</v>
      </c>
      <c r="H104" s="126">
        <f t="shared" si="27"/>
        <v>0</v>
      </c>
      <c r="I104" s="118">
        <f t="shared" si="27"/>
        <v>15000</v>
      </c>
      <c r="J104" s="126">
        <f t="shared" si="27"/>
        <v>0</v>
      </c>
      <c r="K104" s="118">
        <f t="shared" si="27"/>
        <v>0</v>
      </c>
      <c r="L104" s="126">
        <f t="shared" si="27"/>
        <v>0</v>
      </c>
    </row>
    <row r="105" spans="1:12">
      <c r="A105" s="60" t="s">
        <v>474</v>
      </c>
      <c r="B105" s="51"/>
      <c r="C105" s="60"/>
      <c r="D105" s="128"/>
      <c r="E105" s="93"/>
      <c r="F105" s="128"/>
      <c r="G105" s="120"/>
      <c r="H105" s="128"/>
      <c r="I105" s="120"/>
      <c r="J105" s="128"/>
      <c r="K105" s="120"/>
      <c r="L105" s="120"/>
    </row>
    <row r="106" spans="1:12">
      <c r="A106" s="46" t="s">
        <v>437</v>
      </c>
      <c r="B106" s="51"/>
      <c r="C106" s="142">
        <f>SUM(D106:L106)</f>
        <v>63964</v>
      </c>
      <c r="D106" s="128"/>
      <c r="E106" s="93"/>
      <c r="F106" s="128">
        <v>63964</v>
      </c>
      <c r="G106" s="93"/>
      <c r="H106" s="128"/>
      <c r="I106" s="93"/>
      <c r="J106" s="128"/>
      <c r="K106" s="93"/>
      <c r="L106" s="93"/>
    </row>
    <row r="107" spans="1:12">
      <c r="A107" s="46" t="s">
        <v>641</v>
      </c>
      <c r="B107" s="51"/>
      <c r="C107" s="142">
        <f t="shared" ref="C107:C110" si="28">SUM(D107:L107)</f>
        <v>4000</v>
      </c>
      <c r="D107" s="128"/>
      <c r="E107" s="93"/>
      <c r="F107" s="128">
        <v>4000</v>
      </c>
      <c r="G107" s="93"/>
      <c r="H107" s="128"/>
      <c r="I107" s="93"/>
      <c r="J107" s="128"/>
      <c r="K107" s="93"/>
      <c r="L107" s="93"/>
    </row>
    <row r="108" spans="1:12">
      <c r="A108" s="46" t="s">
        <v>667</v>
      </c>
      <c r="B108" s="51"/>
      <c r="C108" s="142">
        <f t="shared" si="28"/>
        <v>-4000</v>
      </c>
      <c r="D108" s="128"/>
      <c r="E108" s="93"/>
      <c r="F108" s="128">
        <v>-4000</v>
      </c>
      <c r="G108" s="93"/>
      <c r="H108" s="128"/>
      <c r="I108" s="93"/>
      <c r="J108" s="128"/>
      <c r="K108" s="93"/>
      <c r="L108" s="93"/>
    </row>
    <row r="109" spans="1:12">
      <c r="A109" s="46" t="s">
        <v>546</v>
      </c>
      <c r="B109" s="51"/>
      <c r="C109" s="142">
        <f t="shared" si="28"/>
        <v>8000</v>
      </c>
      <c r="D109" s="128"/>
      <c r="E109" s="93"/>
      <c r="F109" s="128">
        <v>8000</v>
      </c>
      <c r="G109" s="93"/>
      <c r="H109" s="128"/>
      <c r="I109" s="93"/>
      <c r="J109" s="128"/>
      <c r="K109" s="93"/>
      <c r="L109" s="93"/>
    </row>
    <row r="110" spans="1:12">
      <c r="A110" s="46" t="s">
        <v>442</v>
      </c>
      <c r="B110" s="51"/>
      <c r="C110" s="142">
        <f t="shared" si="28"/>
        <v>8000</v>
      </c>
      <c r="D110" s="128"/>
      <c r="E110" s="93"/>
      <c r="F110" s="128">
        <f t="shared" ref="F110:L110" si="29">SUM(F107:F109)</f>
        <v>8000</v>
      </c>
      <c r="G110" s="93">
        <f t="shared" si="29"/>
        <v>0</v>
      </c>
      <c r="H110" s="128">
        <f t="shared" si="29"/>
        <v>0</v>
      </c>
      <c r="I110" s="93">
        <f t="shared" si="29"/>
        <v>0</v>
      </c>
      <c r="J110" s="128">
        <f t="shared" si="29"/>
        <v>0</v>
      </c>
      <c r="K110" s="93">
        <f t="shared" si="29"/>
        <v>0</v>
      </c>
      <c r="L110" s="93">
        <f t="shared" si="29"/>
        <v>0</v>
      </c>
    </row>
    <row r="111" spans="1:12">
      <c r="A111" s="15" t="s">
        <v>427</v>
      </c>
      <c r="B111" s="322" t="s">
        <v>183</v>
      </c>
      <c r="C111" s="118">
        <f>SUM(D111:L111)</f>
        <v>71964</v>
      </c>
      <c r="D111" s="115"/>
      <c r="E111" s="93">
        <v>0</v>
      </c>
      <c r="F111" s="128">
        <f t="shared" ref="F111:L111" si="30">SUM(F106,F110)</f>
        <v>71964</v>
      </c>
      <c r="G111" s="118">
        <f t="shared" si="30"/>
        <v>0</v>
      </c>
      <c r="H111" s="128">
        <f t="shared" si="30"/>
        <v>0</v>
      </c>
      <c r="I111" s="118">
        <f t="shared" si="30"/>
        <v>0</v>
      </c>
      <c r="J111" s="128">
        <f t="shared" si="30"/>
        <v>0</v>
      </c>
      <c r="K111" s="118">
        <f t="shared" si="30"/>
        <v>0</v>
      </c>
      <c r="L111" s="118">
        <f t="shared" si="30"/>
        <v>0</v>
      </c>
    </row>
    <row r="112" spans="1:12">
      <c r="A112" s="57" t="s">
        <v>475</v>
      </c>
      <c r="B112" s="50"/>
      <c r="C112" s="57"/>
      <c r="D112" s="124"/>
      <c r="E112" s="120"/>
      <c r="F112" s="124"/>
      <c r="G112" s="120"/>
      <c r="H112" s="124"/>
      <c r="I112" s="120"/>
      <c r="J112" s="124"/>
      <c r="K112" s="120"/>
      <c r="L112" s="124"/>
    </row>
    <row r="113" spans="1:12">
      <c r="A113" s="46" t="s">
        <v>437</v>
      </c>
      <c r="B113" s="51"/>
      <c r="C113" s="142">
        <f>SUM(D113:L113)</f>
        <v>184947</v>
      </c>
      <c r="D113" s="128">
        <v>5793</v>
      </c>
      <c r="E113" s="93">
        <v>2965</v>
      </c>
      <c r="F113" s="128">
        <v>51412</v>
      </c>
      <c r="G113" s="93"/>
      <c r="H113" s="128">
        <v>97443</v>
      </c>
      <c r="I113" s="93"/>
      <c r="J113" s="128"/>
      <c r="K113" s="93">
        <v>27334</v>
      </c>
      <c r="L113" s="128"/>
    </row>
    <row r="114" spans="1:12">
      <c r="A114" s="46" t="s">
        <v>528</v>
      </c>
      <c r="B114" s="51"/>
      <c r="C114" s="142">
        <f t="shared" ref="C114:C121" si="31">SUM(D114:L114)</f>
        <v>817</v>
      </c>
      <c r="D114" s="128"/>
      <c r="E114" s="93"/>
      <c r="F114" s="128">
        <v>817</v>
      </c>
      <c r="G114" s="93"/>
      <c r="H114" s="128"/>
      <c r="I114" s="93"/>
      <c r="J114" s="128"/>
      <c r="K114" s="93"/>
      <c r="L114" s="128"/>
    </row>
    <row r="115" spans="1:12">
      <c r="A115" s="46" t="s">
        <v>542</v>
      </c>
      <c r="B115" s="51"/>
      <c r="C115" s="142">
        <f t="shared" si="31"/>
        <v>-1300</v>
      </c>
      <c r="D115" s="128"/>
      <c r="E115" s="93"/>
      <c r="F115" s="128">
        <v>-1300</v>
      </c>
      <c r="G115" s="93"/>
      <c r="H115" s="128"/>
      <c r="I115" s="93"/>
      <c r="J115" s="128"/>
      <c r="K115" s="93"/>
      <c r="L115" s="128"/>
    </row>
    <row r="116" spans="1:12">
      <c r="A116" s="521" t="s">
        <v>642</v>
      </c>
      <c r="B116" s="51"/>
      <c r="C116" s="142">
        <f t="shared" si="31"/>
        <v>-47624</v>
      </c>
      <c r="D116" s="128"/>
      <c r="E116" s="93"/>
      <c r="F116" s="128"/>
      <c r="G116" s="93"/>
      <c r="H116" s="128">
        <v>-47624</v>
      </c>
      <c r="I116" s="93"/>
      <c r="J116" s="128"/>
      <c r="K116" s="93"/>
      <c r="L116" s="128"/>
    </row>
    <row r="117" spans="1:12">
      <c r="A117" s="521" t="s">
        <v>685</v>
      </c>
      <c r="B117" s="51"/>
      <c r="C117" s="142">
        <f t="shared" si="31"/>
        <v>-2723</v>
      </c>
      <c r="D117" s="128"/>
      <c r="E117" s="93"/>
      <c r="F117" s="128"/>
      <c r="G117" s="93"/>
      <c r="H117" s="128">
        <v>-2723</v>
      </c>
      <c r="I117" s="93"/>
      <c r="J117" s="128"/>
      <c r="K117" s="93"/>
      <c r="L117" s="128"/>
    </row>
    <row r="118" spans="1:12">
      <c r="A118" s="46" t="s">
        <v>643</v>
      </c>
      <c r="B118" s="51"/>
      <c r="C118" s="142">
        <f t="shared" si="31"/>
        <v>299</v>
      </c>
      <c r="D118" s="128">
        <v>236</v>
      </c>
      <c r="E118" s="93">
        <v>63</v>
      </c>
      <c r="F118" s="128"/>
      <c r="G118" s="93"/>
      <c r="H118" s="128"/>
      <c r="I118" s="93"/>
      <c r="J118" s="128"/>
      <c r="K118" s="93"/>
      <c r="L118" s="128"/>
    </row>
    <row r="119" spans="1:12">
      <c r="A119" s="46" t="s">
        <v>544</v>
      </c>
      <c r="B119" s="51"/>
      <c r="C119" s="142">
        <f t="shared" si="31"/>
        <v>420</v>
      </c>
      <c r="D119" s="128"/>
      <c r="E119" s="93"/>
      <c r="F119" s="128">
        <v>420</v>
      </c>
      <c r="G119" s="93"/>
      <c r="H119" s="128"/>
      <c r="I119" s="93"/>
      <c r="J119" s="128"/>
      <c r="K119" s="93"/>
      <c r="L119" s="128"/>
    </row>
    <row r="120" spans="1:12">
      <c r="A120" s="46" t="s">
        <v>552</v>
      </c>
      <c r="B120" s="51"/>
      <c r="C120" s="142">
        <f t="shared" si="31"/>
        <v>500</v>
      </c>
      <c r="D120" s="128"/>
      <c r="E120" s="93"/>
      <c r="F120" s="128"/>
      <c r="G120" s="93"/>
      <c r="H120" s="128"/>
      <c r="I120" s="93"/>
      <c r="J120" s="128"/>
      <c r="K120" s="93">
        <v>500</v>
      </c>
      <c r="L120" s="128"/>
    </row>
    <row r="121" spans="1:12">
      <c r="A121" s="46" t="s">
        <v>494</v>
      </c>
      <c r="B121" s="51"/>
      <c r="C121" s="142">
        <f t="shared" si="31"/>
        <v>-49611</v>
      </c>
      <c r="D121" s="128">
        <f>SUM(D114:D120)</f>
        <v>236</v>
      </c>
      <c r="E121" s="93">
        <f t="shared" ref="E121:L121" si="32">SUM(E114:E120)</f>
        <v>63</v>
      </c>
      <c r="F121" s="128">
        <f t="shared" si="32"/>
        <v>-63</v>
      </c>
      <c r="G121" s="93">
        <f t="shared" si="32"/>
        <v>0</v>
      </c>
      <c r="H121" s="128">
        <f t="shared" si="32"/>
        <v>-50347</v>
      </c>
      <c r="I121" s="93">
        <f t="shared" si="32"/>
        <v>0</v>
      </c>
      <c r="J121" s="128">
        <f t="shared" si="32"/>
        <v>0</v>
      </c>
      <c r="K121" s="93">
        <f t="shared" si="32"/>
        <v>500</v>
      </c>
      <c r="L121" s="128">
        <f t="shared" si="32"/>
        <v>0</v>
      </c>
    </row>
    <row r="122" spans="1:12">
      <c r="A122" s="15" t="s">
        <v>427</v>
      </c>
      <c r="B122" s="322" t="s">
        <v>183</v>
      </c>
      <c r="C122" s="118">
        <f>SUM(D122:L122)</f>
        <v>135336</v>
      </c>
      <c r="D122" s="126">
        <f>SUM(D113,D121)</f>
        <v>6029</v>
      </c>
      <c r="E122" s="118">
        <f t="shared" ref="E122:L122" si="33">SUM(E113,E121)</f>
        <v>3028</v>
      </c>
      <c r="F122" s="126">
        <f t="shared" si="33"/>
        <v>51349</v>
      </c>
      <c r="G122" s="118">
        <f t="shared" si="33"/>
        <v>0</v>
      </c>
      <c r="H122" s="126">
        <f t="shared" si="33"/>
        <v>47096</v>
      </c>
      <c r="I122" s="118">
        <f t="shared" si="33"/>
        <v>0</v>
      </c>
      <c r="J122" s="126">
        <f t="shared" si="33"/>
        <v>0</v>
      </c>
      <c r="K122" s="118">
        <f t="shared" si="33"/>
        <v>27834</v>
      </c>
      <c r="L122" s="115">
        <f t="shared" si="33"/>
        <v>0</v>
      </c>
    </row>
    <row r="123" spans="1:12">
      <c r="A123" s="13" t="s">
        <v>476</v>
      </c>
      <c r="B123" s="19"/>
      <c r="C123" s="13"/>
      <c r="D123" s="124"/>
      <c r="E123" s="120"/>
      <c r="F123" s="124"/>
      <c r="G123" s="120"/>
      <c r="H123" s="124"/>
      <c r="I123" s="120"/>
      <c r="J123" s="123"/>
      <c r="K123" s="120"/>
      <c r="L123" s="122"/>
    </row>
    <row r="124" spans="1:12">
      <c r="A124" s="46" t="s">
        <v>437</v>
      </c>
      <c r="B124" s="19"/>
      <c r="C124" s="142">
        <f>SUM(D124:L124)</f>
        <v>8620</v>
      </c>
      <c r="D124" s="128"/>
      <c r="E124" s="93"/>
      <c r="F124" s="128">
        <v>8620</v>
      </c>
      <c r="G124" s="93"/>
      <c r="H124" s="128"/>
      <c r="I124" s="93"/>
      <c r="J124" s="138"/>
      <c r="K124" s="93"/>
      <c r="L124" s="116"/>
    </row>
    <row r="125" spans="1:12">
      <c r="A125" s="46" t="s">
        <v>682</v>
      </c>
      <c r="B125" s="19"/>
      <c r="C125" s="142">
        <f t="shared" ref="C125:C126" si="34">SUM(D125:L125)</f>
        <v>273</v>
      </c>
      <c r="D125" s="128"/>
      <c r="E125" s="93"/>
      <c r="F125" s="128"/>
      <c r="G125" s="93"/>
      <c r="H125" s="128">
        <v>273</v>
      </c>
      <c r="I125" s="93"/>
      <c r="J125" s="138"/>
      <c r="K125" s="93"/>
      <c r="L125" s="116"/>
    </row>
    <row r="126" spans="1:12">
      <c r="A126" s="46" t="s">
        <v>442</v>
      </c>
      <c r="B126" s="19"/>
      <c r="C126" s="142">
        <f t="shared" si="34"/>
        <v>273</v>
      </c>
      <c r="D126" s="128"/>
      <c r="E126" s="93"/>
      <c r="F126" s="128"/>
      <c r="G126" s="93"/>
      <c r="H126" s="128">
        <v>273</v>
      </c>
      <c r="I126" s="93"/>
      <c r="J126" s="138"/>
      <c r="K126" s="93"/>
      <c r="L126" s="116"/>
    </row>
    <row r="127" spans="1:12">
      <c r="A127" s="15" t="s">
        <v>427</v>
      </c>
      <c r="B127" s="322" t="s">
        <v>183</v>
      </c>
      <c r="C127" s="118">
        <f>SUM(D127:L127)</f>
        <v>8893</v>
      </c>
      <c r="D127" s="128"/>
      <c r="E127" s="93"/>
      <c r="F127" s="128">
        <f>SUM(F124,F126)</f>
        <v>8620</v>
      </c>
      <c r="G127" s="93"/>
      <c r="H127" s="128">
        <v>273</v>
      </c>
      <c r="I127" s="93"/>
      <c r="J127" s="138">
        <v>0</v>
      </c>
      <c r="K127" s="93"/>
      <c r="L127" s="116"/>
    </row>
    <row r="128" spans="1:12">
      <c r="A128" s="30" t="s">
        <v>477</v>
      </c>
      <c r="B128" s="7"/>
      <c r="C128" s="33"/>
      <c r="D128" s="120"/>
      <c r="E128" s="124"/>
      <c r="F128" s="120"/>
      <c r="G128" s="124"/>
      <c r="H128" s="120"/>
      <c r="I128" s="124"/>
      <c r="J128" s="120"/>
      <c r="K128" s="124"/>
      <c r="L128" s="120"/>
    </row>
    <row r="129" spans="1:12">
      <c r="A129" s="46" t="s">
        <v>437</v>
      </c>
      <c r="B129" s="19"/>
      <c r="C129" s="142">
        <f>SUM(D129:L129)</f>
        <v>28361</v>
      </c>
      <c r="D129" s="93"/>
      <c r="E129" s="128"/>
      <c r="F129" s="93">
        <v>7761</v>
      </c>
      <c r="G129" s="128"/>
      <c r="H129" s="93"/>
      <c r="I129" s="463">
        <v>20600</v>
      </c>
      <c r="J129" s="93"/>
      <c r="K129" s="128"/>
      <c r="L129" s="93"/>
    </row>
    <row r="130" spans="1:12">
      <c r="A130" s="46" t="s">
        <v>543</v>
      </c>
      <c r="B130" s="19"/>
      <c r="C130" s="142">
        <f t="shared" ref="C130:C133" si="35">SUM(D130:L130)</f>
        <v>770</v>
      </c>
      <c r="D130" s="93"/>
      <c r="E130" s="128"/>
      <c r="F130" s="93">
        <v>770</v>
      </c>
      <c r="G130" s="128"/>
      <c r="H130" s="93"/>
      <c r="I130" s="463"/>
      <c r="J130" s="93"/>
      <c r="K130" s="128"/>
      <c r="L130" s="93"/>
    </row>
    <row r="131" spans="1:12">
      <c r="A131" s="46" t="s">
        <v>554</v>
      </c>
      <c r="B131" s="19"/>
      <c r="C131" s="142">
        <f t="shared" si="35"/>
        <v>15000</v>
      </c>
      <c r="D131" s="93"/>
      <c r="E131" s="128"/>
      <c r="F131" s="93"/>
      <c r="G131" s="128"/>
      <c r="H131" s="93"/>
      <c r="I131" s="463">
        <v>15000</v>
      </c>
      <c r="J131" s="93"/>
      <c r="K131" s="128"/>
      <c r="L131" s="93"/>
    </row>
    <row r="132" spans="1:12">
      <c r="A132" s="46" t="s">
        <v>555</v>
      </c>
      <c r="B132" s="19"/>
      <c r="C132" s="142">
        <f t="shared" si="35"/>
        <v>8000</v>
      </c>
      <c r="D132" s="93"/>
      <c r="E132" s="128"/>
      <c r="F132" s="93"/>
      <c r="G132" s="128"/>
      <c r="H132" s="93"/>
      <c r="I132" s="463"/>
      <c r="J132" s="93">
        <v>8000</v>
      </c>
      <c r="K132" s="128"/>
      <c r="L132" s="93"/>
    </row>
    <row r="133" spans="1:12">
      <c r="A133" s="46" t="s">
        <v>494</v>
      </c>
      <c r="B133" s="19"/>
      <c r="C133" s="142">
        <f t="shared" si="35"/>
        <v>23770</v>
      </c>
      <c r="D133" s="93">
        <f>SUM(D130:D132)</f>
        <v>0</v>
      </c>
      <c r="E133" s="93">
        <f t="shared" ref="E133:L133" si="36">SUM(E130:E132)</f>
        <v>0</v>
      </c>
      <c r="F133" s="93">
        <f t="shared" si="36"/>
        <v>770</v>
      </c>
      <c r="G133" s="93">
        <f t="shared" si="36"/>
        <v>0</v>
      </c>
      <c r="H133" s="93">
        <f t="shared" si="36"/>
        <v>0</v>
      </c>
      <c r="I133" s="93">
        <f t="shared" si="36"/>
        <v>15000</v>
      </c>
      <c r="J133" s="93">
        <f t="shared" si="36"/>
        <v>8000</v>
      </c>
      <c r="K133" s="93">
        <f t="shared" si="36"/>
        <v>0</v>
      </c>
      <c r="L133" s="93">
        <f t="shared" si="36"/>
        <v>0</v>
      </c>
    </row>
    <row r="134" spans="1:12">
      <c r="A134" s="15" t="s">
        <v>427</v>
      </c>
      <c r="B134" s="322" t="s">
        <v>183</v>
      </c>
      <c r="C134" s="125">
        <f>SUM(D134:L134)</f>
        <v>52131</v>
      </c>
      <c r="D134" s="118">
        <f>SUM(D129,D133)</f>
        <v>0</v>
      </c>
      <c r="E134" s="118">
        <f t="shared" ref="E134:L134" si="37">SUM(E129,E133)</f>
        <v>0</v>
      </c>
      <c r="F134" s="118">
        <f t="shared" si="37"/>
        <v>8531</v>
      </c>
      <c r="G134" s="118">
        <f t="shared" si="37"/>
        <v>0</v>
      </c>
      <c r="H134" s="118">
        <f t="shared" si="37"/>
        <v>0</v>
      </c>
      <c r="I134" s="118">
        <f t="shared" si="37"/>
        <v>35600</v>
      </c>
      <c r="J134" s="118">
        <f t="shared" si="37"/>
        <v>8000</v>
      </c>
      <c r="K134" s="118">
        <f t="shared" si="37"/>
        <v>0</v>
      </c>
      <c r="L134" s="118">
        <f t="shared" si="37"/>
        <v>0</v>
      </c>
    </row>
    <row r="135" spans="1:12">
      <c r="A135" s="57" t="s">
        <v>531</v>
      </c>
      <c r="B135" s="346"/>
      <c r="C135" s="123"/>
      <c r="D135" s="120"/>
      <c r="E135" s="124"/>
      <c r="F135" s="120"/>
      <c r="G135" s="124"/>
      <c r="H135" s="120"/>
      <c r="I135" s="124"/>
      <c r="J135" s="120"/>
      <c r="K135" s="124"/>
      <c r="L135" s="120"/>
    </row>
    <row r="136" spans="1:12">
      <c r="A136" s="46" t="s">
        <v>437</v>
      </c>
      <c r="B136" s="323"/>
      <c r="C136" s="138">
        <v>0</v>
      </c>
      <c r="D136" s="93"/>
      <c r="E136" s="128"/>
      <c r="F136" s="93"/>
      <c r="G136" s="128"/>
      <c r="H136" s="93"/>
      <c r="I136" s="128"/>
      <c r="J136" s="93"/>
      <c r="K136" s="128"/>
      <c r="L136" s="93"/>
    </row>
    <row r="137" spans="1:12">
      <c r="A137" s="46" t="s">
        <v>532</v>
      </c>
      <c r="B137" s="323"/>
      <c r="C137" s="138">
        <f>SUM(D137:L137)</f>
        <v>8000</v>
      </c>
      <c r="D137" s="93"/>
      <c r="E137" s="128"/>
      <c r="F137" s="93"/>
      <c r="G137" s="128"/>
      <c r="H137" s="93">
        <v>8000</v>
      </c>
      <c r="I137" s="128"/>
      <c r="J137" s="93"/>
      <c r="K137" s="128"/>
      <c r="L137" s="93"/>
    </row>
    <row r="138" spans="1:12">
      <c r="A138" s="46" t="s">
        <v>494</v>
      </c>
      <c r="B138" s="323"/>
      <c r="C138" s="138">
        <f t="shared" ref="C138:C139" si="38">SUM(D138:L138)</f>
        <v>8000</v>
      </c>
      <c r="D138" s="93"/>
      <c r="E138" s="128"/>
      <c r="F138" s="93"/>
      <c r="G138" s="128"/>
      <c r="H138" s="93">
        <v>8000</v>
      </c>
      <c r="I138" s="128"/>
      <c r="J138" s="93"/>
      <c r="K138" s="128"/>
      <c r="L138" s="93"/>
    </row>
    <row r="139" spans="1:12">
      <c r="A139" s="15" t="s">
        <v>533</v>
      </c>
      <c r="B139" s="322" t="s">
        <v>184</v>
      </c>
      <c r="C139" s="138">
        <f t="shared" si="38"/>
        <v>8000</v>
      </c>
      <c r="D139" s="118"/>
      <c r="E139" s="126"/>
      <c r="F139" s="118"/>
      <c r="G139" s="126"/>
      <c r="H139" s="118">
        <v>8000</v>
      </c>
      <c r="I139" s="126"/>
      <c r="J139" s="118"/>
      <c r="K139" s="126"/>
      <c r="L139" s="118"/>
    </row>
    <row r="140" spans="1:12">
      <c r="A140" s="24" t="s">
        <v>576</v>
      </c>
      <c r="B140" s="19"/>
      <c r="C140" s="13"/>
      <c r="D140" s="116"/>
      <c r="E140" s="93"/>
      <c r="F140" s="128"/>
      <c r="G140" s="93"/>
      <c r="H140" s="128"/>
      <c r="I140" s="93"/>
      <c r="J140" s="128"/>
      <c r="K140" s="93"/>
      <c r="L140" s="116"/>
    </row>
    <row r="141" spans="1:12">
      <c r="A141" s="46" t="s">
        <v>437</v>
      </c>
      <c r="B141" s="19"/>
      <c r="C141" s="142">
        <f>SUM(D141:L141)</f>
        <v>3265</v>
      </c>
      <c r="D141" s="116"/>
      <c r="E141" s="93"/>
      <c r="F141" s="128">
        <v>3265</v>
      </c>
      <c r="G141" s="93"/>
      <c r="H141" s="128"/>
      <c r="I141" s="93"/>
      <c r="J141" s="128"/>
      <c r="K141" s="93"/>
      <c r="L141" s="116"/>
    </row>
    <row r="142" spans="1:12">
      <c r="A142" s="46" t="s">
        <v>691</v>
      </c>
      <c r="B142" s="19"/>
      <c r="C142" s="142">
        <f t="shared" ref="C142:C143" si="39">SUM(D142:L142)</f>
        <v>2000</v>
      </c>
      <c r="D142" s="116"/>
      <c r="E142" s="93"/>
      <c r="F142" s="128"/>
      <c r="G142" s="93"/>
      <c r="H142" s="128">
        <v>2000</v>
      </c>
      <c r="I142" s="93"/>
      <c r="J142" s="128"/>
      <c r="K142" s="93"/>
      <c r="L142" s="116"/>
    </row>
    <row r="143" spans="1:12">
      <c r="A143" s="46" t="s">
        <v>442</v>
      </c>
      <c r="B143" s="19"/>
      <c r="C143" s="142">
        <f t="shared" si="39"/>
        <v>2000</v>
      </c>
      <c r="D143" s="116"/>
      <c r="E143" s="93"/>
      <c r="F143" s="128"/>
      <c r="G143" s="93"/>
      <c r="H143" s="128">
        <v>2000</v>
      </c>
      <c r="I143" s="93"/>
      <c r="J143" s="128"/>
      <c r="K143" s="93"/>
      <c r="L143" s="116"/>
    </row>
    <row r="144" spans="1:12">
      <c r="A144" s="15" t="s">
        <v>427</v>
      </c>
      <c r="B144" s="322" t="s">
        <v>183</v>
      </c>
      <c r="C144" s="118">
        <f>SUM(D144:L144)</f>
        <v>5265</v>
      </c>
      <c r="D144" s="115"/>
      <c r="E144" s="118">
        <v>0</v>
      </c>
      <c r="F144" s="126">
        <v>3265</v>
      </c>
      <c r="G144" s="118"/>
      <c r="H144" s="126">
        <v>2000</v>
      </c>
      <c r="I144" s="118"/>
      <c r="J144" s="128"/>
      <c r="K144" s="93">
        <v>0</v>
      </c>
      <c r="L144" s="116">
        <v>0</v>
      </c>
    </row>
    <row r="145" spans="1:12">
      <c r="A145" s="13" t="s">
        <v>577</v>
      </c>
      <c r="B145" s="7"/>
      <c r="C145" s="13"/>
      <c r="D145" s="124"/>
      <c r="E145" s="120"/>
      <c r="F145" s="124"/>
      <c r="G145" s="120"/>
      <c r="H145" s="124"/>
      <c r="I145" s="120"/>
      <c r="J145" s="123"/>
      <c r="K145" s="120"/>
      <c r="L145" s="122"/>
    </row>
    <row r="146" spans="1:12">
      <c r="A146" s="46" t="s">
        <v>437</v>
      </c>
      <c r="B146" s="19"/>
      <c r="C146" s="142">
        <f>SUM(D146:L146)</f>
        <v>0</v>
      </c>
      <c r="D146" s="128"/>
      <c r="E146" s="93"/>
      <c r="F146" s="128"/>
      <c r="G146" s="93"/>
      <c r="H146" s="128"/>
      <c r="I146" s="93"/>
      <c r="J146" s="138"/>
      <c r="K146" s="93"/>
      <c r="L146" s="116"/>
    </row>
    <row r="147" spans="1:12">
      <c r="A147" s="15" t="s">
        <v>427</v>
      </c>
      <c r="B147" s="322" t="s">
        <v>184</v>
      </c>
      <c r="C147" s="118">
        <f>SUM(D147:L147)</f>
        <v>0</v>
      </c>
      <c r="D147" s="115"/>
      <c r="E147" s="118">
        <v>0</v>
      </c>
      <c r="F147" s="126">
        <v>0</v>
      </c>
      <c r="G147" s="118">
        <v>0</v>
      </c>
      <c r="H147" s="126">
        <v>0</v>
      </c>
      <c r="I147" s="118">
        <v>0</v>
      </c>
      <c r="J147" s="125">
        <v>0</v>
      </c>
      <c r="K147" s="118">
        <v>0</v>
      </c>
      <c r="L147" s="115">
        <v>0</v>
      </c>
    </row>
    <row r="148" spans="1:12">
      <c r="A148" s="400" t="s">
        <v>629</v>
      </c>
      <c r="B148" s="51"/>
      <c r="C148" s="24"/>
      <c r="D148" s="116"/>
      <c r="E148" s="93"/>
      <c r="F148" s="121"/>
      <c r="G148" s="120"/>
      <c r="H148" s="121"/>
      <c r="I148" s="93"/>
      <c r="J148" s="138"/>
      <c r="K148" s="120"/>
      <c r="L148" s="116">
        <v>0</v>
      </c>
    </row>
    <row r="149" spans="1:12">
      <c r="A149" s="46" t="s">
        <v>437</v>
      </c>
      <c r="B149" s="51"/>
      <c r="C149" s="142">
        <f>SUM(D149:L149)</f>
        <v>37494</v>
      </c>
      <c r="D149" s="116">
        <v>6357</v>
      </c>
      <c r="E149" s="116">
        <v>1716</v>
      </c>
      <c r="F149" s="121">
        <v>25061</v>
      </c>
      <c r="G149" s="93"/>
      <c r="H149" s="121"/>
      <c r="I149" s="93">
        <v>4360</v>
      </c>
      <c r="J149" s="128"/>
      <c r="K149" s="93"/>
      <c r="L149" s="116"/>
    </row>
    <row r="150" spans="1:12">
      <c r="A150" s="46" t="s">
        <v>645</v>
      </c>
      <c r="B150" s="51"/>
      <c r="C150" s="142">
        <f t="shared" ref="C150:C152" si="40">SUM(D150:L150)</f>
        <v>498</v>
      </c>
      <c r="D150" s="116">
        <v>400</v>
      </c>
      <c r="E150" s="116">
        <v>98</v>
      </c>
      <c r="F150" s="121"/>
      <c r="G150" s="93"/>
      <c r="H150" s="121"/>
      <c r="I150" s="93"/>
      <c r="J150" s="128"/>
      <c r="K150" s="93"/>
      <c r="L150" s="116"/>
    </row>
    <row r="151" spans="1:12">
      <c r="A151" s="46" t="s">
        <v>681</v>
      </c>
      <c r="B151" s="51"/>
      <c r="C151" s="142">
        <f t="shared" si="40"/>
        <v>700</v>
      </c>
      <c r="D151" s="116"/>
      <c r="E151" s="116"/>
      <c r="F151" s="121"/>
      <c r="G151" s="93"/>
      <c r="H151" s="121"/>
      <c r="I151" s="93">
        <v>700</v>
      </c>
      <c r="J151" s="128"/>
      <c r="K151" s="93"/>
      <c r="L151" s="116"/>
    </row>
    <row r="152" spans="1:12">
      <c r="A152" s="46" t="s">
        <v>442</v>
      </c>
      <c r="B152" s="51"/>
      <c r="C152" s="142">
        <f t="shared" si="40"/>
        <v>1198</v>
      </c>
      <c r="D152" s="116">
        <v>400</v>
      </c>
      <c r="E152" s="116">
        <v>98</v>
      </c>
      <c r="F152" s="121"/>
      <c r="G152" s="93"/>
      <c r="H152" s="121"/>
      <c r="I152" s="93">
        <v>700</v>
      </c>
      <c r="J152" s="128"/>
      <c r="K152" s="93"/>
      <c r="L152" s="116"/>
    </row>
    <row r="153" spans="1:12">
      <c r="A153" s="15" t="s">
        <v>427</v>
      </c>
      <c r="B153" s="322" t="s">
        <v>183</v>
      </c>
      <c r="C153" s="118">
        <f>SUM(D153:L153)</f>
        <v>38692</v>
      </c>
      <c r="D153" s="115">
        <f>SUM(D149,D152)</f>
        <v>6757</v>
      </c>
      <c r="E153" s="115">
        <f t="shared" ref="E153:I153" si="41">SUM(E149,E152)</f>
        <v>1814</v>
      </c>
      <c r="F153" s="115">
        <f t="shared" si="41"/>
        <v>25061</v>
      </c>
      <c r="G153" s="115">
        <f t="shared" si="41"/>
        <v>0</v>
      </c>
      <c r="H153" s="115">
        <f t="shared" si="41"/>
        <v>0</v>
      </c>
      <c r="I153" s="115">
        <f t="shared" si="41"/>
        <v>5060</v>
      </c>
      <c r="J153" s="126">
        <v>0</v>
      </c>
      <c r="K153" s="118">
        <v>0</v>
      </c>
      <c r="L153" s="115">
        <v>0</v>
      </c>
    </row>
    <row r="154" spans="1:12">
      <c r="A154" s="60" t="s">
        <v>580</v>
      </c>
      <c r="B154" s="51"/>
      <c r="C154" s="57"/>
      <c r="D154" s="124"/>
      <c r="E154" s="120"/>
      <c r="F154" s="124"/>
      <c r="G154" s="120"/>
      <c r="H154" s="124"/>
      <c r="I154" s="120"/>
      <c r="J154" s="124"/>
      <c r="K154" s="120"/>
      <c r="L154" s="122"/>
    </row>
    <row r="155" spans="1:12">
      <c r="A155" s="46" t="s">
        <v>437</v>
      </c>
      <c r="B155" s="51"/>
      <c r="C155" s="142">
        <f>SUM(D155:L155)</f>
        <v>13000</v>
      </c>
      <c r="D155" s="128"/>
      <c r="E155" s="93"/>
      <c r="F155" s="128"/>
      <c r="G155" s="93"/>
      <c r="H155" s="128">
        <v>13000</v>
      </c>
      <c r="I155" s="93"/>
      <c r="J155" s="128"/>
      <c r="K155" s="93"/>
      <c r="L155" s="116"/>
    </row>
    <row r="156" spans="1:12">
      <c r="A156" s="46" t="s">
        <v>534</v>
      </c>
      <c r="B156" s="51"/>
      <c r="C156" s="142">
        <f t="shared" ref="C156:C159" si="42">SUM(D156:L156)</f>
        <v>-10800</v>
      </c>
      <c r="D156" s="128"/>
      <c r="E156" s="93"/>
      <c r="F156" s="128"/>
      <c r="G156" s="93"/>
      <c r="H156" s="128">
        <v>-10800</v>
      </c>
      <c r="I156" s="93"/>
      <c r="J156" s="128"/>
      <c r="K156" s="93"/>
      <c r="L156" s="116"/>
    </row>
    <row r="157" spans="1:12">
      <c r="A157" s="46" t="s">
        <v>536</v>
      </c>
      <c r="B157" s="51"/>
      <c r="C157" s="142">
        <f t="shared" si="42"/>
        <v>30</v>
      </c>
      <c r="D157" s="128"/>
      <c r="E157" s="93"/>
      <c r="F157" s="128"/>
      <c r="G157" s="93"/>
      <c r="H157" s="128">
        <v>30</v>
      </c>
      <c r="I157" s="93"/>
      <c r="J157" s="128"/>
      <c r="K157" s="93"/>
      <c r="L157" s="116"/>
    </row>
    <row r="158" spans="1:12">
      <c r="A158" s="46" t="s">
        <v>535</v>
      </c>
      <c r="B158" s="51"/>
      <c r="C158" s="142">
        <f t="shared" si="42"/>
        <v>528</v>
      </c>
      <c r="D158" s="128"/>
      <c r="E158" s="93"/>
      <c r="F158" s="128"/>
      <c r="G158" s="93"/>
      <c r="H158" s="128">
        <v>528</v>
      </c>
      <c r="I158" s="93"/>
      <c r="J158" s="128"/>
      <c r="K158" s="93"/>
      <c r="L158" s="116"/>
    </row>
    <row r="159" spans="1:12">
      <c r="A159" s="46" t="s">
        <v>442</v>
      </c>
      <c r="B159" s="51"/>
      <c r="C159" s="142">
        <f t="shared" si="42"/>
        <v>-10242</v>
      </c>
      <c r="D159" s="128"/>
      <c r="E159" s="93"/>
      <c r="F159" s="128"/>
      <c r="G159" s="93"/>
      <c r="H159" s="128">
        <f>SUM(H156:H158)</f>
        <v>-10242</v>
      </c>
      <c r="I159" s="93"/>
      <c r="J159" s="128"/>
      <c r="K159" s="93"/>
      <c r="L159" s="116"/>
    </row>
    <row r="160" spans="1:12">
      <c r="A160" s="15" t="s">
        <v>427</v>
      </c>
      <c r="B160" s="323" t="s">
        <v>184</v>
      </c>
      <c r="C160" s="118">
        <f>SUM(D160:L160)</f>
        <v>2758</v>
      </c>
      <c r="D160" s="115"/>
      <c r="E160" s="118">
        <v>0</v>
      </c>
      <c r="F160" s="126">
        <v>0</v>
      </c>
      <c r="G160" s="118"/>
      <c r="H160" s="126">
        <f>SUM(H155,H159)</f>
        <v>2758</v>
      </c>
      <c r="I160" s="118">
        <v>0</v>
      </c>
      <c r="J160" s="126">
        <v>0</v>
      </c>
      <c r="K160" s="118">
        <v>0</v>
      </c>
      <c r="L160" s="115">
        <v>0</v>
      </c>
    </row>
    <row r="161" spans="1:12">
      <c r="A161" s="57" t="s">
        <v>581</v>
      </c>
      <c r="B161" s="274"/>
      <c r="C161" s="57"/>
      <c r="D161" s="122"/>
      <c r="E161" s="120"/>
      <c r="F161" s="124"/>
      <c r="G161" s="120"/>
      <c r="H161" s="124"/>
      <c r="I161" s="120"/>
      <c r="J161" s="123"/>
      <c r="K161" s="120"/>
      <c r="L161" s="122"/>
    </row>
    <row r="162" spans="1:12">
      <c r="A162" s="46" t="s">
        <v>437</v>
      </c>
      <c r="B162" s="405"/>
      <c r="C162" s="142">
        <f>SUM(D162:L162)</f>
        <v>26020</v>
      </c>
      <c r="D162" s="116"/>
      <c r="E162" s="93"/>
      <c r="F162" s="128">
        <v>4620</v>
      </c>
      <c r="G162" s="93"/>
      <c r="H162" s="128"/>
      <c r="I162" s="93"/>
      <c r="J162" s="138">
        <v>21400</v>
      </c>
      <c r="K162" s="93"/>
      <c r="L162" s="116"/>
    </row>
    <row r="163" spans="1:12">
      <c r="A163" s="46" t="s">
        <v>621</v>
      </c>
      <c r="B163" s="405"/>
      <c r="C163" s="142">
        <f t="shared" ref="C163:C164" si="43">SUM(D163:L163)</f>
        <v>5500</v>
      </c>
      <c r="D163" s="116"/>
      <c r="E163" s="93"/>
      <c r="F163" s="128"/>
      <c r="G163" s="93"/>
      <c r="H163" s="128"/>
      <c r="I163" s="93"/>
      <c r="J163" s="138">
        <v>5500</v>
      </c>
      <c r="K163" s="93"/>
      <c r="L163" s="116"/>
    </row>
    <row r="164" spans="1:12">
      <c r="A164" s="46" t="s">
        <v>442</v>
      </c>
      <c r="B164" s="405"/>
      <c r="C164" s="142">
        <f t="shared" si="43"/>
        <v>5500</v>
      </c>
      <c r="D164" s="116"/>
      <c r="E164" s="93"/>
      <c r="F164" s="128"/>
      <c r="G164" s="93"/>
      <c r="H164" s="128"/>
      <c r="I164" s="93"/>
      <c r="J164" s="138">
        <v>5500</v>
      </c>
      <c r="K164" s="93"/>
      <c r="L164" s="116"/>
    </row>
    <row r="165" spans="1:12">
      <c r="A165" s="15" t="s">
        <v>427</v>
      </c>
      <c r="B165" s="324" t="s">
        <v>183</v>
      </c>
      <c r="C165" s="118">
        <f>SUM(D165:L165)</f>
        <v>31520</v>
      </c>
      <c r="D165" s="115"/>
      <c r="E165" s="118">
        <v>0</v>
      </c>
      <c r="F165" s="126">
        <v>4620</v>
      </c>
      <c r="G165" s="118"/>
      <c r="H165" s="126">
        <v>0</v>
      </c>
      <c r="I165" s="118">
        <v>0</v>
      </c>
      <c r="J165" s="125">
        <f>SUM(J162,J164)</f>
        <v>26900</v>
      </c>
      <c r="K165" s="118">
        <v>0</v>
      </c>
      <c r="L165" s="115">
        <v>0</v>
      </c>
    </row>
    <row r="166" spans="1:12">
      <c r="A166" s="57" t="s">
        <v>582</v>
      </c>
      <c r="B166" s="274"/>
      <c r="C166" s="57"/>
      <c r="D166" s="122"/>
      <c r="E166" s="120"/>
      <c r="F166" s="124"/>
      <c r="G166" s="120"/>
      <c r="H166" s="124"/>
      <c r="I166" s="120"/>
      <c r="J166" s="123"/>
      <c r="K166" s="120"/>
      <c r="L166" s="122"/>
    </row>
    <row r="167" spans="1:12">
      <c r="A167" s="46" t="s">
        <v>437</v>
      </c>
      <c r="B167" s="405"/>
      <c r="C167" s="142">
        <f>SUM(D167:L167)</f>
        <v>6223</v>
      </c>
      <c r="D167" s="116"/>
      <c r="E167" s="93"/>
      <c r="F167" s="128">
        <v>6223</v>
      </c>
      <c r="G167" s="93"/>
      <c r="H167" s="128"/>
      <c r="I167" s="93"/>
      <c r="J167" s="138">
        <v>0</v>
      </c>
      <c r="K167" s="93"/>
      <c r="L167" s="116"/>
    </row>
    <row r="168" spans="1:12">
      <c r="A168" s="46" t="s">
        <v>550</v>
      </c>
      <c r="B168" s="405"/>
      <c r="C168" s="142">
        <f t="shared" ref="C168:C171" si="44">SUM(D168:L168)</f>
        <v>6000</v>
      </c>
      <c r="D168" s="116"/>
      <c r="E168" s="93"/>
      <c r="F168" s="128"/>
      <c r="G168" s="93"/>
      <c r="H168" s="128"/>
      <c r="I168" s="93"/>
      <c r="J168" s="138">
        <v>6000</v>
      </c>
      <c r="K168" s="93"/>
      <c r="L168" s="116"/>
    </row>
    <row r="169" spans="1:12">
      <c r="A169" s="46" t="s">
        <v>622</v>
      </c>
      <c r="B169" s="405"/>
      <c r="C169" s="142">
        <f t="shared" si="44"/>
        <v>3500</v>
      </c>
      <c r="D169" s="116"/>
      <c r="E169" s="93"/>
      <c r="F169" s="128"/>
      <c r="G169" s="93"/>
      <c r="H169" s="128"/>
      <c r="I169" s="93"/>
      <c r="J169" s="138">
        <v>3500</v>
      </c>
      <c r="K169" s="93"/>
      <c r="L169" s="116"/>
    </row>
    <row r="170" spans="1:12">
      <c r="A170" s="46" t="s">
        <v>623</v>
      </c>
      <c r="B170" s="405"/>
      <c r="C170" s="142">
        <f t="shared" si="44"/>
        <v>17600</v>
      </c>
      <c r="D170" s="116"/>
      <c r="E170" s="93"/>
      <c r="F170" s="128"/>
      <c r="G170" s="93"/>
      <c r="H170" s="128"/>
      <c r="I170" s="93"/>
      <c r="J170" s="138">
        <v>17600</v>
      </c>
      <c r="K170" s="93"/>
      <c r="L170" s="116"/>
    </row>
    <row r="171" spans="1:12">
      <c r="A171" s="46" t="s">
        <v>533</v>
      </c>
      <c r="B171" s="405"/>
      <c r="C171" s="142">
        <f t="shared" si="44"/>
        <v>27100</v>
      </c>
      <c r="D171" s="116"/>
      <c r="E171" s="93"/>
      <c r="F171" s="128">
        <v>0</v>
      </c>
      <c r="G171" s="93"/>
      <c r="H171" s="128"/>
      <c r="I171" s="93"/>
      <c r="J171" s="138">
        <f>SUM(J168:J170)</f>
        <v>27100</v>
      </c>
      <c r="K171" s="93"/>
      <c r="L171" s="116"/>
    </row>
    <row r="172" spans="1:12">
      <c r="A172" s="15" t="s">
        <v>427</v>
      </c>
      <c r="B172" s="324" t="s">
        <v>183</v>
      </c>
      <c r="C172" s="118">
        <f>SUM(D172:L172)</f>
        <v>33323</v>
      </c>
      <c r="D172" s="115"/>
      <c r="E172" s="118">
        <v>0</v>
      </c>
      <c r="F172" s="126">
        <v>6223</v>
      </c>
      <c r="G172" s="118"/>
      <c r="H172" s="126">
        <v>0</v>
      </c>
      <c r="I172" s="118">
        <v>0</v>
      </c>
      <c r="J172" s="125">
        <f>SUM(J167,J171)</f>
        <v>27100</v>
      </c>
      <c r="K172" s="118">
        <v>0</v>
      </c>
      <c r="L172" s="115">
        <v>0</v>
      </c>
    </row>
    <row r="173" spans="1:12">
      <c r="A173" s="57" t="s">
        <v>583</v>
      </c>
      <c r="B173" s="274"/>
      <c r="C173" s="57"/>
      <c r="D173" s="122"/>
      <c r="E173" s="120"/>
      <c r="F173" s="124"/>
      <c r="G173" s="120"/>
      <c r="H173" s="124"/>
      <c r="I173" s="120"/>
      <c r="J173" s="123"/>
      <c r="K173" s="120"/>
      <c r="L173" s="122"/>
    </row>
    <row r="174" spans="1:12">
      <c r="A174" s="46" t="s">
        <v>437</v>
      </c>
      <c r="B174" s="405"/>
      <c r="C174" s="142">
        <f>SUM(D174:L174)</f>
        <v>500</v>
      </c>
      <c r="D174" s="116"/>
      <c r="E174" s="93"/>
      <c r="F174" s="128">
        <v>500</v>
      </c>
      <c r="G174" s="93"/>
      <c r="H174" s="128"/>
      <c r="I174" s="93"/>
      <c r="J174" s="138"/>
      <c r="K174" s="93"/>
      <c r="L174" s="116"/>
    </row>
    <row r="175" spans="1:12">
      <c r="A175" s="46" t="s">
        <v>537</v>
      </c>
      <c r="B175" s="405"/>
      <c r="C175" s="142">
        <f t="shared" ref="C175:C176" si="45">SUM(D175:L175)</f>
        <v>235</v>
      </c>
      <c r="D175" s="116"/>
      <c r="E175" s="93"/>
      <c r="F175" s="128"/>
      <c r="G175" s="93"/>
      <c r="H175" s="128"/>
      <c r="I175" s="93">
        <v>235</v>
      </c>
      <c r="J175" s="138"/>
      <c r="K175" s="93"/>
      <c r="L175" s="116"/>
    </row>
    <row r="176" spans="1:12">
      <c r="A176" s="46" t="s">
        <v>442</v>
      </c>
      <c r="B176" s="405"/>
      <c r="C176" s="142">
        <f t="shared" si="45"/>
        <v>235</v>
      </c>
      <c r="D176" s="116"/>
      <c r="E176" s="93"/>
      <c r="F176" s="128"/>
      <c r="G176" s="93"/>
      <c r="H176" s="128"/>
      <c r="I176" s="93">
        <v>235</v>
      </c>
      <c r="J176" s="138"/>
      <c r="K176" s="93"/>
      <c r="L176" s="116"/>
    </row>
    <row r="177" spans="1:13">
      <c r="A177" s="15" t="s">
        <v>427</v>
      </c>
      <c r="B177" s="324" t="s">
        <v>183</v>
      </c>
      <c r="C177" s="118">
        <f>SUM(D177:L177)</f>
        <v>735</v>
      </c>
      <c r="D177" s="115"/>
      <c r="E177" s="118">
        <v>0</v>
      </c>
      <c r="F177" s="126">
        <v>500</v>
      </c>
      <c r="G177" s="118"/>
      <c r="H177" s="126">
        <v>0</v>
      </c>
      <c r="I177" s="118">
        <v>235</v>
      </c>
      <c r="J177" s="125"/>
      <c r="K177" s="118">
        <v>0</v>
      </c>
      <c r="L177" s="115">
        <v>0</v>
      </c>
    </row>
    <row r="178" spans="1:13">
      <c r="A178" s="57" t="s">
        <v>584</v>
      </c>
      <c r="B178" s="274"/>
      <c r="C178" s="57"/>
      <c r="D178" s="122"/>
      <c r="E178" s="120"/>
      <c r="F178" s="124"/>
      <c r="G178" s="120"/>
      <c r="H178" s="124"/>
      <c r="I178" s="120"/>
      <c r="J178" s="123"/>
      <c r="K178" s="120"/>
      <c r="L178" s="122"/>
    </row>
    <row r="179" spans="1:13">
      <c r="A179" s="46" t="s">
        <v>437</v>
      </c>
      <c r="B179" s="405"/>
      <c r="C179" s="142">
        <f>SUM(D179:L179)</f>
        <v>2178</v>
      </c>
      <c r="D179" s="116"/>
      <c r="E179" s="93"/>
      <c r="F179" s="128">
        <v>2178</v>
      </c>
      <c r="G179" s="93"/>
      <c r="H179" s="128"/>
      <c r="I179" s="93"/>
      <c r="J179" s="138"/>
      <c r="K179" s="93"/>
      <c r="L179" s="116"/>
    </row>
    <row r="180" spans="1:13">
      <c r="A180" s="15" t="s">
        <v>427</v>
      </c>
      <c r="B180" s="324" t="s">
        <v>183</v>
      </c>
      <c r="C180" s="118">
        <f>SUM(D180:L180)</f>
        <v>2178</v>
      </c>
      <c r="D180" s="115"/>
      <c r="E180" s="118">
        <v>0</v>
      </c>
      <c r="F180" s="126">
        <v>2178</v>
      </c>
      <c r="G180" s="118"/>
      <c r="H180" s="126">
        <v>0</v>
      </c>
      <c r="I180" s="118">
        <v>0</v>
      </c>
      <c r="J180" s="125">
        <v>0</v>
      </c>
      <c r="K180" s="118">
        <v>0</v>
      </c>
      <c r="L180" s="115">
        <v>0</v>
      </c>
    </row>
    <row r="181" spans="1:13">
      <c r="A181" s="57" t="s">
        <v>585</v>
      </c>
      <c r="B181" s="274"/>
      <c r="C181" s="57"/>
      <c r="D181" s="122"/>
      <c r="E181" s="120"/>
      <c r="F181" s="124"/>
      <c r="G181" s="120"/>
      <c r="H181" s="124"/>
      <c r="I181" s="120"/>
      <c r="J181" s="123"/>
      <c r="K181" s="120"/>
      <c r="L181" s="122"/>
    </row>
    <row r="182" spans="1:13">
      <c r="A182" s="46" t="s">
        <v>437</v>
      </c>
      <c r="B182" s="405"/>
      <c r="C182" s="142">
        <f>SUM(D182:L182)</f>
        <v>3175</v>
      </c>
      <c r="D182" s="116"/>
      <c r="E182" s="93"/>
      <c r="F182" s="128">
        <v>3175</v>
      </c>
      <c r="G182" s="93"/>
      <c r="H182" s="128"/>
      <c r="I182" s="93"/>
      <c r="J182" s="138"/>
      <c r="K182" s="93"/>
      <c r="L182" s="116"/>
    </row>
    <row r="183" spans="1:13">
      <c r="A183" s="15" t="s">
        <v>427</v>
      </c>
      <c r="B183" s="324" t="s">
        <v>183</v>
      </c>
      <c r="C183" s="118">
        <f>SUM(D183:L183)</f>
        <v>3175</v>
      </c>
      <c r="D183" s="115"/>
      <c r="E183" s="118">
        <v>0</v>
      </c>
      <c r="F183" s="126">
        <v>3175</v>
      </c>
      <c r="G183" s="118"/>
      <c r="H183" s="126">
        <v>0</v>
      </c>
      <c r="I183" s="118">
        <v>0</v>
      </c>
      <c r="J183" s="125"/>
      <c r="K183" s="118">
        <v>0</v>
      </c>
      <c r="L183" s="115">
        <v>0</v>
      </c>
    </row>
    <row r="184" spans="1:13">
      <c r="A184" s="60" t="s">
        <v>586</v>
      </c>
      <c r="B184" s="325"/>
      <c r="C184" s="193"/>
      <c r="D184" s="129"/>
      <c r="E184" s="120"/>
      <c r="F184" s="124"/>
      <c r="G184" s="120"/>
      <c r="H184" s="124"/>
      <c r="I184" s="130"/>
      <c r="J184" s="128"/>
      <c r="K184" s="93"/>
      <c r="L184" s="116"/>
    </row>
    <row r="185" spans="1:13">
      <c r="A185" s="46" t="s">
        <v>437</v>
      </c>
      <c r="B185" s="325"/>
      <c r="C185" s="142">
        <f>SUM(D185:L185)</f>
        <v>0</v>
      </c>
      <c r="D185" s="419"/>
      <c r="E185" s="93"/>
      <c r="F185" s="128"/>
      <c r="G185" s="93"/>
      <c r="H185" s="128"/>
      <c r="I185" s="108"/>
      <c r="J185" s="128"/>
      <c r="K185" s="93"/>
      <c r="L185" s="116"/>
    </row>
    <row r="186" spans="1:13">
      <c r="A186" s="46" t="s">
        <v>538</v>
      </c>
      <c r="B186" s="325"/>
      <c r="C186" s="142">
        <f t="shared" ref="C186:C188" si="46">SUM(D186:L186)</f>
        <v>2649</v>
      </c>
      <c r="D186" s="419"/>
      <c r="E186" s="93"/>
      <c r="F186" s="128"/>
      <c r="G186" s="93"/>
      <c r="H186" s="128"/>
      <c r="I186" s="108"/>
      <c r="J186" s="128">
        <v>2649</v>
      </c>
      <c r="K186" s="93"/>
      <c r="L186" s="116"/>
    </row>
    <row r="187" spans="1:13">
      <c r="A187" s="46" t="s">
        <v>539</v>
      </c>
      <c r="B187" s="325"/>
      <c r="C187" s="142">
        <f t="shared" si="46"/>
        <v>5</v>
      </c>
      <c r="D187" s="419"/>
      <c r="E187" s="93"/>
      <c r="F187" s="128">
        <v>5</v>
      </c>
      <c r="G187" s="93"/>
      <c r="H187" s="128"/>
      <c r="I187" s="108"/>
      <c r="J187" s="128"/>
      <c r="K187" s="93"/>
      <c r="L187" s="116"/>
    </row>
    <row r="188" spans="1:13">
      <c r="A188" s="46" t="s">
        <v>533</v>
      </c>
      <c r="B188" s="325"/>
      <c r="C188" s="142">
        <f t="shared" si="46"/>
        <v>2654</v>
      </c>
      <c r="D188" s="419"/>
      <c r="E188" s="93"/>
      <c r="F188" s="128">
        <v>5</v>
      </c>
      <c r="G188" s="93"/>
      <c r="H188" s="128"/>
      <c r="I188" s="108"/>
      <c r="J188" s="128">
        <v>2649</v>
      </c>
      <c r="K188" s="93"/>
      <c r="L188" s="116"/>
    </row>
    <row r="189" spans="1:13">
      <c r="A189" s="15" t="s">
        <v>427</v>
      </c>
      <c r="B189" s="322" t="s">
        <v>183</v>
      </c>
      <c r="C189" s="118">
        <f>SUM(D189:L189)</f>
        <v>2654</v>
      </c>
      <c r="D189" s="115"/>
      <c r="E189" s="118">
        <v>0</v>
      </c>
      <c r="F189" s="126">
        <v>5</v>
      </c>
      <c r="G189" s="118">
        <v>0</v>
      </c>
      <c r="H189" s="126">
        <v>0</v>
      </c>
      <c r="I189" s="184"/>
      <c r="J189" s="128">
        <v>2649</v>
      </c>
      <c r="K189" s="93">
        <v>0</v>
      </c>
      <c r="L189" s="116">
        <v>0</v>
      </c>
    </row>
    <row r="190" spans="1:13">
      <c r="A190" s="251" t="s">
        <v>587</v>
      </c>
      <c r="B190" s="63"/>
      <c r="C190" s="192"/>
      <c r="D190" s="124"/>
      <c r="E190" s="120"/>
      <c r="F190" s="124"/>
      <c r="G190" s="120"/>
      <c r="H190" s="124"/>
      <c r="I190" s="195"/>
      <c r="J190" s="124"/>
      <c r="K190" s="120"/>
      <c r="L190" s="120"/>
      <c r="M190" s="28"/>
    </row>
    <row r="191" spans="1:13">
      <c r="A191" s="46" t="s">
        <v>437</v>
      </c>
      <c r="B191" s="175"/>
      <c r="C191" s="142">
        <f>SUM(D191:L191)</f>
        <v>5349</v>
      </c>
      <c r="D191" s="128"/>
      <c r="E191" s="93"/>
      <c r="F191" s="128">
        <v>5349</v>
      </c>
      <c r="G191" s="93"/>
      <c r="H191" s="128"/>
      <c r="I191" s="185"/>
      <c r="J191" s="128"/>
      <c r="K191" s="93"/>
      <c r="L191" s="93"/>
      <c r="M191" s="28"/>
    </row>
    <row r="192" spans="1:13">
      <c r="A192" s="15" t="s">
        <v>427</v>
      </c>
      <c r="B192" s="287" t="s">
        <v>184</v>
      </c>
      <c r="C192" s="118">
        <f>SUM(D192:L192)</f>
        <v>5349</v>
      </c>
      <c r="D192" s="126"/>
      <c r="E192" s="118">
        <v>0</v>
      </c>
      <c r="F192" s="126">
        <v>5349</v>
      </c>
      <c r="G192" s="118">
        <v>0</v>
      </c>
      <c r="H192" s="126">
        <v>0</v>
      </c>
      <c r="I192" s="184"/>
      <c r="J192" s="126"/>
      <c r="K192" s="118">
        <v>0</v>
      </c>
      <c r="L192" s="118">
        <v>0</v>
      </c>
      <c r="M192" s="28"/>
    </row>
    <row r="193" spans="1:13">
      <c r="A193" s="251" t="s">
        <v>588</v>
      </c>
      <c r="B193" s="74"/>
      <c r="C193" s="93"/>
      <c r="D193" s="128"/>
      <c r="E193" s="93"/>
      <c r="F193" s="123"/>
      <c r="G193" s="120"/>
      <c r="H193" s="124"/>
      <c r="I193" s="195"/>
      <c r="J193" s="124"/>
      <c r="K193" s="120"/>
      <c r="L193" s="124"/>
      <c r="M193" s="28"/>
    </row>
    <row r="194" spans="1:13">
      <c r="A194" s="46" t="s">
        <v>437</v>
      </c>
      <c r="B194" s="74"/>
      <c r="C194" s="142">
        <f>SUM(D194:L194)</f>
        <v>263</v>
      </c>
      <c r="D194" s="128"/>
      <c r="E194" s="93"/>
      <c r="F194" s="138">
        <v>263</v>
      </c>
      <c r="G194" s="93"/>
      <c r="H194" s="128"/>
      <c r="I194" s="185"/>
      <c r="J194" s="128"/>
      <c r="K194" s="93"/>
      <c r="L194" s="128"/>
      <c r="M194" s="28"/>
    </row>
    <row r="195" spans="1:13">
      <c r="A195" s="15" t="s">
        <v>427</v>
      </c>
      <c r="B195" s="74" t="s">
        <v>184</v>
      </c>
      <c r="C195" s="118">
        <f>SUM(D195:L195)</f>
        <v>263</v>
      </c>
      <c r="D195" s="128"/>
      <c r="E195" s="93"/>
      <c r="F195" s="125">
        <v>263</v>
      </c>
      <c r="G195" s="118"/>
      <c r="H195" s="126"/>
      <c r="I195" s="184"/>
      <c r="J195" s="126"/>
      <c r="K195" s="118"/>
      <c r="L195" s="126"/>
      <c r="M195" s="28"/>
    </row>
    <row r="196" spans="1:13">
      <c r="A196" s="57" t="s">
        <v>589</v>
      </c>
      <c r="B196" s="50"/>
      <c r="C196" s="186"/>
      <c r="D196" s="124"/>
      <c r="E196" s="120"/>
      <c r="F196" s="128"/>
      <c r="G196" s="93"/>
      <c r="H196" s="93"/>
      <c r="I196" s="185"/>
      <c r="J196" s="128"/>
      <c r="K196" s="93"/>
      <c r="L196" s="128"/>
    </row>
    <row r="197" spans="1:13">
      <c r="A197" s="46" t="s">
        <v>437</v>
      </c>
      <c r="B197" s="51"/>
      <c r="C197" s="142">
        <f>SUM(D197:L197)</f>
        <v>0</v>
      </c>
      <c r="D197" s="128"/>
      <c r="E197" s="93"/>
      <c r="F197" s="128"/>
      <c r="G197" s="93"/>
      <c r="H197" s="93"/>
      <c r="I197" s="185"/>
      <c r="J197" s="128"/>
      <c r="K197" s="93"/>
      <c r="L197" s="128"/>
    </row>
    <row r="198" spans="1:13">
      <c r="A198" s="15" t="s">
        <v>427</v>
      </c>
      <c r="B198" s="322" t="s">
        <v>184</v>
      </c>
      <c r="C198" s="118">
        <f>SUM(D198:L198)</f>
        <v>0</v>
      </c>
      <c r="D198" s="128"/>
      <c r="E198" s="93">
        <v>0</v>
      </c>
      <c r="F198" s="128">
        <v>0</v>
      </c>
      <c r="G198" s="93">
        <v>0</v>
      </c>
      <c r="H198" s="93">
        <v>0</v>
      </c>
      <c r="I198" s="185">
        <v>0</v>
      </c>
      <c r="J198" s="128">
        <v>0</v>
      </c>
      <c r="K198" s="93">
        <v>0</v>
      </c>
      <c r="L198" s="128">
        <v>0</v>
      </c>
    </row>
    <row r="199" spans="1:13" s="167" customFormat="1">
      <c r="A199" s="60" t="s">
        <v>590</v>
      </c>
      <c r="B199" s="51"/>
      <c r="C199" s="13"/>
      <c r="D199" s="124"/>
      <c r="E199" s="120"/>
      <c r="F199" s="124"/>
      <c r="G199" s="120"/>
      <c r="H199" s="120"/>
      <c r="I199" s="195"/>
      <c r="J199" s="124"/>
      <c r="K199" s="120"/>
      <c r="L199" s="122"/>
    </row>
    <row r="200" spans="1:13" s="167" customFormat="1">
      <c r="A200" s="46" t="s">
        <v>437</v>
      </c>
      <c r="B200" s="51"/>
      <c r="C200" s="142">
        <f>SUM(D200:L200)</f>
        <v>0</v>
      </c>
      <c r="D200" s="128"/>
      <c r="E200" s="93"/>
      <c r="F200" s="128"/>
      <c r="G200" s="93"/>
      <c r="H200" s="93"/>
      <c r="I200" s="185"/>
      <c r="J200" s="128"/>
      <c r="K200" s="93"/>
      <c r="L200" s="116"/>
    </row>
    <row r="201" spans="1:13" s="167" customFormat="1">
      <c r="A201" s="15" t="s">
        <v>427</v>
      </c>
      <c r="B201" s="322" t="s">
        <v>184</v>
      </c>
      <c r="C201" s="118">
        <f>SUM(D201:L201)</f>
        <v>0</v>
      </c>
      <c r="D201" s="126"/>
      <c r="E201" s="118">
        <v>0</v>
      </c>
      <c r="F201" s="126">
        <v>0</v>
      </c>
      <c r="G201" s="118">
        <v>0</v>
      </c>
      <c r="H201" s="118">
        <v>0</v>
      </c>
      <c r="I201" s="184">
        <v>0</v>
      </c>
      <c r="J201" s="126">
        <v>0</v>
      </c>
      <c r="K201" s="118">
        <v>0</v>
      </c>
      <c r="L201" s="115">
        <v>0</v>
      </c>
    </row>
    <row r="202" spans="1:13" s="167" customFormat="1">
      <c r="A202" s="13" t="s">
        <v>591</v>
      </c>
      <c r="B202" s="346"/>
      <c r="C202" s="93"/>
      <c r="D202" s="128"/>
      <c r="E202" s="93"/>
      <c r="F202" s="128"/>
      <c r="G202" s="93"/>
      <c r="H202" s="93"/>
      <c r="I202" s="185"/>
      <c r="J202" s="128"/>
      <c r="K202" s="93"/>
      <c r="L202" s="116"/>
    </row>
    <row r="203" spans="1:13" s="167" customFormat="1">
      <c r="A203" s="46" t="s">
        <v>437</v>
      </c>
      <c r="B203" s="323"/>
      <c r="C203" s="142">
        <f>SUM(D203:L203)</f>
        <v>1624</v>
      </c>
      <c r="D203" s="128"/>
      <c r="E203" s="93"/>
      <c r="F203" s="128"/>
      <c r="G203" s="93">
        <v>1624</v>
      </c>
      <c r="H203" s="93"/>
      <c r="I203" s="185"/>
      <c r="J203" s="128"/>
      <c r="K203" s="93"/>
      <c r="L203" s="116"/>
    </row>
    <row r="204" spans="1:13" s="167" customFormat="1">
      <c r="A204" s="46" t="s">
        <v>441</v>
      </c>
      <c r="B204" s="323"/>
      <c r="C204" s="142">
        <v>0</v>
      </c>
      <c r="D204" s="128"/>
      <c r="E204" s="93"/>
      <c r="F204" s="128">
        <v>1624</v>
      </c>
      <c r="G204" s="93">
        <v>-1624</v>
      </c>
      <c r="H204" s="93"/>
      <c r="I204" s="185"/>
      <c r="J204" s="128"/>
      <c r="K204" s="93"/>
      <c r="L204" s="116"/>
    </row>
    <row r="205" spans="1:13" s="167" customFormat="1">
      <c r="A205" s="46" t="s">
        <v>442</v>
      </c>
      <c r="B205" s="323"/>
      <c r="C205" s="142">
        <v>0</v>
      </c>
      <c r="D205" s="128"/>
      <c r="E205" s="93"/>
      <c r="F205" s="128">
        <v>1624</v>
      </c>
      <c r="G205" s="93">
        <v>-1624</v>
      </c>
      <c r="H205" s="93"/>
      <c r="I205" s="185"/>
      <c r="J205" s="128"/>
      <c r="K205" s="93"/>
      <c r="L205" s="116"/>
    </row>
    <row r="206" spans="1:13" s="167" customFormat="1">
      <c r="A206" s="15" t="s">
        <v>427</v>
      </c>
      <c r="B206" s="322" t="s">
        <v>183</v>
      </c>
      <c r="C206" s="118">
        <f>SUM(D206:L206)</f>
        <v>1624</v>
      </c>
      <c r="D206" s="128"/>
      <c r="E206" s="93"/>
      <c r="F206" s="128">
        <v>1624</v>
      </c>
      <c r="G206" s="93">
        <v>0</v>
      </c>
      <c r="H206" s="93"/>
      <c r="I206" s="185"/>
      <c r="J206" s="128"/>
      <c r="K206" s="93"/>
      <c r="L206" s="116"/>
    </row>
    <row r="207" spans="1:13">
      <c r="A207" s="24" t="s">
        <v>592</v>
      </c>
      <c r="B207" s="19"/>
      <c r="C207" s="13"/>
      <c r="D207" s="124"/>
      <c r="E207" s="120"/>
      <c r="F207" s="124"/>
      <c r="G207" s="120"/>
      <c r="H207" s="120"/>
      <c r="I207" s="195"/>
      <c r="J207" s="124"/>
      <c r="K207" s="120"/>
      <c r="L207" s="122"/>
    </row>
    <row r="208" spans="1:13">
      <c r="A208" s="46" t="s">
        <v>437</v>
      </c>
      <c r="B208" s="19"/>
      <c r="C208" s="142">
        <f>SUM(D208:L208)</f>
        <v>611</v>
      </c>
      <c r="D208" s="128"/>
      <c r="E208" s="93"/>
      <c r="F208" s="128">
        <v>611</v>
      </c>
      <c r="G208" s="93"/>
      <c r="H208" s="93"/>
      <c r="I208" s="185"/>
      <c r="J208" s="128"/>
      <c r="K208" s="93"/>
      <c r="L208" s="116"/>
    </row>
    <row r="209" spans="1:12">
      <c r="A209" s="15" t="s">
        <v>427</v>
      </c>
      <c r="B209" s="323" t="s">
        <v>183</v>
      </c>
      <c r="C209" s="118">
        <f>SUM(D209:L209)</f>
        <v>611</v>
      </c>
      <c r="D209" s="126"/>
      <c r="E209" s="118">
        <v>0</v>
      </c>
      <c r="F209" s="126">
        <v>611</v>
      </c>
      <c r="G209" s="118">
        <v>0</v>
      </c>
      <c r="H209" s="118">
        <v>0</v>
      </c>
      <c r="I209" s="184"/>
      <c r="J209" s="126">
        <v>0</v>
      </c>
      <c r="K209" s="118">
        <v>0</v>
      </c>
      <c r="L209" s="115">
        <v>0</v>
      </c>
    </row>
    <row r="210" spans="1:12">
      <c r="A210" s="13" t="s">
        <v>593</v>
      </c>
      <c r="B210" s="7"/>
      <c r="C210" s="13"/>
      <c r="D210" s="124"/>
      <c r="E210" s="120"/>
      <c r="F210" s="124"/>
      <c r="G210" s="120"/>
      <c r="H210" s="120"/>
      <c r="I210" s="120"/>
      <c r="J210" s="124"/>
      <c r="K210" s="120"/>
      <c r="L210" s="122"/>
    </row>
    <row r="211" spans="1:12">
      <c r="A211" s="46" t="s">
        <v>437</v>
      </c>
      <c r="B211" s="19"/>
      <c r="C211" s="142">
        <f>SUM(D211:L211)</f>
        <v>0</v>
      </c>
      <c r="D211" s="128"/>
      <c r="E211" s="93"/>
      <c r="F211" s="128"/>
      <c r="G211" s="93"/>
      <c r="H211" s="93"/>
      <c r="I211" s="93"/>
      <c r="J211" s="128"/>
      <c r="K211" s="93"/>
      <c r="L211" s="116"/>
    </row>
    <row r="212" spans="1:12">
      <c r="A212" s="15" t="s">
        <v>427</v>
      </c>
      <c r="B212" s="322" t="s">
        <v>183</v>
      </c>
      <c r="C212" s="118">
        <f>SUM(D212:L212)</f>
        <v>0</v>
      </c>
      <c r="D212" s="126"/>
      <c r="E212" s="118">
        <v>0</v>
      </c>
      <c r="F212" s="126">
        <v>0</v>
      </c>
      <c r="G212" s="118">
        <v>0</v>
      </c>
      <c r="H212" s="118">
        <v>0</v>
      </c>
      <c r="I212" s="118">
        <v>0</v>
      </c>
      <c r="J212" s="126">
        <v>0</v>
      </c>
      <c r="K212" s="118">
        <v>0</v>
      </c>
      <c r="L212" s="115">
        <v>0</v>
      </c>
    </row>
    <row r="213" spans="1:12">
      <c r="A213" s="13" t="s">
        <v>594</v>
      </c>
      <c r="B213" s="7"/>
      <c r="C213" s="60"/>
      <c r="D213" s="128"/>
      <c r="E213" s="93"/>
      <c r="F213" s="128"/>
      <c r="G213" s="93"/>
      <c r="H213" s="93"/>
      <c r="I213" s="93"/>
      <c r="J213" s="128"/>
      <c r="K213" s="93"/>
      <c r="L213" s="116"/>
    </row>
    <row r="214" spans="1:12">
      <c r="A214" s="46" t="s">
        <v>437</v>
      </c>
      <c r="B214" s="19"/>
      <c r="C214" s="142">
        <f>SUM(D214:L214)</f>
        <v>0</v>
      </c>
      <c r="D214" s="128"/>
      <c r="E214" s="93"/>
      <c r="F214" s="128"/>
      <c r="G214" s="93"/>
      <c r="H214" s="93"/>
      <c r="I214" s="93"/>
      <c r="J214" s="128"/>
      <c r="K214" s="93"/>
      <c r="L214" s="116"/>
    </row>
    <row r="215" spans="1:12">
      <c r="A215" s="46" t="s">
        <v>541</v>
      </c>
      <c r="B215" s="19"/>
      <c r="C215" s="142">
        <f t="shared" ref="C215:C216" si="47">SUM(D215:L215)</f>
        <v>2500</v>
      </c>
      <c r="D215" s="128"/>
      <c r="E215" s="93"/>
      <c r="F215" s="128">
        <v>2500</v>
      </c>
      <c r="G215" s="93"/>
      <c r="H215" s="93"/>
      <c r="I215" s="93"/>
      <c r="J215" s="128"/>
      <c r="K215" s="93"/>
      <c r="L215" s="116"/>
    </row>
    <row r="216" spans="1:12">
      <c r="A216" s="46" t="s">
        <v>442</v>
      </c>
      <c r="B216" s="19"/>
      <c r="C216" s="142">
        <f t="shared" si="47"/>
        <v>2500</v>
      </c>
      <c r="D216" s="128"/>
      <c r="E216" s="93"/>
      <c r="F216" s="128">
        <v>2500</v>
      </c>
      <c r="G216" s="93"/>
      <c r="H216" s="93"/>
      <c r="I216" s="93"/>
      <c r="J216" s="128"/>
      <c r="K216" s="93"/>
      <c r="L216" s="116"/>
    </row>
    <row r="217" spans="1:12">
      <c r="A217" s="15" t="s">
        <v>427</v>
      </c>
      <c r="B217" s="322" t="s">
        <v>183</v>
      </c>
      <c r="C217" s="118">
        <f>SUM(D217:L217)</f>
        <v>2500</v>
      </c>
      <c r="D217" s="115"/>
      <c r="E217" s="93">
        <v>0</v>
      </c>
      <c r="F217" s="128">
        <v>2500</v>
      </c>
      <c r="G217" s="93">
        <v>0</v>
      </c>
      <c r="H217" s="93">
        <v>0</v>
      </c>
      <c r="I217" s="93">
        <v>0</v>
      </c>
      <c r="J217" s="128">
        <v>0</v>
      </c>
      <c r="K217" s="93">
        <v>0</v>
      </c>
      <c r="L217" s="116">
        <v>0</v>
      </c>
    </row>
    <row r="218" spans="1:12">
      <c r="A218" s="13" t="s">
        <v>595</v>
      </c>
      <c r="B218" s="7"/>
      <c r="C218" s="57"/>
      <c r="D218" s="124"/>
      <c r="E218" s="120"/>
      <c r="F218" s="124"/>
      <c r="G218" s="120"/>
      <c r="H218" s="120"/>
      <c r="I218" s="120"/>
      <c r="J218" s="124"/>
      <c r="K218" s="120"/>
      <c r="L218" s="122"/>
    </row>
    <row r="219" spans="1:12">
      <c r="A219" s="46" t="s">
        <v>437</v>
      </c>
      <c r="B219" s="19"/>
      <c r="C219" s="142">
        <f>SUM(D219:L219)</f>
        <v>7210</v>
      </c>
      <c r="D219" s="128"/>
      <c r="E219" s="93"/>
      <c r="F219" s="128"/>
      <c r="G219" s="93">
        <v>7210</v>
      </c>
      <c r="H219" s="93"/>
      <c r="I219" s="93"/>
      <c r="J219" s="128"/>
      <c r="K219" s="93"/>
      <c r="L219" s="116"/>
    </row>
    <row r="220" spans="1:12">
      <c r="A220" s="15" t="s">
        <v>427</v>
      </c>
      <c r="B220" s="322" t="s">
        <v>184</v>
      </c>
      <c r="C220" s="118">
        <f>SUM(D220:L220)</f>
        <v>7210</v>
      </c>
      <c r="D220" s="126"/>
      <c r="E220" s="118">
        <v>0</v>
      </c>
      <c r="F220" s="126">
        <v>0</v>
      </c>
      <c r="G220" s="118">
        <v>7210</v>
      </c>
      <c r="H220" s="118"/>
      <c r="I220" s="118">
        <v>0</v>
      </c>
      <c r="J220" s="126">
        <v>0</v>
      </c>
      <c r="K220" s="118">
        <v>0</v>
      </c>
      <c r="L220" s="115">
        <v>0</v>
      </c>
    </row>
    <row r="221" spans="1:12">
      <c r="A221" s="60" t="s">
        <v>596</v>
      </c>
      <c r="B221" s="51"/>
      <c r="C221" s="270"/>
      <c r="D221" s="128"/>
      <c r="E221" s="120"/>
      <c r="F221" s="124"/>
      <c r="G221" s="120"/>
      <c r="H221" s="120"/>
      <c r="I221" s="120"/>
      <c r="J221" s="124"/>
      <c r="K221" s="120"/>
      <c r="L221" s="122"/>
    </row>
    <row r="222" spans="1:12">
      <c r="A222" s="46" t="s">
        <v>437</v>
      </c>
      <c r="B222" s="51"/>
      <c r="C222" s="142">
        <f>SUM(D222:L222)</f>
        <v>31719</v>
      </c>
      <c r="D222" s="128"/>
      <c r="E222" s="93"/>
      <c r="F222" s="128"/>
      <c r="G222" s="93"/>
      <c r="H222" s="93">
        <v>31719</v>
      </c>
      <c r="I222" s="93"/>
      <c r="J222" s="128"/>
      <c r="K222" s="93"/>
      <c r="L222" s="116"/>
    </row>
    <row r="223" spans="1:12">
      <c r="A223" s="15" t="s">
        <v>427</v>
      </c>
      <c r="B223" s="323" t="s">
        <v>183</v>
      </c>
      <c r="C223" s="118">
        <f>SUM(D223:L223)</f>
        <v>31719</v>
      </c>
      <c r="D223" s="126"/>
      <c r="E223" s="118"/>
      <c r="F223" s="126"/>
      <c r="G223" s="118">
        <v>0</v>
      </c>
      <c r="H223" s="118">
        <v>31719</v>
      </c>
      <c r="I223" s="118">
        <v>0</v>
      </c>
      <c r="J223" s="126">
        <v>0</v>
      </c>
      <c r="K223" s="118">
        <v>0</v>
      </c>
      <c r="L223" s="115">
        <v>0</v>
      </c>
    </row>
    <row r="224" spans="1:12" s="167" customFormat="1">
      <c r="A224" s="13" t="s">
        <v>597</v>
      </c>
      <c r="B224" s="7"/>
      <c r="C224" s="13"/>
      <c r="D224" s="124"/>
      <c r="E224" s="120"/>
      <c r="F224" s="124"/>
      <c r="G224" s="120"/>
      <c r="H224" s="120"/>
      <c r="I224" s="120"/>
      <c r="J224" s="124"/>
      <c r="K224" s="120"/>
      <c r="L224" s="122"/>
    </row>
    <row r="225" spans="1:12" s="167" customFormat="1">
      <c r="A225" s="46" t="s">
        <v>437</v>
      </c>
      <c r="B225" s="19"/>
      <c r="C225" s="142">
        <f>SUM(D225:L225)</f>
        <v>38143</v>
      </c>
      <c r="D225" s="128"/>
      <c r="E225" s="93"/>
      <c r="F225" s="128"/>
      <c r="G225" s="93"/>
      <c r="H225" s="93">
        <v>38143</v>
      </c>
      <c r="I225" s="93"/>
      <c r="J225" s="128"/>
      <c r="K225" s="93"/>
      <c r="L225" s="116"/>
    </row>
    <row r="226" spans="1:12" s="167" customFormat="1">
      <c r="A226" s="46" t="s">
        <v>631</v>
      </c>
      <c r="B226" s="19"/>
      <c r="C226" s="142">
        <f t="shared" ref="C226:C229" si="48">SUM(D226:L226)</f>
        <v>690</v>
      </c>
      <c r="D226" s="128"/>
      <c r="E226" s="93"/>
      <c r="F226" s="128"/>
      <c r="G226" s="93"/>
      <c r="H226" s="93">
        <v>690</v>
      </c>
      <c r="I226" s="93"/>
      <c r="J226" s="128"/>
      <c r="K226" s="93"/>
      <c r="L226" s="116"/>
    </row>
    <row r="227" spans="1:12" s="167" customFormat="1">
      <c r="A227" s="46" t="s">
        <v>632</v>
      </c>
      <c r="B227" s="19"/>
      <c r="C227" s="142">
        <f t="shared" si="48"/>
        <v>2232</v>
      </c>
      <c r="D227" s="128"/>
      <c r="E227" s="93"/>
      <c r="F227" s="128"/>
      <c r="G227" s="93"/>
      <c r="H227" s="93">
        <v>2232</v>
      </c>
      <c r="I227" s="93"/>
      <c r="J227" s="128"/>
      <c r="K227" s="93"/>
      <c r="L227" s="116"/>
    </row>
    <row r="228" spans="1:12" s="167" customFormat="1">
      <c r="A228" s="46" t="s">
        <v>633</v>
      </c>
      <c r="B228" s="19"/>
      <c r="C228" s="142">
        <f t="shared" si="48"/>
        <v>2338</v>
      </c>
      <c r="D228" s="128"/>
      <c r="E228" s="93"/>
      <c r="F228" s="128"/>
      <c r="G228" s="93"/>
      <c r="H228" s="93">
        <v>2338</v>
      </c>
      <c r="I228" s="93"/>
      <c r="J228" s="128"/>
      <c r="K228" s="93"/>
      <c r="L228" s="116"/>
    </row>
    <row r="229" spans="1:12" s="167" customFormat="1">
      <c r="A229" s="46" t="s">
        <v>494</v>
      </c>
      <c r="B229" s="19"/>
      <c r="C229" s="142">
        <f t="shared" si="48"/>
        <v>5260</v>
      </c>
      <c r="D229" s="128"/>
      <c r="E229" s="93"/>
      <c r="F229" s="128"/>
      <c r="G229" s="93"/>
      <c r="H229" s="93">
        <f>SUM(H226:H228)</f>
        <v>5260</v>
      </c>
      <c r="I229" s="93"/>
      <c r="J229" s="128"/>
      <c r="K229" s="93"/>
      <c r="L229" s="116"/>
    </row>
    <row r="230" spans="1:12">
      <c r="A230" s="15" t="s">
        <v>427</v>
      </c>
      <c r="B230" s="322" t="s">
        <v>183</v>
      </c>
      <c r="C230" s="118">
        <f>SUM(D230:L230)</f>
        <v>43403</v>
      </c>
      <c r="D230" s="126"/>
      <c r="E230" s="118">
        <v>0</v>
      </c>
      <c r="F230" s="126">
        <v>0</v>
      </c>
      <c r="G230" s="118"/>
      <c r="H230" s="118">
        <f>SUM(H225,H229)</f>
        <v>43403</v>
      </c>
      <c r="I230" s="118">
        <v>0</v>
      </c>
      <c r="J230" s="126"/>
      <c r="K230" s="118">
        <v>0</v>
      </c>
      <c r="L230" s="115">
        <v>0</v>
      </c>
    </row>
    <row r="231" spans="1:12">
      <c r="A231" s="13" t="s">
        <v>598</v>
      </c>
      <c r="B231" s="7"/>
      <c r="C231" s="57"/>
      <c r="D231" s="124"/>
      <c r="E231" s="120"/>
      <c r="F231" s="124"/>
      <c r="G231" s="120"/>
      <c r="H231" s="120"/>
      <c r="I231" s="120"/>
      <c r="J231" s="124"/>
      <c r="K231" s="120"/>
      <c r="L231" s="122"/>
    </row>
    <row r="232" spans="1:12">
      <c r="A232" s="46" t="s">
        <v>437</v>
      </c>
      <c r="B232" s="19"/>
      <c r="C232" s="142">
        <f>SUM(D232:L232)</f>
        <v>5843</v>
      </c>
      <c r="D232" s="128"/>
      <c r="E232" s="93"/>
      <c r="F232" s="128"/>
      <c r="G232" s="93"/>
      <c r="H232" s="93">
        <v>5843</v>
      </c>
      <c r="I232" s="93"/>
      <c r="J232" s="128"/>
      <c r="K232" s="93"/>
      <c r="L232" s="116"/>
    </row>
    <row r="233" spans="1:12">
      <c r="A233" s="15" t="s">
        <v>427</v>
      </c>
      <c r="B233" s="322" t="s">
        <v>183</v>
      </c>
      <c r="C233" s="118">
        <f>SUM(D233:L233)</f>
        <v>5843</v>
      </c>
      <c r="D233" s="126"/>
      <c r="E233" s="118">
        <v>0</v>
      </c>
      <c r="F233" s="126">
        <v>0</v>
      </c>
      <c r="G233" s="118"/>
      <c r="H233" s="118">
        <v>5843</v>
      </c>
      <c r="I233" s="118">
        <v>0</v>
      </c>
      <c r="J233" s="126"/>
      <c r="K233" s="118">
        <v>0</v>
      </c>
      <c r="L233" s="115">
        <v>0</v>
      </c>
    </row>
    <row r="234" spans="1:12">
      <c r="A234" s="57" t="s">
        <v>599</v>
      </c>
      <c r="B234" s="50"/>
      <c r="C234" s="57"/>
      <c r="D234" s="124"/>
      <c r="E234" s="120"/>
      <c r="F234" s="124"/>
      <c r="G234" s="120"/>
      <c r="H234" s="120"/>
      <c r="I234" s="120"/>
      <c r="J234" s="124"/>
      <c r="K234" s="120"/>
      <c r="L234" s="122"/>
    </row>
    <row r="235" spans="1:12">
      <c r="A235" s="46" t="s">
        <v>437</v>
      </c>
      <c r="B235" s="51"/>
      <c r="C235" s="142">
        <f>SUM(D235:L235)</f>
        <v>33365</v>
      </c>
      <c r="D235" s="128"/>
      <c r="E235" s="93"/>
      <c r="F235" s="128"/>
      <c r="G235" s="93"/>
      <c r="H235" s="93">
        <v>33365</v>
      </c>
      <c r="I235" s="93"/>
      <c r="J235" s="128"/>
      <c r="K235" s="93"/>
      <c r="L235" s="116"/>
    </row>
    <row r="236" spans="1:12">
      <c r="A236" s="46" t="s">
        <v>634</v>
      </c>
      <c r="B236" s="51"/>
      <c r="C236" s="142">
        <f t="shared" ref="C236:C239" si="49">SUM(D236:L236)</f>
        <v>718</v>
      </c>
      <c r="D236" s="128"/>
      <c r="E236" s="93"/>
      <c r="F236" s="128"/>
      <c r="G236" s="93"/>
      <c r="H236" s="93">
        <v>718</v>
      </c>
      <c r="I236" s="93"/>
      <c r="J236" s="128"/>
      <c r="K236" s="93"/>
      <c r="L236" s="116"/>
    </row>
    <row r="237" spans="1:12">
      <c r="A237" s="46" t="s">
        <v>635</v>
      </c>
      <c r="B237" s="51"/>
      <c r="C237" s="142">
        <f t="shared" si="49"/>
        <v>1100</v>
      </c>
      <c r="D237" s="128"/>
      <c r="E237" s="93"/>
      <c r="F237" s="128"/>
      <c r="G237" s="93"/>
      <c r="H237" s="93">
        <v>1100</v>
      </c>
      <c r="I237" s="93"/>
      <c r="J237" s="128"/>
      <c r="K237" s="93"/>
      <c r="L237" s="116"/>
    </row>
    <row r="238" spans="1:12">
      <c r="A238" s="46" t="s">
        <v>636</v>
      </c>
      <c r="B238" s="51"/>
      <c r="C238" s="142">
        <f t="shared" si="49"/>
        <v>2500</v>
      </c>
      <c r="D238" s="128"/>
      <c r="E238" s="93"/>
      <c r="F238" s="128"/>
      <c r="G238" s="93"/>
      <c r="H238" s="93">
        <v>2500</v>
      </c>
      <c r="I238" s="93"/>
      <c r="J238" s="128"/>
      <c r="K238" s="93"/>
      <c r="L238" s="116"/>
    </row>
    <row r="239" spans="1:12">
      <c r="A239" s="46" t="s">
        <v>494</v>
      </c>
      <c r="B239" s="51"/>
      <c r="C239" s="142">
        <f t="shared" si="49"/>
        <v>4318</v>
      </c>
      <c r="D239" s="128"/>
      <c r="E239" s="93"/>
      <c r="F239" s="128"/>
      <c r="G239" s="93"/>
      <c r="H239" s="93">
        <f>SUM(H236:H238)</f>
        <v>4318</v>
      </c>
      <c r="I239" s="93"/>
      <c r="J239" s="128"/>
      <c r="K239" s="93"/>
      <c r="L239" s="116"/>
    </row>
    <row r="240" spans="1:12">
      <c r="A240" s="15" t="s">
        <v>427</v>
      </c>
      <c r="B240" s="322" t="s">
        <v>183</v>
      </c>
      <c r="C240" s="118">
        <f>SUM(D240:L240)</f>
        <v>37683</v>
      </c>
      <c r="D240" s="115"/>
      <c r="E240" s="118">
        <v>0</v>
      </c>
      <c r="F240" s="126">
        <v>0</v>
      </c>
      <c r="G240" s="118">
        <v>0</v>
      </c>
      <c r="H240" s="118">
        <f>SUM(H235,H239)</f>
        <v>37683</v>
      </c>
      <c r="I240" s="118">
        <v>0</v>
      </c>
      <c r="J240" s="126">
        <v>0</v>
      </c>
      <c r="K240" s="118">
        <v>0</v>
      </c>
      <c r="L240" s="115">
        <v>0</v>
      </c>
    </row>
    <row r="241" spans="1:12">
      <c r="A241" s="57" t="s">
        <v>600</v>
      </c>
      <c r="B241" s="50"/>
      <c r="C241" s="57"/>
      <c r="D241" s="124"/>
      <c r="E241" s="120"/>
      <c r="F241" s="124"/>
      <c r="G241" s="120"/>
      <c r="H241" s="120"/>
      <c r="I241" s="120"/>
      <c r="J241" s="124"/>
      <c r="K241" s="120"/>
      <c r="L241" s="122"/>
    </row>
    <row r="242" spans="1:12">
      <c r="A242" s="46" t="s">
        <v>437</v>
      </c>
      <c r="B242" s="51"/>
      <c r="C242" s="142">
        <f>SUM(D242:L242)</f>
        <v>0</v>
      </c>
      <c r="D242" s="128"/>
      <c r="E242" s="93"/>
      <c r="F242" s="128"/>
      <c r="G242" s="93"/>
      <c r="H242" s="93"/>
      <c r="I242" s="93"/>
      <c r="J242" s="128"/>
      <c r="K242" s="93"/>
      <c r="L242" s="116"/>
    </row>
    <row r="243" spans="1:12">
      <c r="A243" s="15" t="s">
        <v>427</v>
      </c>
      <c r="B243" s="322" t="s">
        <v>183</v>
      </c>
      <c r="C243" s="118">
        <f>SUM(D243:L243)</f>
        <v>0</v>
      </c>
      <c r="D243" s="115"/>
      <c r="E243" s="118">
        <v>0</v>
      </c>
      <c r="F243" s="126">
        <v>0</v>
      </c>
      <c r="G243" s="118">
        <v>0</v>
      </c>
      <c r="H243" s="118">
        <v>0</v>
      </c>
      <c r="I243" s="118">
        <v>0</v>
      </c>
      <c r="J243" s="126">
        <v>0</v>
      </c>
      <c r="K243" s="118">
        <v>0</v>
      </c>
      <c r="L243" s="115">
        <v>0</v>
      </c>
    </row>
    <row r="244" spans="1:12">
      <c r="A244" s="57" t="s">
        <v>601</v>
      </c>
      <c r="B244" s="50"/>
      <c r="C244" s="57"/>
      <c r="D244" s="124"/>
      <c r="E244" s="120"/>
      <c r="F244" s="124"/>
      <c r="G244" s="120"/>
      <c r="H244" s="120"/>
      <c r="I244" s="120"/>
      <c r="J244" s="124"/>
      <c r="K244" s="120"/>
      <c r="L244" s="122"/>
    </row>
    <row r="245" spans="1:12">
      <c r="A245" s="46" t="s">
        <v>437</v>
      </c>
      <c r="B245" s="51"/>
      <c r="C245" s="142">
        <f>SUM(D245:L245)</f>
        <v>0</v>
      </c>
      <c r="D245" s="128"/>
      <c r="E245" s="93"/>
      <c r="F245" s="128"/>
      <c r="G245" s="93"/>
      <c r="H245" s="93"/>
      <c r="I245" s="93"/>
      <c r="J245" s="128"/>
      <c r="K245" s="93"/>
      <c r="L245" s="116"/>
    </row>
    <row r="246" spans="1:12">
      <c r="A246" s="46" t="s">
        <v>614</v>
      </c>
      <c r="B246" s="51"/>
      <c r="C246" s="142">
        <f t="shared" ref="C246:C247" si="50">SUM(D246:L246)</f>
        <v>1300</v>
      </c>
      <c r="D246" s="128"/>
      <c r="E246" s="93"/>
      <c r="F246" s="128">
        <v>1300</v>
      </c>
      <c r="G246" s="93"/>
      <c r="H246" s="93"/>
      <c r="I246" s="93"/>
      <c r="J246" s="128"/>
      <c r="K246" s="93"/>
      <c r="L246" s="116"/>
    </row>
    <row r="247" spans="1:12">
      <c r="A247" s="46" t="s">
        <v>442</v>
      </c>
      <c r="B247" s="51"/>
      <c r="C247" s="142">
        <f t="shared" si="50"/>
        <v>1300</v>
      </c>
      <c r="D247" s="128"/>
      <c r="E247" s="93"/>
      <c r="F247" s="128">
        <v>1300</v>
      </c>
      <c r="G247" s="93"/>
      <c r="H247" s="93"/>
      <c r="I247" s="93"/>
      <c r="J247" s="128"/>
      <c r="K247" s="93"/>
      <c r="L247" s="116"/>
    </row>
    <row r="248" spans="1:12">
      <c r="A248" s="15" t="s">
        <v>427</v>
      </c>
      <c r="B248" s="322" t="s">
        <v>183</v>
      </c>
      <c r="C248" s="118">
        <f>SUM(D248:L248)</f>
        <v>1300</v>
      </c>
      <c r="D248" s="115"/>
      <c r="E248" s="118">
        <v>0</v>
      </c>
      <c r="F248" s="126">
        <v>1300</v>
      </c>
      <c r="G248" s="118">
        <v>0</v>
      </c>
      <c r="H248" s="118">
        <v>0</v>
      </c>
      <c r="I248" s="118">
        <v>0</v>
      </c>
      <c r="J248" s="126">
        <v>0</v>
      </c>
      <c r="K248" s="118">
        <v>0</v>
      </c>
      <c r="L248" s="115">
        <v>0</v>
      </c>
    </row>
    <row r="249" spans="1:12">
      <c r="A249" s="24" t="s">
        <v>46</v>
      </c>
      <c r="B249" s="24"/>
      <c r="C249" s="24"/>
      <c r="D249" s="134"/>
      <c r="E249" s="131"/>
      <c r="F249" s="132"/>
      <c r="G249" s="131"/>
      <c r="H249" s="131"/>
      <c r="I249" s="131"/>
      <c r="J249" s="133"/>
      <c r="K249" s="131"/>
      <c r="L249" s="134"/>
    </row>
    <row r="250" spans="1:12">
      <c r="A250" s="60" t="s">
        <v>437</v>
      </c>
      <c r="B250" s="24"/>
      <c r="C250" s="142">
        <f t="shared" ref="C250:C258" si="51">SUM(D250:L250)</f>
        <v>1009560</v>
      </c>
      <c r="D250" s="134">
        <f t="shared" ref="D250:L250" si="52">SUM(D261,D185,D191,D194,D197,D200,D203,D208,D211,D214,D219,D222,D225,D232,D235)</f>
        <v>90365</v>
      </c>
      <c r="E250" s="131">
        <f t="shared" si="52"/>
        <v>18716</v>
      </c>
      <c r="F250" s="131">
        <f t="shared" si="52"/>
        <v>358874</v>
      </c>
      <c r="G250" s="131">
        <f t="shared" si="52"/>
        <v>8834</v>
      </c>
      <c r="H250" s="134">
        <f t="shared" si="52"/>
        <v>236301</v>
      </c>
      <c r="I250" s="134">
        <f t="shared" si="52"/>
        <v>40455</v>
      </c>
      <c r="J250" s="134">
        <f t="shared" si="52"/>
        <v>228466</v>
      </c>
      <c r="K250" s="134">
        <f t="shared" si="52"/>
        <v>27549</v>
      </c>
      <c r="L250" s="134">
        <f t="shared" si="52"/>
        <v>0</v>
      </c>
    </row>
    <row r="251" spans="1:12">
      <c r="A251" s="60" t="s">
        <v>442</v>
      </c>
      <c r="B251" s="24"/>
      <c r="C251" s="142">
        <f t="shared" si="51"/>
        <v>169093</v>
      </c>
      <c r="D251" s="134">
        <f>SUM(D19,D35,D53,D64,D69,D79,D85,D90,D96,D103,D110,D121,D133,D138,D159,D164,D171,D176,D188,D205,D216,D247,D229,D239,D41,D152,D126,D58,D143)</f>
        <v>15291</v>
      </c>
      <c r="E251" s="134">
        <f t="shared" ref="E251:L251" si="53">SUM(E19,E35,E53,E64,E69,E79,E85,E90,E96,E103,E110,E121,E133,E138,E159,E164,E171,E176,E188,E205,E216,E247,E229,E239,E41,E152,E126,E58,E143)</f>
        <v>2175</v>
      </c>
      <c r="F251" s="134">
        <f t="shared" si="53"/>
        <v>34706</v>
      </c>
      <c r="G251" s="134">
        <f t="shared" si="53"/>
        <v>-1624</v>
      </c>
      <c r="H251" s="134">
        <f t="shared" si="53"/>
        <v>-38563</v>
      </c>
      <c r="I251" s="134">
        <f t="shared" si="53"/>
        <v>69909</v>
      </c>
      <c r="J251" s="134">
        <f t="shared" si="53"/>
        <v>70126</v>
      </c>
      <c r="K251" s="134">
        <f t="shared" si="53"/>
        <v>285</v>
      </c>
      <c r="L251" s="134">
        <f t="shared" si="53"/>
        <v>16788</v>
      </c>
    </row>
    <row r="252" spans="1:12">
      <c r="A252" s="49" t="s">
        <v>427</v>
      </c>
      <c r="B252" s="14"/>
      <c r="C252" s="136">
        <f t="shared" si="51"/>
        <v>1178653</v>
      </c>
      <c r="D252" s="136">
        <f>SUM(D250:D251)</f>
        <v>105656</v>
      </c>
      <c r="E252" s="136">
        <f t="shared" ref="E252:L252" si="54">SUM(E250:E251)</f>
        <v>20891</v>
      </c>
      <c r="F252" s="136">
        <f t="shared" si="54"/>
        <v>393580</v>
      </c>
      <c r="G252" s="136">
        <f t="shared" si="54"/>
        <v>7210</v>
      </c>
      <c r="H252" s="136">
        <f t="shared" si="54"/>
        <v>197738</v>
      </c>
      <c r="I252" s="136">
        <f t="shared" si="54"/>
        <v>110364</v>
      </c>
      <c r="J252" s="136">
        <f t="shared" si="54"/>
        <v>298592</v>
      </c>
      <c r="K252" s="136">
        <f t="shared" si="54"/>
        <v>27834</v>
      </c>
      <c r="L252" s="136">
        <f t="shared" si="54"/>
        <v>16788</v>
      </c>
    </row>
    <row r="253" spans="1:12" ht="13.5" customHeight="1">
      <c r="A253" s="186" t="s">
        <v>431</v>
      </c>
      <c r="B253" s="186"/>
      <c r="C253" s="422">
        <f t="shared" si="51"/>
        <v>950884</v>
      </c>
      <c r="D253" s="422">
        <v>64356</v>
      </c>
      <c r="E253" s="422">
        <v>11871</v>
      </c>
      <c r="F253" s="422">
        <v>353262</v>
      </c>
      <c r="G253" s="422">
        <v>1624</v>
      </c>
      <c r="H253" s="422">
        <v>223301</v>
      </c>
      <c r="I253" s="422">
        <v>40455</v>
      </c>
      <c r="J253" s="422">
        <v>228466</v>
      </c>
      <c r="K253" s="422">
        <v>27549</v>
      </c>
      <c r="L253" s="422">
        <v>0</v>
      </c>
    </row>
    <row r="254" spans="1:12" ht="13.5" customHeight="1">
      <c r="A254" s="420" t="s">
        <v>430</v>
      </c>
      <c r="B254" s="420"/>
      <c r="C254" s="425">
        <f t="shared" si="51"/>
        <v>1120026</v>
      </c>
      <c r="D254" s="421">
        <f>D252-(D256+D258)</f>
        <v>71992</v>
      </c>
      <c r="E254" s="421">
        <f t="shared" ref="E254:L254" si="55">E252-(E256+E258)</f>
        <v>12032</v>
      </c>
      <c r="F254" s="421">
        <f t="shared" si="55"/>
        <v>387568</v>
      </c>
      <c r="G254" s="421">
        <f t="shared" si="55"/>
        <v>0</v>
      </c>
      <c r="H254" s="421">
        <f t="shared" si="55"/>
        <v>194980</v>
      </c>
      <c r="I254" s="421">
        <f t="shared" si="55"/>
        <v>110240</v>
      </c>
      <c r="J254" s="421">
        <f t="shared" si="55"/>
        <v>298592</v>
      </c>
      <c r="K254" s="421">
        <f t="shared" si="55"/>
        <v>27834</v>
      </c>
      <c r="L254" s="421">
        <f t="shared" si="55"/>
        <v>16788</v>
      </c>
    </row>
    <row r="255" spans="1:12" s="239" customFormat="1" ht="13.5" customHeight="1">
      <c r="A255" s="186" t="s">
        <v>438</v>
      </c>
      <c r="B255" s="186"/>
      <c r="C255" s="422">
        <f t="shared" si="51"/>
        <v>25822</v>
      </c>
      <c r="D255" s="426">
        <f>SUM(D147,D160,D192,D195,D198,D201,D220,)</f>
        <v>0</v>
      </c>
      <c r="E255" s="424">
        <f>SUM(E147,E160,E192,E195,E198,E201,E220,)</f>
        <v>0</v>
      </c>
      <c r="F255" s="424">
        <v>5612</v>
      </c>
      <c r="G255" s="424">
        <f t="shared" ref="G255:L255" si="56">SUM(G147,G160,G192,G195,G198,G201,G220,)</f>
        <v>7210</v>
      </c>
      <c r="H255" s="424">
        <v>13000</v>
      </c>
      <c r="I255" s="424">
        <f t="shared" si="56"/>
        <v>0</v>
      </c>
      <c r="J255" s="424">
        <f t="shared" si="56"/>
        <v>0</v>
      </c>
      <c r="K255" s="424">
        <f t="shared" si="56"/>
        <v>0</v>
      </c>
      <c r="L255" s="424">
        <f t="shared" si="56"/>
        <v>0</v>
      </c>
    </row>
    <row r="256" spans="1:12" s="239" customFormat="1" ht="12.75" customHeight="1">
      <c r="A256" s="420" t="s">
        <v>439</v>
      </c>
      <c r="B256" s="420"/>
      <c r="C256" s="421">
        <f t="shared" si="51"/>
        <v>15580</v>
      </c>
      <c r="D256" s="423">
        <f t="shared" ref="D256:L256" si="57">SUM(D147,D160,D192,D195,D198,D201,D220,)</f>
        <v>0</v>
      </c>
      <c r="E256" s="423">
        <f t="shared" si="57"/>
        <v>0</v>
      </c>
      <c r="F256" s="423">
        <f t="shared" si="57"/>
        <v>5612</v>
      </c>
      <c r="G256" s="423">
        <f t="shared" si="57"/>
        <v>7210</v>
      </c>
      <c r="H256" s="423">
        <f t="shared" si="57"/>
        <v>2758</v>
      </c>
      <c r="I256" s="423">
        <f t="shared" si="57"/>
        <v>0</v>
      </c>
      <c r="J256" s="423">
        <f t="shared" si="57"/>
        <v>0</v>
      </c>
      <c r="K256" s="423">
        <f t="shared" si="57"/>
        <v>0</v>
      </c>
      <c r="L256" s="423">
        <f t="shared" si="57"/>
        <v>0</v>
      </c>
    </row>
    <row r="257" spans="1:12" s="239" customFormat="1" ht="12" customHeight="1">
      <c r="A257" s="186" t="s">
        <v>432</v>
      </c>
      <c r="B257" s="186"/>
      <c r="C257" s="425">
        <f t="shared" si="51"/>
        <v>32854</v>
      </c>
      <c r="D257" s="424">
        <v>26009</v>
      </c>
      <c r="E257" s="424">
        <v>6845</v>
      </c>
      <c r="F257" s="424"/>
      <c r="G257" s="424"/>
      <c r="H257" s="424"/>
      <c r="I257" s="424"/>
      <c r="J257" s="424"/>
      <c r="K257" s="424"/>
      <c r="L257" s="424"/>
    </row>
    <row r="258" spans="1:12" s="239" customFormat="1" ht="12.75" customHeight="1">
      <c r="A258" s="420" t="s">
        <v>433</v>
      </c>
      <c r="B258" s="420"/>
      <c r="C258" s="421">
        <f t="shared" si="51"/>
        <v>43047</v>
      </c>
      <c r="D258" s="423">
        <f>SUM(D20,)</f>
        <v>33664</v>
      </c>
      <c r="E258" s="423">
        <f t="shared" ref="E258:L258" si="58">SUM(E20,)</f>
        <v>8859</v>
      </c>
      <c r="F258" s="423">
        <f t="shared" si="58"/>
        <v>400</v>
      </c>
      <c r="G258" s="423">
        <f t="shared" si="58"/>
        <v>0</v>
      </c>
      <c r="H258" s="423">
        <f t="shared" si="58"/>
        <v>0</v>
      </c>
      <c r="I258" s="423">
        <f t="shared" si="58"/>
        <v>124</v>
      </c>
      <c r="J258" s="423">
        <f t="shared" si="58"/>
        <v>0</v>
      </c>
      <c r="K258" s="423">
        <f t="shared" si="58"/>
        <v>0</v>
      </c>
      <c r="L258" s="423">
        <f t="shared" si="58"/>
        <v>0</v>
      </c>
    </row>
    <row r="259" spans="1:1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>
      <c r="A260" s="1" t="s">
        <v>129</v>
      </c>
      <c r="B260" s="1"/>
      <c r="C260" s="418"/>
      <c r="D260" s="1"/>
      <c r="E260" s="1"/>
      <c r="F260" s="1"/>
      <c r="G260" s="1"/>
      <c r="H260" s="1"/>
      <c r="I260" s="1"/>
      <c r="J260" s="1"/>
      <c r="K260" s="1"/>
      <c r="L260" s="1"/>
    </row>
    <row r="261" spans="1:12">
      <c r="A261" s="252" t="s">
        <v>440</v>
      </c>
      <c r="B261" s="252"/>
      <c r="C261" s="252"/>
      <c r="D261" s="164">
        <f t="shared" ref="D261:L261" si="59">SUM(D13,D22,D25,D38,D44,D47,D50,D56,D61,D67,D82,D88,D93,D99,D106,D113,D124,D129,D141,D146,D149,D155,D162,D167,D174,D179,D182)</f>
        <v>90365</v>
      </c>
      <c r="E261" s="164">
        <f t="shared" si="59"/>
        <v>18716</v>
      </c>
      <c r="F261" s="164">
        <f t="shared" si="59"/>
        <v>352651</v>
      </c>
      <c r="G261" s="164">
        <f t="shared" si="59"/>
        <v>0</v>
      </c>
      <c r="H261" s="164">
        <f t="shared" si="59"/>
        <v>127231</v>
      </c>
      <c r="I261" s="164">
        <f t="shared" si="59"/>
        <v>40455</v>
      </c>
      <c r="J261" s="164">
        <f t="shared" si="59"/>
        <v>228466</v>
      </c>
      <c r="K261" s="164">
        <f t="shared" si="59"/>
        <v>27549</v>
      </c>
      <c r="L261" s="164">
        <f t="shared" si="59"/>
        <v>0</v>
      </c>
    </row>
    <row r="262" spans="1:12">
      <c r="A262" s="1" t="s">
        <v>443</v>
      </c>
      <c r="B262" s="1"/>
      <c r="C262" s="1"/>
      <c r="D262" s="164">
        <f t="shared" ref="D262:L262" si="60">SUM(D20,D23,D36,D42,D45,D48,D54,D59,D65,D70,D86,D91,D97,D104,D111,D122,D127,D134,D144,D147,D153,D160,D165,D172,D177,D180,D183)</f>
        <v>105656</v>
      </c>
      <c r="E262" s="164">
        <f t="shared" si="60"/>
        <v>20891</v>
      </c>
      <c r="F262" s="164">
        <f t="shared" si="60"/>
        <v>377928</v>
      </c>
      <c r="G262" s="164">
        <f t="shared" si="60"/>
        <v>0</v>
      </c>
      <c r="H262" s="164">
        <f t="shared" si="60"/>
        <v>53790</v>
      </c>
      <c r="I262" s="164">
        <f t="shared" si="60"/>
        <v>79519</v>
      </c>
      <c r="J262" s="164">
        <f t="shared" si="60"/>
        <v>295943</v>
      </c>
      <c r="K262" s="164">
        <f t="shared" si="60"/>
        <v>27834</v>
      </c>
      <c r="L262" s="164">
        <f t="shared" si="60"/>
        <v>16788</v>
      </c>
    </row>
    <row r="263" spans="1:12">
      <c r="A263" s="418"/>
      <c r="B263" s="1"/>
      <c r="C263" s="418"/>
      <c r="D263" s="164"/>
      <c r="E263" s="164"/>
      <c r="F263" s="164"/>
      <c r="G263" s="164"/>
      <c r="H263" s="164"/>
      <c r="I263" s="164"/>
      <c r="J263" s="164"/>
      <c r="K263" s="164"/>
      <c r="L263" s="164"/>
    </row>
    <row r="264" spans="1:12">
      <c r="A264" s="1"/>
      <c r="B264" s="1"/>
      <c r="C264" s="1"/>
      <c r="D264" s="164"/>
      <c r="E264" s="164"/>
      <c r="F264" s="164"/>
      <c r="G264" s="164"/>
      <c r="H264" s="164"/>
      <c r="I264" s="164"/>
      <c r="J264" s="164"/>
      <c r="K264" s="164"/>
      <c r="L264" s="164"/>
    </row>
    <row r="265" spans="1:12">
      <c r="A265" s="418"/>
      <c r="B265" s="1"/>
      <c r="C265" s="1"/>
      <c r="D265" s="164"/>
      <c r="E265" s="1"/>
      <c r="F265" s="1"/>
      <c r="G265" s="1"/>
      <c r="H265" s="1"/>
      <c r="I265" s="1"/>
      <c r="J265" s="1"/>
      <c r="K265" s="1"/>
      <c r="L265" s="1"/>
    </row>
    <row r="266" spans="1:12">
      <c r="A266" s="1"/>
      <c r="B266" s="1"/>
      <c r="C266" s="1"/>
      <c r="D266" s="164"/>
      <c r="E266" s="1"/>
      <c r="F266" s="1"/>
      <c r="G266" s="1"/>
      <c r="H266" s="1"/>
      <c r="I266" s="1"/>
      <c r="J266" s="1"/>
      <c r="K266" s="1"/>
      <c r="L266" s="1"/>
    </row>
    <row r="267" spans="1:12">
      <c r="A267" s="1"/>
      <c r="B267" s="1"/>
      <c r="C267" s="1"/>
      <c r="D267" s="164"/>
      <c r="E267" s="1"/>
      <c r="F267" s="1"/>
      <c r="G267" s="1"/>
      <c r="H267" s="1"/>
      <c r="I267" s="1"/>
      <c r="J267" s="1"/>
      <c r="K267" s="1"/>
      <c r="L267" s="1"/>
    </row>
    <row r="268" spans="1:1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1:1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1:1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1:1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1:1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1:1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1:1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1:1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1:1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1:1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1:1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1:1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1:1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1:1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1:1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1:1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1:1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1:1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1:1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1:1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1:1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1:1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1:1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1:1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1:1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1:1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1:1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1:1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1:1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1:1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1:1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1:1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1:1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1:1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1:1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1:1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1:1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1:1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1:1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1:1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1: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1:1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1:1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1:1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1:1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1:1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1:1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1:1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1:1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1:1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1:1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1:1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1:1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1:1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1:1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1:1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1:1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1:1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1:1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1:1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1:1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1:1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1:1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1:1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1:1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1:1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1:1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1:1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1:1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1:1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1:1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1:1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1:1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1:1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1:1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1:1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1:1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1:1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1:1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1:1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1:1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1:1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1:1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1:1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1:1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1:1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1:1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1:1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1:1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1:1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1:1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1:1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1:1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1:1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1:1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1:1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1:1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1:1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1:1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1:1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1:1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1:1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1:1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1:1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1:1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1:1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1:1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1:1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1:1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1:1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1:1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1:1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1:1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1:1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1:1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1:1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1:1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1:1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1:1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1:1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1:1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1:1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1:1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1:1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1:1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1:1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1:1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1:1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1:1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1:1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1:1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1:1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1:1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1:1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1:1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1:1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1:1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1:1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1:1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1: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1:1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1:1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1:1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56" firstPageNumber="10" orientation="landscape" horizontalDpi="300" verticalDpi="300" r:id="rId1"/>
  <headerFooter alignWithMargins="0">
    <oddFooter>&amp;P. oldal</oddFooter>
  </headerFooter>
  <rowBreaks count="3" manualBreakCount="3">
    <brk id="70" max="11" man="1"/>
    <brk id="134" max="11" man="1"/>
    <brk id="198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202"/>
  <sheetViews>
    <sheetView view="pageBreakPreview" zoomScaleNormal="100" workbookViewId="0"/>
  </sheetViews>
  <sheetFormatPr defaultRowHeight="12.75"/>
  <cols>
    <col min="1" max="1" width="60.42578125" customWidth="1"/>
    <col min="2" max="2" width="11.5703125" customWidth="1"/>
    <col min="3" max="3" width="13" customWidth="1"/>
    <col min="4" max="4" width="12.28515625" customWidth="1"/>
    <col min="5" max="6" width="11" customWidth="1"/>
    <col min="7" max="7" width="10.28515625" customWidth="1"/>
    <col min="8" max="8" width="13.140625" customWidth="1"/>
    <col min="9" max="9" width="10.5703125" customWidth="1"/>
    <col min="10" max="10" width="10.42578125" customWidth="1"/>
    <col min="11" max="11" width="10.7109375" customWidth="1"/>
    <col min="12" max="12" width="14" customWidth="1"/>
    <col min="13" max="13" width="9.85546875" bestFit="1" customWidth="1"/>
  </cols>
  <sheetData>
    <row r="1" spans="1:16" ht="15.75">
      <c r="A1" s="4" t="s">
        <v>702</v>
      </c>
      <c r="B1" s="4"/>
      <c r="C1" s="4"/>
      <c r="D1" s="4"/>
      <c r="E1" s="4"/>
      <c r="F1" s="4"/>
      <c r="G1" s="4"/>
      <c r="H1" s="4"/>
      <c r="I1" s="4"/>
      <c r="J1" s="5"/>
      <c r="K1" s="5"/>
      <c r="L1" s="5"/>
    </row>
    <row r="2" spans="1:16" ht="15.75">
      <c r="A2" s="4"/>
      <c r="B2" s="4"/>
      <c r="C2" s="4"/>
      <c r="D2" s="4"/>
      <c r="E2" s="4"/>
      <c r="F2" s="4"/>
      <c r="G2" s="4"/>
      <c r="H2" s="4"/>
      <c r="I2" s="4"/>
      <c r="J2" s="5"/>
      <c r="K2" s="5"/>
      <c r="L2" s="5"/>
    </row>
    <row r="3" spans="1:16" ht="15.75">
      <c r="A3" s="522" t="s">
        <v>35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</row>
    <row r="4" spans="1:16" ht="15.75">
      <c r="A4" s="522" t="s">
        <v>419</v>
      </c>
      <c r="B4" s="553"/>
      <c r="C4" s="553"/>
      <c r="D4" s="553"/>
      <c r="E4" s="553"/>
      <c r="F4" s="553"/>
      <c r="G4" s="553"/>
      <c r="H4" s="553"/>
      <c r="I4" s="553"/>
      <c r="J4" s="553"/>
      <c r="K4" s="553"/>
      <c r="L4" s="553"/>
    </row>
    <row r="5" spans="1:16" ht="15.75">
      <c r="A5" s="522" t="s">
        <v>20</v>
      </c>
      <c r="B5" s="553"/>
      <c r="C5" s="553"/>
      <c r="D5" s="553"/>
      <c r="E5" s="553"/>
      <c r="F5" s="553"/>
      <c r="G5" s="553"/>
      <c r="H5" s="553"/>
      <c r="I5" s="553"/>
      <c r="J5" s="553"/>
      <c r="K5" s="553"/>
      <c r="L5" s="553"/>
    </row>
    <row r="6" spans="1:16">
      <c r="A6" s="5"/>
      <c r="B6" s="5"/>
      <c r="C6" s="5"/>
      <c r="D6" s="5"/>
      <c r="E6" s="5"/>
      <c r="F6" s="5"/>
      <c r="G6" s="5"/>
      <c r="H6" s="5"/>
      <c r="I6" s="5"/>
      <c r="J6" s="5" t="s">
        <v>28</v>
      </c>
      <c r="K6" s="5"/>
      <c r="L6" s="5"/>
    </row>
    <row r="7" spans="1:16" ht="12.75" customHeight="1">
      <c r="A7" s="7" t="s">
        <v>38</v>
      </c>
      <c r="B7" s="7"/>
      <c r="C7" s="16" t="s">
        <v>30</v>
      </c>
      <c r="D7" s="528" t="s">
        <v>39</v>
      </c>
      <c r="E7" s="544"/>
      <c r="F7" s="544"/>
      <c r="G7" s="544"/>
      <c r="H7" s="544"/>
      <c r="I7" s="556" t="s">
        <v>40</v>
      </c>
      <c r="J7" s="545"/>
      <c r="K7" s="545"/>
      <c r="L7" s="525" t="s">
        <v>211</v>
      </c>
    </row>
    <row r="8" spans="1:16" ht="12.75" customHeight="1">
      <c r="A8" s="19" t="s">
        <v>41</v>
      </c>
      <c r="B8" s="19"/>
      <c r="C8" s="20" t="s">
        <v>47</v>
      </c>
      <c r="D8" s="525" t="s">
        <v>80</v>
      </c>
      <c r="E8" s="525" t="s">
        <v>81</v>
      </c>
      <c r="F8" s="525" t="s">
        <v>103</v>
      </c>
      <c r="G8" s="547" t="s">
        <v>232</v>
      </c>
      <c r="H8" s="530" t="s">
        <v>206</v>
      </c>
      <c r="I8" s="525" t="s">
        <v>43</v>
      </c>
      <c r="J8" s="525" t="s">
        <v>42</v>
      </c>
      <c r="K8" s="550" t="s">
        <v>250</v>
      </c>
      <c r="L8" s="526"/>
    </row>
    <row r="9" spans="1:16">
      <c r="A9" s="19"/>
      <c r="B9" s="19"/>
      <c r="C9" s="20" t="s">
        <v>33</v>
      </c>
      <c r="D9" s="526"/>
      <c r="E9" s="526"/>
      <c r="F9" s="526"/>
      <c r="G9" s="548"/>
      <c r="H9" s="554"/>
      <c r="I9" s="526"/>
      <c r="J9" s="526"/>
      <c r="K9" s="551"/>
      <c r="L9" s="526"/>
    </row>
    <row r="10" spans="1:16">
      <c r="A10" s="8"/>
      <c r="B10" s="8"/>
      <c r="C10" s="21"/>
      <c r="D10" s="527"/>
      <c r="E10" s="527"/>
      <c r="F10" s="527"/>
      <c r="G10" s="549"/>
      <c r="H10" s="555"/>
      <c r="I10" s="527"/>
      <c r="J10" s="527"/>
      <c r="K10" s="552"/>
      <c r="L10" s="527"/>
      <c r="P10" s="68"/>
    </row>
    <row r="11" spans="1:16">
      <c r="A11" s="7" t="s">
        <v>8</v>
      </c>
      <c r="B11" s="9"/>
      <c r="C11" s="18" t="s">
        <v>9</v>
      </c>
      <c r="D11" s="9" t="s">
        <v>10</v>
      </c>
      <c r="E11" s="18" t="s">
        <v>11</v>
      </c>
      <c r="F11" s="9" t="s">
        <v>12</v>
      </c>
      <c r="G11" s="18" t="s">
        <v>13</v>
      </c>
      <c r="H11" s="17" t="s">
        <v>14</v>
      </c>
      <c r="I11" s="9" t="s">
        <v>16</v>
      </c>
      <c r="J11" s="9" t="s">
        <v>17</v>
      </c>
      <c r="K11" s="18" t="s">
        <v>18</v>
      </c>
      <c r="L11" s="9" t="s">
        <v>19</v>
      </c>
    </row>
    <row r="12" spans="1:16">
      <c r="A12" s="13" t="s">
        <v>251</v>
      </c>
      <c r="B12" s="13"/>
      <c r="C12" s="7"/>
      <c r="D12" s="120"/>
      <c r="E12" s="120"/>
      <c r="F12" s="124"/>
      <c r="G12" s="120"/>
      <c r="H12" s="124"/>
      <c r="I12" s="120"/>
      <c r="J12" s="123"/>
      <c r="K12" s="120"/>
      <c r="L12" s="124"/>
    </row>
    <row r="13" spans="1:16">
      <c r="A13" s="46" t="s">
        <v>45</v>
      </c>
      <c r="B13" s="24"/>
      <c r="C13" s="347">
        <f>SUM(D13:L13)</f>
        <v>237805</v>
      </c>
      <c r="D13" s="93">
        <v>149117</v>
      </c>
      <c r="E13" s="93">
        <v>40887</v>
      </c>
      <c r="F13" s="128">
        <v>43797</v>
      </c>
      <c r="G13" s="93"/>
      <c r="H13" s="128"/>
      <c r="I13" s="93">
        <v>4004</v>
      </c>
      <c r="J13" s="138"/>
      <c r="K13" s="93"/>
      <c r="L13" s="128"/>
    </row>
    <row r="14" spans="1:16">
      <c r="A14" s="46" t="s">
        <v>488</v>
      </c>
      <c r="B14" s="24"/>
      <c r="C14" s="347">
        <f t="shared" ref="C14:C23" si="0">SUM(D14:L14)</f>
        <v>-9175</v>
      </c>
      <c r="D14" s="93">
        <v>-7225</v>
      </c>
      <c r="E14" s="93">
        <v>-1950</v>
      </c>
      <c r="F14" s="128"/>
      <c r="G14" s="93"/>
      <c r="H14" s="128"/>
      <c r="I14" s="93"/>
      <c r="J14" s="138"/>
      <c r="K14" s="93"/>
      <c r="L14" s="128"/>
    </row>
    <row r="15" spans="1:16">
      <c r="A15" s="46" t="s">
        <v>495</v>
      </c>
      <c r="B15" s="24"/>
      <c r="C15" s="347">
        <f t="shared" si="0"/>
        <v>300</v>
      </c>
      <c r="D15" s="93"/>
      <c r="E15" s="93"/>
      <c r="F15" s="128">
        <v>300</v>
      </c>
      <c r="G15" s="93"/>
      <c r="H15" s="128"/>
      <c r="I15" s="93"/>
      <c r="J15" s="138"/>
      <c r="K15" s="93"/>
      <c r="L15" s="128"/>
    </row>
    <row r="16" spans="1:16">
      <c r="A16" s="46" t="s">
        <v>496</v>
      </c>
      <c r="B16" s="24"/>
      <c r="C16" s="347">
        <f t="shared" si="0"/>
        <v>1500</v>
      </c>
      <c r="D16" s="93"/>
      <c r="E16" s="93"/>
      <c r="F16" s="128">
        <v>1500</v>
      </c>
      <c r="G16" s="93"/>
      <c r="H16" s="128"/>
      <c r="I16" s="93"/>
      <c r="J16" s="138"/>
      <c r="K16" s="93"/>
      <c r="L16" s="128"/>
    </row>
    <row r="17" spans="1:12">
      <c r="A17" s="46" t="s">
        <v>502</v>
      </c>
      <c r="B17" s="24"/>
      <c r="C17" s="347">
        <f t="shared" si="0"/>
        <v>250</v>
      </c>
      <c r="D17" s="93"/>
      <c r="E17" s="93"/>
      <c r="F17" s="128">
        <v>250</v>
      </c>
      <c r="G17" s="93"/>
      <c r="H17" s="128"/>
      <c r="I17" s="93"/>
      <c r="J17" s="138"/>
      <c r="K17" s="93"/>
      <c r="L17" s="128"/>
    </row>
    <row r="18" spans="1:12">
      <c r="A18" s="46" t="s">
        <v>497</v>
      </c>
      <c r="B18" s="24"/>
      <c r="C18" s="347">
        <f t="shared" si="0"/>
        <v>300</v>
      </c>
      <c r="D18" s="93"/>
      <c r="E18" s="93"/>
      <c r="F18" s="128">
        <v>300</v>
      </c>
      <c r="G18" s="93"/>
      <c r="H18" s="128"/>
      <c r="I18" s="93"/>
      <c r="J18" s="138"/>
      <c r="K18" s="93"/>
      <c r="L18" s="128"/>
    </row>
    <row r="19" spans="1:12">
      <c r="A19" s="46" t="s">
        <v>646</v>
      </c>
      <c r="B19" s="24"/>
      <c r="C19" s="347">
        <f t="shared" si="0"/>
        <v>591</v>
      </c>
      <c r="D19" s="93">
        <v>465</v>
      </c>
      <c r="E19" s="93">
        <v>126</v>
      </c>
      <c r="F19" s="128"/>
      <c r="G19" s="93"/>
      <c r="H19" s="128"/>
      <c r="I19" s="93"/>
      <c r="J19" s="138"/>
      <c r="K19" s="93"/>
      <c r="L19" s="128"/>
    </row>
    <row r="20" spans="1:12">
      <c r="A20" s="46" t="s">
        <v>525</v>
      </c>
      <c r="B20" s="24"/>
      <c r="C20" s="347">
        <f t="shared" si="0"/>
        <v>2072</v>
      </c>
      <c r="D20" s="93">
        <v>1631</v>
      </c>
      <c r="E20" s="93">
        <v>441</v>
      </c>
      <c r="F20" s="128"/>
      <c r="G20" s="93"/>
      <c r="H20" s="128"/>
      <c r="I20" s="93"/>
      <c r="J20" s="138"/>
      <c r="K20" s="93"/>
      <c r="L20" s="128"/>
    </row>
    <row r="21" spans="1:12">
      <c r="A21" s="46" t="s">
        <v>499</v>
      </c>
      <c r="B21" s="24"/>
      <c r="C21" s="347">
        <f t="shared" si="0"/>
        <v>1270</v>
      </c>
      <c r="D21" s="93"/>
      <c r="E21" s="93"/>
      <c r="F21" s="128"/>
      <c r="G21" s="93"/>
      <c r="H21" s="128"/>
      <c r="I21" s="93">
        <v>1270</v>
      </c>
      <c r="J21" s="138"/>
      <c r="K21" s="93"/>
      <c r="L21" s="128"/>
    </row>
    <row r="22" spans="1:12">
      <c r="A22" s="46" t="s">
        <v>500</v>
      </c>
      <c r="B22" s="24"/>
      <c r="C22" s="347">
        <f t="shared" si="0"/>
        <v>635</v>
      </c>
      <c r="D22" s="93"/>
      <c r="E22" s="93"/>
      <c r="F22" s="128"/>
      <c r="G22" s="93"/>
      <c r="H22" s="128"/>
      <c r="I22" s="93">
        <v>635</v>
      </c>
      <c r="J22" s="138"/>
      <c r="K22" s="93"/>
      <c r="L22" s="128"/>
    </row>
    <row r="23" spans="1:12">
      <c r="A23" s="46" t="s">
        <v>442</v>
      </c>
      <c r="B23" s="24"/>
      <c r="C23" s="347">
        <f t="shared" si="0"/>
        <v>-2257</v>
      </c>
      <c r="D23" s="93">
        <f>SUM(D14:D22)</f>
        <v>-5129</v>
      </c>
      <c r="E23" s="93">
        <f t="shared" ref="E23:L23" si="1">SUM(E14:E22)</f>
        <v>-1383</v>
      </c>
      <c r="F23" s="93">
        <f t="shared" si="1"/>
        <v>2350</v>
      </c>
      <c r="G23" s="93">
        <f t="shared" si="1"/>
        <v>0</v>
      </c>
      <c r="H23" s="93">
        <f t="shared" si="1"/>
        <v>0</v>
      </c>
      <c r="I23" s="93">
        <f t="shared" si="1"/>
        <v>1905</v>
      </c>
      <c r="J23" s="93">
        <f t="shared" si="1"/>
        <v>0</v>
      </c>
      <c r="K23" s="93">
        <f t="shared" si="1"/>
        <v>0</v>
      </c>
      <c r="L23" s="93">
        <f t="shared" si="1"/>
        <v>0</v>
      </c>
    </row>
    <row r="24" spans="1:12">
      <c r="A24" s="15" t="s">
        <v>427</v>
      </c>
      <c r="B24" s="322" t="s">
        <v>185</v>
      </c>
      <c r="C24" s="294">
        <f>SUM(D24:L24)</f>
        <v>235548</v>
      </c>
      <c r="D24" s="118">
        <f>SUM(D13,D23)</f>
        <v>143988</v>
      </c>
      <c r="E24" s="118">
        <f t="shared" ref="E24:L24" si="2">SUM(E13,E23)</f>
        <v>39504</v>
      </c>
      <c r="F24" s="118">
        <f t="shared" si="2"/>
        <v>46147</v>
      </c>
      <c r="G24" s="118">
        <f t="shared" si="2"/>
        <v>0</v>
      </c>
      <c r="H24" s="118">
        <f t="shared" si="2"/>
        <v>0</v>
      </c>
      <c r="I24" s="118">
        <f t="shared" si="2"/>
        <v>5909</v>
      </c>
      <c r="J24" s="118">
        <f t="shared" si="2"/>
        <v>0</v>
      </c>
      <c r="K24" s="118">
        <f t="shared" si="2"/>
        <v>0</v>
      </c>
      <c r="L24" s="118">
        <f t="shared" si="2"/>
        <v>0</v>
      </c>
    </row>
    <row r="25" spans="1:12">
      <c r="A25" s="13" t="s">
        <v>252</v>
      </c>
      <c r="B25" s="7"/>
      <c r="C25" s="295"/>
      <c r="D25" s="129"/>
      <c r="E25" s="120"/>
      <c r="F25" s="124"/>
      <c r="G25" s="120"/>
      <c r="H25" s="124"/>
      <c r="I25" s="130"/>
      <c r="J25" s="123"/>
      <c r="K25" s="120"/>
      <c r="L25" s="124"/>
    </row>
    <row r="26" spans="1:12">
      <c r="A26" s="46" t="s">
        <v>45</v>
      </c>
      <c r="B26" s="19"/>
      <c r="C26" s="347">
        <f>SUM(D26:L26)</f>
        <v>0</v>
      </c>
      <c r="D26" s="419"/>
      <c r="E26" s="93"/>
      <c r="F26" s="128"/>
      <c r="G26" s="93"/>
      <c r="H26" s="128"/>
      <c r="I26" s="108"/>
      <c r="J26" s="138"/>
      <c r="K26" s="93"/>
      <c r="L26" s="128"/>
    </row>
    <row r="27" spans="1:12">
      <c r="A27" s="15" t="s">
        <v>427</v>
      </c>
      <c r="B27" s="322" t="s">
        <v>185</v>
      </c>
      <c r="C27" s="294">
        <f>SUM(D27:L27)</f>
        <v>0</v>
      </c>
      <c r="D27" s="115">
        <v>0</v>
      </c>
      <c r="E27" s="118">
        <v>0</v>
      </c>
      <c r="F27" s="126">
        <v>0</v>
      </c>
      <c r="G27" s="118">
        <v>0</v>
      </c>
      <c r="H27" s="126">
        <v>0</v>
      </c>
      <c r="I27" s="111">
        <v>0</v>
      </c>
      <c r="J27" s="125">
        <v>0</v>
      </c>
      <c r="K27" s="118">
        <v>0</v>
      </c>
      <c r="L27" s="126">
        <v>0</v>
      </c>
    </row>
    <row r="28" spans="1:12">
      <c r="A28" s="60" t="s">
        <v>349</v>
      </c>
      <c r="B28" s="346"/>
      <c r="C28" s="448"/>
      <c r="D28" s="122"/>
      <c r="E28" s="120"/>
      <c r="F28" s="124"/>
      <c r="G28" s="120"/>
      <c r="H28" s="124"/>
      <c r="I28" s="130"/>
      <c r="J28" s="123"/>
      <c r="K28" s="120"/>
      <c r="L28" s="122"/>
    </row>
    <row r="29" spans="1:12">
      <c r="A29" s="46" t="s">
        <v>45</v>
      </c>
      <c r="B29" s="323"/>
      <c r="C29" s="347">
        <f>SUM(D29:L29)</f>
        <v>0</v>
      </c>
      <c r="D29" s="116"/>
      <c r="E29" s="93"/>
      <c r="F29" s="128"/>
      <c r="G29" s="93"/>
      <c r="H29" s="128"/>
      <c r="I29" s="108"/>
      <c r="J29" s="138"/>
      <c r="K29" s="93"/>
      <c r="L29" s="116"/>
    </row>
    <row r="30" spans="1:12">
      <c r="A30" s="15" t="s">
        <v>427</v>
      </c>
      <c r="B30" s="322" t="s">
        <v>185</v>
      </c>
      <c r="C30" s="294">
        <f>SUM(D30:L30)</f>
        <v>0</v>
      </c>
      <c r="D30" s="115">
        <v>0</v>
      </c>
      <c r="E30" s="118">
        <v>0</v>
      </c>
      <c r="F30" s="126">
        <v>0</v>
      </c>
      <c r="G30" s="118">
        <v>0</v>
      </c>
      <c r="H30" s="126">
        <v>0</v>
      </c>
      <c r="I30" s="111">
        <v>0</v>
      </c>
      <c r="J30" s="125">
        <v>0</v>
      </c>
      <c r="K30" s="118">
        <v>0</v>
      </c>
      <c r="L30" s="115">
        <v>0</v>
      </c>
    </row>
    <row r="31" spans="1:12">
      <c r="A31" s="13" t="s">
        <v>350</v>
      </c>
      <c r="B31" s="323"/>
      <c r="C31" s="347"/>
      <c r="D31" s="116"/>
      <c r="E31" s="93"/>
      <c r="F31" s="128"/>
      <c r="G31" s="93"/>
      <c r="H31" s="128"/>
      <c r="I31" s="108"/>
      <c r="J31" s="138"/>
      <c r="K31" s="93"/>
      <c r="L31" s="128"/>
    </row>
    <row r="32" spans="1:12">
      <c r="A32" s="46" t="s">
        <v>45</v>
      </c>
      <c r="B32" s="19"/>
      <c r="C32" s="297"/>
      <c r="D32" s="93"/>
      <c r="E32" s="93"/>
      <c r="F32" s="128"/>
      <c r="G32" s="93"/>
      <c r="H32" s="128"/>
      <c r="I32" s="93"/>
      <c r="J32" s="138"/>
      <c r="K32" s="93"/>
      <c r="L32" s="128"/>
    </row>
    <row r="33" spans="1:12">
      <c r="A33" s="11" t="s">
        <v>427</v>
      </c>
      <c r="B33" s="19"/>
      <c r="C33" s="347">
        <f>SUM(D33:L33)</f>
        <v>0</v>
      </c>
      <c r="D33" s="93"/>
      <c r="E33" s="93"/>
      <c r="F33" s="128"/>
      <c r="G33" s="93"/>
      <c r="H33" s="128"/>
      <c r="I33" s="93"/>
      <c r="J33" s="138"/>
      <c r="K33" s="93"/>
      <c r="L33" s="128"/>
    </row>
    <row r="34" spans="1:12" ht="11.25" customHeight="1">
      <c r="A34" s="15" t="s">
        <v>45</v>
      </c>
      <c r="B34" s="322" t="s">
        <v>183</v>
      </c>
      <c r="C34" s="294">
        <f>SUM(D34:L34)</f>
        <v>0</v>
      </c>
      <c r="D34" s="118">
        <f>SUM(E34:L34)</f>
        <v>0</v>
      </c>
      <c r="E34" s="118">
        <v>0</v>
      </c>
      <c r="F34" s="126">
        <v>0</v>
      </c>
      <c r="G34" s="118">
        <v>0</v>
      </c>
      <c r="H34" s="126">
        <v>0</v>
      </c>
      <c r="I34" s="118"/>
      <c r="J34" s="125">
        <v>0</v>
      </c>
      <c r="K34" s="118">
        <v>0</v>
      </c>
      <c r="L34" s="126">
        <v>0</v>
      </c>
    </row>
    <row r="35" spans="1:12">
      <c r="A35" s="13" t="s">
        <v>351</v>
      </c>
      <c r="B35" s="7"/>
      <c r="C35" s="295"/>
      <c r="D35" s="120"/>
      <c r="E35" s="120"/>
      <c r="F35" s="124"/>
      <c r="G35" s="120"/>
      <c r="H35" s="124"/>
      <c r="I35" s="120"/>
      <c r="J35" s="123"/>
      <c r="K35" s="120"/>
      <c r="L35" s="124"/>
    </row>
    <row r="36" spans="1:12">
      <c r="A36" s="46" t="s">
        <v>45</v>
      </c>
      <c r="B36" s="19"/>
      <c r="C36" s="347">
        <f>SUM(D36:L36)</f>
        <v>20</v>
      </c>
      <c r="D36" s="93"/>
      <c r="E36" s="93"/>
      <c r="F36" s="128"/>
      <c r="G36" s="93">
        <v>20</v>
      </c>
      <c r="H36" s="128"/>
      <c r="I36" s="93"/>
      <c r="J36" s="138"/>
      <c r="K36" s="93"/>
      <c r="L36" s="128"/>
    </row>
    <row r="37" spans="1:12">
      <c r="A37" s="46" t="s">
        <v>498</v>
      </c>
      <c r="B37" s="19"/>
      <c r="C37" s="347">
        <f t="shared" ref="C37:C38" si="3">SUM(D37:L37)</f>
        <v>-20</v>
      </c>
      <c r="D37" s="93"/>
      <c r="E37" s="93"/>
      <c r="F37" s="128"/>
      <c r="G37" s="93">
        <v>-20</v>
      </c>
      <c r="H37" s="128"/>
      <c r="I37" s="93"/>
      <c r="J37" s="138"/>
      <c r="K37" s="93"/>
      <c r="L37" s="128"/>
    </row>
    <row r="38" spans="1:12">
      <c r="A38" s="46" t="s">
        <v>442</v>
      </c>
      <c r="B38" s="19"/>
      <c r="C38" s="347">
        <f t="shared" si="3"/>
        <v>-20</v>
      </c>
      <c r="D38" s="93"/>
      <c r="E38" s="93"/>
      <c r="F38" s="128"/>
      <c r="G38" s="93">
        <v>-20</v>
      </c>
      <c r="H38" s="128"/>
      <c r="I38" s="93"/>
      <c r="J38" s="138"/>
      <c r="K38" s="93"/>
      <c r="L38" s="128"/>
    </row>
    <row r="39" spans="1:12">
      <c r="A39" s="15" t="s">
        <v>427</v>
      </c>
      <c r="B39" s="322" t="s">
        <v>183</v>
      </c>
      <c r="C39" s="294">
        <f>SUM(D39:L39)</f>
        <v>0</v>
      </c>
      <c r="D39" s="118"/>
      <c r="E39" s="118">
        <v>0</v>
      </c>
      <c r="F39" s="126">
        <v>0</v>
      </c>
      <c r="G39" s="118">
        <v>0</v>
      </c>
      <c r="H39" s="126">
        <v>0</v>
      </c>
      <c r="I39" s="118"/>
      <c r="J39" s="125">
        <v>0</v>
      </c>
      <c r="K39" s="118">
        <v>0</v>
      </c>
      <c r="L39" s="126">
        <v>0</v>
      </c>
    </row>
    <row r="40" spans="1:12">
      <c r="A40" s="13" t="s">
        <v>50</v>
      </c>
      <c r="B40" s="13"/>
      <c r="C40" s="295"/>
      <c r="D40" s="120"/>
      <c r="E40" s="124"/>
      <c r="F40" s="120"/>
      <c r="G40" s="124"/>
      <c r="H40" s="120"/>
      <c r="I40" s="124"/>
      <c r="J40" s="120"/>
      <c r="K40" s="124"/>
      <c r="L40" s="120"/>
    </row>
    <row r="41" spans="1:12">
      <c r="A41" s="60" t="s">
        <v>45</v>
      </c>
      <c r="B41" s="24"/>
      <c r="C41" s="347">
        <f>SUM(D41:L41)</f>
        <v>237825</v>
      </c>
      <c r="D41" s="93">
        <f>SUM(D13,D26,D29,D33,D36)</f>
        <v>149117</v>
      </c>
      <c r="E41" s="128">
        <f t="shared" ref="E41:L41" si="4">SUM(E13,E26,E29,E33,E36)</f>
        <v>40887</v>
      </c>
      <c r="F41" s="93">
        <f t="shared" si="4"/>
        <v>43797</v>
      </c>
      <c r="G41" s="128">
        <f t="shared" si="4"/>
        <v>20</v>
      </c>
      <c r="H41" s="93">
        <f t="shared" si="4"/>
        <v>0</v>
      </c>
      <c r="I41" s="128">
        <f t="shared" si="4"/>
        <v>4004</v>
      </c>
      <c r="J41" s="93">
        <f t="shared" si="4"/>
        <v>0</v>
      </c>
      <c r="K41" s="128">
        <f t="shared" si="4"/>
        <v>0</v>
      </c>
      <c r="L41" s="93">
        <f t="shared" si="4"/>
        <v>0</v>
      </c>
    </row>
    <row r="42" spans="1:12">
      <c r="A42" s="60" t="s">
        <v>442</v>
      </c>
      <c r="B42" s="24"/>
      <c r="C42" s="347">
        <f>SUM(D42:L42)</f>
        <v>-2277</v>
      </c>
      <c r="D42" s="93">
        <f>SUM(D23,D38,)</f>
        <v>-5129</v>
      </c>
      <c r="E42" s="93">
        <f t="shared" ref="E42:L42" si="5">SUM(E23,E38,)</f>
        <v>-1383</v>
      </c>
      <c r="F42" s="93">
        <f t="shared" si="5"/>
        <v>2350</v>
      </c>
      <c r="G42" s="93">
        <f t="shared" si="5"/>
        <v>-20</v>
      </c>
      <c r="H42" s="93">
        <f t="shared" si="5"/>
        <v>0</v>
      </c>
      <c r="I42" s="93">
        <f t="shared" si="5"/>
        <v>1905</v>
      </c>
      <c r="J42" s="93">
        <f t="shared" si="5"/>
        <v>0</v>
      </c>
      <c r="K42" s="93">
        <f t="shared" si="5"/>
        <v>0</v>
      </c>
      <c r="L42" s="93">
        <f t="shared" si="5"/>
        <v>0</v>
      </c>
    </row>
    <row r="43" spans="1:12" s="165" customFormat="1">
      <c r="A43" s="49" t="s">
        <v>427</v>
      </c>
      <c r="B43" s="14"/>
      <c r="C43" s="294">
        <f>SUM(D43:L43)</f>
        <v>235548</v>
      </c>
      <c r="D43" s="136">
        <f>SUM(D41:D42)</f>
        <v>143988</v>
      </c>
      <c r="E43" s="136">
        <f t="shared" ref="E43:L43" si="6">SUM(E41:E42)</f>
        <v>39504</v>
      </c>
      <c r="F43" s="136">
        <f t="shared" si="6"/>
        <v>46147</v>
      </c>
      <c r="G43" s="136">
        <f t="shared" si="6"/>
        <v>0</v>
      </c>
      <c r="H43" s="136">
        <f t="shared" si="6"/>
        <v>0</v>
      </c>
      <c r="I43" s="136">
        <f t="shared" si="6"/>
        <v>5909</v>
      </c>
      <c r="J43" s="136">
        <f t="shared" si="6"/>
        <v>0</v>
      </c>
      <c r="K43" s="136">
        <f t="shared" si="6"/>
        <v>0</v>
      </c>
      <c r="L43" s="136">
        <f t="shared" si="6"/>
        <v>0</v>
      </c>
    </row>
    <row r="44" spans="1:12" ht="15" customHeight="1">
      <c r="A44" s="429" t="s">
        <v>444</v>
      </c>
      <c r="B44" s="429"/>
      <c r="C44" s="433">
        <f>SUM(D44:L44)</f>
        <v>20</v>
      </c>
      <c r="D44" s="430">
        <v>0</v>
      </c>
      <c r="E44" s="430">
        <v>0</v>
      </c>
      <c r="F44" s="430">
        <v>0</v>
      </c>
      <c r="G44" s="430">
        <v>20</v>
      </c>
      <c r="H44" s="430"/>
      <c r="I44" s="430">
        <v>0</v>
      </c>
      <c r="J44" s="430">
        <v>0</v>
      </c>
      <c r="K44" s="430">
        <v>0</v>
      </c>
      <c r="L44" s="430">
        <v>0</v>
      </c>
    </row>
    <row r="45" spans="1:12" ht="13.5" customHeight="1">
      <c r="A45" s="427" t="s">
        <v>445</v>
      </c>
      <c r="B45" s="427"/>
      <c r="C45" s="434">
        <v>0</v>
      </c>
      <c r="D45" s="428"/>
      <c r="E45" s="428"/>
      <c r="F45" s="428"/>
      <c r="G45" s="428">
        <v>0</v>
      </c>
      <c r="H45" s="428"/>
      <c r="I45" s="428"/>
      <c r="J45" s="428"/>
      <c r="K45" s="428"/>
      <c r="L45" s="428"/>
    </row>
    <row r="46" spans="1:12" ht="14.25" customHeight="1">
      <c r="A46" s="429" t="s">
        <v>446</v>
      </c>
      <c r="B46" s="429"/>
      <c r="C46" s="433">
        <f>SUM(D46:L46)</f>
        <v>0</v>
      </c>
      <c r="D46" s="432">
        <v>0</v>
      </c>
      <c r="E46" s="432">
        <v>0</v>
      </c>
      <c r="F46" s="432">
        <v>0</v>
      </c>
      <c r="G46" s="432">
        <v>0</v>
      </c>
      <c r="H46" s="432">
        <v>0</v>
      </c>
      <c r="I46" s="432">
        <v>0</v>
      </c>
      <c r="J46" s="432">
        <v>0</v>
      </c>
      <c r="K46" s="432">
        <v>0</v>
      </c>
      <c r="L46" s="432">
        <v>0</v>
      </c>
    </row>
    <row r="47" spans="1:12" ht="13.5" customHeight="1">
      <c r="A47" s="427" t="s">
        <v>447</v>
      </c>
      <c r="B47" s="427"/>
      <c r="C47" s="434"/>
      <c r="D47" s="431"/>
      <c r="E47" s="431"/>
      <c r="F47" s="431"/>
      <c r="G47" s="431"/>
      <c r="H47" s="431"/>
      <c r="I47" s="431"/>
      <c r="J47" s="431"/>
      <c r="K47" s="431"/>
      <c r="L47" s="431"/>
    </row>
    <row r="48" spans="1:12" ht="13.5" customHeight="1">
      <c r="A48" s="429" t="s">
        <v>448</v>
      </c>
      <c r="B48" s="429"/>
      <c r="C48" s="433">
        <f>SUM(D48:L48)</f>
        <v>237805</v>
      </c>
      <c r="D48" s="430">
        <v>149117</v>
      </c>
      <c r="E48" s="430">
        <v>40887</v>
      </c>
      <c r="F48" s="430">
        <v>43797</v>
      </c>
      <c r="G48" s="430">
        <f t="shared" ref="G48:L49" si="7">SUM(G24,G27)</f>
        <v>0</v>
      </c>
      <c r="H48" s="430">
        <f t="shared" si="7"/>
        <v>0</v>
      </c>
      <c r="I48" s="430">
        <v>4004</v>
      </c>
      <c r="J48" s="430">
        <f t="shared" si="7"/>
        <v>0</v>
      </c>
      <c r="K48" s="430">
        <f t="shared" si="7"/>
        <v>0</v>
      </c>
      <c r="L48" s="430">
        <f t="shared" si="7"/>
        <v>0</v>
      </c>
    </row>
    <row r="49" spans="1:12">
      <c r="A49" s="427" t="s">
        <v>449</v>
      </c>
      <c r="B49" s="427"/>
      <c r="C49" s="434">
        <f>SUM(D49:L49)</f>
        <v>235548</v>
      </c>
      <c r="D49" s="428">
        <v>143988</v>
      </c>
      <c r="E49" s="428">
        <v>39504</v>
      </c>
      <c r="F49" s="428">
        <v>46147</v>
      </c>
      <c r="G49" s="428">
        <f t="shared" si="7"/>
        <v>0</v>
      </c>
      <c r="H49" s="428">
        <f t="shared" si="7"/>
        <v>0</v>
      </c>
      <c r="I49" s="428">
        <v>5909</v>
      </c>
      <c r="J49" s="428">
        <f t="shared" si="7"/>
        <v>0</v>
      </c>
      <c r="K49" s="428">
        <f t="shared" si="7"/>
        <v>0</v>
      </c>
      <c r="L49" s="428">
        <f t="shared" si="7"/>
        <v>0</v>
      </c>
    </row>
    <row r="50" spans="1:12">
      <c r="A50" s="1"/>
      <c r="B50" s="1"/>
      <c r="C50" s="1"/>
      <c r="D50" s="164"/>
      <c r="E50" s="164"/>
      <c r="F50" s="164"/>
      <c r="G50" s="164"/>
      <c r="H50" s="164"/>
      <c r="I50" s="164"/>
      <c r="J50" s="164"/>
      <c r="K50" s="164"/>
      <c r="L50" s="164"/>
    </row>
    <row r="51" spans="1:12">
      <c r="A51" s="1"/>
      <c r="B51" s="1"/>
      <c r="C51" s="1"/>
      <c r="D51" s="164"/>
      <c r="E51" s="164"/>
      <c r="F51" s="164"/>
      <c r="G51" s="164"/>
      <c r="H51" s="164"/>
      <c r="I51" s="164"/>
      <c r="J51" s="164"/>
      <c r="K51" s="164"/>
      <c r="L51" s="164"/>
    </row>
    <row r="52" spans="1:12">
      <c r="A52" s="1"/>
      <c r="B52" s="418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</sheetData>
  <mergeCells count="14">
    <mergeCell ref="A3:L3"/>
    <mergeCell ref="A4:L4"/>
    <mergeCell ref="A5:L5"/>
    <mergeCell ref="L7:L10"/>
    <mergeCell ref="D8:D10"/>
    <mergeCell ref="E8:E10"/>
    <mergeCell ref="F8:F10"/>
    <mergeCell ref="G8:G10"/>
    <mergeCell ref="H8:H10"/>
    <mergeCell ref="I8:I10"/>
    <mergeCell ref="J8:J10"/>
    <mergeCell ref="K8:K10"/>
    <mergeCell ref="D7:H7"/>
    <mergeCell ref="I7:K7"/>
  </mergeCells>
  <phoneticPr fontId="0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75" firstPageNumber="13" orientation="landscape" horizontalDpi="300" verticalDpi="300" r:id="rId1"/>
  <headerFooter alignWithMargins="0">
    <oddFooter>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P237"/>
  <sheetViews>
    <sheetView view="pageBreakPreview" zoomScaleNormal="100" zoomScaleSheetLayoutView="100" workbookViewId="0"/>
  </sheetViews>
  <sheetFormatPr defaultRowHeight="12.75"/>
  <cols>
    <col min="1" max="1" width="50.5703125" style="239" customWidth="1"/>
    <col min="2" max="2" width="15.140625" style="239" customWidth="1"/>
    <col min="3" max="3" width="15.7109375" style="239" customWidth="1"/>
    <col min="4" max="5" width="18.5703125" style="239" customWidth="1"/>
    <col min="6" max="6" width="16.5703125" style="239" customWidth="1"/>
    <col min="7" max="7" width="17" style="239" customWidth="1"/>
    <col min="8" max="8" width="15.140625" style="239" customWidth="1"/>
    <col min="9" max="9" width="18.28515625" style="239" customWidth="1"/>
    <col min="10" max="10" width="15.85546875" style="239" customWidth="1"/>
    <col min="11" max="11" width="17.42578125" style="239" customWidth="1"/>
    <col min="12" max="12" width="14" style="239" customWidth="1"/>
    <col min="13" max="13" width="9.7109375" style="239" hidden="1" customWidth="1"/>
    <col min="14" max="14" width="9.28515625" style="378" bestFit="1" customWidth="1"/>
    <col min="15" max="16384" width="9.140625" style="239"/>
  </cols>
  <sheetData>
    <row r="1" spans="1:16" ht="15.75">
      <c r="A1" s="4" t="s">
        <v>703</v>
      </c>
      <c r="B1" s="4"/>
      <c r="C1" s="4"/>
      <c r="D1" s="4"/>
      <c r="E1" s="4"/>
      <c r="F1" s="4"/>
      <c r="G1" s="4"/>
      <c r="H1" s="4"/>
      <c r="I1" s="240"/>
      <c r="J1" s="241"/>
      <c r="K1" s="241"/>
      <c r="L1" s="240"/>
      <c r="M1" s="238"/>
    </row>
    <row r="2" spans="1:16" ht="15.75">
      <c r="A2" s="542" t="s">
        <v>44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238"/>
    </row>
    <row r="3" spans="1:16" ht="15.75">
      <c r="A3" s="542" t="s">
        <v>344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238"/>
    </row>
    <row r="4" spans="1:16" ht="15.75">
      <c r="A4" s="542" t="s">
        <v>668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238"/>
    </row>
    <row r="5" spans="1:16" ht="15.75">
      <c r="A5" s="542" t="s">
        <v>20</v>
      </c>
      <c r="B5" s="542"/>
      <c r="C5" s="542"/>
      <c r="D5" s="542"/>
      <c r="E5" s="542"/>
      <c r="F5" s="542"/>
      <c r="G5" s="542"/>
      <c r="H5" s="542"/>
      <c r="I5" s="542"/>
      <c r="J5" s="542"/>
      <c r="K5" s="542"/>
      <c r="L5" s="542"/>
      <c r="M5" s="238"/>
    </row>
    <row r="6" spans="1:16">
      <c r="A6" s="240"/>
      <c r="B6" s="240"/>
      <c r="C6" s="240"/>
      <c r="D6" s="242"/>
      <c r="E6" s="240"/>
      <c r="F6" s="240"/>
      <c r="G6" s="240"/>
      <c r="H6" s="240"/>
      <c r="I6" s="560" t="s">
        <v>28</v>
      </c>
      <c r="J6" s="560"/>
      <c r="K6" s="560"/>
      <c r="L6" s="560"/>
      <c r="M6" s="560"/>
    </row>
    <row r="7" spans="1:16">
      <c r="A7" s="7" t="s">
        <v>38</v>
      </c>
      <c r="B7" s="547" t="s">
        <v>268</v>
      </c>
      <c r="C7" s="531" t="s">
        <v>281</v>
      </c>
      <c r="D7" s="528" t="s">
        <v>39</v>
      </c>
      <c r="E7" s="544"/>
      <c r="F7" s="544"/>
      <c r="G7" s="544"/>
      <c r="H7" s="529"/>
      <c r="I7" s="556" t="s">
        <v>40</v>
      </c>
      <c r="J7" s="545"/>
      <c r="K7" s="545"/>
      <c r="L7" s="525" t="s">
        <v>211</v>
      </c>
      <c r="M7" s="561" t="s">
        <v>386</v>
      </c>
    </row>
    <row r="8" spans="1:16" ht="12.75" customHeight="1">
      <c r="A8" s="19" t="s">
        <v>41</v>
      </c>
      <c r="B8" s="557"/>
      <c r="C8" s="533"/>
      <c r="D8" s="525" t="s">
        <v>80</v>
      </c>
      <c r="E8" s="525" t="s">
        <v>81</v>
      </c>
      <c r="F8" s="525" t="s">
        <v>103</v>
      </c>
      <c r="G8" s="547" t="s">
        <v>232</v>
      </c>
      <c r="H8" s="547" t="s">
        <v>206</v>
      </c>
      <c r="I8" s="564" t="s">
        <v>43</v>
      </c>
      <c r="J8" s="525" t="s">
        <v>42</v>
      </c>
      <c r="K8" s="550" t="s">
        <v>249</v>
      </c>
      <c r="L8" s="526"/>
      <c r="M8" s="562"/>
    </row>
    <row r="9" spans="1:16">
      <c r="A9" s="19"/>
      <c r="B9" s="557"/>
      <c r="C9" s="533"/>
      <c r="D9" s="526"/>
      <c r="E9" s="526"/>
      <c r="F9" s="526"/>
      <c r="G9" s="548"/>
      <c r="H9" s="548"/>
      <c r="I9" s="565"/>
      <c r="J9" s="526"/>
      <c r="K9" s="551"/>
      <c r="L9" s="526"/>
      <c r="M9" s="562"/>
    </row>
    <row r="10" spans="1:16">
      <c r="A10" s="8"/>
      <c r="B10" s="558"/>
      <c r="C10" s="559"/>
      <c r="D10" s="527"/>
      <c r="E10" s="527"/>
      <c r="F10" s="527"/>
      <c r="G10" s="549"/>
      <c r="H10" s="549"/>
      <c r="I10" s="566"/>
      <c r="J10" s="527"/>
      <c r="K10" s="552"/>
      <c r="L10" s="527"/>
      <c r="M10" s="563"/>
    </row>
    <row r="11" spans="1:16">
      <c r="A11" s="7" t="s">
        <v>8</v>
      </c>
      <c r="B11" s="9" t="s">
        <v>9</v>
      </c>
      <c r="C11" s="479" t="s">
        <v>9</v>
      </c>
      <c r="D11" s="9" t="s">
        <v>10</v>
      </c>
      <c r="E11" s="479" t="s">
        <v>11</v>
      </c>
      <c r="F11" s="9" t="s">
        <v>12</v>
      </c>
      <c r="G11" s="479" t="s">
        <v>13</v>
      </c>
      <c r="H11" s="9" t="s">
        <v>14</v>
      </c>
      <c r="I11" s="479" t="s">
        <v>16</v>
      </c>
      <c r="J11" s="9" t="s">
        <v>17</v>
      </c>
      <c r="K11" s="479" t="s">
        <v>18</v>
      </c>
      <c r="L11" s="9" t="s">
        <v>19</v>
      </c>
      <c r="M11" s="379" t="s">
        <v>387</v>
      </c>
    </row>
    <row r="12" spans="1:16">
      <c r="A12" s="233" t="s">
        <v>261</v>
      </c>
      <c r="B12" s="233"/>
      <c r="C12" s="233"/>
      <c r="D12" s="225"/>
      <c r="E12" s="226"/>
      <c r="F12" s="225"/>
      <c r="G12" s="226"/>
      <c r="H12" s="226"/>
      <c r="I12" s="225"/>
      <c r="J12" s="226"/>
      <c r="K12" s="225"/>
      <c r="L12" s="226"/>
      <c r="M12" s="210"/>
      <c r="N12" s="231"/>
      <c r="O12" s="365"/>
    </row>
    <row r="13" spans="1:16" s="369" customFormat="1">
      <c r="A13" s="244" t="s">
        <v>36</v>
      </c>
      <c r="B13" s="244" t="s">
        <v>183</v>
      </c>
      <c r="C13" s="231">
        <f>SUM(D13:I13)</f>
        <v>143553</v>
      </c>
      <c r="D13" s="230">
        <v>78079</v>
      </c>
      <c r="E13" s="231">
        <v>22344</v>
      </c>
      <c r="F13" s="230">
        <v>26086</v>
      </c>
      <c r="G13" s="231">
        <v>16390</v>
      </c>
      <c r="H13" s="231"/>
      <c r="I13" s="230">
        <v>654</v>
      </c>
      <c r="J13" s="231"/>
      <c r="K13" s="230"/>
      <c r="L13" s="231"/>
      <c r="M13" s="210"/>
      <c r="N13" s="231">
        <f>C13-'[3]4.3-7'!C14</f>
        <v>0</v>
      </c>
      <c r="O13" s="275">
        <f>SUM(D13:L13)</f>
        <v>143553</v>
      </c>
      <c r="P13" s="275">
        <f>O13-C13</f>
        <v>0</v>
      </c>
    </row>
    <row r="14" spans="1:16">
      <c r="A14" s="209" t="s">
        <v>669</v>
      </c>
      <c r="B14" s="244"/>
      <c r="C14" s="210">
        <v>1139</v>
      </c>
      <c r="D14" s="230"/>
      <c r="E14" s="231"/>
      <c r="F14" s="230"/>
      <c r="G14" s="231"/>
      <c r="H14" s="231"/>
      <c r="I14" s="230">
        <v>1139</v>
      </c>
      <c r="J14" s="231"/>
      <c r="K14" s="230"/>
      <c r="L14" s="231"/>
      <c r="M14" s="210"/>
      <c r="N14" s="231">
        <f>C14-'[3]4.3-7'!C15</f>
        <v>0</v>
      </c>
      <c r="O14" s="275">
        <f t="shared" ref="O14:O77" si="0">SUM(D14:L14)</f>
        <v>1139</v>
      </c>
      <c r="P14" s="275">
        <f t="shared" ref="P14:P77" si="1">O14-C14</f>
        <v>0</v>
      </c>
    </row>
    <row r="15" spans="1:16">
      <c r="A15" s="209" t="s">
        <v>670</v>
      </c>
      <c r="B15" s="262"/>
      <c r="C15" s="210">
        <v>1000</v>
      </c>
      <c r="D15" s="230"/>
      <c r="E15" s="231"/>
      <c r="F15" s="230">
        <v>1000</v>
      </c>
      <c r="G15" s="231"/>
      <c r="H15" s="231"/>
      <c r="I15" s="230"/>
      <c r="J15" s="231"/>
      <c r="K15" s="230"/>
      <c r="L15" s="231"/>
      <c r="M15" s="210"/>
      <c r="N15" s="231">
        <f>C15-'[3]4.3-7'!C16</f>
        <v>0</v>
      </c>
      <c r="O15" s="275">
        <f t="shared" si="0"/>
        <v>1000</v>
      </c>
      <c r="P15" s="275">
        <f t="shared" si="1"/>
        <v>0</v>
      </c>
    </row>
    <row r="16" spans="1:16">
      <c r="A16" s="209" t="s">
        <v>671</v>
      </c>
      <c r="B16" s="244"/>
      <c r="C16" s="210">
        <v>-16390</v>
      </c>
      <c r="D16" s="230"/>
      <c r="E16" s="231"/>
      <c r="F16" s="230"/>
      <c r="G16" s="231">
        <v>-16390</v>
      </c>
      <c r="H16" s="231"/>
      <c r="I16" s="230"/>
      <c r="J16" s="231"/>
      <c r="K16" s="230"/>
      <c r="L16" s="231"/>
      <c r="M16" s="210"/>
      <c r="N16" s="231">
        <f>C16-'[3]4.3-7'!C17</f>
        <v>0</v>
      </c>
      <c r="O16" s="275">
        <f t="shared" si="0"/>
        <v>-16390</v>
      </c>
      <c r="P16" s="275">
        <f t="shared" si="1"/>
        <v>0</v>
      </c>
    </row>
    <row r="17" spans="1:16">
      <c r="A17" s="209" t="s">
        <v>672</v>
      </c>
      <c r="B17" s="244"/>
      <c r="C17" s="231">
        <f>SUM(C14:C16)</f>
        <v>-14251</v>
      </c>
      <c r="D17" s="231">
        <f t="shared" ref="D17:L17" si="2">SUM(D14:D16)</f>
        <v>0</v>
      </c>
      <c r="E17" s="231">
        <f t="shared" si="2"/>
        <v>0</v>
      </c>
      <c r="F17" s="231">
        <f t="shared" si="2"/>
        <v>1000</v>
      </c>
      <c r="G17" s="231">
        <f t="shared" si="2"/>
        <v>-16390</v>
      </c>
      <c r="H17" s="231">
        <f t="shared" si="2"/>
        <v>0</v>
      </c>
      <c r="I17" s="231">
        <f t="shared" si="2"/>
        <v>1139</v>
      </c>
      <c r="J17" s="231">
        <f t="shared" si="2"/>
        <v>0</v>
      </c>
      <c r="K17" s="231">
        <f t="shared" si="2"/>
        <v>0</v>
      </c>
      <c r="L17" s="231">
        <f t="shared" si="2"/>
        <v>0</v>
      </c>
      <c r="M17" s="210"/>
      <c r="N17" s="231">
        <f>C17-'[3]4.3-7'!C18</f>
        <v>0</v>
      </c>
      <c r="O17" s="275">
        <f t="shared" si="0"/>
        <v>-14251</v>
      </c>
      <c r="P17" s="275">
        <f t="shared" si="1"/>
        <v>0</v>
      </c>
    </row>
    <row r="18" spans="1:16" s="370" customFormat="1">
      <c r="A18" s="480" t="s">
        <v>673</v>
      </c>
      <c r="B18" s="227"/>
      <c r="C18" s="228">
        <f>C13+C17</f>
        <v>129302</v>
      </c>
      <c r="D18" s="228">
        <f t="shared" ref="D18:L18" si="3">D13+D17</f>
        <v>78079</v>
      </c>
      <c r="E18" s="228">
        <f t="shared" si="3"/>
        <v>22344</v>
      </c>
      <c r="F18" s="228">
        <f t="shared" si="3"/>
        <v>27086</v>
      </c>
      <c r="G18" s="228">
        <f t="shared" si="3"/>
        <v>0</v>
      </c>
      <c r="H18" s="228">
        <f t="shared" si="3"/>
        <v>0</v>
      </c>
      <c r="I18" s="228">
        <f t="shared" si="3"/>
        <v>1793</v>
      </c>
      <c r="J18" s="228">
        <f t="shared" si="3"/>
        <v>0</v>
      </c>
      <c r="K18" s="228">
        <f t="shared" si="3"/>
        <v>0</v>
      </c>
      <c r="L18" s="228">
        <f t="shared" si="3"/>
        <v>0</v>
      </c>
      <c r="M18" s="212"/>
      <c r="N18" s="231">
        <f>C18-'[3]4.3-7'!C19</f>
        <v>0</v>
      </c>
      <c r="O18" s="275">
        <f t="shared" si="0"/>
        <v>129302</v>
      </c>
      <c r="P18" s="275">
        <f t="shared" si="1"/>
        <v>0</v>
      </c>
    </row>
    <row r="19" spans="1:16">
      <c r="A19" s="232" t="s">
        <v>262</v>
      </c>
      <c r="B19" s="232"/>
      <c r="C19" s="231"/>
      <c r="D19" s="230"/>
      <c r="E19" s="231"/>
      <c r="F19" s="230"/>
      <c r="G19" s="231"/>
      <c r="H19" s="231"/>
      <c r="I19" s="230"/>
      <c r="J19" s="231"/>
      <c r="K19" s="230"/>
      <c r="L19" s="231"/>
      <c r="M19" s="210"/>
      <c r="N19" s="231">
        <f>C19-'[3]4.3-7'!C20</f>
        <v>0</v>
      </c>
      <c r="O19" s="275">
        <f t="shared" si="0"/>
        <v>0</v>
      </c>
      <c r="P19" s="275">
        <f t="shared" si="1"/>
        <v>0</v>
      </c>
    </row>
    <row r="20" spans="1:16">
      <c r="A20" s="244" t="s">
        <v>36</v>
      </c>
      <c r="B20" s="244" t="s">
        <v>183</v>
      </c>
      <c r="C20" s="231">
        <f>SUM(D20:I20)</f>
        <v>120402</v>
      </c>
      <c r="D20" s="371">
        <v>65878</v>
      </c>
      <c r="E20" s="231">
        <v>17500</v>
      </c>
      <c r="F20" s="230">
        <v>22502</v>
      </c>
      <c r="G20" s="231">
        <v>12760</v>
      </c>
      <c r="H20" s="231"/>
      <c r="I20" s="230">
        <v>1762</v>
      </c>
      <c r="J20" s="231"/>
      <c r="K20" s="230"/>
      <c r="L20" s="231"/>
      <c r="M20" s="210"/>
      <c r="N20" s="231">
        <f>C20-'[3]4.3-7'!C21</f>
        <v>0</v>
      </c>
      <c r="O20" s="275">
        <f t="shared" si="0"/>
        <v>120402</v>
      </c>
      <c r="P20" s="275">
        <f t="shared" si="1"/>
        <v>0</v>
      </c>
    </row>
    <row r="21" spans="1:16">
      <c r="A21" s="209" t="s">
        <v>669</v>
      </c>
      <c r="B21" s="244"/>
      <c r="C21" s="210">
        <v>1110</v>
      </c>
      <c r="D21" s="230"/>
      <c r="E21" s="231"/>
      <c r="F21" s="230">
        <v>1110</v>
      </c>
      <c r="G21" s="231"/>
      <c r="H21" s="231"/>
      <c r="I21" s="230"/>
      <c r="J21" s="231"/>
      <c r="K21" s="230"/>
      <c r="L21" s="231"/>
      <c r="M21" s="210"/>
      <c r="N21" s="231">
        <f>C21-'[3]4.3-7'!C22</f>
        <v>0</v>
      </c>
      <c r="O21" s="275">
        <f t="shared" si="0"/>
        <v>1110</v>
      </c>
      <c r="P21" s="275">
        <f t="shared" si="1"/>
        <v>0</v>
      </c>
    </row>
    <row r="22" spans="1:16">
      <c r="A22" s="209" t="s">
        <v>670</v>
      </c>
      <c r="B22" s="244"/>
      <c r="C22" s="210">
        <v>1200</v>
      </c>
      <c r="D22" s="230"/>
      <c r="E22" s="231"/>
      <c r="F22" s="230">
        <v>1200</v>
      </c>
      <c r="G22" s="231"/>
      <c r="H22" s="231"/>
      <c r="I22" s="230"/>
      <c r="J22" s="231"/>
      <c r="K22" s="230"/>
      <c r="L22" s="231"/>
      <c r="M22" s="210"/>
      <c r="N22" s="231">
        <f>C22-'[3]4.3-7'!C23</f>
        <v>0</v>
      </c>
      <c r="O22" s="275">
        <f t="shared" si="0"/>
        <v>1200</v>
      </c>
      <c r="P22" s="275">
        <f t="shared" si="1"/>
        <v>0</v>
      </c>
    </row>
    <row r="23" spans="1:16">
      <c r="A23" s="209" t="s">
        <v>671</v>
      </c>
      <c r="B23" s="244"/>
      <c r="C23" s="210">
        <v>-12760</v>
      </c>
      <c r="D23" s="230"/>
      <c r="E23" s="231"/>
      <c r="F23" s="230"/>
      <c r="G23" s="231">
        <v>-12760</v>
      </c>
      <c r="H23" s="231"/>
      <c r="I23" s="230"/>
      <c r="J23" s="231"/>
      <c r="K23" s="230"/>
      <c r="L23" s="231"/>
      <c r="M23" s="210"/>
      <c r="N23" s="231">
        <f>C23-'[3]4.3-7'!C24</f>
        <v>0</v>
      </c>
      <c r="O23" s="275">
        <f t="shared" si="0"/>
        <v>-12760</v>
      </c>
      <c r="P23" s="275">
        <f t="shared" si="1"/>
        <v>0</v>
      </c>
    </row>
    <row r="24" spans="1:16">
      <c r="A24" s="209" t="s">
        <v>672</v>
      </c>
      <c r="B24" s="244"/>
      <c r="C24" s="231">
        <f>SUM(C21:C23)</f>
        <v>-10450</v>
      </c>
      <c r="D24" s="231">
        <f t="shared" ref="D24:L24" si="4">SUM(D21:D23)</f>
        <v>0</v>
      </c>
      <c r="E24" s="231">
        <f t="shared" si="4"/>
        <v>0</v>
      </c>
      <c r="F24" s="231">
        <f t="shared" si="4"/>
        <v>2310</v>
      </c>
      <c r="G24" s="231">
        <f t="shared" si="4"/>
        <v>-12760</v>
      </c>
      <c r="H24" s="231">
        <f t="shared" si="4"/>
        <v>0</v>
      </c>
      <c r="I24" s="231">
        <f t="shared" si="4"/>
        <v>0</v>
      </c>
      <c r="J24" s="231">
        <f t="shared" si="4"/>
        <v>0</v>
      </c>
      <c r="K24" s="231">
        <f t="shared" si="4"/>
        <v>0</v>
      </c>
      <c r="L24" s="231">
        <f t="shared" si="4"/>
        <v>0</v>
      </c>
      <c r="M24" s="210"/>
      <c r="N24" s="231">
        <f>C24-'[3]4.3-7'!C25</f>
        <v>0</v>
      </c>
      <c r="O24" s="275">
        <f t="shared" si="0"/>
        <v>-10450</v>
      </c>
      <c r="P24" s="275">
        <f t="shared" si="1"/>
        <v>0</v>
      </c>
    </row>
    <row r="25" spans="1:16" s="370" customFormat="1">
      <c r="A25" s="480" t="s">
        <v>673</v>
      </c>
      <c r="B25" s="227"/>
      <c r="C25" s="228">
        <f>C20+C24</f>
        <v>109952</v>
      </c>
      <c r="D25" s="228">
        <f t="shared" ref="D25:L25" si="5">D20+D24</f>
        <v>65878</v>
      </c>
      <c r="E25" s="228">
        <f t="shared" si="5"/>
        <v>17500</v>
      </c>
      <c r="F25" s="228">
        <f t="shared" si="5"/>
        <v>24812</v>
      </c>
      <c r="G25" s="228">
        <f t="shared" si="5"/>
        <v>0</v>
      </c>
      <c r="H25" s="228">
        <f t="shared" si="5"/>
        <v>0</v>
      </c>
      <c r="I25" s="228">
        <f t="shared" si="5"/>
        <v>1762</v>
      </c>
      <c r="J25" s="228">
        <f t="shared" si="5"/>
        <v>0</v>
      </c>
      <c r="K25" s="228">
        <f t="shared" si="5"/>
        <v>0</v>
      </c>
      <c r="L25" s="228">
        <f t="shared" si="5"/>
        <v>0</v>
      </c>
      <c r="M25" s="212"/>
      <c r="N25" s="231">
        <f>C25-'[3]4.3-7'!C26</f>
        <v>0</v>
      </c>
      <c r="O25" s="275">
        <f t="shared" si="0"/>
        <v>109952</v>
      </c>
      <c r="P25" s="275">
        <f t="shared" si="1"/>
        <v>0</v>
      </c>
    </row>
    <row r="26" spans="1:16">
      <c r="A26" s="233" t="s">
        <v>263</v>
      </c>
      <c r="B26" s="233"/>
      <c r="C26" s="231"/>
      <c r="D26" s="230"/>
      <c r="E26" s="226"/>
      <c r="F26" s="225"/>
      <c r="G26" s="226"/>
      <c r="H26" s="226"/>
      <c r="I26" s="225"/>
      <c r="J26" s="226"/>
      <c r="K26" s="225"/>
      <c r="L26" s="226"/>
      <c r="M26" s="210"/>
      <c r="N26" s="231">
        <f>C26-'[3]4.3-7'!C27</f>
        <v>0</v>
      </c>
      <c r="O26" s="275">
        <f t="shared" si="0"/>
        <v>0</v>
      </c>
      <c r="P26" s="275">
        <f t="shared" si="1"/>
        <v>0</v>
      </c>
    </row>
    <row r="27" spans="1:16">
      <c r="A27" s="244" t="s">
        <v>36</v>
      </c>
      <c r="B27" s="244" t="s">
        <v>183</v>
      </c>
      <c r="C27" s="231">
        <f>SUM(D27:I27)</f>
        <v>61529</v>
      </c>
      <c r="D27" s="371">
        <v>34290</v>
      </c>
      <c r="E27" s="231">
        <v>9234</v>
      </c>
      <c r="F27" s="230">
        <v>11677</v>
      </c>
      <c r="G27" s="231">
        <v>5636</v>
      </c>
      <c r="H27" s="231"/>
      <c r="I27" s="230">
        <v>692</v>
      </c>
      <c r="J27" s="231"/>
      <c r="K27" s="230"/>
      <c r="L27" s="231"/>
      <c r="M27" s="210"/>
      <c r="N27" s="231">
        <f>C27-'[3]4.3-7'!C28</f>
        <v>0</v>
      </c>
      <c r="O27" s="275">
        <f t="shared" si="0"/>
        <v>61529</v>
      </c>
      <c r="P27" s="275">
        <f t="shared" si="1"/>
        <v>0</v>
      </c>
    </row>
    <row r="28" spans="1:16">
      <c r="A28" s="209" t="s">
        <v>669</v>
      </c>
      <c r="B28" s="244"/>
      <c r="C28" s="210">
        <v>1258</v>
      </c>
      <c r="D28" s="230"/>
      <c r="E28" s="231"/>
      <c r="F28" s="230">
        <v>1258</v>
      </c>
      <c r="G28" s="231"/>
      <c r="H28" s="231"/>
      <c r="I28" s="230"/>
      <c r="J28" s="231"/>
      <c r="K28" s="230"/>
      <c r="L28" s="231"/>
      <c r="M28" s="210"/>
      <c r="N28" s="231">
        <f>C28-'[3]4.3-7'!C29</f>
        <v>0</v>
      </c>
      <c r="O28" s="275">
        <f t="shared" si="0"/>
        <v>1258</v>
      </c>
      <c r="P28" s="275">
        <f t="shared" si="1"/>
        <v>0</v>
      </c>
    </row>
    <row r="29" spans="1:16">
      <c r="A29" s="209" t="s">
        <v>670</v>
      </c>
      <c r="B29" s="244"/>
      <c r="C29" s="210">
        <v>600</v>
      </c>
      <c r="D29" s="230"/>
      <c r="E29" s="231"/>
      <c r="F29" s="230">
        <v>600</v>
      </c>
      <c r="G29" s="231"/>
      <c r="H29" s="231"/>
      <c r="I29" s="230"/>
      <c r="J29" s="231"/>
      <c r="K29" s="230"/>
      <c r="L29" s="231"/>
      <c r="M29" s="210"/>
      <c r="N29" s="231">
        <f>C29-'[3]4.3-7'!C30</f>
        <v>0</v>
      </c>
      <c r="O29" s="275">
        <f t="shared" si="0"/>
        <v>600</v>
      </c>
      <c r="P29" s="275">
        <f t="shared" si="1"/>
        <v>0</v>
      </c>
    </row>
    <row r="30" spans="1:16">
      <c r="A30" s="209" t="s">
        <v>671</v>
      </c>
      <c r="B30" s="244"/>
      <c r="C30" s="210">
        <v>-5636</v>
      </c>
      <c r="D30" s="230"/>
      <c r="E30" s="231"/>
      <c r="F30" s="230"/>
      <c r="G30" s="231">
        <v>-5636</v>
      </c>
      <c r="H30" s="231"/>
      <c r="I30" s="230"/>
      <c r="J30" s="231"/>
      <c r="K30" s="230"/>
      <c r="L30" s="231"/>
      <c r="M30" s="210"/>
      <c r="N30" s="231">
        <f>C30-'[3]4.3-7'!C31</f>
        <v>0</v>
      </c>
      <c r="O30" s="275">
        <f t="shared" si="0"/>
        <v>-5636</v>
      </c>
      <c r="P30" s="275">
        <f t="shared" si="1"/>
        <v>0</v>
      </c>
    </row>
    <row r="31" spans="1:16">
      <c r="A31" s="209" t="s">
        <v>672</v>
      </c>
      <c r="B31" s="244"/>
      <c r="C31" s="231">
        <f>SUM(C28:C30)</f>
        <v>-3778</v>
      </c>
      <c r="D31" s="231">
        <f t="shared" ref="D31:L31" si="6">SUM(D28:D30)</f>
        <v>0</v>
      </c>
      <c r="E31" s="231">
        <f t="shared" si="6"/>
        <v>0</v>
      </c>
      <c r="F31" s="231">
        <f t="shared" si="6"/>
        <v>1858</v>
      </c>
      <c r="G31" s="231">
        <f t="shared" si="6"/>
        <v>-5636</v>
      </c>
      <c r="H31" s="231">
        <f t="shared" si="6"/>
        <v>0</v>
      </c>
      <c r="I31" s="231">
        <f t="shared" si="6"/>
        <v>0</v>
      </c>
      <c r="J31" s="231">
        <f t="shared" si="6"/>
        <v>0</v>
      </c>
      <c r="K31" s="231">
        <f t="shared" si="6"/>
        <v>0</v>
      </c>
      <c r="L31" s="231">
        <f t="shared" si="6"/>
        <v>0</v>
      </c>
      <c r="M31" s="210"/>
      <c r="N31" s="231">
        <f>C31-'[3]4.3-7'!C32</f>
        <v>0</v>
      </c>
      <c r="O31" s="275">
        <f t="shared" si="0"/>
        <v>-3778</v>
      </c>
      <c r="P31" s="275">
        <f t="shared" si="1"/>
        <v>0</v>
      </c>
    </row>
    <row r="32" spans="1:16" s="370" customFormat="1">
      <c r="A32" s="480" t="s">
        <v>673</v>
      </c>
      <c r="B32" s="227"/>
      <c r="C32" s="228">
        <f>C27+C31</f>
        <v>57751</v>
      </c>
      <c r="D32" s="228">
        <f t="shared" ref="D32:L32" si="7">D27+D31</f>
        <v>34290</v>
      </c>
      <c r="E32" s="228">
        <f t="shared" si="7"/>
        <v>9234</v>
      </c>
      <c r="F32" s="228">
        <f t="shared" si="7"/>
        <v>13535</v>
      </c>
      <c r="G32" s="228">
        <f t="shared" si="7"/>
        <v>0</v>
      </c>
      <c r="H32" s="228">
        <f t="shared" si="7"/>
        <v>0</v>
      </c>
      <c r="I32" s="228">
        <f t="shared" si="7"/>
        <v>692</v>
      </c>
      <c r="J32" s="228">
        <f t="shared" si="7"/>
        <v>0</v>
      </c>
      <c r="K32" s="228">
        <f t="shared" si="7"/>
        <v>0</v>
      </c>
      <c r="L32" s="228">
        <f t="shared" si="7"/>
        <v>0</v>
      </c>
      <c r="M32" s="212"/>
      <c r="N32" s="231">
        <f>C32-'[3]4.3-7'!C33</f>
        <v>0</v>
      </c>
      <c r="O32" s="275">
        <f t="shared" si="0"/>
        <v>57751</v>
      </c>
      <c r="P32" s="275">
        <f t="shared" si="1"/>
        <v>0</v>
      </c>
    </row>
    <row r="33" spans="1:16">
      <c r="A33" s="206" t="s">
        <v>282</v>
      </c>
      <c r="B33" s="206"/>
      <c r="C33" s="231"/>
      <c r="D33" s="230"/>
      <c r="E33" s="226"/>
      <c r="F33" s="225"/>
      <c r="G33" s="226"/>
      <c r="H33" s="226"/>
      <c r="I33" s="225"/>
      <c r="J33" s="226"/>
      <c r="K33" s="225"/>
      <c r="L33" s="226"/>
      <c r="M33" s="210"/>
      <c r="N33" s="231">
        <f>C33-'[3]4.3-7'!C34</f>
        <v>0</v>
      </c>
      <c r="O33" s="275">
        <f t="shared" si="0"/>
        <v>0</v>
      </c>
      <c r="P33" s="275">
        <f t="shared" si="1"/>
        <v>0</v>
      </c>
    </row>
    <row r="34" spans="1:16">
      <c r="A34" s="244" t="s">
        <v>36</v>
      </c>
      <c r="B34" s="244" t="s">
        <v>183</v>
      </c>
      <c r="C34" s="231">
        <f>SUM(D34:I34)</f>
        <v>28009</v>
      </c>
      <c r="D34" s="230">
        <v>16978</v>
      </c>
      <c r="E34" s="231">
        <v>4584</v>
      </c>
      <c r="F34" s="230">
        <v>2408</v>
      </c>
      <c r="G34" s="231"/>
      <c r="H34" s="231"/>
      <c r="I34" s="230">
        <v>4039</v>
      </c>
      <c r="J34" s="231"/>
      <c r="K34" s="230"/>
      <c r="L34" s="231"/>
      <c r="M34" s="210"/>
      <c r="N34" s="231">
        <f>C34-'[3]4.3-7'!C35</f>
        <v>0</v>
      </c>
      <c r="O34" s="275">
        <f t="shared" si="0"/>
        <v>28009</v>
      </c>
      <c r="P34" s="275">
        <f t="shared" si="1"/>
        <v>0</v>
      </c>
    </row>
    <row r="35" spans="1:16">
      <c r="A35" s="209" t="s">
        <v>669</v>
      </c>
      <c r="B35" s="262"/>
      <c r="C35" s="210">
        <v>650</v>
      </c>
      <c r="D35" s="230"/>
      <c r="E35" s="231"/>
      <c r="F35" s="230">
        <v>650</v>
      </c>
      <c r="G35" s="231"/>
      <c r="H35" s="231"/>
      <c r="I35" s="230"/>
      <c r="J35" s="231"/>
      <c r="K35" s="230"/>
      <c r="L35" s="231"/>
      <c r="M35" s="210"/>
      <c r="N35" s="231">
        <f>C35-'[3]4.3-7'!C36</f>
        <v>0</v>
      </c>
      <c r="O35" s="275">
        <f t="shared" si="0"/>
        <v>650</v>
      </c>
      <c r="P35" s="275">
        <f t="shared" si="1"/>
        <v>0</v>
      </c>
    </row>
    <row r="36" spans="1:16">
      <c r="A36" s="209" t="s">
        <v>674</v>
      </c>
      <c r="B36" s="262"/>
      <c r="C36" s="210">
        <v>15</v>
      </c>
      <c r="D36" s="230"/>
      <c r="E36" s="231"/>
      <c r="F36" s="230">
        <v>15</v>
      </c>
      <c r="G36" s="231"/>
      <c r="H36" s="231"/>
      <c r="I36" s="230"/>
      <c r="J36" s="231"/>
      <c r="K36" s="230"/>
      <c r="L36" s="231"/>
      <c r="M36" s="210"/>
      <c r="N36" s="231">
        <f>C36-'[3]4.3-7'!C37</f>
        <v>0</v>
      </c>
      <c r="O36" s="275">
        <f t="shared" si="0"/>
        <v>15</v>
      </c>
      <c r="P36" s="275">
        <f t="shared" si="1"/>
        <v>0</v>
      </c>
    </row>
    <row r="37" spans="1:16">
      <c r="A37" s="209" t="s">
        <v>675</v>
      </c>
      <c r="B37" s="262"/>
      <c r="C37" s="210">
        <v>520</v>
      </c>
      <c r="D37" s="230"/>
      <c r="E37" s="231"/>
      <c r="F37" s="230">
        <v>520</v>
      </c>
      <c r="G37" s="231"/>
      <c r="H37" s="231"/>
      <c r="I37" s="230"/>
      <c r="J37" s="231"/>
      <c r="K37" s="230"/>
      <c r="L37" s="231"/>
      <c r="M37" s="210"/>
      <c r="N37" s="231">
        <f>C37-'[3]4.3-7'!C38</f>
        <v>0</v>
      </c>
      <c r="O37" s="275">
        <f t="shared" si="0"/>
        <v>520</v>
      </c>
      <c r="P37" s="275">
        <f t="shared" si="1"/>
        <v>0</v>
      </c>
    </row>
    <row r="38" spans="1:16">
      <c r="A38" s="209" t="s">
        <v>672</v>
      </c>
      <c r="B38" s="244"/>
      <c r="C38" s="231">
        <f>SUM(C35:C37)</f>
        <v>1185</v>
      </c>
      <c r="D38" s="231">
        <f t="shared" ref="D38:L38" si="8">SUM(D35:D37)</f>
        <v>0</v>
      </c>
      <c r="E38" s="231">
        <f t="shared" si="8"/>
        <v>0</v>
      </c>
      <c r="F38" s="231">
        <f t="shared" si="8"/>
        <v>1185</v>
      </c>
      <c r="G38" s="231">
        <f t="shared" si="8"/>
        <v>0</v>
      </c>
      <c r="H38" s="231">
        <f t="shared" si="8"/>
        <v>0</v>
      </c>
      <c r="I38" s="231">
        <f t="shared" si="8"/>
        <v>0</v>
      </c>
      <c r="J38" s="231">
        <f t="shared" si="8"/>
        <v>0</v>
      </c>
      <c r="K38" s="231">
        <f t="shared" si="8"/>
        <v>0</v>
      </c>
      <c r="L38" s="231">
        <f t="shared" si="8"/>
        <v>0</v>
      </c>
      <c r="M38" s="210"/>
      <c r="N38" s="231">
        <f>C38-'[3]4.3-7'!C39</f>
        <v>0</v>
      </c>
      <c r="O38" s="275">
        <f t="shared" si="0"/>
        <v>1185</v>
      </c>
      <c r="P38" s="275">
        <f t="shared" si="1"/>
        <v>0</v>
      </c>
    </row>
    <row r="39" spans="1:16" s="370" customFormat="1">
      <c r="A39" s="480" t="s">
        <v>673</v>
      </c>
      <c r="B39" s="227"/>
      <c r="C39" s="228">
        <f>C34+C38</f>
        <v>29194</v>
      </c>
      <c r="D39" s="228">
        <f t="shared" ref="D39:L39" si="9">D34+D38</f>
        <v>16978</v>
      </c>
      <c r="E39" s="228">
        <f t="shared" si="9"/>
        <v>4584</v>
      </c>
      <c r="F39" s="228">
        <f t="shared" si="9"/>
        <v>3593</v>
      </c>
      <c r="G39" s="228">
        <f t="shared" si="9"/>
        <v>0</v>
      </c>
      <c r="H39" s="228">
        <f t="shared" si="9"/>
        <v>0</v>
      </c>
      <c r="I39" s="228">
        <f t="shared" si="9"/>
        <v>4039</v>
      </c>
      <c r="J39" s="228">
        <f t="shared" si="9"/>
        <v>0</v>
      </c>
      <c r="K39" s="228">
        <f t="shared" si="9"/>
        <v>0</v>
      </c>
      <c r="L39" s="228">
        <f t="shared" si="9"/>
        <v>0</v>
      </c>
      <c r="M39" s="212"/>
      <c r="N39" s="231">
        <f>C39-'[3]4.3-7'!C40</f>
        <v>0</v>
      </c>
      <c r="O39" s="275">
        <f t="shared" si="0"/>
        <v>29194</v>
      </c>
      <c r="P39" s="275">
        <f t="shared" si="1"/>
        <v>0</v>
      </c>
    </row>
    <row r="40" spans="1:16">
      <c r="A40" s="206" t="s">
        <v>257</v>
      </c>
      <c r="B40" s="206"/>
      <c r="C40" s="231"/>
      <c r="D40" s="226"/>
      <c r="E40" s="226"/>
      <c r="F40" s="225"/>
      <c r="G40" s="226"/>
      <c r="H40" s="226"/>
      <c r="I40" s="225"/>
      <c r="J40" s="226"/>
      <c r="K40" s="225"/>
      <c r="L40" s="226"/>
      <c r="M40" s="210"/>
      <c r="N40" s="231">
        <f>C40-'[3]4.3-7'!C41</f>
        <v>0</v>
      </c>
      <c r="O40" s="275">
        <f t="shared" si="0"/>
        <v>0</v>
      </c>
      <c r="P40" s="275">
        <f t="shared" si="1"/>
        <v>0</v>
      </c>
    </row>
    <row r="41" spans="1:16">
      <c r="A41" s="209" t="s">
        <v>36</v>
      </c>
      <c r="B41" s="209"/>
      <c r="C41" s="231">
        <f t="shared" ref="C41:L41" si="10">C45+C50</f>
        <v>165361</v>
      </c>
      <c r="D41" s="231">
        <f t="shared" si="10"/>
        <v>76905</v>
      </c>
      <c r="E41" s="231">
        <f t="shared" si="10"/>
        <v>21397</v>
      </c>
      <c r="F41" s="231">
        <f t="shared" si="10"/>
        <v>63069</v>
      </c>
      <c r="G41" s="231">
        <f t="shared" si="10"/>
        <v>0</v>
      </c>
      <c r="H41" s="231">
        <f t="shared" si="10"/>
        <v>0</v>
      </c>
      <c r="I41" s="371">
        <f t="shared" si="10"/>
        <v>3990</v>
      </c>
      <c r="J41" s="231">
        <f t="shared" si="10"/>
        <v>0</v>
      </c>
      <c r="K41" s="231">
        <f t="shared" si="10"/>
        <v>0</v>
      </c>
      <c r="L41" s="231">
        <f t="shared" si="10"/>
        <v>0</v>
      </c>
      <c r="M41" s="380"/>
      <c r="N41" s="231">
        <f>C41-'[3]4.3-7'!C42</f>
        <v>0</v>
      </c>
      <c r="O41" s="275">
        <f t="shared" si="0"/>
        <v>165361</v>
      </c>
      <c r="P41" s="275">
        <f t="shared" si="1"/>
        <v>0</v>
      </c>
    </row>
    <row r="42" spans="1:16">
      <c r="A42" s="209" t="s">
        <v>672</v>
      </c>
      <c r="B42" s="209"/>
      <c r="C42" s="231">
        <f>C47+C52</f>
        <v>4468</v>
      </c>
      <c r="D42" s="231">
        <f t="shared" ref="D42:L43" si="11">D47+D52</f>
        <v>0</v>
      </c>
      <c r="E42" s="231">
        <f t="shared" si="11"/>
        <v>0</v>
      </c>
      <c r="F42" s="231">
        <f t="shared" si="11"/>
        <v>4468</v>
      </c>
      <c r="G42" s="231">
        <f t="shared" si="11"/>
        <v>0</v>
      </c>
      <c r="H42" s="231">
        <f t="shared" si="11"/>
        <v>0</v>
      </c>
      <c r="I42" s="231">
        <f t="shared" si="11"/>
        <v>0</v>
      </c>
      <c r="J42" s="231">
        <f t="shared" si="11"/>
        <v>0</v>
      </c>
      <c r="K42" s="231">
        <f t="shared" si="11"/>
        <v>0</v>
      </c>
      <c r="L42" s="231">
        <f t="shared" si="11"/>
        <v>0</v>
      </c>
      <c r="M42" s="380"/>
      <c r="N42" s="231">
        <f>C42-'[3]4.3-7'!C43</f>
        <v>0</v>
      </c>
      <c r="O42" s="275">
        <f t="shared" si="0"/>
        <v>4468</v>
      </c>
      <c r="P42" s="275">
        <f t="shared" si="1"/>
        <v>0</v>
      </c>
    </row>
    <row r="43" spans="1:16">
      <c r="A43" s="480" t="s">
        <v>673</v>
      </c>
      <c r="B43" s="209"/>
      <c r="C43" s="228">
        <f>C48+C53</f>
        <v>169829</v>
      </c>
      <c r="D43" s="231">
        <f t="shared" si="11"/>
        <v>76905</v>
      </c>
      <c r="E43" s="231">
        <f t="shared" si="11"/>
        <v>21397</v>
      </c>
      <c r="F43" s="231">
        <f t="shared" si="11"/>
        <v>67537</v>
      </c>
      <c r="G43" s="231">
        <f t="shared" si="11"/>
        <v>0</v>
      </c>
      <c r="H43" s="231">
        <f t="shared" si="11"/>
        <v>0</v>
      </c>
      <c r="I43" s="231">
        <f t="shared" si="11"/>
        <v>3990</v>
      </c>
      <c r="J43" s="231">
        <f t="shared" si="11"/>
        <v>0</v>
      </c>
      <c r="K43" s="231">
        <f t="shared" si="11"/>
        <v>0</v>
      </c>
      <c r="L43" s="231">
        <f t="shared" si="11"/>
        <v>0</v>
      </c>
      <c r="M43" s="380"/>
      <c r="N43" s="231">
        <f>C43-'[3]4.3-7'!C44</f>
        <v>0</v>
      </c>
      <c r="O43" s="275">
        <f t="shared" si="0"/>
        <v>169829</v>
      </c>
      <c r="P43" s="275">
        <f t="shared" si="1"/>
        <v>0</v>
      </c>
    </row>
    <row r="44" spans="1:16">
      <c r="A44" s="233" t="s">
        <v>162</v>
      </c>
      <c r="B44" s="233"/>
      <c r="C44" s="231"/>
      <c r="D44" s="225"/>
      <c r="E44" s="226"/>
      <c r="F44" s="225"/>
      <c r="G44" s="226"/>
      <c r="H44" s="226"/>
      <c r="I44" s="225"/>
      <c r="J44" s="226"/>
      <c r="K44" s="225"/>
      <c r="L44" s="226"/>
      <c r="M44" s="210"/>
      <c r="N44" s="231">
        <f>C44-'[3]4.3-7'!C45</f>
        <v>0</v>
      </c>
      <c r="O44" s="275">
        <f t="shared" si="0"/>
        <v>0</v>
      </c>
      <c r="P44" s="275">
        <f t="shared" si="1"/>
        <v>0</v>
      </c>
    </row>
    <row r="45" spans="1:16">
      <c r="A45" s="244" t="s">
        <v>36</v>
      </c>
      <c r="B45" s="244" t="s">
        <v>184</v>
      </c>
      <c r="C45" s="231">
        <f>SUM(D45:I45)</f>
        <v>99887</v>
      </c>
      <c r="D45" s="371">
        <v>42553</v>
      </c>
      <c r="E45" s="231">
        <v>12176</v>
      </c>
      <c r="F45" s="230">
        <v>41761</v>
      </c>
      <c r="G45" s="231"/>
      <c r="H45" s="231"/>
      <c r="I45" s="230">
        <v>3397</v>
      </c>
      <c r="J45" s="231"/>
      <c r="K45" s="230"/>
      <c r="L45" s="231"/>
      <c r="M45" s="210"/>
      <c r="N45" s="231">
        <f>C45-'[3]4.3-7'!C46</f>
        <v>0</v>
      </c>
      <c r="O45" s="275">
        <f t="shared" si="0"/>
        <v>99887</v>
      </c>
      <c r="P45" s="275">
        <f t="shared" si="1"/>
        <v>0</v>
      </c>
    </row>
    <row r="46" spans="1:16">
      <c r="A46" s="209" t="s">
        <v>669</v>
      </c>
      <c r="B46" s="244"/>
      <c r="C46" s="231">
        <v>2698</v>
      </c>
      <c r="D46" s="230"/>
      <c r="E46" s="231"/>
      <c r="F46" s="230">
        <v>2698</v>
      </c>
      <c r="G46" s="231"/>
      <c r="H46" s="231"/>
      <c r="I46" s="230"/>
      <c r="J46" s="231"/>
      <c r="K46" s="230"/>
      <c r="L46" s="231"/>
      <c r="M46" s="210"/>
      <c r="N46" s="231">
        <f>C46-'[3]4.3-7'!C47</f>
        <v>0</v>
      </c>
      <c r="O46" s="275">
        <f t="shared" si="0"/>
        <v>2698</v>
      </c>
      <c r="P46" s="275">
        <f t="shared" si="1"/>
        <v>0</v>
      </c>
    </row>
    <row r="47" spans="1:16">
      <c r="A47" s="209" t="s">
        <v>672</v>
      </c>
      <c r="B47" s="244"/>
      <c r="C47" s="231">
        <f t="shared" ref="C47:L47" si="12">SUM(C46:C46)</f>
        <v>2698</v>
      </c>
      <c r="D47" s="231">
        <f t="shared" si="12"/>
        <v>0</v>
      </c>
      <c r="E47" s="231">
        <f t="shared" si="12"/>
        <v>0</v>
      </c>
      <c r="F47" s="231">
        <f t="shared" si="12"/>
        <v>2698</v>
      </c>
      <c r="G47" s="231">
        <f t="shared" si="12"/>
        <v>0</v>
      </c>
      <c r="H47" s="231">
        <f t="shared" si="12"/>
        <v>0</v>
      </c>
      <c r="I47" s="231">
        <f t="shared" si="12"/>
        <v>0</v>
      </c>
      <c r="J47" s="231">
        <f t="shared" si="12"/>
        <v>0</v>
      </c>
      <c r="K47" s="231">
        <f t="shared" si="12"/>
        <v>0</v>
      </c>
      <c r="L47" s="231">
        <f t="shared" si="12"/>
        <v>0</v>
      </c>
      <c r="M47" s="210"/>
      <c r="N47" s="231">
        <f>C47-'[3]4.3-7'!C48</f>
        <v>0</v>
      </c>
      <c r="O47" s="275">
        <f t="shared" si="0"/>
        <v>2698</v>
      </c>
      <c r="P47" s="275">
        <f t="shared" si="1"/>
        <v>0</v>
      </c>
    </row>
    <row r="48" spans="1:16" s="370" customFormat="1">
      <c r="A48" s="480" t="s">
        <v>673</v>
      </c>
      <c r="B48" s="227"/>
      <c r="C48" s="228">
        <f t="shared" ref="C48:L48" si="13">C45+C47</f>
        <v>102585</v>
      </c>
      <c r="D48" s="228">
        <f t="shared" si="13"/>
        <v>42553</v>
      </c>
      <c r="E48" s="228">
        <f t="shared" si="13"/>
        <v>12176</v>
      </c>
      <c r="F48" s="228">
        <f t="shared" si="13"/>
        <v>44459</v>
      </c>
      <c r="G48" s="228">
        <f t="shared" si="13"/>
        <v>0</v>
      </c>
      <c r="H48" s="228">
        <f t="shared" si="13"/>
        <v>0</v>
      </c>
      <c r="I48" s="228">
        <f t="shared" si="13"/>
        <v>3397</v>
      </c>
      <c r="J48" s="228">
        <f t="shared" si="13"/>
        <v>0</v>
      </c>
      <c r="K48" s="228">
        <f t="shared" si="13"/>
        <v>0</v>
      </c>
      <c r="L48" s="228">
        <f t="shared" si="13"/>
        <v>0</v>
      </c>
      <c r="M48" s="212"/>
      <c r="N48" s="231">
        <f>C48-'[3]4.3-7'!C49</f>
        <v>0</v>
      </c>
      <c r="O48" s="275">
        <f t="shared" si="0"/>
        <v>102585</v>
      </c>
      <c r="P48" s="275">
        <f t="shared" si="1"/>
        <v>0</v>
      </c>
    </row>
    <row r="49" spans="1:16">
      <c r="A49" s="233" t="s">
        <v>163</v>
      </c>
      <c r="B49" s="233"/>
      <c r="C49" s="231"/>
      <c r="D49" s="230"/>
      <c r="E49" s="226"/>
      <c r="F49" s="225"/>
      <c r="G49" s="226"/>
      <c r="H49" s="226"/>
      <c r="I49" s="225"/>
      <c r="J49" s="226"/>
      <c r="K49" s="225"/>
      <c r="L49" s="226"/>
      <c r="M49" s="210"/>
      <c r="N49" s="231">
        <f>C49-'[3]4.3-7'!C50</f>
        <v>0</v>
      </c>
      <c r="O49" s="275">
        <f t="shared" si="0"/>
        <v>0</v>
      </c>
      <c r="P49" s="275">
        <f t="shared" si="1"/>
        <v>0</v>
      </c>
    </row>
    <row r="50" spans="1:16">
      <c r="A50" s="244" t="s">
        <v>36</v>
      </c>
      <c r="B50" s="244" t="s">
        <v>184</v>
      </c>
      <c r="C50" s="231">
        <f>SUM(D50:I50)</f>
        <v>65474</v>
      </c>
      <c r="D50" s="230">
        <v>34352</v>
      </c>
      <c r="E50" s="231">
        <v>9221</v>
      </c>
      <c r="F50" s="230">
        <v>21308</v>
      </c>
      <c r="G50" s="231"/>
      <c r="H50" s="231"/>
      <c r="I50" s="230">
        <v>593</v>
      </c>
      <c r="J50" s="231"/>
      <c r="K50" s="230"/>
      <c r="L50" s="231"/>
      <c r="M50" s="210"/>
      <c r="N50" s="231">
        <f>C50-'[3]4.3-7'!C51</f>
        <v>0</v>
      </c>
      <c r="O50" s="275">
        <f t="shared" si="0"/>
        <v>65474</v>
      </c>
      <c r="P50" s="275">
        <f t="shared" si="1"/>
        <v>0</v>
      </c>
    </row>
    <row r="51" spans="1:16">
      <c r="A51" s="209" t="s">
        <v>669</v>
      </c>
      <c r="B51" s="244"/>
      <c r="C51" s="231">
        <v>1770</v>
      </c>
      <c r="D51" s="230"/>
      <c r="E51" s="231"/>
      <c r="F51" s="230">
        <v>1770</v>
      </c>
      <c r="G51" s="231"/>
      <c r="H51" s="231"/>
      <c r="I51" s="230"/>
      <c r="J51" s="231"/>
      <c r="K51" s="230"/>
      <c r="L51" s="231"/>
      <c r="M51" s="210"/>
      <c r="N51" s="231">
        <f>C51-'[3]4.3-7'!C52</f>
        <v>0</v>
      </c>
      <c r="O51" s="275">
        <f t="shared" si="0"/>
        <v>1770</v>
      </c>
      <c r="P51" s="275">
        <f t="shared" si="1"/>
        <v>0</v>
      </c>
    </row>
    <row r="52" spans="1:16">
      <c r="A52" s="209" t="s">
        <v>672</v>
      </c>
      <c r="B52" s="244"/>
      <c r="C52" s="231">
        <f t="shared" ref="C52:L52" si="14">SUM(C51:C51)</f>
        <v>1770</v>
      </c>
      <c r="D52" s="231">
        <f t="shared" si="14"/>
        <v>0</v>
      </c>
      <c r="E52" s="231">
        <f t="shared" si="14"/>
        <v>0</v>
      </c>
      <c r="F52" s="231">
        <f t="shared" si="14"/>
        <v>1770</v>
      </c>
      <c r="G52" s="231">
        <f t="shared" si="14"/>
        <v>0</v>
      </c>
      <c r="H52" s="231">
        <f t="shared" si="14"/>
        <v>0</v>
      </c>
      <c r="I52" s="231">
        <f t="shared" si="14"/>
        <v>0</v>
      </c>
      <c r="J52" s="231">
        <f t="shared" si="14"/>
        <v>0</v>
      </c>
      <c r="K52" s="231">
        <f t="shared" si="14"/>
        <v>0</v>
      </c>
      <c r="L52" s="231">
        <f t="shared" si="14"/>
        <v>0</v>
      </c>
      <c r="M52" s="210"/>
      <c r="N52" s="231">
        <f>C52-'[3]4.3-7'!C53</f>
        <v>0</v>
      </c>
      <c r="O52" s="275">
        <f t="shared" si="0"/>
        <v>1770</v>
      </c>
      <c r="P52" s="275">
        <f t="shared" si="1"/>
        <v>0</v>
      </c>
    </row>
    <row r="53" spans="1:16" s="370" customFormat="1">
      <c r="A53" s="480" t="s">
        <v>673</v>
      </c>
      <c r="B53" s="227"/>
      <c r="C53" s="228">
        <f t="shared" ref="C53:L53" si="15">C50+C52</f>
        <v>67244</v>
      </c>
      <c r="D53" s="228">
        <f t="shared" si="15"/>
        <v>34352</v>
      </c>
      <c r="E53" s="228">
        <f t="shared" si="15"/>
        <v>9221</v>
      </c>
      <c r="F53" s="228">
        <f t="shared" si="15"/>
        <v>23078</v>
      </c>
      <c r="G53" s="228">
        <f t="shared" si="15"/>
        <v>0</v>
      </c>
      <c r="H53" s="228">
        <f t="shared" si="15"/>
        <v>0</v>
      </c>
      <c r="I53" s="228">
        <f t="shared" si="15"/>
        <v>593</v>
      </c>
      <c r="J53" s="228">
        <f t="shared" si="15"/>
        <v>0</v>
      </c>
      <c r="K53" s="228">
        <f t="shared" si="15"/>
        <v>0</v>
      </c>
      <c r="L53" s="228">
        <f t="shared" si="15"/>
        <v>0</v>
      </c>
      <c r="M53" s="212"/>
      <c r="N53" s="231">
        <f>C53-'[3]4.3-7'!C54</f>
        <v>0</v>
      </c>
      <c r="O53" s="275">
        <f t="shared" si="0"/>
        <v>67244</v>
      </c>
      <c r="P53" s="275">
        <f t="shared" si="1"/>
        <v>0</v>
      </c>
    </row>
    <row r="54" spans="1:16">
      <c r="A54" s="206" t="s">
        <v>264</v>
      </c>
      <c r="B54" s="206"/>
      <c r="C54" s="231"/>
      <c r="D54" s="225"/>
      <c r="E54" s="226"/>
      <c r="F54" s="225"/>
      <c r="G54" s="226"/>
      <c r="H54" s="226"/>
      <c r="I54" s="225"/>
      <c r="J54" s="226"/>
      <c r="K54" s="225"/>
      <c r="L54" s="226"/>
      <c r="M54" s="210"/>
      <c r="N54" s="231">
        <f>C54-'[3]4.3-7'!C55</f>
        <v>0</v>
      </c>
      <c r="O54" s="275">
        <f t="shared" si="0"/>
        <v>0</v>
      </c>
      <c r="P54" s="275">
        <f t="shared" si="1"/>
        <v>0</v>
      </c>
    </row>
    <row r="55" spans="1:16" s="369" customFormat="1">
      <c r="A55" s="244" t="s">
        <v>36</v>
      </c>
      <c r="B55" s="244" t="s">
        <v>183</v>
      </c>
      <c r="C55" s="231">
        <f>SUM(D55:I55)</f>
        <v>49853</v>
      </c>
      <c r="D55" s="230">
        <v>26961</v>
      </c>
      <c r="E55" s="231">
        <v>7029</v>
      </c>
      <c r="F55" s="230">
        <v>11712</v>
      </c>
      <c r="G55" s="231">
        <v>3745</v>
      </c>
      <c r="H55" s="231"/>
      <c r="I55" s="230">
        <v>406</v>
      </c>
      <c r="J55" s="231"/>
      <c r="K55" s="230"/>
      <c r="L55" s="231"/>
      <c r="M55" s="381"/>
      <c r="N55" s="231">
        <f>C55-'[3]4.3-7'!C56</f>
        <v>0</v>
      </c>
      <c r="O55" s="275">
        <f t="shared" si="0"/>
        <v>49853</v>
      </c>
      <c r="P55" s="275">
        <f t="shared" si="1"/>
        <v>0</v>
      </c>
    </row>
    <row r="56" spans="1:16">
      <c r="A56" s="209" t="s">
        <v>669</v>
      </c>
      <c r="B56" s="262"/>
      <c r="C56" s="210">
        <v>1166</v>
      </c>
      <c r="D56" s="230"/>
      <c r="E56" s="231"/>
      <c r="F56" s="230">
        <v>583</v>
      </c>
      <c r="G56" s="231"/>
      <c r="H56" s="231"/>
      <c r="I56" s="230">
        <v>583</v>
      </c>
      <c r="J56" s="231"/>
      <c r="K56" s="230"/>
      <c r="L56" s="231"/>
      <c r="M56" s="210"/>
      <c r="N56" s="231">
        <f>C56-'[3]4.3-7'!C57</f>
        <v>0</v>
      </c>
      <c r="O56" s="275">
        <f t="shared" si="0"/>
        <v>1166</v>
      </c>
      <c r="P56" s="275">
        <f t="shared" si="1"/>
        <v>0</v>
      </c>
    </row>
    <row r="57" spans="1:16">
      <c r="A57" s="209" t="s">
        <v>670</v>
      </c>
      <c r="B57" s="262"/>
      <c r="C57" s="210">
        <v>400</v>
      </c>
      <c r="D57" s="230"/>
      <c r="E57" s="231"/>
      <c r="F57" s="230">
        <v>400</v>
      </c>
      <c r="G57" s="231"/>
      <c r="H57" s="231"/>
      <c r="I57" s="230"/>
      <c r="J57" s="231"/>
      <c r="K57" s="230"/>
      <c r="L57" s="231"/>
      <c r="M57" s="210"/>
      <c r="N57" s="231"/>
      <c r="O57" s="275">
        <f t="shared" si="0"/>
        <v>400</v>
      </c>
      <c r="P57" s="275">
        <f t="shared" si="1"/>
        <v>0</v>
      </c>
    </row>
    <row r="58" spans="1:16">
      <c r="A58" s="209" t="s">
        <v>671</v>
      </c>
      <c r="B58" s="262"/>
      <c r="C58" s="210">
        <v>-3745</v>
      </c>
      <c r="D58" s="230"/>
      <c r="E58" s="231"/>
      <c r="F58" s="230"/>
      <c r="G58" s="231">
        <v>-3745</v>
      </c>
      <c r="H58" s="231"/>
      <c r="I58" s="230"/>
      <c r="J58" s="231"/>
      <c r="K58" s="230"/>
      <c r="L58" s="231"/>
      <c r="M58" s="210"/>
      <c r="N58" s="231">
        <f>C58-'[3]4.3-7'!C59</f>
        <v>0</v>
      </c>
      <c r="O58" s="275">
        <f t="shared" si="0"/>
        <v>-3745</v>
      </c>
      <c r="P58" s="275">
        <f t="shared" si="1"/>
        <v>0</v>
      </c>
    </row>
    <row r="59" spans="1:16">
      <c r="A59" s="209" t="s">
        <v>672</v>
      </c>
      <c r="B59" s="244"/>
      <c r="C59" s="231">
        <f>SUM(C56:C58)</f>
        <v>-2179</v>
      </c>
      <c r="D59" s="231">
        <f t="shared" ref="D59:L59" si="16">SUM(D56:D58)</f>
        <v>0</v>
      </c>
      <c r="E59" s="231">
        <f t="shared" si="16"/>
        <v>0</v>
      </c>
      <c r="F59" s="231">
        <f t="shared" si="16"/>
        <v>983</v>
      </c>
      <c r="G59" s="231">
        <f t="shared" si="16"/>
        <v>-3745</v>
      </c>
      <c r="H59" s="231">
        <f t="shared" si="16"/>
        <v>0</v>
      </c>
      <c r="I59" s="231">
        <f t="shared" si="16"/>
        <v>583</v>
      </c>
      <c r="J59" s="231">
        <f t="shared" si="16"/>
        <v>0</v>
      </c>
      <c r="K59" s="231">
        <f t="shared" si="16"/>
        <v>0</v>
      </c>
      <c r="L59" s="231">
        <f t="shared" si="16"/>
        <v>0</v>
      </c>
      <c r="M59" s="210"/>
      <c r="N59" s="231">
        <f>C59-'[3]4.3-7'!C60</f>
        <v>0</v>
      </c>
      <c r="O59" s="275">
        <f t="shared" si="0"/>
        <v>-2179</v>
      </c>
      <c r="P59" s="275">
        <f t="shared" si="1"/>
        <v>0</v>
      </c>
    </row>
    <row r="60" spans="1:16" s="370" customFormat="1">
      <c r="A60" s="480" t="s">
        <v>673</v>
      </c>
      <c r="B60" s="227"/>
      <c r="C60" s="228">
        <f>C55+C59</f>
        <v>47674</v>
      </c>
      <c r="D60" s="228">
        <f t="shared" ref="D60:L60" si="17">D55+D59</f>
        <v>26961</v>
      </c>
      <c r="E60" s="228">
        <f t="shared" si="17"/>
        <v>7029</v>
      </c>
      <c r="F60" s="228">
        <f t="shared" si="17"/>
        <v>12695</v>
      </c>
      <c r="G60" s="228">
        <f t="shared" si="17"/>
        <v>0</v>
      </c>
      <c r="H60" s="228">
        <f t="shared" si="17"/>
        <v>0</v>
      </c>
      <c r="I60" s="228">
        <f t="shared" si="17"/>
        <v>989</v>
      </c>
      <c r="J60" s="228">
        <f t="shared" si="17"/>
        <v>0</v>
      </c>
      <c r="K60" s="228">
        <f t="shared" si="17"/>
        <v>0</v>
      </c>
      <c r="L60" s="228">
        <f t="shared" si="17"/>
        <v>0</v>
      </c>
      <c r="M60" s="212"/>
      <c r="N60" s="231">
        <f>C60-'[3]4.3-7'!C61</f>
        <v>0</v>
      </c>
      <c r="O60" s="275">
        <f t="shared" si="0"/>
        <v>47674</v>
      </c>
      <c r="P60" s="275">
        <f t="shared" si="1"/>
        <v>0</v>
      </c>
    </row>
    <row r="61" spans="1:16" s="384" customFormat="1">
      <c r="A61" s="271" t="s">
        <v>259</v>
      </c>
      <c r="B61" s="215"/>
      <c r="C61" s="231"/>
      <c r="D61" s="195"/>
      <c r="E61" s="217"/>
      <c r="F61" s="216"/>
      <c r="G61" s="217"/>
      <c r="H61" s="217"/>
      <c r="I61" s="366"/>
      <c r="J61" s="216"/>
      <c r="K61" s="217"/>
      <c r="L61" s="382"/>
      <c r="M61" s="383"/>
      <c r="N61" s="231">
        <f>C61-'[3]4.3-7'!C62</f>
        <v>0</v>
      </c>
      <c r="O61" s="275">
        <f t="shared" si="0"/>
        <v>0</v>
      </c>
      <c r="P61" s="275">
        <f t="shared" si="1"/>
        <v>0</v>
      </c>
    </row>
    <row r="62" spans="1:16" s="390" customFormat="1">
      <c r="A62" s="273" t="s">
        <v>36</v>
      </c>
      <c r="B62" s="219"/>
      <c r="C62" s="231">
        <f t="shared" ref="C62:L62" si="18">C66+C71+C75+C79</f>
        <v>127571</v>
      </c>
      <c r="D62" s="231">
        <f t="shared" si="18"/>
        <v>37384</v>
      </c>
      <c r="E62" s="231">
        <f t="shared" si="18"/>
        <v>10204</v>
      </c>
      <c r="F62" s="231">
        <f t="shared" si="18"/>
        <v>56889</v>
      </c>
      <c r="G62" s="231">
        <f t="shared" si="18"/>
        <v>0</v>
      </c>
      <c r="H62" s="231">
        <f t="shared" si="18"/>
        <v>21000</v>
      </c>
      <c r="I62" s="371">
        <f t="shared" si="18"/>
        <v>2094</v>
      </c>
      <c r="J62" s="231">
        <f t="shared" si="18"/>
        <v>0</v>
      </c>
      <c r="K62" s="231">
        <f t="shared" si="18"/>
        <v>0</v>
      </c>
      <c r="L62" s="231">
        <f t="shared" si="18"/>
        <v>0</v>
      </c>
      <c r="M62" s="185" t="e">
        <f>SUM(M66,M71,#REF!,M75,M79)</f>
        <v>#REF!</v>
      </c>
      <c r="N62" s="231">
        <f>C62-'[3]4.3-7'!C63</f>
        <v>0</v>
      </c>
      <c r="O62" s="275">
        <f t="shared" si="0"/>
        <v>127571</v>
      </c>
      <c r="P62" s="275">
        <f t="shared" si="1"/>
        <v>0</v>
      </c>
    </row>
    <row r="63" spans="1:16" s="384" customFormat="1">
      <c r="A63" s="209" t="s">
        <v>672</v>
      </c>
      <c r="B63" s="219"/>
      <c r="C63" s="231">
        <f>C68+C72+C76+C82</f>
        <v>5651</v>
      </c>
      <c r="D63" s="231">
        <f t="shared" ref="D63:L64" si="19">D68+D72+D76+D82</f>
        <v>0</v>
      </c>
      <c r="E63" s="231">
        <f t="shared" si="19"/>
        <v>0</v>
      </c>
      <c r="F63" s="231">
        <f t="shared" si="19"/>
        <v>3651</v>
      </c>
      <c r="G63" s="231">
        <f t="shared" si="19"/>
        <v>0</v>
      </c>
      <c r="H63" s="231">
        <f t="shared" si="19"/>
        <v>2000</v>
      </c>
      <c r="I63" s="231">
        <f t="shared" si="19"/>
        <v>0</v>
      </c>
      <c r="J63" s="231">
        <f t="shared" si="19"/>
        <v>0</v>
      </c>
      <c r="K63" s="231">
        <f t="shared" si="19"/>
        <v>0</v>
      </c>
      <c r="L63" s="231">
        <f t="shared" si="19"/>
        <v>0</v>
      </c>
      <c r="M63" s="185"/>
      <c r="N63" s="231">
        <f>C63-'[3]4.3-7'!C64</f>
        <v>0</v>
      </c>
      <c r="O63" s="275">
        <f t="shared" si="0"/>
        <v>5651</v>
      </c>
      <c r="P63" s="275">
        <f t="shared" si="1"/>
        <v>0</v>
      </c>
    </row>
    <row r="64" spans="1:16" s="497" customFormat="1">
      <c r="A64" s="480" t="s">
        <v>673</v>
      </c>
      <c r="B64" s="245"/>
      <c r="C64" s="228">
        <f>C69+C73+C77+C83</f>
        <v>133222</v>
      </c>
      <c r="D64" s="228">
        <f t="shared" si="19"/>
        <v>37384</v>
      </c>
      <c r="E64" s="228">
        <f t="shared" si="19"/>
        <v>10204</v>
      </c>
      <c r="F64" s="228">
        <f t="shared" si="19"/>
        <v>60540</v>
      </c>
      <c r="G64" s="228">
        <f t="shared" si="19"/>
        <v>0</v>
      </c>
      <c r="H64" s="228">
        <f t="shared" si="19"/>
        <v>23000</v>
      </c>
      <c r="I64" s="228">
        <f t="shared" si="19"/>
        <v>2094</v>
      </c>
      <c r="J64" s="228">
        <f t="shared" si="19"/>
        <v>0</v>
      </c>
      <c r="K64" s="228">
        <f t="shared" si="19"/>
        <v>0</v>
      </c>
      <c r="L64" s="228">
        <f t="shared" si="19"/>
        <v>0</v>
      </c>
      <c r="M64" s="184"/>
      <c r="N64" s="231">
        <f>C64-'[3]4.3-7'!C65</f>
        <v>0</v>
      </c>
      <c r="O64" s="275">
        <f t="shared" si="0"/>
        <v>133222</v>
      </c>
      <c r="P64" s="275">
        <f t="shared" si="1"/>
        <v>0</v>
      </c>
    </row>
    <row r="65" spans="1:16">
      <c r="A65" s="272" t="s">
        <v>142</v>
      </c>
      <c r="B65" s="246"/>
      <c r="C65" s="231"/>
      <c r="D65" s="185"/>
      <c r="E65" s="222"/>
      <c r="F65" s="221"/>
      <c r="G65" s="222"/>
      <c r="H65" s="222"/>
      <c r="I65" s="302"/>
      <c r="J65" s="221"/>
      <c r="K65" s="222"/>
      <c r="L65" s="369"/>
      <c r="M65" s="223"/>
      <c r="N65" s="231">
        <f>C65-'[3]4.3-7'!C66</f>
        <v>0</v>
      </c>
      <c r="O65" s="275">
        <f t="shared" si="0"/>
        <v>0</v>
      </c>
      <c r="P65" s="275">
        <f t="shared" si="1"/>
        <v>0</v>
      </c>
    </row>
    <row r="66" spans="1:16">
      <c r="A66" s="273" t="s">
        <v>36</v>
      </c>
      <c r="B66" s="219" t="s">
        <v>184</v>
      </c>
      <c r="C66" s="231">
        <f>SUM(D66:I66)</f>
        <v>60553</v>
      </c>
      <c r="D66" s="185">
        <v>14084</v>
      </c>
      <c r="E66" s="222">
        <v>3983</v>
      </c>
      <c r="F66" s="221">
        <v>41597</v>
      </c>
      <c r="G66" s="222"/>
      <c r="H66" s="222"/>
      <c r="I66" s="302">
        <v>889</v>
      </c>
      <c r="J66" s="221"/>
      <c r="K66" s="222"/>
      <c r="L66" s="369"/>
      <c r="M66" s="223"/>
      <c r="N66" s="231">
        <f>C66-'[3]4.3-7'!C67</f>
        <v>0</v>
      </c>
      <c r="O66" s="275">
        <f t="shared" si="0"/>
        <v>60553</v>
      </c>
      <c r="P66" s="275">
        <f t="shared" si="1"/>
        <v>0</v>
      </c>
    </row>
    <row r="67" spans="1:16">
      <c r="A67" s="209" t="s">
        <v>669</v>
      </c>
      <c r="B67" s="244"/>
      <c r="C67" s="231">
        <v>2447</v>
      </c>
      <c r="D67" s="230"/>
      <c r="E67" s="231"/>
      <c r="F67" s="230">
        <v>2447</v>
      </c>
      <c r="G67" s="231"/>
      <c r="H67" s="231"/>
      <c r="I67" s="230"/>
      <c r="J67" s="231"/>
      <c r="K67" s="230"/>
      <c r="L67" s="231"/>
      <c r="M67" s="210"/>
      <c r="N67" s="231">
        <f>C67-'[3]4.3-7'!C68</f>
        <v>0</v>
      </c>
      <c r="O67" s="275">
        <f t="shared" si="0"/>
        <v>2447</v>
      </c>
      <c r="P67" s="275">
        <f t="shared" si="1"/>
        <v>0</v>
      </c>
    </row>
    <row r="68" spans="1:16">
      <c r="A68" s="209" t="s">
        <v>672</v>
      </c>
      <c r="B68" s="244"/>
      <c r="C68" s="231">
        <f t="shared" ref="C68:L68" si="20">SUM(C67:C67)</f>
        <v>2447</v>
      </c>
      <c r="D68" s="231">
        <f t="shared" si="20"/>
        <v>0</v>
      </c>
      <c r="E68" s="231">
        <f t="shared" si="20"/>
        <v>0</v>
      </c>
      <c r="F68" s="231">
        <f t="shared" si="20"/>
        <v>2447</v>
      </c>
      <c r="G68" s="231">
        <f t="shared" si="20"/>
        <v>0</v>
      </c>
      <c r="H68" s="231">
        <f t="shared" si="20"/>
        <v>0</v>
      </c>
      <c r="I68" s="231">
        <f t="shared" si="20"/>
        <v>0</v>
      </c>
      <c r="J68" s="231">
        <f t="shared" si="20"/>
        <v>0</v>
      </c>
      <c r="K68" s="231">
        <f t="shared" si="20"/>
        <v>0</v>
      </c>
      <c r="L68" s="231">
        <f t="shared" si="20"/>
        <v>0</v>
      </c>
      <c r="M68" s="210"/>
      <c r="N68" s="231">
        <f>C68-'[3]4.3-7'!C69</f>
        <v>0</v>
      </c>
      <c r="O68" s="275">
        <f t="shared" si="0"/>
        <v>2447</v>
      </c>
      <c r="P68" s="275">
        <f t="shared" si="1"/>
        <v>0</v>
      </c>
    </row>
    <row r="69" spans="1:16" s="370" customFormat="1">
      <c r="A69" s="480" t="s">
        <v>673</v>
      </c>
      <c r="B69" s="227"/>
      <c r="C69" s="228">
        <f t="shared" ref="C69:L69" si="21">C66+C68</f>
        <v>63000</v>
      </c>
      <c r="D69" s="228">
        <f t="shared" si="21"/>
        <v>14084</v>
      </c>
      <c r="E69" s="228">
        <f t="shared" si="21"/>
        <v>3983</v>
      </c>
      <c r="F69" s="228">
        <f t="shared" si="21"/>
        <v>44044</v>
      </c>
      <c r="G69" s="228">
        <f t="shared" si="21"/>
        <v>0</v>
      </c>
      <c r="H69" s="228">
        <f t="shared" si="21"/>
        <v>0</v>
      </c>
      <c r="I69" s="228">
        <f t="shared" si="21"/>
        <v>889</v>
      </c>
      <c r="J69" s="228">
        <f t="shared" si="21"/>
        <v>0</v>
      </c>
      <c r="K69" s="228">
        <f t="shared" si="21"/>
        <v>0</v>
      </c>
      <c r="L69" s="228">
        <f t="shared" si="21"/>
        <v>0</v>
      </c>
      <c r="M69" s="212"/>
      <c r="N69" s="231">
        <f>C69-'[3]4.3-7'!C70</f>
        <v>0</v>
      </c>
      <c r="O69" s="275">
        <f t="shared" si="0"/>
        <v>63000</v>
      </c>
      <c r="P69" s="275">
        <f t="shared" si="1"/>
        <v>0</v>
      </c>
    </row>
    <row r="70" spans="1:16">
      <c r="A70" s="186" t="s">
        <v>143</v>
      </c>
      <c r="B70" s="186"/>
      <c r="C70" s="231"/>
      <c r="D70" s="195"/>
      <c r="E70" s="217"/>
      <c r="F70" s="216"/>
      <c r="G70" s="217"/>
      <c r="H70" s="217"/>
      <c r="I70" s="366"/>
      <c r="J70" s="216"/>
      <c r="K70" s="217"/>
      <c r="L70" s="385"/>
      <c r="M70" s="223"/>
      <c r="N70" s="231">
        <f>C70-'[3]4.3-7'!C71</f>
        <v>0</v>
      </c>
      <c r="O70" s="275">
        <f t="shared" si="0"/>
        <v>0</v>
      </c>
      <c r="P70" s="275">
        <f t="shared" si="1"/>
        <v>0</v>
      </c>
    </row>
    <row r="71" spans="1:16">
      <c r="A71" s="273" t="s">
        <v>36</v>
      </c>
      <c r="B71" s="273" t="s">
        <v>183</v>
      </c>
      <c r="C71" s="231">
        <f>SUM(D71:I71)</f>
        <v>11346</v>
      </c>
      <c r="D71" s="185">
        <v>6092</v>
      </c>
      <c r="E71" s="222">
        <v>1634</v>
      </c>
      <c r="F71" s="221">
        <v>3239</v>
      </c>
      <c r="G71" s="222"/>
      <c r="H71" s="222"/>
      <c r="I71" s="302">
        <v>381</v>
      </c>
      <c r="J71" s="221"/>
      <c r="K71" s="222"/>
      <c r="L71" s="386"/>
      <c r="M71" s="223"/>
      <c r="N71" s="231">
        <f>C71-'[3]4.3-7'!C72</f>
        <v>0</v>
      </c>
      <c r="O71" s="275">
        <f t="shared" si="0"/>
        <v>11346</v>
      </c>
      <c r="P71" s="275">
        <f t="shared" si="1"/>
        <v>0</v>
      </c>
    </row>
    <row r="72" spans="1:16">
      <c r="A72" s="209" t="s">
        <v>672</v>
      </c>
      <c r="B72" s="244"/>
      <c r="C72" s="231">
        <v>0</v>
      </c>
      <c r="D72" s="231">
        <v>0</v>
      </c>
      <c r="E72" s="231">
        <v>0</v>
      </c>
      <c r="F72" s="231">
        <v>0</v>
      </c>
      <c r="G72" s="231">
        <v>0</v>
      </c>
      <c r="H72" s="231">
        <v>0</v>
      </c>
      <c r="I72" s="231">
        <v>0</v>
      </c>
      <c r="J72" s="231">
        <v>0</v>
      </c>
      <c r="K72" s="231">
        <v>0</v>
      </c>
      <c r="L72" s="231">
        <v>0</v>
      </c>
      <c r="M72" s="210"/>
      <c r="N72" s="231">
        <f>C72-'[3]4.3-7'!C73</f>
        <v>0</v>
      </c>
      <c r="O72" s="275">
        <f t="shared" si="0"/>
        <v>0</v>
      </c>
      <c r="P72" s="275">
        <f t="shared" si="1"/>
        <v>0</v>
      </c>
    </row>
    <row r="73" spans="1:16" s="370" customFormat="1">
      <c r="A73" s="480" t="s">
        <v>673</v>
      </c>
      <c r="B73" s="227"/>
      <c r="C73" s="228">
        <f t="shared" ref="C73:L73" si="22">C71+C72</f>
        <v>11346</v>
      </c>
      <c r="D73" s="228">
        <f t="shared" si="22"/>
        <v>6092</v>
      </c>
      <c r="E73" s="228">
        <f t="shared" si="22"/>
        <v>1634</v>
      </c>
      <c r="F73" s="228">
        <f t="shared" si="22"/>
        <v>3239</v>
      </c>
      <c r="G73" s="228">
        <f t="shared" si="22"/>
        <v>0</v>
      </c>
      <c r="H73" s="228">
        <f t="shared" si="22"/>
        <v>0</v>
      </c>
      <c r="I73" s="228">
        <f t="shared" si="22"/>
        <v>381</v>
      </c>
      <c r="J73" s="228">
        <f t="shared" si="22"/>
        <v>0</v>
      </c>
      <c r="K73" s="228">
        <f t="shared" si="22"/>
        <v>0</v>
      </c>
      <c r="L73" s="228">
        <f t="shared" si="22"/>
        <v>0</v>
      </c>
      <c r="M73" s="212"/>
      <c r="N73" s="231">
        <f>C73-'[3]4.3-7'!C74</f>
        <v>0</v>
      </c>
      <c r="O73" s="275">
        <f t="shared" si="0"/>
        <v>11346</v>
      </c>
      <c r="P73" s="275">
        <f t="shared" si="1"/>
        <v>0</v>
      </c>
    </row>
    <row r="74" spans="1:16">
      <c r="A74" s="186" t="s">
        <v>145</v>
      </c>
      <c r="B74" s="186"/>
      <c r="C74" s="231"/>
      <c r="D74" s="185"/>
      <c r="E74" s="217"/>
      <c r="F74" s="216"/>
      <c r="G74" s="217"/>
      <c r="H74" s="217"/>
      <c r="I74" s="366"/>
      <c r="J74" s="216"/>
      <c r="K74" s="217"/>
      <c r="L74" s="385"/>
      <c r="M74" s="223"/>
      <c r="N74" s="231">
        <f>C74-'[3]4.3-7'!C75</f>
        <v>0</v>
      </c>
      <c r="O74" s="275">
        <f t="shared" si="0"/>
        <v>0</v>
      </c>
      <c r="P74" s="275">
        <f t="shared" si="1"/>
        <v>0</v>
      </c>
    </row>
    <row r="75" spans="1:16">
      <c r="A75" s="273" t="s">
        <v>36</v>
      </c>
      <c r="B75" s="273" t="s">
        <v>183</v>
      </c>
      <c r="C75" s="231">
        <f>SUM(D75:I75)</f>
        <v>8630</v>
      </c>
      <c r="D75" s="185">
        <v>5141</v>
      </c>
      <c r="E75" s="222">
        <v>1378</v>
      </c>
      <c r="F75" s="221">
        <v>1541</v>
      </c>
      <c r="G75" s="222"/>
      <c r="H75" s="222"/>
      <c r="I75" s="302">
        <v>570</v>
      </c>
      <c r="J75" s="221"/>
      <c r="K75" s="222"/>
      <c r="L75" s="386"/>
      <c r="M75" s="223"/>
      <c r="N75" s="231">
        <f>C75-'[3]4.3-7'!C76</f>
        <v>0</v>
      </c>
      <c r="O75" s="275">
        <f t="shared" si="0"/>
        <v>8630</v>
      </c>
      <c r="P75" s="275">
        <f t="shared" si="1"/>
        <v>0</v>
      </c>
    </row>
    <row r="76" spans="1:16">
      <c r="A76" s="209" t="s">
        <v>672</v>
      </c>
      <c r="B76" s="244"/>
      <c r="C76" s="231">
        <v>0</v>
      </c>
      <c r="D76" s="231">
        <v>0</v>
      </c>
      <c r="E76" s="231">
        <v>0</v>
      </c>
      <c r="F76" s="231">
        <v>0</v>
      </c>
      <c r="G76" s="231">
        <v>0</v>
      </c>
      <c r="H76" s="231">
        <v>0</v>
      </c>
      <c r="I76" s="231">
        <v>0</v>
      </c>
      <c r="J76" s="231">
        <v>0</v>
      </c>
      <c r="K76" s="231">
        <v>0</v>
      </c>
      <c r="L76" s="231">
        <v>0</v>
      </c>
      <c r="M76" s="210"/>
      <c r="N76" s="231">
        <f>C76-'[3]4.3-7'!C77</f>
        <v>0</v>
      </c>
      <c r="O76" s="275">
        <f t="shared" si="0"/>
        <v>0</v>
      </c>
      <c r="P76" s="275">
        <f t="shared" si="1"/>
        <v>0</v>
      </c>
    </row>
    <row r="77" spans="1:16" s="370" customFormat="1">
      <c r="A77" s="480" t="s">
        <v>673</v>
      </c>
      <c r="B77" s="227"/>
      <c r="C77" s="228">
        <f t="shared" ref="C77:L77" si="23">C75+C76</f>
        <v>8630</v>
      </c>
      <c r="D77" s="228">
        <f t="shared" si="23"/>
        <v>5141</v>
      </c>
      <c r="E77" s="228">
        <f t="shared" si="23"/>
        <v>1378</v>
      </c>
      <c r="F77" s="228">
        <f t="shared" si="23"/>
        <v>1541</v>
      </c>
      <c r="G77" s="228">
        <f t="shared" si="23"/>
        <v>0</v>
      </c>
      <c r="H77" s="228">
        <f t="shared" si="23"/>
        <v>0</v>
      </c>
      <c r="I77" s="228">
        <f t="shared" si="23"/>
        <v>570</v>
      </c>
      <c r="J77" s="228">
        <f t="shared" si="23"/>
        <v>0</v>
      </c>
      <c r="K77" s="228">
        <f t="shared" si="23"/>
        <v>0</v>
      </c>
      <c r="L77" s="228">
        <f t="shared" si="23"/>
        <v>0</v>
      </c>
      <c r="M77" s="212"/>
      <c r="N77" s="231">
        <f>C77-'[3]4.3-7'!C78</f>
        <v>0</v>
      </c>
      <c r="O77" s="275">
        <f t="shared" si="0"/>
        <v>8630</v>
      </c>
      <c r="P77" s="275">
        <f t="shared" si="1"/>
        <v>0</v>
      </c>
    </row>
    <row r="78" spans="1:16">
      <c r="A78" s="186" t="s">
        <v>144</v>
      </c>
      <c r="B78" s="186"/>
      <c r="C78" s="231"/>
      <c r="D78" s="185"/>
      <c r="E78" s="217"/>
      <c r="F78" s="216"/>
      <c r="G78" s="217"/>
      <c r="H78" s="217"/>
      <c r="I78" s="366"/>
      <c r="J78" s="216"/>
      <c r="K78" s="217"/>
      <c r="L78" s="385"/>
      <c r="M78" s="223"/>
      <c r="N78" s="231">
        <f>C78-'[3]4.3-7'!C79</f>
        <v>0</v>
      </c>
      <c r="O78" s="275">
        <f t="shared" ref="O78:O141" si="24">SUM(D78:L78)</f>
        <v>0</v>
      </c>
      <c r="P78" s="275">
        <f t="shared" ref="P78:P141" si="25">O78-C78</f>
        <v>0</v>
      </c>
    </row>
    <row r="79" spans="1:16">
      <c r="A79" s="273" t="s">
        <v>36</v>
      </c>
      <c r="B79" s="273" t="s">
        <v>183</v>
      </c>
      <c r="C79" s="231">
        <f>SUM(D79:M79)</f>
        <v>47042</v>
      </c>
      <c r="D79" s="185">
        <v>12067</v>
      </c>
      <c r="E79" s="222">
        <v>3209</v>
      </c>
      <c r="F79" s="221">
        <v>10512</v>
      </c>
      <c r="G79" s="222"/>
      <c r="H79" s="222">
        <v>21000</v>
      </c>
      <c r="I79" s="302">
        <v>254</v>
      </c>
      <c r="J79" s="222"/>
      <c r="K79" s="302"/>
      <c r="L79" s="386"/>
      <c r="M79" s="223"/>
      <c r="N79" s="231">
        <f>C79-'[3]4.3-7'!C80</f>
        <v>0</v>
      </c>
      <c r="O79" s="275">
        <f t="shared" si="24"/>
        <v>47042</v>
      </c>
      <c r="P79" s="275">
        <f t="shared" si="25"/>
        <v>0</v>
      </c>
    </row>
    <row r="80" spans="1:16">
      <c r="A80" s="209" t="s">
        <v>669</v>
      </c>
      <c r="B80" s="244"/>
      <c r="C80" s="231">
        <v>1204</v>
      </c>
      <c r="D80" s="230"/>
      <c r="E80" s="231"/>
      <c r="F80" s="230">
        <v>1204</v>
      </c>
      <c r="G80" s="231"/>
      <c r="H80" s="231"/>
      <c r="I80" s="230"/>
      <c r="J80" s="231"/>
      <c r="K80" s="230"/>
      <c r="L80" s="231"/>
      <c r="M80" s="210"/>
      <c r="N80" s="231">
        <f>C80-'[3]4.3-7'!C81</f>
        <v>0</v>
      </c>
      <c r="O80" s="275">
        <f t="shared" si="24"/>
        <v>1204</v>
      </c>
      <c r="P80" s="275">
        <f t="shared" si="25"/>
        <v>0</v>
      </c>
    </row>
    <row r="81" spans="1:16">
      <c r="A81" s="209" t="s">
        <v>676</v>
      </c>
      <c r="B81" s="262"/>
      <c r="C81" s="210">
        <v>2000</v>
      </c>
      <c r="D81" s="230"/>
      <c r="E81" s="231"/>
      <c r="F81" s="230"/>
      <c r="G81" s="231"/>
      <c r="H81" s="231">
        <v>2000</v>
      </c>
      <c r="I81" s="230"/>
      <c r="J81" s="231"/>
      <c r="K81" s="230"/>
      <c r="L81" s="231"/>
      <c r="M81" s="210"/>
      <c r="N81" s="231"/>
      <c r="O81" s="275">
        <f t="shared" si="24"/>
        <v>2000</v>
      </c>
      <c r="P81" s="275">
        <f t="shared" si="25"/>
        <v>0</v>
      </c>
    </row>
    <row r="82" spans="1:16">
      <c r="A82" s="209" t="s">
        <v>672</v>
      </c>
      <c r="B82" s="244"/>
      <c r="C82" s="231">
        <f>SUM(C80:C81)</f>
        <v>3204</v>
      </c>
      <c r="D82" s="231">
        <f t="shared" ref="D82:L82" si="26">SUM(D80:D81)</f>
        <v>0</v>
      </c>
      <c r="E82" s="231">
        <f t="shared" si="26"/>
        <v>0</v>
      </c>
      <c r="F82" s="231">
        <f t="shared" si="26"/>
        <v>1204</v>
      </c>
      <c r="G82" s="231">
        <f t="shared" si="26"/>
        <v>0</v>
      </c>
      <c r="H82" s="231">
        <f t="shared" si="26"/>
        <v>2000</v>
      </c>
      <c r="I82" s="231">
        <f t="shared" si="26"/>
        <v>0</v>
      </c>
      <c r="J82" s="231">
        <f t="shared" si="26"/>
        <v>0</v>
      </c>
      <c r="K82" s="231">
        <f t="shared" si="26"/>
        <v>0</v>
      </c>
      <c r="L82" s="231">
        <f t="shared" si="26"/>
        <v>0</v>
      </c>
      <c r="M82" s="210"/>
      <c r="N82" s="231">
        <f>C82-'[3]4.3-7'!C83</f>
        <v>0</v>
      </c>
      <c r="O82" s="275">
        <f t="shared" si="24"/>
        <v>3204</v>
      </c>
      <c r="P82" s="275">
        <f t="shared" si="25"/>
        <v>0</v>
      </c>
    </row>
    <row r="83" spans="1:16" s="370" customFormat="1">
      <c r="A83" s="480" t="s">
        <v>673</v>
      </c>
      <c r="B83" s="227"/>
      <c r="C83" s="228">
        <f t="shared" ref="C83:L83" si="27">C79+C82</f>
        <v>50246</v>
      </c>
      <c r="D83" s="228">
        <f t="shared" si="27"/>
        <v>12067</v>
      </c>
      <c r="E83" s="228">
        <f t="shared" si="27"/>
        <v>3209</v>
      </c>
      <c r="F83" s="228">
        <f t="shared" si="27"/>
        <v>11716</v>
      </c>
      <c r="G83" s="228">
        <f t="shared" si="27"/>
        <v>0</v>
      </c>
      <c r="H83" s="228">
        <f t="shared" si="27"/>
        <v>23000</v>
      </c>
      <c r="I83" s="228">
        <f t="shared" si="27"/>
        <v>254</v>
      </c>
      <c r="J83" s="228">
        <f t="shared" si="27"/>
        <v>0</v>
      </c>
      <c r="K83" s="228">
        <f t="shared" si="27"/>
        <v>0</v>
      </c>
      <c r="L83" s="228">
        <f t="shared" si="27"/>
        <v>0</v>
      </c>
      <c r="M83" s="212"/>
      <c r="N83" s="231">
        <f>C83-'[3]4.3-7'!C84</f>
        <v>0</v>
      </c>
      <c r="O83" s="275">
        <f t="shared" si="24"/>
        <v>50246</v>
      </c>
      <c r="P83" s="275">
        <f t="shared" si="25"/>
        <v>0</v>
      </c>
    </row>
    <row r="84" spans="1:16">
      <c r="A84" s="292" t="s">
        <v>265</v>
      </c>
      <c r="B84" s="303"/>
      <c r="C84" s="231"/>
      <c r="D84" s="291"/>
      <c r="E84" s="217"/>
      <c r="F84" s="216"/>
      <c r="G84" s="217"/>
      <c r="H84" s="217"/>
      <c r="I84" s="366"/>
      <c r="J84" s="217"/>
      <c r="K84" s="216"/>
      <c r="L84" s="195"/>
      <c r="M84" s="223"/>
      <c r="N84" s="231">
        <f>C84-'[3]4.3-7'!C85</f>
        <v>0</v>
      </c>
      <c r="O84" s="275">
        <f t="shared" si="24"/>
        <v>0</v>
      </c>
      <c r="P84" s="275">
        <f t="shared" si="25"/>
        <v>0</v>
      </c>
    </row>
    <row r="85" spans="1:16" s="484" customFormat="1">
      <c r="A85" s="387" t="s">
        <v>36</v>
      </c>
      <c r="B85" s="387" t="s">
        <v>183</v>
      </c>
      <c r="C85" s="388">
        <f>SUM(D85:I85)</f>
        <v>52652</v>
      </c>
      <c r="D85" s="463">
        <v>16132</v>
      </c>
      <c r="E85" s="483">
        <v>4330</v>
      </c>
      <c r="F85" s="498">
        <v>30285</v>
      </c>
      <c r="G85" s="483"/>
      <c r="H85" s="483"/>
      <c r="I85" s="499">
        <v>1905</v>
      </c>
      <c r="J85" s="483"/>
      <c r="K85" s="498"/>
      <c r="L85" s="296"/>
      <c r="M85" s="367"/>
      <c r="N85" s="231">
        <f>C85-'[3]4.3-7'!C86</f>
        <v>0</v>
      </c>
      <c r="O85" s="275">
        <f t="shared" si="24"/>
        <v>52652</v>
      </c>
      <c r="P85" s="275">
        <f t="shared" si="25"/>
        <v>0</v>
      </c>
    </row>
    <row r="86" spans="1:16">
      <c r="A86" s="209" t="s">
        <v>669</v>
      </c>
      <c r="B86" s="262"/>
      <c r="C86" s="210">
        <v>702</v>
      </c>
      <c r="D86" s="230"/>
      <c r="E86" s="231"/>
      <c r="F86" s="230">
        <v>702</v>
      </c>
      <c r="G86" s="231"/>
      <c r="H86" s="231"/>
      <c r="I86" s="230"/>
      <c r="J86" s="231"/>
      <c r="K86" s="230"/>
      <c r="L86" s="231"/>
      <c r="M86" s="210"/>
      <c r="N86" s="231">
        <f>C86-'[3]4.3-7'!C87</f>
        <v>0</v>
      </c>
      <c r="O86" s="275">
        <f t="shared" si="24"/>
        <v>702</v>
      </c>
      <c r="P86" s="275">
        <f t="shared" si="25"/>
        <v>0</v>
      </c>
    </row>
    <row r="87" spans="1:16">
      <c r="A87" s="209" t="s">
        <v>672</v>
      </c>
      <c r="B87" s="244"/>
      <c r="C87" s="231">
        <f t="shared" ref="C87:L87" si="28">SUM(C86:C86)</f>
        <v>702</v>
      </c>
      <c r="D87" s="231">
        <f t="shared" si="28"/>
        <v>0</v>
      </c>
      <c r="E87" s="231">
        <f t="shared" si="28"/>
        <v>0</v>
      </c>
      <c r="F87" s="231">
        <f t="shared" si="28"/>
        <v>702</v>
      </c>
      <c r="G87" s="231">
        <f t="shared" si="28"/>
        <v>0</v>
      </c>
      <c r="H87" s="231">
        <f t="shared" si="28"/>
        <v>0</v>
      </c>
      <c r="I87" s="231">
        <f t="shared" si="28"/>
        <v>0</v>
      </c>
      <c r="J87" s="231">
        <f t="shared" si="28"/>
        <v>0</v>
      </c>
      <c r="K87" s="231">
        <f t="shared" si="28"/>
        <v>0</v>
      </c>
      <c r="L87" s="231">
        <f t="shared" si="28"/>
        <v>0</v>
      </c>
      <c r="M87" s="210"/>
      <c r="N87" s="231">
        <f>C87-'[3]4.3-7'!C88</f>
        <v>0</v>
      </c>
      <c r="O87" s="275">
        <f t="shared" si="24"/>
        <v>702</v>
      </c>
      <c r="P87" s="275">
        <f t="shared" si="25"/>
        <v>0</v>
      </c>
    </row>
    <row r="88" spans="1:16" s="370" customFormat="1">
      <c r="A88" s="480" t="s">
        <v>673</v>
      </c>
      <c r="B88" s="227"/>
      <c r="C88" s="228">
        <f t="shared" ref="C88:L88" si="29">C85+C87</f>
        <v>53354</v>
      </c>
      <c r="D88" s="228">
        <f t="shared" si="29"/>
        <v>16132</v>
      </c>
      <c r="E88" s="228">
        <f t="shared" si="29"/>
        <v>4330</v>
      </c>
      <c r="F88" s="228">
        <f t="shared" si="29"/>
        <v>30987</v>
      </c>
      <c r="G88" s="228">
        <f t="shared" si="29"/>
        <v>0</v>
      </c>
      <c r="H88" s="228">
        <f t="shared" si="29"/>
        <v>0</v>
      </c>
      <c r="I88" s="228">
        <f t="shared" si="29"/>
        <v>1905</v>
      </c>
      <c r="J88" s="228">
        <f t="shared" si="29"/>
        <v>0</v>
      </c>
      <c r="K88" s="228">
        <f t="shared" si="29"/>
        <v>0</v>
      </c>
      <c r="L88" s="228">
        <f t="shared" si="29"/>
        <v>0</v>
      </c>
      <c r="M88" s="212"/>
      <c r="N88" s="231">
        <f>C88-'[3]4.3-7'!C89</f>
        <v>0</v>
      </c>
      <c r="O88" s="275">
        <f t="shared" si="24"/>
        <v>53354</v>
      </c>
      <c r="P88" s="275">
        <f t="shared" si="25"/>
        <v>0</v>
      </c>
    </row>
    <row r="89" spans="1:16" s="374" customFormat="1">
      <c r="A89" s="206" t="s">
        <v>266</v>
      </c>
      <c r="B89" s="206"/>
      <c r="C89" s="231"/>
      <c r="D89" s="247"/>
      <c r="E89" s="248"/>
      <c r="F89" s="247"/>
      <c r="G89" s="248"/>
      <c r="H89" s="248"/>
      <c r="I89" s="247"/>
      <c r="J89" s="248"/>
      <c r="K89" s="247"/>
      <c r="L89" s="248"/>
      <c r="M89" s="372"/>
      <c r="N89" s="231">
        <f>C89-'[3]4.3-7'!C90</f>
        <v>0</v>
      </c>
      <c r="O89" s="275">
        <f t="shared" si="24"/>
        <v>0</v>
      </c>
      <c r="P89" s="275">
        <f t="shared" si="25"/>
        <v>0</v>
      </c>
    </row>
    <row r="90" spans="1:16">
      <c r="A90" s="244" t="s">
        <v>36</v>
      </c>
      <c r="B90" s="244"/>
      <c r="C90" s="231">
        <f>C94+C100+C106</f>
        <v>498609</v>
      </c>
      <c r="D90" s="231">
        <f t="shared" ref="D90:L90" si="30">D94+D100+D106</f>
        <v>132491</v>
      </c>
      <c r="E90" s="231">
        <f t="shared" si="30"/>
        <v>35720</v>
      </c>
      <c r="F90" s="231">
        <f t="shared" si="30"/>
        <v>309615</v>
      </c>
      <c r="G90" s="231">
        <f t="shared" si="30"/>
        <v>14251</v>
      </c>
      <c r="H90" s="231">
        <f t="shared" si="30"/>
        <v>1105</v>
      </c>
      <c r="I90" s="371">
        <f t="shared" si="30"/>
        <v>5427</v>
      </c>
      <c r="J90" s="231">
        <f t="shared" si="30"/>
        <v>0</v>
      </c>
      <c r="K90" s="231">
        <f t="shared" si="30"/>
        <v>0</v>
      </c>
      <c r="L90" s="231">
        <f t="shared" si="30"/>
        <v>0</v>
      </c>
      <c r="M90" s="231">
        <f t="shared" ref="M90" si="31">SUM(M94,M100,M106)</f>
        <v>0</v>
      </c>
      <c r="N90" s="231">
        <f>C90-'[3]4.3-7'!C91</f>
        <v>0</v>
      </c>
      <c r="O90" s="275">
        <f t="shared" si="24"/>
        <v>498609</v>
      </c>
      <c r="P90" s="275">
        <f t="shared" si="25"/>
        <v>0</v>
      </c>
    </row>
    <row r="91" spans="1:16">
      <c r="A91" s="209" t="s">
        <v>672</v>
      </c>
      <c r="B91" s="244"/>
      <c r="C91" s="231">
        <f>C97+C103+C107</f>
        <v>-1452</v>
      </c>
      <c r="D91" s="231">
        <f t="shared" ref="D91:L92" si="32">D97+D103+D107</f>
        <v>1558</v>
      </c>
      <c r="E91" s="231">
        <f t="shared" si="32"/>
        <v>421</v>
      </c>
      <c r="F91" s="231">
        <f t="shared" si="32"/>
        <v>9220</v>
      </c>
      <c r="G91" s="231">
        <f t="shared" si="32"/>
        <v>-14251</v>
      </c>
      <c r="H91" s="231">
        <f t="shared" si="32"/>
        <v>0</v>
      </c>
      <c r="I91" s="231">
        <f t="shared" si="32"/>
        <v>1600</v>
      </c>
      <c r="J91" s="231">
        <f t="shared" si="32"/>
        <v>0</v>
      </c>
      <c r="K91" s="231">
        <f t="shared" si="32"/>
        <v>0</v>
      </c>
      <c r="L91" s="231">
        <f t="shared" si="32"/>
        <v>0</v>
      </c>
      <c r="M91" s="231"/>
      <c r="N91" s="231">
        <f>C91-'[3]4.3-7'!C92</f>
        <v>0</v>
      </c>
      <c r="O91" s="275">
        <f t="shared" si="24"/>
        <v>-1452</v>
      </c>
      <c r="P91" s="275">
        <f t="shared" si="25"/>
        <v>0</v>
      </c>
    </row>
    <row r="92" spans="1:16">
      <c r="A92" s="480" t="s">
        <v>673</v>
      </c>
      <c r="B92" s="244"/>
      <c r="C92" s="228">
        <f>C98+C104+C108</f>
        <v>497157</v>
      </c>
      <c r="D92" s="231">
        <f t="shared" si="32"/>
        <v>134049</v>
      </c>
      <c r="E92" s="231">
        <f t="shared" si="32"/>
        <v>36141</v>
      </c>
      <c r="F92" s="231">
        <f t="shared" si="32"/>
        <v>318835</v>
      </c>
      <c r="G92" s="231">
        <f t="shared" si="32"/>
        <v>0</v>
      </c>
      <c r="H92" s="231">
        <f t="shared" si="32"/>
        <v>1105</v>
      </c>
      <c r="I92" s="231">
        <f t="shared" si="32"/>
        <v>7027</v>
      </c>
      <c r="J92" s="231">
        <f t="shared" si="32"/>
        <v>0</v>
      </c>
      <c r="K92" s="231">
        <f t="shared" si="32"/>
        <v>0</v>
      </c>
      <c r="L92" s="231">
        <f t="shared" si="32"/>
        <v>0</v>
      </c>
      <c r="M92" s="231"/>
      <c r="N92" s="231">
        <f>C92-'[3]4.3-7'!C93</f>
        <v>0</v>
      </c>
      <c r="O92" s="275">
        <f t="shared" si="24"/>
        <v>497157</v>
      </c>
      <c r="P92" s="275">
        <f t="shared" si="25"/>
        <v>0</v>
      </c>
    </row>
    <row r="93" spans="1:16">
      <c r="A93" s="249" t="s">
        <v>283</v>
      </c>
      <c r="B93" s="249"/>
      <c r="C93" s="231"/>
      <c r="D93" s="247"/>
      <c r="E93" s="248"/>
      <c r="F93" s="247"/>
      <c r="G93" s="248"/>
      <c r="H93" s="248"/>
      <c r="I93" s="247"/>
      <c r="J93" s="248"/>
      <c r="K93" s="247"/>
      <c r="L93" s="248"/>
      <c r="M93" s="372"/>
      <c r="N93" s="231">
        <f>C93-'[3]4.3-7'!C94</f>
        <v>0</v>
      </c>
      <c r="O93" s="275">
        <f t="shared" si="24"/>
        <v>0</v>
      </c>
      <c r="P93" s="275">
        <f t="shared" si="25"/>
        <v>0</v>
      </c>
    </row>
    <row r="94" spans="1:16">
      <c r="A94" s="244" t="s">
        <v>36</v>
      </c>
      <c r="B94" s="244" t="s">
        <v>183</v>
      </c>
      <c r="C94" s="231">
        <f>SUM(D94:I94)</f>
        <v>35638</v>
      </c>
      <c r="D94" s="371">
        <v>22264</v>
      </c>
      <c r="E94" s="231">
        <v>6055</v>
      </c>
      <c r="F94" s="230">
        <v>7063</v>
      </c>
      <c r="G94" s="231"/>
      <c r="H94" s="231"/>
      <c r="I94" s="230">
        <v>256</v>
      </c>
      <c r="J94" s="231"/>
      <c r="K94" s="230"/>
      <c r="L94" s="231"/>
      <c r="M94" s="372"/>
      <c r="N94" s="231">
        <f>C94-'[3]4.3-7'!C95</f>
        <v>0</v>
      </c>
      <c r="O94" s="275">
        <f t="shared" si="24"/>
        <v>35638</v>
      </c>
      <c r="P94" s="275">
        <f t="shared" si="25"/>
        <v>0</v>
      </c>
    </row>
    <row r="95" spans="1:16">
      <c r="A95" s="209" t="s">
        <v>669</v>
      </c>
      <c r="B95" s="262"/>
      <c r="C95" s="210">
        <v>3563</v>
      </c>
      <c r="D95" s="230"/>
      <c r="E95" s="231"/>
      <c r="F95" s="230">
        <v>2063</v>
      </c>
      <c r="G95" s="231"/>
      <c r="H95" s="231"/>
      <c r="I95" s="230">
        <v>1500</v>
      </c>
      <c r="J95" s="231"/>
      <c r="K95" s="230"/>
      <c r="L95" s="231"/>
      <c r="M95" s="210"/>
      <c r="N95" s="231">
        <f>C95-'[3]4.3-7'!C96</f>
        <v>0</v>
      </c>
      <c r="O95" s="275">
        <f t="shared" si="24"/>
        <v>3563</v>
      </c>
      <c r="P95" s="275">
        <f t="shared" si="25"/>
        <v>0</v>
      </c>
    </row>
    <row r="96" spans="1:16">
      <c r="A96" s="209" t="s">
        <v>677</v>
      </c>
      <c r="B96" s="262"/>
      <c r="C96" s="210">
        <v>61</v>
      </c>
      <c r="D96" s="230"/>
      <c r="E96" s="231"/>
      <c r="F96" s="230">
        <v>61</v>
      </c>
      <c r="G96" s="231"/>
      <c r="H96" s="231"/>
      <c r="I96" s="230"/>
      <c r="J96" s="231"/>
      <c r="K96" s="230"/>
      <c r="L96" s="231"/>
      <c r="M96" s="210"/>
      <c r="N96" s="231">
        <f>C96-'[3]4.3-7'!C97</f>
        <v>0</v>
      </c>
      <c r="O96" s="275">
        <f t="shared" si="24"/>
        <v>61</v>
      </c>
      <c r="P96" s="275">
        <f t="shared" si="25"/>
        <v>0</v>
      </c>
    </row>
    <row r="97" spans="1:16">
      <c r="A97" s="209" t="s">
        <v>672</v>
      </c>
      <c r="B97" s="244"/>
      <c r="C97" s="231">
        <f>SUM(C95:C96)</f>
        <v>3624</v>
      </c>
      <c r="D97" s="231">
        <f t="shared" ref="D97:L97" si="33">SUM(D95:D96)</f>
        <v>0</v>
      </c>
      <c r="E97" s="231">
        <f t="shared" si="33"/>
        <v>0</v>
      </c>
      <c r="F97" s="231">
        <f t="shared" si="33"/>
        <v>2124</v>
      </c>
      <c r="G97" s="231">
        <f t="shared" si="33"/>
        <v>0</v>
      </c>
      <c r="H97" s="231">
        <f t="shared" si="33"/>
        <v>0</v>
      </c>
      <c r="I97" s="231">
        <f t="shared" si="33"/>
        <v>1500</v>
      </c>
      <c r="J97" s="231">
        <f t="shared" si="33"/>
        <v>0</v>
      </c>
      <c r="K97" s="231">
        <f t="shared" si="33"/>
        <v>0</v>
      </c>
      <c r="L97" s="231">
        <f t="shared" si="33"/>
        <v>0</v>
      </c>
      <c r="M97" s="210"/>
      <c r="N97" s="231">
        <f>C97-'[3]4.3-7'!C98</f>
        <v>0</v>
      </c>
      <c r="O97" s="275">
        <f t="shared" si="24"/>
        <v>3624</v>
      </c>
      <c r="P97" s="275">
        <f t="shared" si="25"/>
        <v>0</v>
      </c>
    </row>
    <row r="98" spans="1:16" s="370" customFormat="1">
      <c r="A98" s="480" t="s">
        <v>673</v>
      </c>
      <c r="B98" s="227"/>
      <c r="C98" s="228">
        <f>C94+C97</f>
        <v>39262</v>
      </c>
      <c r="D98" s="228">
        <f t="shared" ref="D98:L98" si="34">D94+D97</f>
        <v>22264</v>
      </c>
      <c r="E98" s="228">
        <f t="shared" si="34"/>
        <v>6055</v>
      </c>
      <c r="F98" s="228">
        <f t="shared" si="34"/>
        <v>9187</v>
      </c>
      <c r="G98" s="228">
        <f t="shared" si="34"/>
        <v>0</v>
      </c>
      <c r="H98" s="228">
        <f t="shared" si="34"/>
        <v>0</v>
      </c>
      <c r="I98" s="228">
        <f t="shared" si="34"/>
        <v>1756</v>
      </c>
      <c r="J98" s="228">
        <f t="shared" si="34"/>
        <v>0</v>
      </c>
      <c r="K98" s="228">
        <f t="shared" si="34"/>
        <v>0</v>
      </c>
      <c r="L98" s="228">
        <f t="shared" si="34"/>
        <v>0</v>
      </c>
      <c r="M98" s="212"/>
      <c r="N98" s="231">
        <f>C98-'[3]4.3-7'!C99</f>
        <v>0</v>
      </c>
      <c r="O98" s="275">
        <f t="shared" si="24"/>
        <v>39262</v>
      </c>
      <c r="P98" s="275">
        <f t="shared" si="25"/>
        <v>0</v>
      </c>
    </row>
    <row r="99" spans="1:16">
      <c r="A99" s="233" t="s">
        <v>284</v>
      </c>
      <c r="B99" s="233"/>
      <c r="C99" s="231"/>
      <c r="D99" s="230"/>
      <c r="E99" s="226"/>
      <c r="F99" s="225"/>
      <c r="G99" s="226"/>
      <c r="H99" s="226"/>
      <c r="I99" s="225"/>
      <c r="J99" s="226"/>
      <c r="K99" s="225"/>
      <c r="L99" s="226"/>
      <c r="M99" s="210"/>
      <c r="N99" s="231">
        <f>C99-'[3]4.3-7'!C100</f>
        <v>0</v>
      </c>
      <c r="O99" s="275">
        <f t="shared" si="24"/>
        <v>0</v>
      </c>
      <c r="P99" s="275">
        <f t="shared" si="25"/>
        <v>0</v>
      </c>
    </row>
    <row r="100" spans="1:16">
      <c r="A100" s="244" t="s">
        <v>36</v>
      </c>
      <c r="B100" s="244" t="s">
        <v>183</v>
      </c>
      <c r="C100" s="231">
        <f>SUM(D100:H100)</f>
        <v>24905</v>
      </c>
      <c r="D100" s="371">
        <v>17571</v>
      </c>
      <c r="E100" s="231">
        <v>4837</v>
      </c>
      <c r="F100" s="230">
        <v>1392</v>
      </c>
      <c r="G100" s="231"/>
      <c r="H100" s="231">
        <v>1105</v>
      </c>
      <c r="I100" s="230"/>
      <c r="J100" s="231"/>
      <c r="K100" s="230"/>
      <c r="L100" s="231"/>
      <c r="M100" s="381"/>
      <c r="N100" s="231">
        <f>C100-'[3]4.3-7'!C101</f>
        <v>0</v>
      </c>
      <c r="O100" s="275">
        <f t="shared" si="24"/>
        <v>24905</v>
      </c>
      <c r="P100" s="275">
        <f t="shared" si="25"/>
        <v>0</v>
      </c>
    </row>
    <row r="101" spans="1:16">
      <c r="A101" s="209" t="s">
        <v>669</v>
      </c>
      <c r="B101" s="262"/>
      <c r="C101" s="210">
        <v>1432</v>
      </c>
      <c r="D101" s="230"/>
      <c r="E101" s="231"/>
      <c r="F101" s="230">
        <v>1432</v>
      </c>
      <c r="G101" s="231"/>
      <c r="H101" s="231"/>
      <c r="I101" s="230"/>
      <c r="J101" s="231"/>
      <c r="K101" s="230"/>
      <c r="L101" s="231"/>
      <c r="M101" s="210"/>
      <c r="N101" s="231">
        <f>C101-'[3]4.3-7'!C102</f>
        <v>0</v>
      </c>
      <c r="O101" s="275">
        <f t="shared" si="24"/>
        <v>1432</v>
      </c>
      <c r="P101" s="275">
        <f t="shared" si="25"/>
        <v>0</v>
      </c>
    </row>
    <row r="102" spans="1:16">
      <c r="A102" s="209" t="s">
        <v>678</v>
      </c>
      <c r="B102" s="262"/>
      <c r="C102" s="210">
        <v>100</v>
      </c>
      <c r="D102" s="230"/>
      <c r="E102" s="231"/>
      <c r="F102" s="230"/>
      <c r="G102" s="231"/>
      <c r="H102" s="231"/>
      <c r="I102" s="230">
        <v>100</v>
      </c>
      <c r="J102" s="231"/>
      <c r="K102" s="230"/>
      <c r="L102" s="231"/>
      <c r="M102" s="210"/>
      <c r="N102" s="231">
        <f>C102-'[3]4.3-7'!C103</f>
        <v>0</v>
      </c>
      <c r="O102" s="275">
        <f t="shared" si="24"/>
        <v>100</v>
      </c>
      <c r="P102" s="275">
        <f t="shared" si="25"/>
        <v>0</v>
      </c>
    </row>
    <row r="103" spans="1:16">
      <c r="A103" s="209" t="s">
        <v>672</v>
      </c>
      <c r="B103" s="244"/>
      <c r="C103" s="231">
        <f>SUM(C101:C102)</f>
        <v>1532</v>
      </c>
      <c r="D103" s="231">
        <f t="shared" ref="D103:L103" si="35">SUM(D101:D102)</f>
        <v>0</v>
      </c>
      <c r="E103" s="231">
        <f t="shared" si="35"/>
        <v>0</v>
      </c>
      <c r="F103" s="231">
        <f t="shared" si="35"/>
        <v>1432</v>
      </c>
      <c r="G103" s="231">
        <f t="shared" si="35"/>
        <v>0</v>
      </c>
      <c r="H103" s="231">
        <f t="shared" si="35"/>
        <v>0</v>
      </c>
      <c r="I103" s="231">
        <f t="shared" si="35"/>
        <v>100</v>
      </c>
      <c r="J103" s="231">
        <f t="shared" si="35"/>
        <v>0</v>
      </c>
      <c r="K103" s="231">
        <f t="shared" si="35"/>
        <v>0</v>
      </c>
      <c r="L103" s="231">
        <f t="shared" si="35"/>
        <v>0</v>
      </c>
      <c r="M103" s="210"/>
      <c r="N103" s="231">
        <f>C103-'[3]4.3-7'!C104</f>
        <v>0</v>
      </c>
      <c r="O103" s="275">
        <f t="shared" si="24"/>
        <v>1532</v>
      </c>
      <c r="P103" s="275">
        <f t="shared" si="25"/>
        <v>0</v>
      </c>
    </row>
    <row r="104" spans="1:16" s="370" customFormat="1">
      <c r="A104" s="480" t="s">
        <v>673</v>
      </c>
      <c r="B104" s="227"/>
      <c r="C104" s="228">
        <f>C100+C103</f>
        <v>26437</v>
      </c>
      <c r="D104" s="228">
        <f t="shared" ref="D104:L104" si="36">D100+D103</f>
        <v>17571</v>
      </c>
      <c r="E104" s="228">
        <f t="shared" si="36"/>
        <v>4837</v>
      </c>
      <c r="F104" s="228">
        <f t="shared" si="36"/>
        <v>2824</v>
      </c>
      <c r="G104" s="228">
        <f t="shared" si="36"/>
        <v>0</v>
      </c>
      <c r="H104" s="228">
        <f t="shared" si="36"/>
        <v>1105</v>
      </c>
      <c r="I104" s="228">
        <f t="shared" si="36"/>
        <v>100</v>
      </c>
      <c r="J104" s="228">
        <f t="shared" si="36"/>
        <v>0</v>
      </c>
      <c r="K104" s="228">
        <f t="shared" si="36"/>
        <v>0</v>
      </c>
      <c r="L104" s="228">
        <f t="shared" si="36"/>
        <v>0</v>
      </c>
      <c r="M104" s="212"/>
      <c r="N104" s="231">
        <f>C104-'[3]4.3-7'!C105</f>
        <v>0</v>
      </c>
      <c r="O104" s="275">
        <f t="shared" si="24"/>
        <v>26437</v>
      </c>
      <c r="P104" s="275">
        <f t="shared" si="25"/>
        <v>0</v>
      </c>
    </row>
    <row r="105" spans="1:16">
      <c r="A105" s="269" t="s">
        <v>285</v>
      </c>
      <c r="B105" s="250"/>
      <c r="C105" s="231"/>
      <c r="D105" s="230"/>
      <c r="E105" s="226"/>
      <c r="F105" s="225"/>
      <c r="G105" s="226"/>
      <c r="H105" s="226"/>
      <c r="I105" s="225"/>
      <c r="J105" s="226"/>
      <c r="K105" s="225"/>
      <c r="L105" s="226"/>
      <c r="M105" s="210"/>
      <c r="N105" s="231">
        <f>C105-'[3]4.3-7'!C106</f>
        <v>0</v>
      </c>
      <c r="O105" s="275">
        <f t="shared" si="24"/>
        <v>0</v>
      </c>
      <c r="P105" s="275">
        <f t="shared" si="25"/>
        <v>0</v>
      </c>
    </row>
    <row r="106" spans="1:16" s="369" customFormat="1">
      <c r="A106" s="244" t="s">
        <v>36</v>
      </c>
      <c r="B106" s="244"/>
      <c r="C106" s="231">
        <f t="shared" ref="C106:L106" si="37">C110+C114+C118+C122+C126+C130+C136+C143+C150+C154+C158+C162+C166+C170+C175+C179+C184+C188+C192+C196+C200+C204+C208</f>
        <v>438066</v>
      </c>
      <c r="D106" s="231">
        <f t="shared" si="37"/>
        <v>92656</v>
      </c>
      <c r="E106" s="231">
        <f t="shared" si="37"/>
        <v>24828</v>
      </c>
      <c r="F106" s="231">
        <f t="shared" si="37"/>
        <v>301160</v>
      </c>
      <c r="G106" s="231">
        <f t="shared" si="37"/>
        <v>14251</v>
      </c>
      <c r="H106" s="231">
        <f t="shared" si="37"/>
        <v>0</v>
      </c>
      <c r="I106" s="371">
        <f t="shared" si="37"/>
        <v>5171</v>
      </c>
      <c r="J106" s="231">
        <f t="shared" si="37"/>
        <v>0</v>
      </c>
      <c r="K106" s="231">
        <f t="shared" si="37"/>
        <v>0</v>
      </c>
      <c r="L106" s="231">
        <f t="shared" si="37"/>
        <v>0</v>
      </c>
      <c r="M106" s="231">
        <f>SUM(M109:M208)</f>
        <v>0</v>
      </c>
      <c r="N106" s="231">
        <f>C106-'[3]4.3-7'!C107</f>
        <v>0</v>
      </c>
      <c r="O106" s="275">
        <f t="shared" si="24"/>
        <v>438066</v>
      </c>
      <c r="P106" s="275">
        <f t="shared" si="25"/>
        <v>0</v>
      </c>
    </row>
    <row r="107" spans="1:16" s="369" customFormat="1">
      <c r="A107" s="209" t="s">
        <v>672</v>
      </c>
      <c r="B107" s="244"/>
      <c r="C107" s="231">
        <f>C111+C115+C119+C123+C127+C133+C140+C147+C151+C155+C159+C163+C167+C172+C176+C181+C185+C189+C193+C197+C201+C205+C209</f>
        <v>-6608</v>
      </c>
      <c r="D107" s="231">
        <f t="shared" ref="D107:L108" si="38">D111+D115+D119+D123+D127+D133+D140+D147+D151+D155+D159+D163+D167+D172+D176+D181+D185+D189+D193+D197+D201+D205+D209</f>
        <v>1558</v>
      </c>
      <c r="E107" s="231">
        <f t="shared" si="38"/>
        <v>421</v>
      </c>
      <c r="F107" s="231">
        <f t="shared" si="38"/>
        <v>5664</v>
      </c>
      <c r="G107" s="231">
        <f t="shared" si="38"/>
        <v>-14251</v>
      </c>
      <c r="H107" s="231">
        <f t="shared" si="38"/>
        <v>0</v>
      </c>
      <c r="I107" s="231">
        <f t="shared" si="38"/>
        <v>0</v>
      </c>
      <c r="J107" s="231">
        <f t="shared" si="38"/>
        <v>0</v>
      </c>
      <c r="K107" s="231">
        <f t="shared" si="38"/>
        <v>0</v>
      </c>
      <c r="L107" s="231">
        <f t="shared" si="38"/>
        <v>0</v>
      </c>
      <c r="M107" s="231"/>
      <c r="N107" s="231">
        <f>C107-'[3]4.3-7'!C108</f>
        <v>0</v>
      </c>
      <c r="O107" s="275">
        <f t="shared" si="24"/>
        <v>-6608</v>
      </c>
      <c r="P107" s="275">
        <f t="shared" si="25"/>
        <v>0</v>
      </c>
    </row>
    <row r="108" spans="1:16" s="370" customFormat="1">
      <c r="A108" s="480" t="s">
        <v>673</v>
      </c>
      <c r="B108" s="227"/>
      <c r="C108" s="228">
        <f>C112+C116+C120+C124+C128+C134+C141+C148+C152+C156+C160+C164+C168+C173+C177+C182+C186+C190+C194+C198+C202+C206+C210</f>
        <v>431458</v>
      </c>
      <c r="D108" s="228">
        <f t="shared" si="38"/>
        <v>94214</v>
      </c>
      <c r="E108" s="228">
        <f t="shared" si="38"/>
        <v>25249</v>
      </c>
      <c r="F108" s="228">
        <f t="shared" si="38"/>
        <v>306824</v>
      </c>
      <c r="G108" s="228">
        <f t="shared" si="38"/>
        <v>0</v>
      </c>
      <c r="H108" s="228">
        <f t="shared" si="38"/>
        <v>0</v>
      </c>
      <c r="I108" s="228">
        <f t="shared" si="38"/>
        <v>5171</v>
      </c>
      <c r="J108" s="228">
        <f t="shared" si="38"/>
        <v>0</v>
      </c>
      <c r="K108" s="228">
        <f t="shared" si="38"/>
        <v>0</v>
      </c>
      <c r="L108" s="228">
        <f t="shared" si="38"/>
        <v>0</v>
      </c>
      <c r="M108" s="228"/>
      <c r="N108" s="231">
        <f>C108-'[3]4.3-7'!C109</f>
        <v>0</v>
      </c>
      <c r="O108" s="275">
        <f t="shared" si="24"/>
        <v>431458</v>
      </c>
      <c r="P108" s="275">
        <f t="shared" si="25"/>
        <v>0</v>
      </c>
    </row>
    <row r="109" spans="1:16">
      <c r="A109" s="229" t="s">
        <v>164</v>
      </c>
      <c r="B109" s="229"/>
      <c r="C109" s="231"/>
      <c r="D109" s="230"/>
      <c r="E109" s="231"/>
      <c r="F109" s="230"/>
      <c r="G109" s="231"/>
      <c r="H109" s="231"/>
      <c r="I109" s="230"/>
      <c r="J109" s="231"/>
      <c r="K109" s="230"/>
      <c r="L109" s="231"/>
      <c r="M109" s="210"/>
      <c r="N109" s="231">
        <f>C109-'[3]4.3-7'!C110</f>
        <v>0</v>
      </c>
      <c r="O109" s="275">
        <f t="shared" si="24"/>
        <v>0</v>
      </c>
      <c r="P109" s="275">
        <f t="shared" si="25"/>
        <v>0</v>
      </c>
    </row>
    <row r="110" spans="1:16" s="369" customFormat="1">
      <c r="A110" s="244" t="s">
        <v>36</v>
      </c>
      <c r="B110" s="244" t="s">
        <v>183</v>
      </c>
      <c r="C110" s="231">
        <f>SUM(D110:I110)</f>
        <v>25218</v>
      </c>
      <c r="D110" s="230">
        <v>16130</v>
      </c>
      <c r="E110" s="231">
        <v>4431</v>
      </c>
      <c r="F110" s="230">
        <v>1609</v>
      </c>
      <c r="G110" s="231"/>
      <c r="H110" s="231"/>
      <c r="I110" s="230">
        <v>3048</v>
      </c>
      <c r="J110" s="231"/>
      <c r="K110" s="230"/>
      <c r="L110" s="231"/>
      <c r="M110" s="210"/>
      <c r="N110" s="231">
        <f>C110-'[3]4.3-7'!C111</f>
        <v>0</v>
      </c>
      <c r="O110" s="275">
        <f t="shared" si="24"/>
        <v>25218</v>
      </c>
      <c r="P110" s="275">
        <f t="shared" si="25"/>
        <v>0</v>
      </c>
    </row>
    <row r="111" spans="1:16">
      <c r="A111" s="209" t="s">
        <v>672</v>
      </c>
      <c r="B111" s="244"/>
      <c r="C111" s="231">
        <v>0</v>
      </c>
      <c r="D111" s="231">
        <v>0</v>
      </c>
      <c r="E111" s="231">
        <v>0</v>
      </c>
      <c r="F111" s="231">
        <v>0</v>
      </c>
      <c r="G111" s="231">
        <v>0</v>
      </c>
      <c r="H111" s="231">
        <v>0</v>
      </c>
      <c r="I111" s="231">
        <v>0</v>
      </c>
      <c r="J111" s="231">
        <v>0</v>
      </c>
      <c r="K111" s="231">
        <v>0</v>
      </c>
      <c r="L111" s="231">
        <v>0</v>
      </c>
      <c r="M111" s="210"/>
      <c r="N111" s="231">
        <f>C111-'[3]4.3-7'!C112</f>
        <v>0</v>
      </c>
      <c r="O111" s="275">
        <f t="shared" si="24"/>
        <v>0</v>
      </c>
      <c r="P111" s="275">
        <f t="shared" si="25"/>
        <v>0</v>
      </c>
    </row>
    <row r="112" spans="1:16" s="370" customFormat="1">
      <c r="A112" s="480" t="s">
        <v>673</v>
      </c>
      <c r="B112" s="227"/>
      <c r="C112" s="228">
        <f t="shared" ref="C112:L112" si="39">C110+C111</f>
        <v>25218</v>
      </c>
      <c r="D112" s="228">
        <f t="shared" si="39"/>
        <v>16130</v>
      </c>
      <c r="E112" s="228">
        <f t="shared" si="39"/>
        <v>4431</v>
      </c>
      <c r="F112" s="228">
        <f t="shared" si="39"/>
        <v>1609</v>
      </c>
      <c r="G112" s="228">
        <f t="shared" si="39"/>
        <v>0</v>
      </c>
      <c r="H112" s="228">
        <f t="shared" si="39"/>
        <v>0</v>
      </c>
      <c r="I112" s="228">
        <f t="shared" si="39"/>
        <v>3048</v>
      </c>
      <c r="J112" s="228">
        <f t="shared" si="39"/>
        <v>0</v>
      </c>
      <c r="K112" s="228">
        <f t="shared" si="39"/>
        <v>0</v>
      </c>
      <c r="L112" s="228">
        <f t="shared" si="39"/>
        <v>0</v>
      </c>
      <c r="M112" s="212"/>
      <c r="N112" s="231">
        <f>C112-'[3]4.3-7'!C113</f>
        <v>0</v>
      </c>
      <c r="O112" s="275">
        <f t="shared" si="24"/>
        <v>25218</v>
      </c>
      <c r="P112" s="275">
        <f t="shared" si="25"/>
        <v>0</v>
      </c>
    </row>
    <row r="113" spans="1:16">
      <c r="A113" s="232" t="s">
        <v>165</v>
      </c>
      <c r="B113" s="233"/>
      <c r="C113" s="231"/>
      <c r="D113" s="230"/>
      <c r="E113" s="231"/>
      <c r="F113" s="230"/>
      <c r="G113" s="231"/>
      <c r="H113" s="231"/>
      <c r="I113" s="230"/>
      <c r="J113" s="231"/>
      <c r="K113" s="230"/>
      <c r="L113" s="231"/>
      <c r="M113" s="210"/>
      <c r="N113" s="231">
        <f>C113-'[3]4.3-7'!C114</f>
        <v>0</v>
      </c>
      <c r="O113" s="275">
        <f t="shared" si="24"/>
        <v>0</v>
      </c>
      <c r="P113" s="275">
        <f t="shared" si="25"/>
        <v>0</v>
      </c>
    </row>
    <row r="114" spans="1:16" s="369" customFormat="1">
      <c r="A114" s="244" t="s">
        <v>36</v>
      </c>
      <c r="B114" s="244" t="s">
        <v>183</v>
      </c>
      <c r="C114" s="231">
        <f>SUM(D114:I114)</f>
        <v>4457</v>
      </c>
      <c r="D114" s="230">
        <v>3091</v>
      </c>
      <c r="E114" s="231">
        <v>845</v>
      </c>
      <c r="F114" s="230">
        <v>457</v>
      </c>
      <c r="G114" s="231"/>
      <c r="H114" s="231"/>
      <c r="I114" s="230">
        <v>64</v>
      </c>
      <c r="J114" s="231"/>
      <c r="K114" s="230"/>
      <c r="L114" s="231"/>
      <c r="M114" s="210"/>
      <c r="N114" s="231">
        <f>C114-'[3]4.3-7'!C115</f>
        <v>0</v>
      </c>
      <c r="O114" s="275">
        <f t="shared" si="24"/>
        <v>4457</v>
      </c>
      <c r="P114" s="275">
        <f t="shared" si="25"/>
        <v>0</v>
      </c>
    </row>
    <row r="115" spans="1:16">
      <c r="A115" s="209" t="s">
        <v>672</v>
      </c>
      <c r="B115" s="244"/>
      <c r="C115" s="231">
        <v>0</v>
      </c>
      <c r="D115" s="231">
        <v>0</v>
      </c>
      <c r="E115" s="231">
        <v>0</v>
      </c>
      <c r="F115" s="231">
        <v>0</v>
      </c>
      <c r="G115" s="231">
        <v>0</v>
      </c>
      <c r="H115" s="231">
        <v>0</v>
      </c>
      <c r="I115" s="231">
        <v>0</v>
      </c>
      <c r="J115" s="231">
        <v>0</v>
      </c>
      <c r="K115" s="231">
        <v>0</v>
      </c>
      <c r="L115" s="231">
        <v>0</v>
      </c>
      <c r="M115" s="210"/>
      <c r="N115" s="231">
        <f>C115-'[3]4.3-7'!C116</f>
        <v>0</v>
      </c>
      <c r="O115" s="275">
        <f t="shared" si="24"/>
        <v>0</v>
      </c>
      <c r="P115" s="275">
        <f t="shared" si="25"/>
        <v>0</v>
      </c>
    </row>
    <row r="116" spans="1:16" s="370" customFormat="1">
      <c r="A116" s="480" t="s">
        <v>673</v>
      </c>
      <c r="B116" s="227"/>
      <c r="C116" s="228">
        <f t="shared" ref="C116:L116" si="40">C114+C115</f>
        <v>4457</v>
      </c>
      <c r="D116" s="228">
        <f t="shared" si="40"/>
        <v>3091</v>
      </c>
      <c r="E116" s="228">
        <f t="shared" si="40"/>
        <v>845</v>
      </c>
      <c r="F116" s="228">
        <f t="shared" si="40"/>
        <v>457</v>
      </c>
      <c r="G116" s="228">
        <f t="shared" si="40"/>
        <v>0</v>
      </c>
      <c r="H116" s="228">
        <f t="shared" si="40"/>
        <v>0</v>
      </c>
      <c r="I116" s="228">
        <f t="shared" si="40"/>
        <v>64</v>
      </c>
      <c r="J116" s="228">
        <f t="shared" si="40"/>
        <v>0</v>
      </c>
      <c r="K116" s="228">
        <f t="shared" si="40"/>
        <v>0</v>
      </c>
      <c r="L116" s="228">
        <f t="shared" si="40"/>
        <v>0</v>
      </c>
      <c r="M116" s="212"/>
      <c r="N116" s="231">
        <f>C116-'[3]4.3-7'!C117</f>
        <v>0</v>
      </c>
      <c r="O116" s="275">
        <f t="shared" si="24"/>
        <v>4457</v>
      </c>
      <c r="P116" s="275">
        <f t="shared" si="25"/>
        <v>0</v>
      </c>
    </row>
    <row r="117" spans="1:16">
      <c r="A117" s="232" t="s">
        <v>166</v>
      </c>
      <c r="B117" s="233"/>
      <c r="C117" s="231"/>
      <c r="D117" s="230"/>
      <c r="E117" s="231"/>
      <c r="F117" s="230"/>
      <c r="G117" s="231"/>
      <c r="H117" s="231"/>
      <c r="I117" s="230"/>
      <c r="J117" s="231"/>
      <c r="K117" s="230"/>
      <c r="L117" s="231"/>
      <c r="M117" s="210"/>
      <c r="N117" s="231">
        <f>C117-'[3]4.3-7'!C118</f>
        <v>0</v>
      </c>
      <c r="O117" s="275">
        <f t="shared" si="24"/>
        <v>0</v>
      </c>
      <c r="P117" s="275">
        <f t="shared" si="25"/>
        <v>0</v>
      </c>
    </row>
    <row r="118" spans="1:16" s="369" customFormat="1">
      <c r="A118" s="244" t="s">
        <v>36</v>
      </c>
      <c r="B118" s="244" t="s">
        <v>183</v>
      </c>
      <c r="C118" s="231">
        <f>SUM(D118:I118)</f>
        <v>6436</v>
      </c>
      <c r="D118" s="230">
        <v>1279</v>
      </c>
      <c r="E118" s="231">
        <v>360</v>
      </c>
      <c r="F118" s="230">
        <v>4670</v>
      </c>
      <c r="G118" s="231"/>
      <c r="H118" s="231"/>
      <c r="I118" s="230">
        <v>127</v>
      </c>
      <c r="J118" s="231"/>
      <c r="K118" s="230"/>
      <c r="L118" s="231"/>
      <c r="M118" s="210"/>
      <c r="N118" s="231">
        <f>C118-'[3]4.3-7'!C119</f>
        <v>0</v>
      </c>
      <c r="O118" s="275">
        <f t="shared" si="24"/>
        <v>6436</v>
      </c>
      <c r="P118" s="275">
        <f t="shared" si="25"/>
        <v>0</v>
      </c>
    </row>
    <row r="119" spans="1:16" s="369" customFormat="1">
      <c r="A119" s="209" t="s">
        <v>672</v>
      </c>
      <c r="B119" s="244"/>
      <c r="C119" s="231">
        <v>0</v>
      </c>
      <c r="D119" s="231">
        <v>0</v>
      </c>
      <c r="E119" s="231">
        <v>0</v>
      </c>
      <c r="F119" s="231">
        <v>0</v>
      </c>
      <c r="G119" s="231">
        <v>0</v>
      </c>
      <c r="H119" s="231">
        <v>0</v>
      </c>
      <c r="I119" s="231">
        <v>0</v>
      </c>
      <c r="J119" s="231">
        <v>0</v>
      </c>
      <c r="K119" s="231">
        <v>0</v>
      </c>
      <c r="L119" s="231">
        <v>0</v>
      </c>
      <c r="M119" s="210"/>
      <c r="N119" s="231">
        <f>C119-'[3]4.3-7'!C120</f>
        <v>0</v>
      </c>
      <c r="O119" s="275">
        <f t="shared" si="24"/>
        <v>0</v>
      </c>
      <c r="P119" s="275">
        <f t="shared" si="25"/>
        <v>0</v>
      </c>
    </row>
    <row r="120" spans="1:16" s="370" customFormat="1">
      <c r="A120" s="480" t="s">
        <v>673</v>
      </c>
      <c r="B120" s="227"/>
      <c r="C120" s="228">
        <f t="shared" ref="C120:L120" si="41">C118+C119</f>
        <v>6436</v>
      </c>
      <c r="D120" s="228">
        <f t="shared" si="41"/>
        <v>1279</v>
      </c>
      <c r="E120" s="228">
        <f t="shared" si="41"/>
        <v>360</v>
      </c>
      <c r="F120" s="228">
        <f t="shared" si="41"/>
        <v>4670</v>
      </c>
      <c r="G120" s="228">
        <f t="shared" si="41"/>
        <v>0</v>
      </c>
      <c r="H120" s="228">
        <f t="shared" si="41"/>
        <v>0</v>
      </c>
      <c r="I120" s="228">
        <f t="shared" si="41"/>
        <v>127</v>
      </c>
      <c r="J120" s="228">
        <f t="shared" si="41"/>
        <v>0</v>
      </c>
      <c r="K120" s="228">
        <f t="shared" si="41"/>
        <v>0</v>
      </c>
      <c r="L120" s="228">
        <f t="shared" si="41"/>
        <v>0</v>
      </c>
      <c r="M120" s="212"/>
      <c r="N120" s="231">
        <f>C120-'[3]4.3-7'!C121</f>
        <v>0</v>
      </c>
      <c r="O120" s="275">
        <f t="shared" si="24"/>
        <v>6436</v>
      </c>
      <c r="P120" s="275">
        <f t="shared" si="25"/>
        <v>0</v>
      </c>
    </row>
    <row r="121" spans="1:16">
      <c r="A121" s="232" t="s">
        <v>167</v>
      </c>
      <c r="B121" s="232"/>
      <c r="C121" s="231"/>
      <c r="D121" s="230"/>
      <c r="E121" s="231"/>
      <c r="F121" s="230"/>
      <c r="G121" s="231"/>
      <c r="H121" s="231"/>
      <c r="I121" s="230"/>
      <c r="J121" s="231"/>
      <c r="K121" s="230"/>
      <c r="L121" s="231"/>
      <c r="M121" s="210"/>
      <c r="N121" s="231">
        <f>C121-'[3]4.3-7'!C122</f>
        <v>0</v>
      </c>
      <c r="O121" s="275">
        <f t="shared" si="24"/>
        <v>0</v>
      </c>
      <c r="P121" s="275">
        <f t="shared" si="25"/>
        <v>0</v>
      </c>
    </row>
    <row r="122" spans="1:16" s="369" customFormat="1">
      <c r="A122" s="244" t="s">
        <v>36</v>
      </c>
      <c r="B122" s="244" t="s">
        <v>183</v>
      </c>
      <c r="C122" s="231">
        <f>SUM(D122:I122)</f>
        <v>7754</v>
      </c>
      <c r="D122" s="230">
        <v>2692</v>
      </c>
      <c r="E122" s="231">
        <v>747</v>
      </c>
      <c r="F122" s="230">
        <v>4213</v>
      </c>
      <c r="G122" s="231"/>
      <c r="H122" s="231"/>
      <c r="I122" s="230">
        <v>102</v>
      </c>
      <c r="J122" s="231"/>
      <c r="K122" s="230"/>
      <c r="L122" s="231"/>
      <c r="M122" s="210"/>
      <c r="N122" s="231">
        <f>C122-'[3]4.3-7'!C123</f>
        <v>0</v>
      </c>
      <c r="O122" s="275">
        <f t="shared" si="24"/>
        <v>7754</v>
      </c>
      <c r="P122" s="275">
        <f t="shared" si="25"/>
        <v>0</v>
      </c>
    </row>
    <row r="123" spans="1:16" s="369" customFormat="1">
      <c r="A123" s="209" t="s">
        <v>672</v>
      </c>
      <c r="B123" s="244"/>
      <c r="C123" s="231">
        <v>0</v>
      </c>
      <c r="D123" s="231">
        <v>0</v>
      </c>
      <c r="E123" s="231">
        <v>0</v>
      </c>
      <c r="F123" s="231">
        <v>0</v>
      </c>
      <c r="G123" s="231">
        <v>0</v>
      </c>
      <c r="H123" s="231">
        <v>0</v>
      </c>
      <c r="I123" s="231">
        <v>0</v>
      </c>
      <c r="J123" s="231">
        <v>0</v>
      </c>
      <c r="K123" s="231">
        <v>0</v>
      </c>
      <c r="L123" s="231">
        <v>0</v>
      </c>
      <c r="M123" s="210"/>
      <c r="N123" s="231">
        <f>C123-'[3]4.3-7'!C124</f>
        <v>0</v>
      </c>
      <c r="O123" s="275">
        <f t="shared" si="24"/>
        <v>0</v>
      </c>
      <c r="P123" s="275">
        <f t="shared" si="25"/>
        <v>0</v>
      </c>
    </row>
    <row r="124" spans="1:16" s="370" customFormat="1">
      <c r="A124" s="480" t="s">
        <v>673</v>
      </c>
      <c r="B124" s="227"/>
      <c r="C124" s="228">
        <f t="shared" ref="C124:L124" si="42">C122+C123</f>
        <v>7754</v>
      </c>
      <c r="D124" s="228">
        <f t="shared" si="42"/>
        <v>2692</v>
      </c>
      <c r="E124" s="228">
        <f t="shared" si="42"/>
        <v>747</v>
      </c>
      <c r="F124" s="228">
        <f t="shared" si="42"/>
        <v>4213</v>
      </c>
      <c r="G124" s="228">
        <f t="shared" si="42"/>
        <v>0</v>
      </c>
      <c r="H124" s="228">
        <f t="shared" si="42"/>
        <v>0</v>
      </c>
      <c r="I124" s="228">
        <f t="shared" si="42"/>
        <v>102</v>
      </c>
      <c r="J124" s="228">
        <f t="shared" si="42"/>
        <v>0</v>
      </c>
      <c r="K124" s="228">
        <f t="shared" si="42"/>
        <v>0</v>
      </c>
      <c r="L124" s="228">
        <f t="shared" si="42"/>
        <v>0</v>
      </c>
      <c r="M124" s="212"/>
      <c r="N124" s="231">
        <f>C124-'[3]4.3-7'!C125</f>
        <v>0</v>
      </c>
      <c r="O124" s="275">
        <f t="shared" si="24"/>
        <v>7754</v>
      </c>
      <c r="P124" s="275">
        <f t="shared" si="25"/>
        <v>0</v>
      </c>
    </row>
    <row r="125" spans="1:16">
      <c r="A125" s="233" t="s">
        <v>168</v>
      </c>
      <c r="B125" s="232"/>
      <c r="C125" s="231"/>
      <c r="D125" s="230"/>
      <c r="E125" s="231"/>
      <c r="F125" s="230"/>
      <c r="G125" s="231"/>
      <c r="H125" s="231"/>
      <c r="I125" s="230"/>
      <c r="J125" s="231"/>
      <c r="K125" s="230"/>
      <c r="L125" s="231"/>
      <c r="M125" s="210"/>
      <c r="N125" s="231">
        <f>C125-'[3]4.3-7'!C126</f>
        <v>0</v>
      </c>
      <c r="O125" s="275">
        <f t="shared" si="24"/>
        <v>0</v>
      </c>
      <c r="P125" s="275">
        <f t="shared" si="25"/>
        <v>0</v>
      </c>
    </row>
    <row r="126" spans="1:16" s="369" customFormat="1">
      <c r="A126" s="244" t="s">
        <v>36</v>
      </c>
      <c r="B126" s="244" t="s">
        <v>183</v>
      </c>
      <c r="C126" s="231">
        <f>SUM(D126:I126)</f>
        <v>9656</v>
      </c>
      <c r="D126" s="230">
        <v>2692</v>
      </c>
      <c r="E126" s="231">
        <v>757</v>
      </c>
      <c r="F126" s="230">
        <v>6080</v>
      </c>
      <c r="G126" s="231"/>
      <c r="H126" s="231"/>
      <c r="I126" s="230">
        <v>127</v>
      </c>
      <c r="J126" s="231"/>
      <c r="K126" s="230"/>
      <c r="L126" s="231"/>
      <c r="M126" s="210"/>
      <c r="N126" s="231">
        <f>C126-'[3]4.3-7'!C127</f>
        <v>0</v>
      </c>
      <c r="O126" s="275">
        <f t="shared" si="24"/>
        <v>9656</v>
      </c>
      <c r="P126" s="275">
        <f t="shared" si="25"/>
        <v>0</v>
      </c>
    </row>
    <row r="127" spans="1:16" s="369" customFormat="1">
      <c r="A127" s="209" t="s">
        <v>672</v>
      </c>
      <c r="B127" s="244"/>
      <c r="C127" s="231">
        <v>0</v>
      </c>
      <c r="D127" s="231">
        <v>0</v>
      </c>
      <c r="E127" s="231">
        <v>0</v>
      </c>
      <c r="F127" s="231">
        <v>0</v>
      </c>
      <c r="G127" s="231">
        <v>0</v>
      </c>
      <c r="H127" s="231">
        <v>0</v>
      </c>
      <c r="I127" s="231">
        <v>0</v>
      </c>
      <c r="J127" s="231">
        <v>0</v>
      </c>
      <c r="K127" s="231">
        <v>0</v>
      </c>
      <c r="L127" s="231">
        <v>0</v>
      </c>
      <c r="M127" s="210"/>
      <c r="N127" s="231">
        <f>C127-'[3]4.3-7'!C128</f>
        <v>0</v>
      </c>
      <c r="O127" s="275">
        <f t="shared" si="24"/>
        <v>0</v>
      </c>
      <c r="P127" s="275">
        <f t="shared" si="25"/>
        <v>0</v>
      </c>
    </row>
    <row r="128" spans="1:16" s="370" customFormat="1">
      <c r="A128" s="480" t="s">
        <v>673</v>
      </c>
      <c r="B128" s="227"/>
      <c r="C128" s="228">
        <f t="shared" ref="C128:L128" si="43">C126+C127</f>
        <v>9656</v>
      </c>
      <c r="D128" s="228">
        <f t="shared" si="43"/>
        <v>2692</v>
      </c>
      <c r="E128" s="228">
        <f t="shared" si="43"/>
        <v>757</v>
      </c>
      <c r="F128" s="228">
        <f t="shared" si="43"/>
        <v>6080</v>
      </c>
      <c r="G128" s="228">
        <f t="shared" si="43"/>
        <v>0</v>
      </c>
      <c r="H128" s="228">
        <f t="shared" si="43"/>
        <v>0</v>
      </c>
      <c r="I128" s="228">
        <f t="shared" si="43"/>
        <v>127</v>
      </c>
      <c r="J128" s="228">
        <f t="shared" si="43"/>
        <v>0</v>
      </c>
      <c r="K128" s="228">
        <f t="shared" si="43"/>
        <v>0</v>
      </c>
      <c r="L128" s="228">
        <f t="shared" si="43"/>
        <v>0</v>
      </c>
      <c r="M128" s="212"/>
      <c r="N128" s="231">
        <f>C128-'[3]4.3-7'!C129</f>
        <v>0</v>
      </c>
      <c r="O128" s="275">
        <f t="shared" si="24"/>
        <v>9656</v>
      </c>
      <c r="P128" s="275">
        <f t="shared" si="25"/>
        <v>0</v>
      </c>
    </row>
    <row r="129" spans="1:16">
      <c r="A129" s="232" t="s">
        <v>169</v>
      </c>
      <c r="B129" s="232"/>
      <c r="C129" s="231"/>
      <c r="D129" s="230"/>
      <c r="E129" s="231"/>
      <c r="F129" s="230"/>
      <c r="G129" s="231"/>
      <c r="H129" s="231"/>
      <c r="I129" s="230"/>
      <c r="J129" s="231"/>
      <c r="K129" s="230"/>
      <c r="L129" s="231"/>
      <c r="M129" s="210"/>
      <c r="N129" s="231">
        <f>C129-'[3]4.3-7'!C130</f>
        <v>0</v>
      </c>
      <c r="O129" s="275">
        <f t="shared" si="24"/>
        <v>0</v>
      </c>
      <c r="P129" s="275">
        <f t="shared" si="25"/>
        <v>0</v>
      </c>
    </row>
    <row r="130" spans="1:16" s="369" customFormat="1">
      <c r="A130" s="244" t="s">
        <v>36</v>
      </c>
      <c r="B130" s="244" t="s">
        <v>183</v>
      </c>
      <c r="C130" s="231">
        <f>SUM(D130:I130)</f>
        <v>46651</v>
      </c>
      <c r="D130" s="230">
        <v>6498</v>
      </c>
      <c r="E130" s="231">
        <v>1784</v>
      </c>
      <c r="F130" s="230">
        <v>32532</v>
      </c>
      <c r="G130" s="231">
        <v>5710</v>
      </c>
      <c r="H130" s="231"/>
      <c r="I130" s="230">
        <v>127</v>
      </c>
      <c r="J130" s="231"/>
      <c r="K130" s="230"/>
      <c r="L130" s="231"/>
      <c r="M130" s="210"/>
      <c r="N130" s="231">
        <f>C130-'[3]4.3-7'!C131</f>
        <v>0</v>
      </c>
      <c r="O130" s="275">
        <f t="shared" si="24"/>
        <v>46651</v>
      </c>
      <c r="P130" s="275">
        <f t="shared" si="25"/>
        <v>0</v>
      </c>
    </row>
    <row r="131" spans="1:16" s="369" customFormat="1">
      <c r="A131" s="209" t="s">
        <v>671</v>
      </c>
      <c r="B131" s="262"/>
      <c r="C131" s="210">
        <v>-5710</v>
      </c>
      <c r="D131" s="230"/>
      <c r="E131" s="231"/>
      <c r="F131" s="230"/>
      <c r="G131" s="231">
        <v>-5710</v>
      </c>
      <c r="H131" s="231"/>
      <c r="I131" s="230"/>
      <c r="J131" s="231"/>
      <c r="K131" s="230"/>
      <c r="L131" s="231"/>
      <c r="M131" s="210"/>
      <c r="N131" s="231">
        <f>C131-'[3]4.3-7'!C132</f>
        <v>0</v>
      </c>
      <c r="O131" s="275">
        <f t="shared" si="24"/>
        <v>-5710</v>
      </c>
      <c r="P131" s="275">
        <f t="shared" si="25"/>
        <v>0</v>
      </c>
    </row>
    <row r="132" spans="1:16" s="369" customFormat="1">
      <c r="A132" s="209" t="s">
        <v>677</v>
      </c>
      <c r="B132" s="262"/>
      <c r="C132" s="210">
        <v>663</v>
      </c>
      <c r="D132" s="230"/>
      <c r="E132" s="231"/>
      <c r="F132" s="230">
        <v>663</v>
      </c>
      <c r="G132" s="231"/>
      <c r="H132" s="231"/>
      <c r="I132" s="230"/>
      <c r="J132" s="231"/>
      <c r="K132" s="230"/>
      <c r="L132" s="231"/>
      <c r="M132" s="210"/>
      <c r="N132" s="231">
        <f>C132-'[3]4.3-7'!C133</f>
        <v>0</v>
      </c>
      <c r="O132" s="275">
        <f t="shared" si="24"/>
        <v>663</v>
      </c>
      <c r="P132" s="275">
        <f t="shared" si="25"/>
        <v>0</v>
      </c>
    </row>
    <row r="133" spans="1:16" s="369" customFormat="1">
      <c r="A133" s="209" t="s">
        <v>672</v>
      </c>
      <c r="B133" s="244"/>
      <c r="C133" s="231">
        <f>SUM(C131:C132)</f>
        <v>-5047</v>
      </c>
      <c r="D133" s="231">
        <f t="shared" ref="D133:L133" si="44">SUM(D131:D132)</f>
        <v>0</v>
      </c>
      <c r="E133" s="231">
        <f t="shared" si="44"/>
        <v>0</v>
      </c>
      <c r="F133" s="231">
        <f t="shared" si="44"/>
        <v>663</v>
      </c>
      <c r="G133" s="231">
        <f t="shared" si="44"/>
        <v>-5710</v>
      </c>
      <c r="H133" s="231">
        <f t="shared" si="44"/>
        <v>0</v>
      </c>
      <c r="I133" s="231">
        <f t="shared" si="44"/>
        <v>0</v>
      </c>
      <c r="J133" s="231">
        <f t="shared" si="44"/>
        <v>0</v>
      </c>
      <c r="K133" s="231">
        <f t="shared" si="44"/>
        <v>0</v>
      </c>
      <c r="L133" s="231">
        <f t="shared" si="44"/>
        <v>0</v>
      </c>
      <c r="M133" s="210"/>
      <c r="N133" s="231">
        <f>C133-'[3]4.3-7'!C134</f>
        <v>0</v>
      </c>
      <c r="O133" s="275">
        <f t="shared" si="24"/>
        <v>-5047</v>
      </c>
      <c r="P133" s="275">
        <f t="shared" si="25"/>
        <v>0</v>
      </c>
    </row>
    <row r="134" spans="1:16" s="370" customFormat="1">
      <c r="A134" s="480" t="s">
        <v>673</v>
      </c>
      <c r="B134" s="227"/>
      <c r="C134" s="228">
        <f>C130+C133</f>
        <v>41604</v>
      </c>
      <c r="D134" s="228">
        <f t="shared" ref="D134:L134" si="45">D130+D133</f>
        <v>6498</v>
      </c>
      <c r="E134" s="228">
        <f t="shared" si="45"/>
        <v>1784</v>
      </c>
      <c r="F134" s="228">
        <f t="shared" si="45"/>
        <v>33195</v>
      </c>
      <c r="G134" s="228">
        <f t="shared" si="45"/>
        <v>0</v>
      </c>
      <c r="H134" s="228">
        <f t="shared" si="45"/>
        <v>0</v>
      </c>
      <c r="I134" s="228">
        <f t="shared" si="45"/>
        <v>127</v>
      </c>
      <c r="J134" s="228">
        <f t="shared" si="45"/>
        <v>0</v>
      </c>
      <c r="K134" s="228">
        <f t="shared" si="45"/>
        <v>0</v>
      </c>
      <c r="L134" s="228">
        <f t="shared" si="45"/>
        <v>0</v>
      </c>
      <c r="M134" s="212"/>
      <c r="N134" s="231">
        <f>C134-'[3]4.3-7'!C135</f>
        <v>0</v>
      </c>
      <c r="O134" s="275">
        <f t="shared" si="24"/>
        <v>41604</v>
      </c>
      <c r="P134" s="275">
        <f t="shared" si="25"/>
        <v>0</v>
      </c>
    </row>
    <row r="135" spans="1:16">
      <c r="A135" s="232" t="s">
        <v>170</v>
      </c>
      <c r="B135" s="232"/>
      <c r="C135" s="231"/>
      <c r="D135" s="230"/>
      <c r="E135" s="231"/>
      <c r="F135" s="230"/>
      <c r="G135" s="231"/>
      <c r="H135" s="231"/>
      <c r="I135" s="230"/>
      <c r="J135" s="231"/>
      <c r="K135" s="230"/>
      <c r="L135" s="231"/>
      <c r="M135" s="210"/>
      <c r="N135" s="231">
        <f>C135-'[3]4.3-7'!C136</f>
        <v>0</v>
      </c>
      <c r="O135" s="275">
        <f t="shared" si="24"/>
        <v>0</v>
      </c>
      <c r="P135" s="275">
        <f t="shared" si="25"/>
        <v>0</v>
      </c>
    </row>
    <row r="136" spans="1:16" s="369" customFormat="1">
      <c r="A136" s="244" t="s">
        <v>36</v>
      </c>
      <c r="B136" s="244" t="s">
        <v>183</v>
      </c>
      <c r="C136" s="231">
        <f>SUM(D136:I136)</f>
        <v>54210</v>
      </c>
      <c r="D136" s="230">
        <v>7503</v>
      </c>
      <c r="E136" s="231">
        <v>2056</v>
      </c>
      <c r="F136" s="230">
        <v>42024</v>
      </c>
      <c r="G136" s="231">
        <v>2500</v>
      </c>
      <c r="H136" s="231"/>
      <c r="I136" s="230">
        <v>127</v>
      </c>
      <c r="J136" s="231"/>
      <c r="K136" s="230"/>
      <c r="L136" s="231"/>
      <c r="M136" s="210"/>
      <c r="N136" s="231">
        <f>C136-'[3]4.3-7'!C137</f>
        <v>0</v>
      </c>
      <c r="O136" s="275">
        <f t="shared" si="24"/>
        <v>54210</v>
      </c>
      <c r="P136" s="275">
        <f t="shared" si="25"/>
        <v>0</v>
      </c>
    </row>
    <row r="137" spans="1:16" s="369" customFormat="1">
      <c r="A137" s="209" t="s">
        <v>679</v>
      </c>
      <c r="B137" s="262"/>
      <c r="C137" s="210">
        <v>150</v>
      </c>
      <c r="D137" s="230">
        <v>118</v>
      </c>
      <c r="E137" s="231">
        <v>32</v>
      </c>
      <c r="F137" s="230"/>
      <c r="G137" s="231"/>
      <c r="H137" s="231"/>
      <c r="I137" s="230"/>
      <c r="J137" s="231"/>
      <c r="K137" s="230"/>
      <c r="L137" s="231"/>
      <c r="M137" s="210"/>
      <c r="N137" s="231">
        <f>C137-'[3]4.3-7'!C138</f>
        <v>0</v>
      </c>
      <c r="O137" s="275">
        <f t="shared" si="24"/>
        <v>150</v>
      </c>
      <c r="P137" s="275">
        <f t="shared" si="25"/>
        <v>0</v>
      </c>
    </row>
    <row r="138" spans="1:16" s="369" customFormat="1">
      <c r="A138" s="209" t="s">
        <v>671</v>
      </c>
      <c r="B138" s="262"/>
      <c r="C138" s="210">
        <v>-2500</v>
      </c>
      <c r="D138" s="230"/>
      <c r="E138" s="231"/>
      <c r="F138" s="230"/>
      <c r="G138" s="231">
        <v>-2500</v>
      </c>
      <c r="H138" s="231"/>
      <c r="I138" s="230"/>
      <c r="J138" s="231"/>
      <c r="K138" s="230"/>
      <c r="L138" s="231"/>
      <c r="M138" s="210"/>
      <c r="N138" s="231"/>
      <c r="O138" s="275">
        <f t="shared" si="24"/>
        <v>-2500</v>
      </c>
      <c r="P138" s="275">
        <f t="shared" si="25"/>
        <v>0</v>
      </c>
    </row>
    <row r="139" spans="1:16" s="369" customFormat="1">
      <c r="A139" s="209" t="s">
        <v>677</v>
      </c>
      <c r="B139" s="262"/>
      <c r="C139" s="210">
        <v>877</v>
      </c>
      <c r="D139" s="230"/>
      <c r="E139" s="231"/>
      <c r="F139" s="230">
        <v>877</v>
      </c>
      <c r="G139" s="231"/>
      <c r="H139" s="231"/>
      <c r="I139" s="230"/>
      <c r="J139" s="231"/>
      <c r="K139" s="230"/>
      <c r="L139" s="231"/>
      <c r="M139" s="210"/>
      <c r="N139" s="231">
        <f>C139-'[3]4.3-7'!C140</f>
        <v>0</v>
      </c>
      <c r="O139" s="275">
        <f t="shared" si="24"/>
        <v>877</v>
      </c>
      <c r="P139" s="275">
        <f t="shared" si="25"/>
        <v>0</v>
      </c>
    </row>
    <row r="140" spans="1:16" s="369" customFormat="1">
      <c r="A140" s="209" t="s">
        <v>672</v>
      </c>
      <c r="B140" s="244"/>
      <c r="C140" s="231">
        <f>SUM(C137:C139)</f>
        <v>-1473</v>
      </c>
      <c r="D140" s="231">
        <f t="shared" ref="D140:L140" si="46">SUM(D137:D139)</f>
        <v>118</v>
      </c>
      <c r="E140" s="231">
        <f t="shared" si="46"/>
        <v>32</v>
      </c>
      <c r="F140" s="231">
        <f t="shared" si="46"/>
        <v>877</v>
      </c>
      <c r="G140" s="231">
        <f t="shared" si="46"/>
        <v>-2500</v>
      </c>
      <c r="H140" s="231">
        <f t="shared" si="46"/>
        <v>0</v>
      </c>
      <c r="I140" s="231">
        <f t="shared" si="46"/>
        <v>0</v>
      </c>
      <c r="J140" s="231">
        <f t="shared" si="46"/>
        <v>0</v>
      </c>
      <c r="K140" s="231">
        <f t="shared" si="46"/>
        <v>0</v>
      </c>
      <c r="L140" s="231">
        <f t="shared" si="46"/>
        <v>0</v>
      </c>
      <c r="M140" s="210"/>
      <c r="N140" s="231">
        <f>C140-'[3]4.3-7'!C141</f>
        <v>0</v>
      </c>
      <c r="O140" s="275">
        <f t="shared" si="24"/>
        <v>-1473</v>
      </c>
      <c r="P140" s="275">
        <f t="shared" si="25"/>
        <v>0</v>
      </c>
    </row>
    <row r="141" spans="1:16" s="370" customFormat="1">
      <c r="A141" s="480" t="s">
        <v>673</v>
      </c>
      <c r="B141" s="227"/>
      <c r="C141" s="228">
        <f>C136+C140</f>
        <v>52737</v>
      </c>
      <c r="D141" s="228">
        <f t="shared" ref="D141:L141" si="47">D136+D140</f>
        <v>7621</v>
      </c>
      <c r="E141" s="228">
        <f t="shared" si="47"/>
        <v>2088</v>
      </c>
      <c r="F141" s="228">
        <f t="shared" si="47"/>
        <v>42901</v>
      </c>
      <c r="G141" s="228">
        <f t="shared" si="47"/>
        <v>0</v>
      </c>
      <c r="H141" s="228">
        <f t="shared" si="47"/>
        <v>0</v>
      </c>
      <c r="I141" s="228">
        <f t="shared" si="47"/>
        <v>127</v>
      </c>
      <c r="J141" s="228">
        <f t="shared" si="47"/>
        <v>0</v>
      </c>
      <c r="K141" s="228">
        <f t="shared" si="47"/>
        <v>0</v>
      </c>
      <c r="L141" s="228">
        <f t="shared" si="47"/>
        <v>0</v>
      </c>
      <c r="M141" s="212"/>
      <c r="N141" s="231">
        <f>C141-'[3]4.3-7'!C142</f>
        <v>0</v>
      </c>
      <c r="O141" s="275">
        <f t="shared" si="24"/>
        <v>52737</v>
      </c>
      <c r="P141" s="275">
        <f t="shared" si="25"/>
        <v>0</v>
      </c>
    </row>
    <row r="142" spans="1:16">
      <c r="A142" s="232" t="s">
        <v>171</v>
      </c>
      <c r="B142" s="232"/>
      <c r="C142" s="231"/>
      <c r="D142" s="230"/>
      <c r="E142" s="231"/>
      <c r="F142" s="230"/>
      <c r="G142" s="231"/>
      <c r="H142" s="231"/>
      <c r="I142" s="230"/>
      <c r="J142" s="231"/>
      <c r="K142" s="230"/>
      <c r="L142" s="231"/>
      <c r="M142" s="210"/>
      <c r="N142" s="231">
        <f>C142-'[3]4.3-7'!C143</f>
        <v>0</v>
      </c>
      <c r="O142" s="275">
        <f t="shared" ref="O142:O205" si="48">SUM(D142:L142)</f>
        <v>0</v>
      </c>
      <c r="P142" s="275">
        <f t="shared" ref="P142:P205" si="49">O142-C142</f>
        <v>0</v>
      </c>
    </row>
    <row r="143" spans="1:16" s="369" customFormat="1">
      <c r="A143" s="244" t="s">
        <v>36</v>
      </c>
      <c r="B143" s="244" t="s">
        <v>183</v>
      </c>
      <c r="C143" s="231">
        <f>SUM(D143:I143)</f>
        <v>77159</v>
      </c>
      <c r="D143" s="230">
        <v>8827</v>
      </c>
      <c r="E143" s="231">
        <v>2433</v>
      </c>
      <c r="F143" s="230">
        <v>59667</v>
      </c>
      <c r="G143" s="231">
        <v>6041</v>
      </c>
      <c r="H143" s="231"/>
      <c r="I143" s="230">
        <v>191</v>
      </c>
      <c r="J143" s="231"/>
      <c r="K143" s="230"/>
      <c r="L143" s="231"/>
      <c r="M143" s="210"/>
      <c r="N143" s="231">
        <f>C143-'[3]4.3-7'!C144</f>
        <v>0</v>
      </c>
      <c r="O143" s="275">
        <f t="shared" si="48"/>
        <v>77159</v>
      </c>
      <c r="P143" s="275">
        <f t="shared" si="49"/>
        <v>0</v>
      </c>
    </row>
    <row r="144" spans="1:16" s="369" customFormat="1">
      <c r="A144" s="209" t="s">
        <v>671</v>
      </c>
      <c r="B144" s="262"/>
      <c r="C144" s="210">
        <v>-6041</v>
      </c>
      <c r="D144" s="230"/>
      <c r="E144" s="231"/>
      <c r="F144" s="230"/>
      <c r="G144" s="231">
        <v>-6041</v>
      </c>
      <c r="H144" s="231"/>
      <c r="I144" s="230"/>
      <c r="J144" s="231"/>
      <c r="K144" s="230"/>
      <c r="L144" s="231"/>
      <c r="M144" s="210"/>
      <c r="N144" s="231">
        <f>C144-'[3]4.3-7'!C145</f>
        <v>0</v>
      </c>
      <c r="O144" s="275">
        <f t="shared" si="48"/>
        <v>-6041</v>
      </c>
      <c r="P144" s="275">
        <f t="shared" si="49"/>
        <v>0</v>
      </c>
    </row>
    <row r="145" spans="1:16" s="369" customFormat="1">
      <c r="A145" s="209" t="s">
        <v>680</v>
      </c>
      <c r="B145" s="262"/>
      <c r="C145" s="210">
        <v>3073</v>
      </c>
      <c r="D145" s="230">
        <v>1440</v>
      </c>
      <c r="E145" s="231">
        <v>389</v>
      </c>
      <c r="F145" s="230">
        <v>1244</v>
      </c>
      <c r="G145" s="231"/>
      <c r="H145" s="231"/>
      <c r="I145" s="230"/>
      <c r="J145" s="231"/>
      <c r="K145" s="230"/>
      <c r="L145" s="231"/>
      <c r="M145" s="210"/>
      <c r="N145" s="231"/>
      <c r="O145" s="275">
        <f t="shared" si="48"/>
        <v>3073</v>
      </c>
      <c r="P145" s="275">
        <f t="shared" si="49"/>
        <v>0</v>
      </c>
    </row>
    <row r="146" spans="1:16" s="369" customFormat="1">
      <c r="A146" s="209" t="s">
        <v>677</v>
      </c>
      <c r="B146" s="262"/>
      <c r="C146" s="210">
        <v>1437</v>
      </c>
      <c r="D146" s="230"/>
      <c r="E146" s="231"/>
      <c r="F146" s="230">
        <v>1437</v>
      </c>
      <c r="G146" s="231"/>
      <c r="H146" s="231"/>
      <c r="I146" s="230"/>
      <c r="J146" s="231"/>
      <c r="K146" s="230"/>
      <c r="L146" s="231"/>
      <c r="M146" s="210"/>
      <c r="N146" s="231">
        <f>C146-'[3]4.3-7'!C147</f>
        <v>0</v>
      </c>
      <c r="O146" s="275">
        <f t="shared" si="48"/>
        <v>1437</v>
      </c>
      <c r="P146" s="275">
        <f t="shared" si="49"/>
        <v>0</v>
      </c>
    </row>
    <row r="147" spans="1:16" s="369" customFormat="1">
      <c r="A147" s="209" t="s">
        <v>672</v>
      </c>
      <c r="B147" s="244"/>
      <c r="C147" s="231">
        <f>SUM(C144:C146)</f>
        <v>-1531</v>
      </c>
      <c r="D147" s="231">
        <f t="shared" ref="D147:L147" si="50">SUM(D144:D146)</f>
        <v>1440</v>
      </c>
      <c r="E147" s="231">
        <f t="shared" si="50"/>
        <v>389</v>
      </c>
      <c r="F147" s="231">
        <f t="shared" si="50"/>
        <v>2681</v>
      </c>
      <c r="G147" s="231">
        <f t="shared" si="50"/>
        <v>-6041</v>
      </c>
      <c r="H147" s="231">
        <f t="shared" si="50"/>
        <v>0</v>
      </c>
      <c r="I147" s="231">
        <f t="shared" si="50"/>
        <v>0</v>
      </c>
      <c r="J147" s="231">
        <f t="shared" si="50"/>
        <v>0</v>
      </c>
      <c r="K147" s="231">
        <f t="shared" si="50"/>
        <v>0</v>
      </c>
      <c r="L147" s="231">
        <f t="shared" si="50"/>
        <v>0</v>
      </c>
      <c r="M147" s="210"/>
      <c r="N147" s="231">
        <f>C147-'[3]4.3-7'!C148</f>
        <v>0</v>
      </c>
      <c r="O147" s="275">
        <f t="shared" si="48"/>
        <v>-1531</v>
      </c>
      <c r="P147" s="275">
        <f t="shared" si="49"/>
        <v>0</v>
      </c>
    </row>
    <row r="148" spans="1:16" s="370" customFormat="1">
      <c r="A148" s="480" t="s">
        <v>673</v>
      </c>
      <c r="B148" s="227"/>
      <c r="C148" s="228">
        <f>C143+C147</f>
        <v>75628</v>
      </c>
      <c r="D148" s="228">
        <f t="shared" ref="D148:L148" si="51">D143+D147</f>
        <v>10267</v>
      </c>
      <c r="E148" s="228">
        <f t="shared" si="51"/>
        <v>2822</v>
      </c>
      <c r="F148" s="228">
        <f t="shared" si="51"/>
        <v>62348</v>
      </c>
      <c r="G148" s="228">
        <f t="shared" si="51"/>
        <v>0</v>
      </c>
      <c r="H148" s="228">
        <f t="shared" si="51"/>
        <v>0</v>
      </c>
      <c r="I148" s="228">
        <f t="shared" si="51"/>
        <v>191</v>
      </c>
      <c r="J148" s="228">
        <f t="shared" si="51"/>
        <v>0</v>
      </c>
      <c r="K148" s="228">
        <f t="shared" si="51"/>
        <v>0</v>
      </c>
      <c r="L148" s="228">
        <f t="shared" si="51"/>
        <v>0</v>
      </c>
      <c r="M148" s="212"/>
      <c r="N148" s="231">
        <f>C148-'[3]4.3-7'!C149</f>
        <v>0</v>
      </c>
      <c r="O148" s="275">
        <f t="shared" si="48"/>
        <v>75628</v>
      </c>
      <c r="P148" s="275">
        <f t="shared" si="49"/>
        <v>0</v>
      </c>
    </row>
    <row r="149" spans="1:16">
      <c r="A149" s="233" t="s">
        <v>172</v>
      </c>
      <c r="B149" s="232"/>
      <c r="C149" s="231"/>
      <c r="D149" s="230"/>
      <c r="E149" s="231"/>
      <c r="F149" s="230"/>
      <c r="G149" s="231"/>
      <c r="H149" s="231"/>
      <c r="I149" s="230"/>
      <c r="J149" s="231"/>
      <c r="K149" s="230"/>
      <c r="L149" s="231"/>
      <c r="M149" s="210"/>
      <c r="N149" s="231">
        <f>C149-'[3]4.3-7'!C150</f>
        <v>0</v>
      </c>
      <c r="O149" s="275">
        <f t="shared" si="48"/>
        <v>0</v>
      </c>
      <c r="P149" s="275">
        <f t="shared" si="49"/>
        <v>0</v>
      </c>
    </row>
    <row r="150" spans="1:16" s="369" customFormat="1">
      <c r="A150" s="244" t="s">
        <v>36</v>
      </c>
      <c r="B150" s="244" t="s">
        <v>183</v>
      </c>
      <c r="C150" s="231">
        <f>SUM(D150:I150)</f>
        <v>4090</v>
      </c>
      <c r="D150" s="230">
        <v>1301</v>
      </c>
      <c r="E150" s="231">
        <v>351</v>
      </c>
      <c r="F150" s="230">
        <v>2336</v>
      </c>
      <c r="G150" s="231"/>
      <c r="H150" s="231"/>
      <c r="I150" s="230">
        <v>102</v>
      </c>
      <c r="J150" s="231"/>
      <c r="K150" s="230"/>
      <c r="L150" s="231"/>
      <c r="M150" s="210"/>
      <c r="N150" s="231">
        <f>C150-'[3]4.3-7'!C151</f>
        <v>0</v>
      </c>
      <c r="O150" s="275">
        <f t="shared" si="48"/>
        <v>4090</v>
      </c>
      <c r="P150" s="275">
        <f t="shared" si="49"/>
        <v>0</v>
      </c>
    </row>
    <row r="151" spans="1:16" s="369" customFormat="1">
      <c r="A151" s="209" t="s">
        <v>672</v>
      </c>
      <c r="B151" s="244"/>
      <c r="C151" s="231">
        <v>0</v>
      </c>
      <c r="D151" s="231">
        <v>0</v>
      </c>
      <c r="E151" s="231">
        <v>0</v>
      </c>
      <c r="F151" s="231">
        <v>0</v>
      </c>
      <c r="G151" s="231">
        <v>0</v>
      </c>
      <c r="H151" s="231">
        <v>0</v>
      </c>
      <c r="I151" s="231">
        <v>0</v>
      </c>
      <c r="J151" s="231">
        <v>0</v>
      </c>
      <c r="K151" s="231">
        <v>0</v>
      </c>
      <c r="L151" s="231">
        <v>0</v>
      </c>
      <c r="M151" s="231">
        <v>0</v>
      </c>
      <c r="N151" s="231">
        <f>C151-'[3]4.3-7'!C152</f>
        <v>0</v>
      </c>
      <c r="O151" s="275">
        <f t="shared" si="48"/>
        <v>0</v>
      </c>
      <c r="P151" s="275">
        <f t="shared" si="49"/>
        <v>0</v>
      </c>
    </row>
    <row r="152" spans="1:16" s="370" customFormat="1">
      <c r="A152" s="480" t="s">
        <v>673</v>
      </c>
      <c r="B152" s="227"/>
      <c r="C152" s="228">
        <f t="shared" ref="C152:L152" si="52">C150+C151</f>
        <v>4090</v>
      </c>
      <c r="D152" s="228">
        <f t="shared" si="52"/>
        <v>1301</v>
      </c>
      <c r="E152" s="228">
        <f t="shared" si="52"/>
        <v>351</v>
      </c>
      <c r="F152" s="228">
        <f t="shared" si="52"/>
        <v>2336</v>
      </c>
      <c r="G152" s="228">
        <f t="shared" si="52"/>
        <v>0</v>
      </c>
      <c r="H152" s="228">
        <f t="shared" si="52"/>
        <v>0</v>
      </c>
      <c r="I152" s="228">
        <f t="shared" si="52"/>
        <v>102</v>
      </c>
      <c r="J152" s="228">
        <f t="shared" si="52"/>
        <v>0</v>
      </c>
      <c r="K152" s="228">
        <f t="shared" si="52"/>
        <v>0</v>
      </c>
      <c r="L152" s="228">
        <f t="shared" si="52"/>
        <v>0</v>
      </c>
      <c r="M152" s="212"/>
      <c r="N152" s="231">
        <f>C152-'[3]4.3-7'!C153</f>
        <v>0</v>
      </c>
      <c r="O152" s="275">
        <f t="shared" si="48"/>
        <v>4090</v>
      </c>
      <c r="P152" s="275">
        <f t="shared" si="49"/>
        <v>0</v>
      </c>
    </row>
    <row r="153" spans="1:16">
      <c r="A153" s="232" t="s">
        <v>286</v>
      </c>
      <c r="B153" s="232"/>
      <c r="C153" s="231"/>
      <c r="D153" s="230"/>
      <c r="E153" s="231"/>
      <c r="F153" s="230"/>
      <c r="G153" s="231"/>
      <c r="H153" s="231"/>
      <c r="I153" s="230"/>
      <c r="J153" s="231"/>
      <c r="K153" s="230"/>
      <c r="L153" s="231"/>
      <c r="M153" s="210"/>
      <c r="N153" s="231">
        <f>C153-'[3]4.3-7'!C154</f>
        <v>0</v>
      </c>
      <c r="O153" s="275">
        <f t="shared" si="48"/>
        <v>0</v>
      </c>
      <c r="P153" s="275">
        <f t="shared" si="49"/>
        <v>0</v>
      </c>
    </row>
    <row r="154" spans="1:16" s="369" customFormat="1">
      <c r="A154" s="244" t="s">
        <v>36</v>
      </c>
      <c r="B154" s="244" t="s">
        <v>183</v>
      </c>
      <c r="C154" s="231">
        <f>SUM(D154:I154)</f>
        <v>7361</v>
      </c>
      <c r="D154" s="230">
        <v>2865</v>
      </c>
      <c r="E154" s="231">
        <v>789</v>
      </c>
      <c r="F154" s="230">
        <v>3643</v>
      </c>
      <c r="G154" s="231"/>
      <c r="H154" s="231"/>
      <c r="I154" s="230">
        <v>64</v>
      </c>
      <c r="J154" s="231"/>
      <c r="K154" s="230"/>
      <c r="L154" s="231"/>
      <c r="M154" s="210"/>
      <c r="N154" s="231">
        <f>C154-'[3]4.3-7'!C155</f>
        <v>0</v>
      </c>
      <c r="O154" s="275">
        <f t="shared" si="48"/>
        <v>7361</v>
      </c>
      <c r="P154" s="275">
        <f t="shared" si="49"/>
        <v>0</v>
      </c>
    </row>
    <row r="155" spans="1:16" s="369" customFormat="1">
      <c r="A155" s="209" t="s">
        <v>672</v>
      </c>
      <c r="B155" s="244"/>
      <c r="C155" s="231">
        <v>0</v>
      </c>
      <c r="D155" s="231">
        <v>0</v>
      </c>
      <c r="E155" s="231">
        <v>0</v>
      </c>
      <c r="F155" s="231">
        <v>0</v>
      </c>
      <c r="G155" s="231">
        <v>0</v>
      </c>
      <c r="H155" s="231">
        <v>0</v>
      </c>
      <c r="I155" s="231">
        <v>0</v>
      </c>
      <c r="J155" s="231">
        <v>0</v>
      </c>
      <c r="K155" s="231">
        <v>0</v>
      </c>
      <c r="L155" s="231">
        <v>0</v>
      </c>
      <c r="M155" s="210"/>
      <c r="N155" s="231">
        <f>C155-'[3]4.3-7'!C156</f>
        <v>0</v>
      </c>
      <c r="O155" s="275">
        <f t="shared" si="48"/>
        <v>0</v>
      </c>
      <c r="P155" s="275">
        <f t="shared" si="49"/>
        <v>0</v>
      </c>
    </row>
    <row r="156" spans="1:16" s="370" customFormat="1">
      <c r="A156" s="480" t="s">
        <v>673</v>
      </c>
      <c r="B156" s="227"/>
      <c r="C156" s="228">
        <f t="shared" ref="C156:L156" si="53">C154+C155</f>
        <v>7361</v>
      </c>
      <c r="D156" s="228">
        <f t="shared" si="53"/>
        <v>2865</v>
      </c>
      <c r="E156" s="228">
        <f t="shared" si="53"/>
        <v>789</v>
      </c>
      <c r="F156" s="228">
        <f t="shared" si="53"/>
        <v>3643</v>
      </c>
      <c r="G156" s="228">
        <f t="shared" si="53"/>
        <v>0</v>
      </c>
      <c r="H156" s="228">
        <f t="shared" si="53"/>
        <v>0</v>
      </c>
      <c r="I156" s="228">
        <f t="shared" si="53"/>
        <v>64</v>
      </c>
      <c r="J156" s="228">
        <f t="shared" si="53"/>
        <v>0</v>
      </c>
      <c r="K156" s="228">
        <f t="shared" si="53"/>
        <v>0</v>
      </c>
      <c r="L156" s="228">
        <f t="shared" si="53"/>
        <v>0</v>
      </c>
      <c r="M156" s="212"/>
      <c r="N156" s="231">
        <f>C156-'[3]4.3-7'!C157</f>
        <v>0</v>
      </c>
      <c r="O156" s="275">
        <f t="shared" si="48"/>
        <v>7361</v>
      </c>
      <c r="P156" s="275">
        <f t="shared" si="49"/>
        <v>0</v>
      </c>
    </row>
    <row r="157" spans="1:16">
      <c r="A157" s="232" t="s">
        <v>173</v>
      </c>
      <c r="B157" s="232"/>
      <c r="C157" s="231"/>
      <c r="D157" s="230"/>
      <c r="E157" s="231"/>
      <c r="F157" s="230"/>
      <c r="G157" s="231"/>
      <c r="H157" s="231"/>
      <c r="I157" s="230"/>
      <c r="J157" s="231"/>
      <c r="K157" s="230"/>
      <c r="L157" s="231"/>
      <c r="M157" s="210"/>
      <c r="N157" s="231">
        <f>C157-'[3]4.3-7'!C158</f>
        <v>0</v>
      </c>
      <c r="O157" s="275">
        <f t="shared" si="48"/>
        <v>0</v>
      </c>
      <c r="P157" s="275">
        <f t="shared" si="49"/>
        <v>0</v>
      </c>
    </row>
    <row r="158" spans="1:16" s="369" customFormat="1">
      <c r="A158" s="244" t="s">
        <v>36</v>
      </c>
      <c r="B158" s="244" t="s">
        <v>183</v>
      </c>
      <c r="C158" s="231">
        <f>SUM(D158:I158)</f>
        <v>12316</v>
      </c>
      <c r="D158" s="230">
        <v>6706</v>
      </c>
      <c r="E158" s="231">
        <v>1787</v>
      </c>
      <c r="F158" s="230">
        <v>3721</v>
      </c>
      <c r="G158" s="231"/>
      <c r="H158" s="231"/>
      <c r="I158" s="230">
        <v>102</v>
      </c>
      <c r="J158" s="231"/>
      <c r="K158" s="230"/>
      <c r="L158" s="231"/>
      <c r="M158" s="210"/>
      <c r="N158" s="231">
        <f>C158-'[3]4.3-7'!C159</f>
        <v>0</v>
      </c>
      <c r="O158" s="275">
        <f t="shared" si="48"/>
        <v>12316</v>
      </c>
      <c r="P158" s="275">
        <f t="shared" si="49"/>
        <v>0</v>
      </c>
    </row>
    <row r="159" spans="1:16" s="369" customFormat="1">
      <c r="A159" s="209" t="s">
        <v>672</v>
      </c>
      <c r="B159" s="244"/>
      <c r="C159" s="231">
        <v>0</v>
      </c>
      <c r="D159" s="231">
        <v>0</v>
      </c>
      <c r="E159" s="231">
        <v>0</v>
      </c>
      <c r="F159" s="231">
        <v>0</v>
      </c>
      <c r="G159" s="231">
        <v>0</v>
      </c>
      <c r="H159" s="231">
        <v>0</v>
      </c>
      <c r="I159" s="231">
        <v>0</v>
      </c>
      <c r="J159" s="231">
        <v>0</v>
      </c>
      <c r="K159" s="231">
        <v>0</v>
      </c>
      <c r="L159" s="231">
        <v>0</v>
      </c>
      <c r="M159" s="210"/>
      <c r="N159" s="231">
        <f>C159-'[3]4.3-7'!C160</f>
        <v>0</v>
      </c>
      <c r="O159" s="275">
        <f t="shared" si="48"/>
        <v>0</v>
      </c>
      <c r="P159" s="275">
        <f t="shared" si="49"/>
        <v>0</v>
      </c>
    </row>
    <row r="160" spans="1:16" s="370" customFormat="1">
      <c r="A160" s="480" t="s">
        <v>673</v>
      </c>
      <c r="B160" s="227"/>
      <c r="C160" s="228">
        <f t="shared" ref="C160:L160" si="54">C158+C159</f>
        <v>12316</v>
      </c>
      <c r="D160" s="228">
        <f t="shared" si="54"/>
        <v>6706</v>
      </c>
      <c r="E160" s="228">
        <f t="shared" si="54"/>
        <v>1787</v>
      </c>
      <c r="F160" s="228">
        <f t="shared" si="54"/>
        <v>3721</v>
      </c>
      <c r="G160" s="228">
        <f t="shared" si="54"/>
        <v>0</v>
      </c>
      <c r="H160" s="228">
        <f t="shared" si="54"/>
        <v>0</v>
      </c>
      <c r="I160" s="228">
        <f t="shared" si="54"/>
        <v>102</v>
      </c>
      <c r="J160" s="228">
        <f t="shared" si="54"/>
        <v>0</v>
      </c>
      <c r="K160" s="228">
        <f t="shared" si="54"/>
        <v>0</v>
      </c>
      <c r="L160" s="228">
        <f t="shared" si="54"/>
        <v>0</v>
      </c>
      <c r="M160" s="212"/>
      <c r="N160" s="231">
        <f>C160-'[3]4.3-7'!C161</f>
        <v>0</v>
      </c>
      <c r="O160" s="275">
        <f t="shared" si="48"/>
        <v>12316</v>
      </c>
      <c r="P160" s="275">
        <f t="shared" si="49"/>
        <v>0</v>
      </c>
    </row>
    <row r="161" spans="1:16">
      <c r="A161" s="232" t="s">
        <v>174</v>
      </c>
      <c r="B161" s="232"/>
      <c r="C161" s="231"/>
      <c r="D161" s="230"/>
      <c r="E161" s="231"/>
      <c r="F161" s="230"/>
      <c r="G161" s="231"/>
      <c r="H161" s="231"/>
      <c r="I161" s="230"/>
      <c r="J161" s="231"/>
      <c r="K161" s="230"/>
      <c r="L161" s="231"/>
      <c r="M161" s="210"/>
      <c r="N161" s="231">
        <f>C161-'[3]4.3-7'!C162</f>
        <v>0</v>
      </c>
      <c r="O161" s="275">
        <f t="shared" si="48"/>
        <v>0</v>
      </c>
      <c r="P161" s="275">
        <f t="shared" si="49"/>
        <v>0</v>
      </c>
    </row>
    <row r="162" spans="1:16" s="369" customFormat="1">
      <c r="A162" s="244" t="s">
        <v>36</v>
      </c>
      <c r="B162" s="244" t="s">
        <v>184</v>
      </c>
      <c r="C162" s="231">
        <f>SUM(D162:I162)</f>
        <v>28236</v>
      </c>
      <c r="D162" s="230">
        <v>14951</v>
      </c>
      <c r="E162" s="231">
        <v>3734</v>
      </c>
      <c r="F162" s="230">
        <v>9424</v>
      </c>
      <c r="G162" s="231"/>
      <c r="H162" s="231"/>
      <c r="I162" s="230">
        <v>127</v>
      </c>
      <c r="J162" s="231"/>
      <c r="K162" s="230"/>
      <c r="L162" s="231"/>
      <c r="M162" s="210"/>
      <c r="N162" s="231">
        <f>C162-'[3]4.3-7'!C163</f>
        <v>0</v>
      </c>
      <c r="O162" s="275">
        <f t="shared" si="48"/>
        <v>28236</v>
      </c>
      <c r="P162" s="275">
        <f t="shared" si="49"/>
        <v>0</v>
      </c>
    </row>
    <row r="163" spans="1:16" s="369" customFormat="1">
      <c r="A163" s="209" t="s">
        <v>672</v>
      </c>
      <c r="B163" s="244"/>
      <c r="C163" s="231">
        <v>0</v>
      </c>
      <c r="D163" s="231">
        <v>0</v>
      </c>
      <c r="E163" s="231">
        <v>0</v>
      </c>
      <c r="F163" s="231">
        <v>0</v>
      </c>
      <c r="G163" s="231">
        <v>0</v>
      </c>
      <c r="H163" s="231">
        <v>0</v>
      </c>
      <c r="I163" s="231">
        <v>0</v>
      </c>
      <c r="J163" s="231">
        <v>0</v>
      </c>
      <c r="K163" s="231">
        <v>0</v>
      </c>
      <c r="L163" s="231">
        <v>0</v>
      </c>
      <c r="M163" s="210"/>
      <c r="N163" s="231">
        <f>C163-'[3]4.3-7'!C164</f>
        <v>0</v>
      </c>
      <c r="O163" s="275">
        <f t="shared" si="48"/>
        <v>0</v>
      </c>
      <c r="P163" s="275">
        <f t="shared" si="49"/>
        <v>0</v>
      </c>
    </row>
    <row r="164" spans="1:16" s="370" customFormat="1">
      <c r="A164" s="480" t="s">
        <v>673</v>
      </c>
      <c r="B164" s="227"/>
      <c r="C164" s="228">
        <f t="shared" ref="C164:L164" si="55">C162+C163</f>
        <v>28236</v>
      </c>
      <c r="D164" s="228">
        <f t="shared" si="55"/>
        <v>14951</v>
      </c>
      <c r="E164" s="228">
        <f t="shared" si="55"/>
        <v>3734</v>
      </c>
      <c r="F164" s="228">
        <f t="shared" si="55"/>
        <v>9424</v>
      </c>
      <c r="G164" s="228">
        <f t="shared" si="55"/>
        <v>0</v>
      </c>
      <c r="H164" s="228">
        <f t="shared" si="55"/>
        <v>0</v>
      </c>
      <c r="I164" s="228">
        <f t="shared" si="55"/>
        <v>127</v>
      </c>
      <c r="J164" s="228">
        <f t="shared" si="55"/>
        <v>0</v>
      </c>
      <c r="K164" s="228">
        <f t="shared" si="55"/>
        <v>0</v>
      </c>
      <c r="L164" s="228">
        <f t="shared" si="55"/>
        <v>0</v>
      </c>
      <c r="M164" s="212"/>
      <c r="N164" s="231">
        <f>C164-'[3]4.3-7'!C165</f>
        <v>0</v>
      </c>
      <c r="O164" s="275">
        <f t="shared" si="48"/>
        <v>28236</v>
      </c>
      <c r="P164" s="275">
        <f t="shared" si="49"/>
        <v>0</v>
      </c>
    </row>
    <row r="165" spans="1:16">
      <c r="A165" s="233" t="s">
        <v>175</v>
      </c>
      <c r="B165" s="233"/>
      <c r="C165" s="231"/>
      <c r="D165" s="230"/>
      <c r="E165" s="231"/>
      <c r="F165" s="230"/>
      <c r="G165" s="231"/>
      <c r="H165" s="231"/>
      <c r="I165" s="230"/>
      <c r="J165" s="231"/>
      <c r="K165" s="230"/>
      <c r="L165" s="231"/>
      <c r="M165" s="210"/>
      <c r="N165" s="231">
        <f>C165-'[3]4.3-7'!C166</f>
        <v>0</v>
      </c>
      <c r="O165" s="275">
        <f t="shared" si="48"/>
        <v>0</v>
      </c>
      <c r="P165" s="275">
        <f t="shared" si="49"/>
        <v>0</v>
      </c>
    </row>
    <row r="166" spans="1:16" s="369" customFormat="1">
      <c r="A166" s="244" t="s">
        <v>36</v>
      </c>
      <c r="B166" s="244" t="s">
        <v>184</v>
      </c>
      <c r="C166" s="231">
        <f>SUM(D166:I166)</f>
        <v>11734</v>
      </c>
      <c r="D166" s="230">
        <v>5467</v>
      </c>
      <c r="E166" s="231">
        <v>1345</v>
      </c>
      <c r="F166" s="230">
        <v>4795</v>
      </c>
      <c r="G166" s="231"/>
      <c r="H166" s="231"/>
      <c r="I166" s="230">
        <v>127</v>
      </c>
      <c r="J166" s="231"/>
      <c r="K166" s="230"/>
      <c r="L166" s="231"/>
      <c r="M166" s="210"/>
      <c r="N166" s="231">
        <f>C166-'[3]4.3-7'!C167</f>
        <v>0</v>
      </c>
      <c r="O166" s="275">
        <f t="shared" si="48"/>
        <v>11734</v>
      </c>
      <c r="P166" s="275">
        <f t="shared" si="49"/>
        <v>0</v>
      </c>
    </row>
    <row r="167" spans="1:16" s="369" customFormat="1">
      <c r="A167" s="209" t="s">
        <v>672</v>
      </c>
      <c r="B167" s="244"/>
      <c r="C167" s="231">
        <v>0</v>
      </c>
      <c r="D167" s="231">
        <v>0</v>
      </c>
      <c r="E167" s="231">
        <v>0</v>
      </c>
      <c r="F167" s="231">
        <v>0</v>
      </c>
      <c r="G167" s="231">
        <v>0</v>
      </c>
      <c r="H167" s="231">
        <v>0</v>
      </c>
      <c r="I167" s="231">
        <v>0</v>
      </c>
      <c r="J167" s="231">
        <v>0</v>
      </c>
      <c r="K167" s="231">
        <v>0</v>
      </c>
      <c r="L167" s="231">
        <v>0</v>
      </c>
      <c r="M167" s="210"/>
      <c r="N167" s="231">
        <f>C167-'[3]4.3-7'!C168</f>
        <v>0</v>
      </c>
      <c r="O167" s="275">
        <f t="shared" si="48"/>
        <v>0</v>
      </c>
      <c r="P167" s="275">
        <f t="shared" si="49"/>
        <v>0</v>
      </c>
    </row>
    <row r="168" spans="1:16" s="370" customFormat="1">
      <c r="A168" s="480" t="s">
        <v>673</v>
      </c>
      <c r="B168" s="227"/>
      <c r="C168" s="228">
        <f t="shared" ref="C168:L168" si="56">C166+C167</f>
        <v>11734</v>
      </c>
      <c r="D168" s="228">
        <f t="shared" si="56"/>
        <v>5467</v>
      </c>
      <c r="E168" s="228">
        <f t="shared" si="56"/>
        <v>1345</v>
      </c>
      <c r="F168" s="228">
        <f t="shared" si="56"/>
        <v>4795</v>
      </c>
      <c r="G168" s="228">
        <f t="shared" si="56"/>
        <v>0</v>
      </c>
      <c r="H168" s="228">
        <f t="shared" si="56"/>
        <v>0</v>
      </c>
      <c r="I168" s="228">
        <f t="shared" si="56"/>
        <v>127</v>
      </c>
      <c r="J168" s="228">
        <f t="shared" si="56"/>
        <v>0</v>
      </c>
      <c r="K168" s="228">
        <f t="shared" si="56"/>
        <v>0</v>
      </c>
      <c r="L168" s="228">
        <f t="shared" si="56"/>
        <v>0</v>
      </c>
      <c r="M168" s="212"/>
      <c r="N168" s="231">
        <f>C168-'[3]4.3-7'!C169</f>
        <v>0</v>
      </c>
      <c r="O168" s="275">
        <f t="shared" si="48"/>
        <v>11734</v>
      </c>
      <c r="P168" s="275">
        <f t="shared" si="49"/>
        <v>0</v>
      </c>
    </row>
    <row r="169" spans="1:16">
      <c r="A169" s="232" t="s">
        <v>176</v>
      </c>
      <c r="B169" s="233"/>
      <c r="C169" s="231"/>
      <c r="D169" s="230"/>
      <c r="E169" s="231"/>
      <c r="F169" s="230"/>
      <c r="G169" s="231"/>
      <c r="H169" s="231"/>
      <c r="I169" s="230"/>
      <c r="J169" s="231"/>
      <c r="K169" s="230"/>
      <c r="L169" s="231"/>
      <c r="M169" s="210"/>
      <c r="N169" s="231">
        <f>C169-'[3]4.3-7'!C170</f>
        <v>0</v>
      </c>
      <c r="O169" s="275">
        <f t="shared" si="48"/>
        <v>0</v>
      </c>
      <c r="P169" s="275">
        <f t="shared" si="49"/>
        <v>0</v>
      </c>
    </row>
    <row r="170" spans="1:16" s="369" customFormat="1">
      <c r="A170" s="244" t="s">
        <v>36</v>
      </c>
      <c r="B170" s="244" t="s">
        <v>183</v>
      </c>
      <c r="C170" s="231">
        <f>SUM(D170:I170)</f>
        <v>6289</v>
      </c>
      <c r="D170" s="230">
        <v>3178</v>
      </c>
      <c r="E170" s="231">
        <v>831</v>
      </c>
      <c r="F170" s="230">
        <v>2178</v>
      </c>
      <c r="G170" s="231"/>
      <c r="H170" s="231"/>
      <c r="I170" s="230">
        <v>102</v>
      </c>
      <c r="J170" s="231"/>
      <c r="K170" s="230"/>
      <c r="L170" s="231"/>
      <c r="M170" s="210"/>
      <c r="N170" s="231">
        <f>C170-'[3]4.3-7'!C171</f>
        <v>0</v>
      </c>
      <c r="O170" s="275">
        <f t="shared" si="48"/>
        <v>6289</v>
      </c>
      <c r="P170" s="275">
        <f t="shared" si="49"/>
        <v>0</v>
      </c>
    </row>
    <row r="171" spans="1:16" s="369" customFormat="1">
      <c r="A171" s="209" t="s">
        <v>677</v>
      </c>
      <c r="B171" s="262"/>
      <c r="C171" s="210">
        <v>1300</v>
      </c>
      <c r="D171" s="230"/>
      <c r="E171" s="231"/>
      <c r="F171" s="230">
        <v>1300</v>
      </c>
      <c r="G171" s="231"/>
      <c r="H171" s="231"/>
      <c r="I171" s="230"/>
      <c r="J171" s="231"/>
      <c r="K171" s="230"/>
      <c r="L171" s="231"/>
      <c r="M171" s="210"/>
      <c r="N171" s="231" t="e">
        <f>C171-'[3]4.3-7'!#REF!</f>
        <v>#REF!</v>
      </c>
      <c r="O171" s="275">
        <f t="shared" si="48"/>
        <v>1300</v>
      </c>
      <c r="P171" s="275">
        <f t="shared" si="49"/>
        <v>0</v>
      </c>
    </row>
    <row r="172" spans="1:16" s="369" customFormat="1">
      <c r="A172" s="209" t="s">
        <v>672</v>
      </c>
      <c r="B172" s="244"/>
      <c r="C172" s="231">
        <f t="shared" ref="C172:L172" si="57">SUM(C171:C171)</f>
        <v>1300</v>
      </c>
      <c r="D172" s="231">
        <f t="shared" si="57"/>
        <v>0</v>
      </c>
      <c r="E172" s="231">
        <f t="shared" si="57"/>
        <v>0</v>
      </c>
      <c r="F172" s="231">
        <f t="shared" si="57"/>
        <v>1300</v>
      </c>
      <c r="G172" s="231">
        <f t="shared" si="57"/>
        <v>0</v>
      </c>
      <c r="H172" s="231">
        <f t="shared" si="57"/>
        <v>0</v>
      </c>
      <c r="I172" s="231">
        <f t="shared" si="57"/>
        <v>0</v>
      </c>
      <c r="J172" s="231">
        <f t="shared" si="57"/>
        <v>0</v>
      </c>
      <c r="K172" s="231">
        <f t="shared" si="57"/>
        <v>0</v>
      </c>
      <c r="L172" s="231">
        <f t="shared" si="57"/>
        <v>0</v>
      </c>
      <c r="M172" s="210"/>
      <c r="N172" s="231">
        <f>C172-'[3]4.3-7'!C173</f>
        <v>0</v>
      </c>
      <c r="O172" s="275">
        <f t="shared" si="48"/>
        <v>1300</v>
      </c>
      <c r="P172" s="275">
        <f t="shared" si="49"/>
        <v>0</v>
      </c>
    </row>
    <row r="173" spans="1:16" s="370" customFormat="1">
      <c r="A173" s="480" t="s">
        <v>673</v>
      </c>
      <c r="B173" s="227"/>
      <c r="C173" s="228">
        <f t="shared" ref="C173:L173" si="58">C170+C172</f>
        <v>7589</v>
      </c>
      <c r="D173" s="228">
        <f t="shared" si="58"/>
        <v>3178</v>
      </c>
      <c r="E173" s="228">
        <f t="shared" si="58"/>
        <v>831</v>
      </c>
      <c r="F173" s="228">
        <f t="shared" si="58"/>
        <v>3478</v>
      </c>
      <c r="G173" s="228">
        <f t="shared" si="58"/>
        <v>0</v>
      </c>
      <c r="H173" s="228">
        <f t="shared" si="58"/>
        <v>0</v>
      </c>
      <c r="I173" s="228">
        <f t="shared" si="58"/>
        <v>102</v>
      </c>
      <c r="J173" s="228">
        <f t="shared" si="58"/>
        <v>0</v>
      </c>
      <c r="K173" s="228">
        <f t="shared" si="58"/>
        <v>0</v>
      </c>
      <c r="L173" s="228">
        <f t="shared" si="58"/>
        <v>0</v>
      </c>
      <c r="M173" s="212"/>
      <c r="N173" s="231">
        <f>C173-'[3]4.3-7'!C174</f>
        <v>0</v>
      </c>
      <c r="O173" s="275">
        <f t="shared" si="48"/>
        <v>7589</v>
      </c>
      <c r="P173" s="275">
        <f t="shared" si="49"/>
        <v>0</v>
      </c>
    </row>
    <row r="174" spans="1:16">
      <c r="A174" s="232" t="s">
        <v>287</v>
      </c>
      <c r="B174" s="233"/>
      <c r="C174" s="231"/>
      <c r="D174" s="230"/>
      <c r="E174" s="231"/>
      <c r="F174" s="230"/>
      <c r="G174" s="231"/>
      <c r="H174" s="231"/>
      <c r="I174" s="230"/>
      <c r="J174" s="231"/>
      <c r="K174" s="230"/>
      <c r="L174" s="231"/>
      <c r="M174" s="210"/>
      <c r="N174" s="231">
        <f>C174-'[3]4.3-7'!C175</f>
        <v>0</v>
      </c>
      <c r="O174" s="275">
        <f t="shared" si="48"/>
        <v>0</v>
      </c>
      <c r="P174" s="275">
        <f t="shared" si="49"/>
        <v>0</v>
      </c>
    </row>
    <row r="175" spans="1:16" s="369" customFormat="1">
      <c r="A175" s="244" t="s">
        <v>36</v>
      </c>
      <c r="B175" s="244" t="s">
        <v>183</v>
      </c>
      <c r="C175" s="231">
        <f>SUM(D175:I175)</f>
        <v>14745</v>
      </c>
      <c r="D175" s="230">
        <v>1868</v>
      </c>
      <c r="E175" s="231">
        <v>504</v>
      </c>
      <c r="F175" s="230">
        <v>12246</v>
      </c>
      <c r="G175" s="231"/>
      <c r="H175" s="231"/>
      <c r="I175" s="230">
        <v>127</v>
      </c>
      <c r="J175" s="231"/>
      <c r="K175" s="230"/>
      <c r="L175" s="231"/>
      <c r="M175" s="210"/>
      <c r="N175" s="231">
        <f>C175-'[3]4.3-7'!C176</f>
        <v>0</v>
      </c>
      <c r="O175" s="275">
        <f t="shared" si="48"/>
        <v>14745</v>
      </c>
      <c r="P175" s="275">
        <f t="shared" si="49"/>
        <v>0</v>
      </c>
    </row>
    <row r="176" spans="1:16" s="369" customFormat="1">
      <c r="A176" s="209" t="s">
        <v>672</v>
      </c>
      <c r="B176" s="244"/>
      <c r="C176" s="231">
        <v>0</v>
      </c>
      <c r="D176" s="231">
        <v>0</v>
      </c>
      <c r="E176" s="231">
        <v>0</v>
      </c>
      <c r="F176" s="231">
        <v>0</v>
      </c>
      <c r="G176" s="231">
        <v>0</v>
      </c>
      <c r="H176" s="231">
        <v>0</v>
      </c>
      <c r="I176" s="231">
        <v>0</v>
      </c>
      <c r="J176" s="231">
        <v>0</v>
      </c>
      <c r="K176" s="231">
        <v>0</v>
      </c>
      <c r="L176" s="231">
        <v>0</v>
      </c>
      <c r="M176" s="231">
        <v>0</v>
      </c>
      <c r="N176" s="231">
        <f>C176-'[3]4.3-7'!C177</f>
        <v>0</v>
      </c>
      <c r="O176" s="275">
        <f t="shared" si="48"/>
        <v>0</v>
      </c>
      <c r="P176" s="275">
        <f t="shared" si="49"/>
        <v>0</v>
      </c>
    </row>
    <row r="177" spans="1:16" s="370" customFormat="1">
      <c r="A177" s="480" t="s">
        <v>673</v>
      </c>
      <c r="B177" s="227"/>
      <c r="C177" s="228">
        <f t="shared" ref="C177:L177" si="59">C175+C176</f>
        <v>14745</v>
      </c>
      <c r="D177" s="228">
        <f t="shared" si="59"/>
        <v>1868</v>
      </c>
      <c r="E177" s="228">
        <f t="shared" si="59"/>
        <v>504</v>
      </c>
      <c r="F177" s="228">
        <f t="shared" si="59"/>
        <v>12246</v>
      </c>
      <c r="G177" s="228">
        <f t="shared" si="59"/>
        <v>0</v>
      </c>
      <c r="H177" s="228">
        <f t="shared" si="59"/>
        <v>0</v>
      </c>
      <c r="I177" s="228">
        <f t="shared" si="59"/>
        <v>127</v>
      </c>
      <c r="J177" s="228">
        <f t="shared" si="59"/>
        <v>0</v>
      </c>
      <c r="K177" s="228">
        <f t="shared" si="59"/>
        <v>0</v>
      </c>
      <c r="L177" s="228">
        <f t="shared" si="59"/>
        <v>0</v>
      </c>
      <c r="M177" s="212"/>
      <c r="N177" s="231">
        <f>C177-'[3]4.3-7'!C178</f>
        <v>0</v>
      </c>
      <c r="O177" s="275">
        <f t="shared" si="48"/>
        <v>14745</v>
      </c>
      <c r="P177" s="275">
        <f t="shared" si="49"/>
        <v>0</v>
      </c>
    </row>
    <row r="178" spans="1:16">
      <c r="A178" s="232" t="s">
        <v>177</v>
      </c>
      <c r="B178" s="232"/>
      <c r="C178" s="231"/>
      <c r="D178" s="230"/>
      <c r="E178" s="231"/>
      <c r="F178" s="230"/>
      <c r="G178" s="231"/>
      <c r="H178" s="231"/>
      <c r="I178" s="230"/>
      <c r="J178" s="231"/>
      <c r="K178" s="230"/>
      <c r="L178" s="231"/>
      <c r="M178" s="210"/>
      <c r="N178" s="231">
        <f>C178-'[3]4.3-7'!C179</f>
        <v>0</v>
      </c>
      <c r="O178" s="275">
        <f t="shared" si="48"/>
        <v>0</v>
      </c>
      <c r="P178" s="275">
        <f t="shared" si="49"/>
        <v>0</v>
      </c>
    </row>
    <row r="179" spans="1:16" s="369" customFormat="1">
      <c r="A179" s="244" t="s">
        <v>36</v>
      </c>
      <c r="B179" s="244" t="s">
        <v>183</v>
      </c>
      <c r="C179" s="231">
        <f>SUM(D179:I179)</f>
        <v>27327</v>
      </c>
      <c r="D179" s="230">
        <v>7008</v>
      </c>
      <c r="E179" s="231">
        <v>1912</v>
      </c>
      <c r="F179" s="230">
        <v>17900</v>
      </c>
      <c r="G179" s="231"/>
      <c r="H179" s="231"/>
      <c r="I179" s="230">
        <v>507</v>
      </c>
      <c r="J179" s="231"/>
      <c r="K179" s="230"/>
      <c r="L179" s="231"/>
      <c r="M179" s="210"/>
      <c r="N179" s="231">
        <f>C179-'[3]4.3-7'!C180</f>
        <v>0</v>
      </c>
      <c r="O179" s="275">
        <f t="shared" si="48"/>
        <v>27327</v>
      </c>
      <c r="P179" s="275">
        <f t="shared" si="49"/>
        <v>0</v>
      </c>
    </row>
    <row r="180" spans="1:16" s="369" customFormat="1">
      <c r="A180" s="209" t="s">
        <v>677</v>
      </c>
      <c r="B180" s="262"/>
      <c r="C180" s="210">
        <v>143</v>
      </c>
      <c r="D180" s="230"/>
      <c r="E180" s="231"/>
      <c r="F180" s="230">
        <v>143</v>
      </c>
      <c r="G180" s="231"/>
      <c r="H180" s="231"/>
      <c r="I180" s="230"/>
      <c r="J180" s="231"/>
      <c r="K180" s="230"/>
      <c r="L180" s="231"/>
      <c r="M180" s="210"/>
      <c r="N180" s="231" t="e">
        <f>C180-'[3]4.3-7'!#REF!</f>
        <v>#REF!</v>
      </c>
      <c r="O180" s="275">
        <f t="shared" si="48"/>
        <v>143</v>
      </c>
      <c r="P180" s="275">
        <f t="shared" si="49"/>
        <v>0</v>
      </c>
    </row>
    <row r="181" spans="1:16" s="369" customFormat="1">
      <c r="A181" s="209" t="s">
        <v>672</v>
      </c>
      <c r="B181" s="244"/>
      <c r="C181" s="231">
        <f t="shared" ref="C181:L181" si="60">SUM(C180:C180)</f>
        <v>143</v>
      </c>
      <c r="D181" s="231">
        <f t="shared" si="60"/>
        <v>0</v>
      </c>
      <c r="E181" s="231">
        <f t="shared" si="60"/>
        <v>0</v>
      </c>
      <c r="F181" s="231">
        <f t="shared" si="60"/>
        <v>143</v>
      </c>
      <c r="G181" s="231">
        <f t="shared" si="60"/>
        <v>0</v>
      </c>
      <c r="H181" s="231">
        <f t="shared" si="60"/>
        <v>0</v>
      </c>
      <c r="I181" s="231">
        <f t="shared" si="60"/>
        <v>0</v>
      </c>
      <c r="J181" s="231">
        <f t="shared" si="60"/>
        <v>0</v>
      </c>
      <c r="K181" s="231">
        <f t="shared" si="60"/>
        <v>0</v>
      </c>
      <c r="L181" s="231">
        <f t="shared" si="60"/>
        <v>0</v>
      </c>
      <c r="M181" s="210"/>
      <c r="N181" s="231">
        <f>C181-'[3]4.3-7'!C182</f>
        <v>0</v>
      </c>
      <c r="O181" s="275">
        <f t="shared" si="48"/>
        <v>143</v>
      </c>
      <c r="P181" s="275">
        <f t="shared" si="49"/>
        <v>0</v>
      </c>
    </row>
    <row r="182" spans="1:16" s="370" customFormat="1">
      <c r="A182" s="480" t="s">
        <v>673</v>
      </c>
      <c r="B182" s="227"/>
      <c r="C182" s="228">
        <f t="shared" ref="C182:L182" si="61">C179+C181</f>
        <v>27470</v>
      </c>
      <c r="D182" s="228">
        <f t="shared" si="61"/>
        <v>7008</v>
      </c>
      <c r="E182" s="228">
        <f t="shared" si="61"/>
        <v>1912</v>
      </c>
      <c r="F182" s="228">
        <f t="shared" si="61"/>
        <v>18043</v>
      </c>
      <c r="G182" s="228">
        <f t="shared" si="61"/>
        <v>0</v>
      </c>
      <c r="H182" s="228">
        <f t="shared" si="61"/>
        <v>0</v>
      </c>
      <c r="I182" s="228">
        <f t="shared" si="61"/>
        <v>507</v>
      </c>
      <c r="J182" s="228">
        <f t="shared" si="61"/>
        <v>0</v>
      </c>
      <c r="K182" s="228">
        <f t="shared" si="61"/>
        <v>0</v>
      </c>
      <c r="L182" s="228">
        <f t="shared" si="61"/>
        <v>0</v>
      </c>
      <c r="M182" s="212"/>
      <c r="N182" s="231">
        <f>C182-'[3]4.3-7'!C183</f>
        <v>0</v>
      </c>
      <c r="O182" s="275">
        <f t="shared" si="48"/>
        <v>27470</v>
      </c>
      <c r="P182" s="275">
        <f t="shared" si="49"/>
        <v>0</v>
      </c>
    </row>
    <row r="183" spans="1:16">
      <c r="A183" s="232" t="s">
        <v>179</v>
      </c>
      <c r="B183" s="232"/>
      <c r="C183" s="231"/>
      <c r="D183" s="230"/>
      <c r="E183" s="231"/>
      <c r="F183" s="230"/>
      <c r="G183" s="231"/>
      <c r="H183" s="231"/>
      <c r="I183" s="230"/>
      <c r="J183" s="231"/>
      <c r="K183" s="230"/>
      <c r="L183" s="231"/>
      <c r="M183" s="210"/>
      <c r="N183" s="231">
        <f>C183-'[3]4.3-7'!C184</f>
        <v>0</v>
      </c>
      <c r="O183" s="275">
        <f t="shared" si="48"/>
        <v>0</v>
      </c>
      <c r="P183" s="275">
        <f t="shared" si="49"/>
        <v>0</v>
      </c>
    </row>
    <row r="184" spans="1:16" s="369" customFormat="1">
      <c r="A184" s="244" t="s">
        <v>36</v>
      </c>
      <c r="B184" s="244" t="s">
        <v>184</v>
      </c>
      <c r="C184" s="231">
        <f t="shared" ref="C184:C208" si="62">SUM(D184:G184)</f>
        <v>62219</v>
      </c>
      <c r="D184" s="230"/>
      <c r="E184" s="231"/>
      <c r="F184" s="230">
        <v>62219</v>
      </c>
      <c r="G184" s="231"/>
      <c r="H184" s="231"/>
      <c r="I184" s="230"/>
      <c r="J184" s="231"/>
      <c r="K184" s="230"/>
      <c r="L184" s="231"/>
      <c r="M184" s="210"/>
      <c r="N184" s="231">
        <f>C184-'[3]4.3-7'!C185</f>
        <v>0</v>
      </c>
      <c r="O184" s="275">
        <f t="shared" si="48"/>
        <v>62219</v>
      </c>
      <c r="P184" s="275">
        <f t="shared" si="49"/>
        <v>0</v>
      </c>
    </row>
    <row r="185" spans="1:16" s="369" customFormat="1">
      <c r="A185" s="209" t="s">
        <v>672</v>
      </c>
      <c r="B185" s="244"/>
      <c r="C185" s="231">
        <v>0</v>
      </c>
      <c r="D185" s="231">
        <v>0</v>
      </c>
      <c r="E185" s="231">
        <v>0</v>
      </c>
      <c r="F185" s="231">
        <v>0</v>
      </c>
      <c r="G185" s="231">
        <v>0</v>
      </c>
      <c r="H185" s="231">
        <v>0</v>
      </c>
      <c r="I185" s="231">
        <v>0</v>
      </c>
      <c r="J185" s="231">
        <v>0</v>
      </c>
      <c r="K185" s="231">
        <v>0</v>
      </c>
      <c r="L185" s="231">
        <v>0</v>
      </c>
      <c r="M185" s="210"/>
      <c r="N185" s="231">
        <f>C185-'[3]4.3-7'!C186</f>
        <v>0</v>
      </c>
      <c r="O185" s="275">
        <f t="shared" si="48"/>
        <v>0</v>
      </c>
      <c r="P185" s="275">
        <f t="shared" si="49"/>
        <v>0</v>
      </c>
    </row>
    <row r="186" spans="1:16" s="370" customFormat="1">
      <c r="A186" s="480" t="s">
        <v>673</v>
      </c>
      <c r="B186" s="227"/>
      <c r="C186" s="228">
        <f t="shared" ref="C186:L186" si="63">C184+C185</f>
        <v>62219</v>
      </c>
      <c r="D186" s="228">
        <f t="shared" si="63"/>
        <v>0</v>
      </c>
      <c r="E186" s="228">
        <f t="shared" si="63"/>
        <v>0</v>
      </c>
      <c r="F186" s="228">
        <f t="shared" si="63"/>
        <v>62219</v>
      </c>
      <c r="G186" s="228">
        <f t="shared" si="63"/>
        <v>0</v>
      </c>
      <c r="H186" s="228">
        <f t="shared" si="63"/>
        <v>0</v>
      </c>
      <c r="I186" s="228">
        <f t="shared" si="63"/>
        <v>0</v>
      </c>
      <c r="J186" s="228">
        <f t="shared" si="63"/>
        <v>0</v>
      </c>
      <c r="K186" s="228">
        <f t="shared" si="63"/>
        <v>0</v>
      </c>
      <c r="L186" s="228">
        <f t="shared" si="63"/>
        <v>0</v>
      </c>
      <c r="M186" s="212"/>
      <c r="N186" s="231">
        <f>C186-'[3]4.3-7'!C187</f>
        <v>0</v>
      </c>
      <c r="O186" s="275">
        <f t="shared" si="48"/>
        <v>62219</v>
      </c>
      <c r="P186" s="275">
        <f t="shared" si="49"/>
        <v>0</v>
      </c>
    </row>
    <row r="187" spans="1:16">
      <c r="A187" s="232" t="s">
        <v>178</v>
      </c>
      <c r="B187" s="232"/>
      <c r="C187" s="231"/>
      <c r="D187" s="230"/>
      <c r="E187" s="231"/>
      <c r="F187" s="230"/>
      <c r="G187" s="231"/>
      <c r="H187" s="231"/>
      <c r="I187" s="230"/>
      <c r="J187" s="231"/>
      <c r="K187" s="230"/>
      <c r="L187" s="231"/>
      <c r="M187" s="210"/>
      <c r="N187" s="231">
        <f>C187-'[3]4.3-7'!C188</f>
        <v>0</v>
      </c>
      <c r="O187" s="275">
        <f t="shared" si="48"/>
        <v>0</v>
      </c>
      <c r="P187" s="275">
        <f t="shared" si="49"/>
        <v>0</v>
      </c>
    </row>
    <row r="188" spans="1:16" s="369" customFormat="1">
      <c r="A188" s="244" t="s">
        <v>36</v>
      </c>
      <c r="B188" s="244" t="s">
        <v>183</v>
      </c>
      <c r="C188" s="231">
        <f t="shared" si="62"/>
        <v>17772</v>
      </c>
      <c r="D188" s="230"/>
      <c r="E188" s="231"/>
      <c r="F188" s="230">
        <v>17772</v>
      </c>
      <c r="G188" s="231"/>
      <c r="H188" s="231"/>
      <c r="I188" s="230"/>
      <c r="J188" s="231"/>
      <c r="K188" s="230"/>
      <c r="L188" s="231"/>
      <c r="M188" s="210"/>
      <c r="N188" s="231">
        <f>C188-'[3]4.3-7'!C189</f>
        <v>0</v>
      </c>
      <c r="O188" s="275">
        <f t="shared" si="48"/>
        <v>17772</v>
      </c>
      <c r="P188" s="275">
        <f t="shared" si="49"/>
        <v>0</v>
      </c>
    </row>
    <row r="189" spans="1:16" s="369" customFormat="1">
      <c r="A189" s="209" t="s">
        <v>672</v>
      </c>
      <c r="B189" s="244"/>
      <c r="C189" s="231">
        <v>0</v>
      </c>
      <c r="D189" s="231">
        <v>0</v>
      </c>
      <c r="E189" s="231">
        <v>0</v>
      </c>
      <c r="F189" s="231">
        <v>0</v>
      </c>
      <c r="G189" s="231">
        <v>0</v>
      </c>
      <c r="H189" s="231">
        <v>0</v>
      </c>
      <c r="I189" s="231">
        <v>0</v>
      </c>
      <c r="J189" s="231">
        <v>0</v>
      </c>
      <c r="K189" s="231">
        <v>0</v>
      </c>
      <c r="L189" s="231">
        <v>0</v>
      </c>
      <c r="M189" s="210"/>
      <c r="N189" s="231">
        <f>C189-'[3]4.3-7'!C190</f>
        <v>0</v>
      </c>
      <c r="O189" s="275">
        <f t="shared" si="48"/>
        <v>0</v>
      </c>
      <c r="P189" s="275">
        <f t="shared" si="49"/>
        <v>0</v>
      </c>
    </row>
    <row r="190" spans="1:16" s="370" customFormat="1">
      <c r="A190" s="480" t="s">
        <v>673</v>
      </c>
      <c r="B190" s="227"/>
      <c r="C190" s="228">
        <f t="shared" ref="C190:L190" si="64">C188+C189</f>
        <v>17772</v>
      </c>
      <c r="D190" s="228">
        <f t="shared" si="64"/>
        <v>0</v>
      </c>
      <c r="E190" s="228">
        <f t="shared" si="64"/>
        <v>0</v>
      </c>
      <c r="F190" s="228">
        <f t="shared" si="64"/>
        <v>17772</v>
      </c>
      <c r="G190" s="228">
        <f t="shared" si="64"/>
        <v>0</v>
      </c>
      <c r="H190" s="228">
        <f t="shared" si="64"/>
        <v>0</v>
      </c>
      <c r="I190" s="228">
        <f t="shared" si="64"/>
        <v>0</v>
      </c>
      <c r="J190" s="228">
        <f t="shared" si="64"/>
        <v>0</v>
      </c>
      <c r="K190" s="228">
        <f t="shared" si="64"/>
        <v>0</v>
      </c>
      <c r="L190" s="228">
        <f t="shared" si="64"/>
        <v>0</v>
      </c>
      <c r="M190" s="212"/>
      <c r="N190" s="231">
        <f>C190-'[3]4.3-7'!C191</f>
        <v>0</v>
      </c>
      <c r="O190" s="275">
        <f t="shared" si="48"/>
        <v>17772</v>
      </c>
      <c r="P190" s="275">
        <f t="shared" si="49"/>
        <v>0</v>
      </c>
    </row>
    <row r="191" spans="1:16">
      <c r="A191" s="232" t="s">
        <v>180</v>
      </c>
      <c r="B191" s="232"/>
      <c r="C191" s="231"/>
      <c r="D191" s="230"/>
      <c r="E191" s="231"/>
      <c r="F191" s="230"/>
      <c r="G191" s="231"/>
      <c r="H191" s="231"/>
      <c r="I191" s="230"/>
      <c r="J191" s="231"/>
      <c r="K191" s="230"/>
      <c r="L191" s="231"/>
      <c r="M191" s="210"/>
      <c r="N191" s="231">
        <f>C191-'[3]4.3-7'!C192</f>
        <v>0</v>
      </c>
      <c r="O191" s="275">
        <f t="shared" si="48"/>
        <v>0</v>
      </c>
      <c r="P191" s="275">
        <f t="shared" si="49"/>
        <v>0</v>
      </c>
    </row>
    <row r="192" spans="1:16" s="369" customFormat="1">
      <c r="A192" s="244" t="s">
        <v>36</v>
      </c>
      <c r="B192" s="244" t="s">
        <v>183</v>
      </c>
      <c r="C192" s="231">
        <f t="shared" si="62"/>
        <v>6479</v>
      </c>
      <c r="D192" s="230"/>
      <c r="E192" s="231"/>
      <c r="F192" s="230">
        <v>6479</v>
      </c>
      <c r="G192" s="231"/>
      <c r="H192" s="231"/>
      <c r="I192" s="230"/>
      <c r="J192" s="231"/>
      <c r="K192" s="230"/>
      <c r="L192" s="231"/>
      <c r="M192" s="210"/>
      <c r="N192" s="231">
        <f>C192-'[3]4.3-7'!C193</f>
        <v>0</v>
      </c>
      <c r="O192" s="275">
        <f t="shared" si="48"/>
        <v>6479</v>
      </c>
      <c r="P192" s="275">
        <f t="shared" si="49"/>
        <v>0</v>
      </c>
    </row>
    <row r="193" spans="1:16" s="369" customFormat="1">
      <c r="A193" s="209" t="s">
        <v>672</v>
      </c>
      <c r="B193" s="244"/>
      <c r="C193" s="231">
        <v>0</v>
      </c>
      <c r="D193" s="231">
        <v>0</v>
      </c>
      <c r="E193" s="231">
        <v>0</v>
      </c>
      <c r="F193" s="231">
        <v>0</v>
      </c>
      <c r="G193" s="231">
        <v>0</v>
      </c>
      <c r="H193" s="231">
        <v>0</v>
      </c>
      <c r="I193" s="231">
        <v>0</v>
      </c>
      <c r="J193" s="231">
        <v>0</v>
      </c>
      <c r="K193" s="231">
        <v>0</v>
      </c>
      <c r="L193" s="231">
        <v>0</v>
      </c>
      <c r="M193" s="231">
        <v>0</v>
      </c>
      <c r="N193" s="231">
        <f>C193-'[3]4.3-7'!C194</f>
        <v>0</v>
      </c>
      <c r="O193" s="275">
        <f t="shared" si="48"/>
        <v>0</v>
      </c>
      <c r="P193" s="275">
        <f t="shared" si="49"/>
        <v>0</v>
      </c>
    </row>
    <row r="194" spans="1:16" s="370" customFormat="1">
      <c r="A194" s="480" t="s">
        <v>673</v>
      </c>
      <c r="B194" s="227"/>
      <c r="C194" s="228">
        <f t="shared" ref="C194:L194" si="65">C192+C193</f>
        <v>6479</v>
      </c>
      <c r="D194" s="228">
        <f t="shared" si="65"/>
        <v>0</v>
      </c>
      <c r="E194" s="228">
        <f t="shared" si="65"/>
        <v>0</v>
      </c>
      <c r="F194" s="228">
        <f t="shared" si="65"/>
        <v>6479</v>
      </c>
      <c r="G194" s="228">
        <f t="shared" si="65"/>
        <v>0</v>
      </c>
      <c r="H194" s="228">
        <f t="shared" si="65"/>
        <v>0</v>
      </c>
      <c r="I194" s="228">
        <f t="shared" si="65"/>
        <v>0</v>
      </c>
      <c r="J194" s="228">
        <f t="shared" si="65"/>
        <v>0</v>
      </c>
      <c r="K194" s="228">
        <f t="shared" si="65"/>
        <v>0</v>
      </c>
      <c r="L194" s="228">
        <f t="shared" si="65"/>
        <v>0</v>
      </c>
      <c r="M194" s="212"/>
      <c r="N194" s="231">
        <f>C194-'[3]4.3-7'!C195</f>
        <v>0</v>
      </c>
      <c r="O194" s="275">
        <f t="shared" si="48"/>
        <v>6479</v>
      </c>
      <c r="P194" s="275">
        <f t="shared" si="49"/>
        <v>0</v>
      </c>
    </row>
    <row r="195" spans="1:16">
      <c r="A195" s="232" t="s">
        <v>278</v>
      </c>
      <c r="B195" s="232"/>
      <c r="C195" s="231"/>
      <c r="D195" s="230"/>
      <c r="E195" s="231"/>
      <c r="F195" s="230"/>
      <c r="G195" s="231"/>
      <c r="H195" s="231"/>
      <c r="I195" s="230"/>
      <c r="J195" s="231"/>
      <c r="K195" s="230"/>
      <c r="L195" s="231"/>
      <c r="M195" s="210"/>
      <c r="N195" s="231">
        <f>C195-'[3]4.3-7'!C196</f>
        <v>0</v>
      </c>
      <c r="O195" s="275">
        <f t="shared" si="48"/>
        <v>0</v>
      </c>
      <c r="P195" s="275">
        <f t="shared" si="49"/>
        <v>0</v>
      </c>
    </row>
    <row r="196" spans="1:16" s="369" customFormat="1">
      <c r="A196" s="244" t="s">
        <v>36</v>
      </c>
      <c r="B196" s="244" t="s">
        <v>183</v>
      </c>
      <c r="C196" s="231">
        <f t="shared" si="62"/>
        <v>826</v>
      </c>
      <c r="D196" s="230">
        <v>600</v>
      </c>
      <c r="E196" s="231">
        <v>162</v>
      </c>
      <c r="F196" s="230">
        <v>64</v>
      </c>
      <c r="G196" s="231"/>
      <c r="H196" s="231"/>
      <c r="I196" s="230"/>
      <c r="J196" s="231"/>
      <c r="K196" s="230"/>
      <c r="L196" s="231"/>
      <c r="M196" s="210"/>
      <c r="N196" s="231">
        <f>C196-'[3]4.3-7'!C197</f>
        <v>0</v>
      </c>
      <c r="O196" s="275">
        <f t="shared" si="48"/>
        <v>826</v>
      </c>
      <c r="P196" s="275">
        <f t="shared" si="49"/>
        <v>0</v>
      </c>
    </row>
    <row r="197" spans="1:16" s="369" customFormat="1">
      <c r="A197" s="209" t="s">
        <v>672</v>
      </c>
      <c r="B197" s="244"/>
      <c r="C197" s="231">
        <v>0</v>
      </c>
      <c r="D197" s="231">
        <v>0</v>
      </c>
      <c r="E197" s="231">
        <v>0</v>
      </c>
      <c r="F197" s="231">
        <v>0</v>
      </c>
      <c r="G197" s="231">
        <v>0</v>
      </c>
      <c r="H197" s="231">
        <v>0</v>
      </c>
      <c r="I197" s="231">
        <v>0</v>
      </c>
      <c r="J197" s="231">
        <v>0</v>
      </c>
      <c r="K197" s="231">
        <v>0</v>
      </c>
      <c r="L197" s="231">
        <v>0</v>
      </c>
      <c r="M197" s="210"/>
      <c r="N197" s="231">
        <f>C197-'[3]4.3-7'!C198</f>
        <v>0</v>
      </c>
      <c r="O197" s="275">
        <f t="shared" si="48"/>
        <v>0</v>
      </c>
      <c r="P197" s="275">
        <f t="shared" si="49"/>
        <v>0</v>
      </c>
    </row>
    <row r="198" spans="1:16" s="370" customFormat="1">
      <c r="A198" s="480" t="s">
        <v>673</v>
      </c>
      <c r="B198" s="227"/>
      <c r="C198" s="228">
        <f t="shared" ref="C198:L198" si="66">C196+C197</f>
        <v>826</v>
      </c>
      <c r="D198" s="228">
        <f t="shared" si="66"/>
        <v>600</v>
      </c>
      <c r="E198" s="228">
        <f t="shared" si="66"/>
        <v>162</v>
      </c>
      <c r="F198" s="228">
        <f t="shared" si="66"/>
        <v>64</v>
      </c>
      <c r="G198" s="228">
        <f t="shared" si="66"/>
        <v>0</v>
      </c>
      <c r="H198" s="228">
        <f t="shared" si="66"/>
        <v>0</v>
      </c>
      <c r="I198" s="228">
        <f t="shared" si="66"/>
        <v>0</v>
      </c>
      <c r="J198" s="228">
        <f t="shared" si="66"/>
        <v>0</v>
      </c>
      <c r="K198" s="228">
        <f t="shared" si="66"/>
        <v>0</v>
      </c>
      <c r="L198" s="228">
        <f t="shared" si="66"/>
        <v>0</v>
      </c>
      <c r="M198" s="212"/>
      <c r="N198" s="231">
        <f>C198-'[3]4.3-7'!C199</f>
        <v>0</v>
      </c>
      <c r="O198" s="275">
        <f t="shared" si="48"/>
        <v>826</v>
      </c>
      <c r="P198" s="275">
        <f t="shared" si="49"/>
        <v>0</v>
      </c>
    </row>
    <row r="199" spans="1:16">
      <c r="A199" s="232" t="s">
        <v>279</v>
      </c>
      <c r="B199" s="232"/>
      <c r="C199" s="231"/>
      <c r="D199" s="230"/>
      <c r="E199" s="231"/>
      <c r="F199" s="230"/>
      <c r="G199" s="231"/>
      <c r="H199" s="231"/>
      <c r="I199" s="230"/>
      <c r="J199" s="231"/>
      <c r="K199" s="230"/>
      <c r="L199" s="231"/>
      <c r="M199" s="210"/>
      <c r="N199" s="231">
        <f>C199-'[3]4.3-7'!C200</f>
        <v>0</v>
      </c>
      <c r="O199" s="275">
        <f t="shared" si="48"/>
        <v>0</v>
      </c>
      <c r="P199" s="275">
        <f t="shared" si="49"/>
        <v>0</v>
      </c>
    </row>
    <row r="200" spans="1:16" s="369" customFormat="1">
      <c r="A200" s="244" t="s">
        <v>36</v>
      </c>
      <c r="B200" s="244" t="s">
        <v>183</v>
      </c>
      <c r="C200" s="231">
        <f t="shared" ref="C200" si="67">SUM(D200:G200)</f>
        <v>76</v>
      </c>
      <c r="D200" s="230"/>
      <c r="E200" s="231"/>
      <c r="F200" s="230">
        <v>76</v>
      </c>
      <c r="G200" s="231"/>
      <c r="H200" s="231"/>
      <c r="I200" s="230"/>
      <c r="J200" s="231"/>
      <c r="K200" s="230"/>
      <c r="L200" s="231"/>
      <c r="M200" s="210"/>
      <c r="N200" s="231">
        <f>C200-'[3]4.3-7'!C201</f>
        <v>0</v>
      </c>
      <c r="O200" s="275">
        <f t="shared" si="48"/>
        <v>76</v>
      </c>
      <c r="P200" s="275">
        <f t="shared" si="49"/>
        <v>0</v>
      </c>
    </row>
    <row r="201" spans="1:16" s="369" customFormat="1">
      <c r="A201" s="209" t="s">
        <v>672</v>
      </c>
      <c r="B201" s="244"/>
      <c r="C201" s="231">
        <v>0</v>
      </c>
      <c r="D201" s="231">
        <v>0</v>
      </c>
      <c r="E201" s="231">
        <v>0</v>
      </c>
      <c r="F201" s="231">
        <v>0</v>
      </c>
      <c r="G201" s="231">
        <v>0</v>
      </c>
      <c r="H201" s="231">
        <v>0</v>
      </c>
      <c r="I201" s="231">
        <v>0</v>
      </c>
      <c r="J201" s="231">
        <v>0</v>
      </c>
      <c r="K201" s="231">
        <v>0</v>
      </c>
      <c r="L201" s="231">
        <v>0</v>
      </c>
      <c r="M201" s="231">
        <v>0</v>
      </c>
      <c r="N201" s="231">
        <f>C201-'[3]4.3-7'!C202</f>
        <v>0</v>
      </c>
      <c r="O201" s="275">
        <f t="shared" si="48"/>
        <v>0</v>
      </c>
      <c r="P201" s="275">
        <f t="shared" si="49"/>
        <v>0</v>
      </c>
    </row>
    <row r="202" spans="1:16" s="370" customFormat="1">
      <c r="A202" s="480" t="s">
        <v>673</v>
      </c>
      <c r="B202" s="227"/>
      <c r="C202" s="228">
        <f t="shared" ref="C202:L202" si="68">C200+C201</f>
        <v>76</v>
      </c>
      <c r="D202" s="228">
        <f t="shared" si="68"/>
        <v>0</v>
      </c>
      <c r="E202" s="228">
        <f t="shared" si="68"/>
        <v>0</v>
      </c>
      <c r="F202" s="228">
        <f t="shared" si="68"/>
        <v>76</v>
      </c>
      <c r="G202" s="228">
        <f t="shared" si="68"/>
        <v>0</v>
      </c>
      <c r="H202" s="228">
        <f t="shared" si="68"/>
        <v>0</v>
      </c>
      <c r="I202" s="228">
        <f t="shared" si="68"/>
        <v>0</v>
      </c>
      <c r="J202" s="228">
        <f t="shared" si="68"/>
        <v>0</v>
      </c>
      <c r="K202" s="228">
        <f t="shared" si="68"/>
        <v>0</v>
      </c>
      <c r="L202" s="228">
        <f t="shared" si="68"/>
        <v>0</v>
      </c>
      <c r="M202" s="212"/>
      <c r="N202" s="231">
        <f>C202-'[3]4.3-7'!C203</f>
        <v>0</v>
      </c>
      <c r="O202" s="275">
        <f t="shared" si="48"/>
        <v>76</v>
      </c>
      <c r="P202" s="275">
        <f t="shared" si="49"/>
        <v>0</v>
      </c>
    </row>
    <row r="203" spans="1:16">
      <c r="A203" s="232" t="s">
        <v>288</v>
      </c>
      <c r="B203" s="232"/>
      <c r="C203" s="231"/>
      <c r="D203" s="230"/>
      <c r="E203" s="231"/>
      <c r="F203" s="230"/>
      <c r="G203" s="231"/>
      <c r="H203" s="231"/>
      <c r="I203" s="230"/>
      <c r="J203" s="231"/>
      <c r="K203" s="230"/>
      <c r="L203" s="231"/>
      <c r="M203" s="210"/>
      <c r="N203" s="231">
        <f>C203-'[3]4.3-7'!C204</f>
        <v>0</v>
      </c>
      <c r="O203" s="275">
        <f t="shared" si="48"/>
        <v>0</v>
      </c>
      <c r="P203" s="275">
        <f t="shared" si="49"/>
        <v>0</v>
      </c>
    </row>
    <row r="204" spans="1:16" s="369" customFormat="1">
      <c r="A204" s="244" t="s">
        <v>36</v>
      </c>
      <c r="B204" s="244" t="s">
        <v>183</v>
      </c>
      <c r="C204" s="231">
        <f t="shared" ref="C204" si="69">SUM(D204:G204)</f>
        <v>4891</v>
      </c>
      <c r="D204" s="230"/>
      <c r="E204" s="231"/>
      <c r="F204" s="230">
        <v>4891</v>
      </c>
      <c r="G204" s="231"/>
      <c r="H204" s="231"/>
      <c r="I204" s="230"/>
      <c r="J204" s="231"/>
      <c r="K204" s="230"/>
      <c r="L204" s="231"/>
      <c r="M204" s="210"/>
      <c r="N204" s="231">
        <f>C204-'[3]4.3-7'!C205</f>
        <v>0</v>
      </c>
      <c r="O204" s="275">
        <f t="shared" si="48"/>
        <v>4891</v>
      </c>
      <c r="P204" s="275">
        <f t="shared" si="49"/>
        <v>0</v>
      </c>
    </row>
    <row r="205" spans="1:16" s="369" customFormat="1">
      <c r="A205" s="209" t="s">
        <v>672</v>
      </c>
      <c r="B205" s="244"/>
      <c r="C205" s="231">
        <v>0</v>
      </c>
      <c r="D205" s="231">
        <v>0</v>
      </c>
      <c r="E205" s="231">
        <v>0</v>
      </c>
      <c r="F205" s="231">
        <v>0</v>
      </c>
      <c r="G205" s="231">
        <v>0</v>
      </c>
      <c r="H205" s="231">
        <v>0</v>
      </c>
      <c r="I205" s="231">
        <v>0</v>
      </c>
      <c r="J205" s="231">
        <v>0</v>
      </c>
      <c r="K205" s="231">
        <v>0</v>
      </c>
      <c r="L205" s="231">
        <v>0</v>
      </c>
      <c r="M205" s="210"/>
      <c r="N205" s="231">
        <f>C205-'[3]4.3-7'!C206</f>
        <v>0</v>
      </c>
      <c r="O205" s="275">
        <f t="shared" si="48"/>
        <v>0</v>
      </c>
      <c r="P205" s="275">
        <f t="shared" si="49"/>
        <v>0</v>
      </c>
    </row>
    <row r="206" spans="1:16" s="370" customFormat="1">
      <c r="A206" s="480" t="s">
        <v>673</v>
      </c>
      <c r="B206" s="227"/>
      <c r="C206" s="228">
        <f t="shared" ref="C206:L206" si="70">C204+C205</f>
        <v>4891</v>
      </c>
      <c r="D206" s="228">
        <f t="shared" si="70"/>
        <v>0</v>
      </c>
      <c r="E206" s="228">
        <f t="shared" si="70"/>
        <v>0</v>
      </c>
      <c r="F206" s="228">
        <f t="shared" si="70"/>
        <v>4891</v>
      </c>
      <c r="G206" s="228">
        <f t="shared" si="70"/>
        <v>0</v>
      </c>
      <c r="H206" s="228">
        <f t="shared" si="70"/>
        <v>0</v>
      </c>
      <c r="I206" s="228">
        <f t="shared" si="70"/>
        <v>0</v>
      </c>
      <c r="J206" s="228">
        <f t="shared" si="70"/>
        <v>0</v>
      </c>
      <c r="K206" s="228">
        <f t="shared" si="70"/>
        <v>0</v>
      </c>
      <c r="L206" s="228">
        <f t="shared" si="70"/>
        <v>0</v>
      </c>
      <c r="M206" s="212"/>
      <c r="N206" s="231">
        <f>C206-'[3]4.3-7'!C207</f>
        <v>0</v>
      </c>
      <c r="O206" s="275">
        <f t="shared" ref="O206:O223" si="71">SUM(D206:L206)</f>
        <v>4891</v>
      </c>
      <c r="P206" s="275">
        <f t="shared" ref="P206:P223" si="72">O206-C206</f>
        <v>0</v>
      </c>
    </row>
    <row r="207" spans="1:16">
      <c r="A207" s="232" t="s">
        <v>181</v>
      </c>
      <c r="B207" s="232"/>
      <c r="C207" s="231"/>
      <c r="D207" s="230"/>
      <c r="E207" s="231"/>
      <c r="F207" s="230"/>
      <c r="G207" s="231"/>
      <c r="H207" s="231"/>
      <c r="I207" s="230"/>
      <c r="J207" s="231"/>
      <c r="K207" s="230"/>
      <c r="L207" s="231"/>
      <c r="M207" s="210"/>
      <c r="N207" s="231">
        <f>C207-'[3]4.3-7'!C208</f>
        <v>0</v>
      </c>
      <c r="O207" s="275">
        <f t="shared" si="71"/>
        <v>0</v>
      </c>
      <c r="P207" s="275">
        <f t="shared" si="72"/>
        <v>0</v>
      </c>
    </row>
    <row r="208" spans="1:16" s="369" customFormat="1">
      <c r="A208" s="244" t="s">
        <v>36</v>
      </c>
      <c r="B208" s="244" t="s">
        <v>183</v>
      </c>
      <c r="C208" s="231">
        <f t="shared" si="62"/>
        <v>2164</v>
      </c>
      <c r="D208" s="230"/>
      <c r="E208" s="231"/>
      <c r="F208" s="230">
        <v>2164</v>
      </c>
      <c r="G208" s="231"/>
      <c r="H208" s="231"/>
      <c r="I208" s="230"/>
      <c r="J208" s="231"/>
      <c r="K208" s="230"/>
      <c r="L208" s="231"/>
      <c r="M208" s="210"/>
      <c r="N208" s="231">
        <f>C208-'[3]4.3-7'!C209</f>
        <v>0</v>
      </c>
      <c r="O208" s="275">
        <f t="shared" si="71"/>
        <v>2164</v>
      </c>
      <c r="P208" s="275">
        <f t="shared" si="72"/>
        <v>0</v>
      </c>
    </row>
    <row r="209" spans="1:16" s="369" customFormat="1">
      <c r="A209" s="209" t="s">
        <v>672</v>
      </c>
      <c r="B209" s="244"/>
      <c r="C209" s="231">
        <v>0</v>
      </c>
      <c r="D209" s="231">
        <v>0</v>
      </c>
      <c r="E209" s="231">
        <v>0</v>
      </c>
      <c r="F209" s="231">
        <v>0</v>
      </c>
      <c r="G209" s="231">
        <v>0</v>
      </c>
      <c r="H209" s="231">
        <v>0</v>
      </c>
      <c r="I209" s="231">
        <v>0</v>
      </c>
      <c r="J209" s="231">
        <v>0</v>
      </c>
      <c r="K209" s="231">
        <v>0</v>
      </c>
      <c r="L209" s="231">
        <v>0</v>
      </c>
      <c r="M209" s="210"/>
      <c r="N209" s="231">
        <f>C209-'[3]4.3-7'!C210</f>
        <v>0</v>
      </c>
      <c r="O209" s="275">
        <f t="shared" si="71"/>
        <v>0</v>
      </c>
      <c r="P209" s="275">
        <f t="shared" si="72"/>
        <v>0</v>
      </c>
    </row>
    <row r="210" spans="1:16" s="370" customFormat="1">
      <c r="A210" s="480" t="s">
        <v>673</v>
      </c>
      <c r="B210" s="227"/>
      <c r="C210" s="228">
        <f t="shared" ref="C210:L210" si="73">C208+C209</f>
        <v>2164</v>
      </c>
      <c r="D210" s="228">
        <f t="shared" si="73"/>
        <v>0</v>
      </c>
      <c r="E210" s="228">
        <f t="shared" si="73"/>
        <v>0</v>
      </c>
      <c r="F210" s="228">
        <f t="shared" si="73"/>
        <v>2164</v>
      </c>
      <c r="G210" s="228">
        <f t="shared" si="73"/>
        <v>0</v>
      </c>
      <c r="H210" s="228">
        <f t="shared" si="73"/>
        <v>0</v>
      </c>
      <c r="I210" s="228">
        <f t="shared" si="73"/>
        <v>0</v>
      </c>
      <c r="J210" s="228">
        <f t="shared" si="73"/>
        <v>0</v>
      </c>
      <c r="K210" s="228">
        <f t="shared" si="73"/>
        <v>0</v>
      </c>
      <c r="L210" s="228">
        <f t="shared" si="73"/>
        <v>0</v>
      </c>
      <c r="M210" s="212"/>
      <c r="N210" s="231">
        <f>C210-'[3]4.3-7'!C211</f>
        <v>0</v>
      </c>
      <c r="O210" s="275">
        <f t="shared" si="71"/>
        <v>2164</v>
      </c>
      <c r="P210" s="275">
        <f t="shared" si="72"/>
        <v>0</v>
      </c>
    </row>
    <row r="211" spans="1:16" s="496" customFormat="1">
      <c r="A211" s="232" t="s">
        <v>413</v>
      </c>
      <c r="B211" s="233"/>
      <c r="C211" s="233"/>
      <c r="D211" s="500"/>
      <c r="E211" s="389"/>
      <c r="F211" s="500"/>
      <c r="G211" s="389"/>
      <c r="H211" s="389"/>
      <c r="I211" s="500"/>
      <c r="J211" s="389"/>
      <c r="K211" s="500"/>
      <c r="L211" s="389"/>
      <c r="M211" s="501"/>
      <c r="N211" s="231">
        <f>C211-'[3]4.3-7'!C212</f>
        <v>0</v>
      </c>
      <c r="O211" s="275">
        <f t="shared" si="71"/>
        <v>0</v>
      </c>
      <c r="P211" s="275">
        <f t="shared" si="72"/>
        <v>0</v>
      </c>
    </row>
    <row r="212" spans="1:16" s="373" customFormat="1">
      <c r="A212" s="502" t="s">
        <v>36</v>
      </c>
      <c r="B212" s="502"/>
      <c r="C212" s="503">
        <f t="shared" ref="C212:L212" si="74">C13+C20+C27+C34+C41+C55+C62+C85+C90</f>
        <v>1247539</v>
      </c>
      <c r="D212" s="503">
        <f t="shared" si="74"/>
        <v>485098</v>
      </c>
      <c r="E212" s="503">
        <f t="shared" si="74"/>
        <v>132342</v>
      </c>
      <c r="F212" s="503">
        <f t="shared" si="74"/>
        <v>534243</v>
      </c>
      <c r="G212" s="503">
        <f t="shared" si="74"/>
        <v>52782</v>
      </c>
      <c r="H212" s="503">
        <f t="shared" si="74"/>
        <v>22105</v>
      </c>
      <c r="I212" s="504">
        <f t="shared" si="74"/>
        <v>20969</v>
      </c>
      <c r="J212" s="503">
        <f t="shared" si="74"/>
        <v>0</v>
      </c>
      <c r="K212" s="503">
        <f t="shared" si="74"/>
        <v>0</v>
      </c>
      <c r="L212" s="503">
        <f t="shared" si="74"/>
        <v>0</v>
      </c>
      <c r="M212" s="389" t="e">
        <f>SUM(#REF!,M34,M41,M55,M62,M90)</f>
        <v>#REF!</v>
      </c>
      <c r="N212" s="231">
        <f>C212-'[3]4.3-7'!C213</f>
        <v>0</v>
      </c>
      <c r="O212" s="275">
        <f t="shared" si="71"/>
        <v>1247539</v>
      </c>
      <c r="P212" s="275">
        <f t="shared" si="72"/>
        <v>0</v>
      </c>
    </row>
    <row r="213" spans="1:16" s="373" customFormat="1">
      <c r="A213" s="502" t="s">
        <v>672</v>
      </c>
      <c r="B213" s="502"/>
      <c r="C213" s="503">
        <f>C17+C24+C31+C38+C42+C59+C63+C87+C91</f>
        <v>-20104</v>
      </c>
      <c r="D213" s="503">
        <f t="shared" ref="D213:M214" si="75">D17+D24+D31+D38+D42+D59+D63+D87+D91</f>
        <v>1558</v>
      </c>
      <c r="E213" s="503">
        <f t="shared" si="75"/>
        <v>421</v>
      </c>
      <c r="F213" s="503">
        <f t="shared" si="75"/>
        <v>25377</v>
      </c>
      <c r="G213" s="503">
        <f t="shared" si="75"/>
        <v>-52782</v>
      </c>
      <c r="H213" s="503">
        <f t="shared" si="75"/>
        <v>2000</v>
      </c>
      <c r="I213" s="503">
        <f t="shared" si="75"/>
        <v>3322</v>
      </c>
      <c r="J213" s="503">
        <f t="shared" si="75"/>
        <v>0</v>
      </c>
      <c r="K213" s="503">
        <f t="shared" si="75"/>
        <v>0</v>
      </c>
      <c r="L213" s="503">
        <f t="shared" si="75"/>
        <v>0</v>
      </c>
      <c r="M213" s="503">
        <f t="shared" si="75"/>
        <v>0</v>
      </c>
      <c r="N213" s="231">
        <f>C213-'[3]4.3-7'!C214</f>
        <v>0</v>
      </c>
      <c r="O213" s="275">
        <f t="shared" si="71"/>
        <v>-20104</v>
      </c>
      <c r="P213" s="275">
        <f t="shared" si="72"/>
        <v>0</v>
      </c>
    </row>
    <row r="214" spans="1:16" s="488" customFormat="1">
      <c r="A214" s="236" t="s">
        <v>673</v>
      </c>
      <c r="B214" s="236"/>
      <c r="C214" s="503">
        <f>C18+C25+C32+C39+C43+C60+C64+C88+C92</f>
        <v>1227435</v>
      </c>
      <c r="D214" s="503">
        <f t="shared" si="75"/>
        <v>486656</v>
      </c>
      <c r="E214" s="503">
        <f t="shared" si="75"/>
        <v>132763</v>
      </c>
      <c r="F214" s="503">
        <f t="shared" si="75"/>
        <v>559620</v>
      </c>
      <c r="G214" s="503">
        <f t="shared" si="75"/>
        <v>0</v>
      </c>
      <c r="H214" s="503">
        <f t="shared" si="75"/>
        <v>24105</v>
      </c>
      <c r="I214" s="503">
        <f t="shared" si="75"/>
        <v>24291</v>
      </c>
      <c r="J214" s="503">
        <f t="shared" si="75"/>
        <v>0</v>
      </c>
      <c r="K214" s="503">
        <f t="shared" si="75"/>
        <v>0</v>
      </c>
      <c r="L214" s="503">
        <f t="shared" si="75"/>
        <v>0</v>
      </c>
      <c r="M214" s="503">
        <f t="shared" si="75"/>
        <v>0</v>
      </c>
      <c r="N214" s="231">
        <f>C214-'[3]4.3-7'!C215</f>
        <v>0</v>
      </c>
      <c r="O214" s="275">
        <f t="shared" si="71"/>
        <v>1227435</v>
      </c>
      <c r="P214" s="275">
        <f t="shared" si="72"/>
        <v>0</v>
      </c>
    </row>
    <row r="215" spans="1:16" s="491" customFormat="1">
      <c r="A215" s="489" t="s">
        <v>187</v>
      </c>
      <c r="B215" s="505"/>
      <c r="C215" s="424"/>
      <c r="D215" s="424"/>
      <c r="E215" s="424"/>
      <c r="F215" s="424"/>
      <c r="G215" s="424"/>
      <c r="H215" s="424"/>
      <c r="I215" s="506"/>
      <c r="J215" s="424"/>
      <c r="K215" s="424"/>
      <c r="L215" s="424"/>
      <c r="N215" s="231">
        <f>C215-'[3]4.3-7'!C216</f>
        <v>0</v>
      </c>
      <c r="O215" s="275">
        <f t="shared" si="71"/>
        <v>0</v>
      </c>
      <c r="P215" s="275">
        <f t="shared" si="72"/>
        <v>0</v>
      </c>
    </row>
    <row r="216" spans="1:16" s="494" customFormat="1">
      <c r="A216" s="502" t="s">
        <v>36</v>
      </c>
      <c r="B216" s="501"/>
      <c r="C216" s="426">
        <v>919436</v>
      </c>
      <c r="D216" s="426">
        <v>373691</v>
      </c>
      <c r="E216" s="426">
        <v>101883</v>
      </c>
      <c r="F216" s="426">
        <v>353139</v>
      </c>
      <c r="G216" s="426">
        <v>52782</v>
      </c>
      <c r="H216" s="426">
        <v>22105</v>
      </c>
      <c r="I216" s="493">
        <v>15836</v>
      </c>
      <c r="J216" s="426">
        <v>0</v>
      </c>
      <c r="K216" s="426">
        <v>0</v>
      </c>
      <c r="L216" s="426">
        <v>0</v>
      </c>
      <c r="N216" s="231">
        <f>C216-'[3]4.3-7'!C217</f>
        <v>0</v>
      </c>
      <c r="O216" s="275">
        <f t="shared" si="71"/>
        <v>919436</v>
      </c>
      <c r="P216" s="275">
        <f t="shared" si="72"/>
        <v>0</v>
      </c>
    </row>
    <row r="217" spans="1:16" s="494" customFormat="1">
      <c r="A217" s="502" t="s">
        <v>672</v>
      </c>
      <c r="B217" s="501"/>
      <c r="C217" s="426">
        <f>C17+C24+C31+C38+C59+C72+C76+C82+C87+C97+C103+C111+C115+C119+C123+C127+C133+C140+C147+C151+C155+C159+C172+C176+C181+C189+C193+C197+C201+C205+C209</f>
        <v>-27019</v>
      </c>
      <c r="D217" s="426">
        <f t="shared" ref="D217:L218" si="76">D17+D24+D31+D38+D59+D72+D76+D82+D87+D97+D103+D111+D115+D119+D123+D127+D133+D140+D147+D151+D155+D159+D172+D176+D181+D189+D193+D197+D201+D205+D209</f>
        <v>1558</v>
      </c>
      <c r="E217" s="426">
        <f t="shared" si="76"/>
        <v>421</v>
      </c>
      <c r="F217" s="426">
        <f t="shared" si="76"/>
        <v>18462</v>
      </c>
      <c r="G217" s="426">
        <f t="shared" si="76"/>
        <v>-52782</v>
      </c>
      <c r="H217" s="426">
        <f t="shared" si="76"/>
        <v>2000</v>
      </c>
      <c r="I217" s="426">
        <f t="shared" si="76"/>
        <v>3322</v>
      </c>
      <c r="J217" s="426">
        <f t="shared" si="76"/>
        <v>0</v>
      </c>
      <c r="K217" s="426">
        <f t="shared" si="76"/>
        <v>0</v>
      </c>
      <c r="L217" s="426">
        <f t="shared" si="76"/>
        <v>0</v>
      </c>
      <c r="N217" s="231">
        <f>C217-'[3]4.3-7'!C218</f>
        <v>0</v>
      </c>
      <c r="O217" s="275">
        <f t="shared" si="71"/>
        <v>-27019</v>
      </c>
      <c r="P217" s="275">
        <f t="shared" si="72"/>
        <v>0</v>
      </c>
    </row>
    <row r="218" spans="1:16" s="508" customFormat="1">
      <c r="A218" s="236" t="s">
        <v>673</v>
      </c>
      <c r="B218" s="507"/>
      <c r="C218" s="423">
        <f>C18+C25+C32+C39+C60+C73+C77+C83+C88+C98+C104+C112+C116+C120+C124+C128+C134+C141+C148+C152+C156+C160+C173+C177+C182+C190+C194+C198+C202+C206+C210</f>
        <v>892417</v>
      </c>
      <c r="D218" s="423">
        <f t="shared" si="76"/>
        <v>375249</v>
      </c>
      <c r="E218" s="423">
        <f t="shared" si="76"/>
        <v>102304</v>
      </c>
      <c r="F218" s="423">
        <f t="shared" si="76"/>
        <v>371601</v>
      </c>
      <c r="G218" s="423">
        <f t="shared" si="76"/>
        <v>0</v>
      </c>
      <c r="H218" s="423">
        <f t="shared" si="76"/>
        <v>24105</v>
      </c>
      <c r="I218" s="423">
        <f t="shared" si="76"/>
        <v>19158</v>
      </c>
      <c r="J218" s="423">
        <f t="shared" si="76"/>
        <v>0</v>
      </c>
      <c r="K218" s="423">
        <f t="shared" si="76"/>
        <v>0</v>
      </c>
      <c r="L218" s="423">
        <f t="shared" si="76"/>
        <v>0</v>
      </c>
      <c r="N218" s="231">
        <f>C218-'[3]4.3-7'!C219</f>
        <v>0</v>
      </c>
      <c r="O218" s="275">
        <f t="shared" si="71"/>
        <v>892417</v>
      </c>
      <c r="P218" s="275">
        <f t="shared" si="72"/>
        <v>0</v>
      </c>
    </row>
    <row r="219" spans="1:16" s="494" customFormat="1">
      <c r="A219" s="502" t="s">
        <v>188</v>
      </c>
      <c r="B219" s="501"/>
      <c r="C219" s="426"/>
      <c r="D219" s="426"/>
      <c r="E219" s="426"/>
      <c r="F219" s="426"/>
      <c r="G219" s="426"/>
      <c r="H219" s="426"/>
      <c r="I219" s="493"/>
      <c r="J219" s="426"/>
      <c r="K219" s="426"/>
      <c r="L219" s="426"/>
      <c r="N219" s="231">
        <f>C219-'[3]4.3-7'!C220</f>
        <v>0</v>
      </c>
      <c r="O219" s="275">
        <f t="shared" si="71"/>
        <v>0</v>
      </c>
      <c r="P219" s="275">
        <f t="shared" si="72"/>
        <v>0</v>
      </c>
    </row>
    <row r="220" spans="1:16" s="494" customFormat="1">
      <c r="A220" s="502" t="s">
        <v>36</v>
      </c>
      <c r="B220" s="501"/>
      <c r="C220" s="426">
        <v>328103</v>
      </c>
      <c r="D220" s="426">
        <v>111407</v>
      </c>
      <c r="E220" s="426">
        <v>30459</v>
      </c>
      <c r="F220" s="426">
        <v>181104</v>
      </c>
      <c r="G220" s="426">
        <v>0</v>
      </c>
      <c r="H220" s="426">
        <v>0</v>
      </c>
      <c r="I220" s="493">
        <v>5133</v>
      </c>
      <c r="J220" s="426">
        <v>0</v>
      </c>
      <c r="K220" s="426">
        <v>0</v>
      </c>
      <c r="L220" s="426">
        <v>0</v>
      </c>
      <c r="N220" s="231">
        <f>C220-'[3]4.3-7'!C221</f>
        <v>0</v>
      </c>
      <c r="O220" s="275">
        <f t="shared" si="71"/>
        <v>328103</v>
      </c>
      <c r="P220" s="275">
        <f t="shared" si="72"/>
        <v>0</v>
      </c>
    </row>
    <row r="221" spans="1:16" s="494" customFormat="1">
      <c r="A221" s="502" t="s">
        <v>672</v>
      </c>
      <c r="B221" s="501"/>
      <c r="C221" s="426">
        <f>C42+C68+C163+C167+C185</f>
        <v>6915</v>
      </c>
      <c r="D221" s="426">
        <f t="shared" ref="D221:L222" si="77">D42+D68+D163+D167+D185</f>
        <v>0</v>
      </c>
      <c r="E221" s="426">
        <f t="shared" si="77"/>
        <v>0</v>
      </c>
      <c r="F221" s="426">
        <f t="shared" si="77"/>
        <v>6915</v>
      </c>
      <c r="G221" s="426">
        <f t="shared" si="77"/>
        <v>0</v>
      </c>
      <c r="H221" s="426">
        <f t="shared" si="77"/>
        <v>0</v>
      </c>
      <c r="I221" s="426">
        <f t="shared" si="77"/>
        <v>0</v>
      </c>
      <c r="J221" s="426">
        <f t="shared" si="77"/>
        <v>0</v>
      </c>
      <c r="K221" s="426">
        <f t="shared" si="77"/>
        <v>0</v>
      </c>
      <c r="L221" s="426">
        <f t="shared" si="77"/>
        <v>0</v>
      </c>
      <c r="N221" s="231">
        <f>C221-'[3]4.3-7'!C222</f>
        <v>0</v>
      </c>
      <c r="O221" s="275">
        <f t="shared" si="71"/>
        <v>6915</v>
      </c>
      <c r="P221" s="275">
        <f t="shared" si="72"/>
        <v>0</v>
      </c>
    </row>
    <row r="222" spans="1:16" s="494" customFormat="1">
      <c r="A222" s="236" t="s">
        <v>673</v>
      </c>
      <c r="B222" s="507"/>
      <c r="C222" s="426">
        <f>C43+C69+C164+C168+C186</f>
        <v>335018</v>
      </c>
      <c r="D222" s="426">
        <f t="shared" si="77"/>
        <v>111407</v>
      </c>
      <c r="E222" s="426">
        <f t="shared" si="77"/>
        <v>30459</v>
      </c>
      <c r="F222" s="426">
        <f t="shared" si="77"/>
        <v>188019</v>
      </c>
      <c r="G222" s="426">
        <f t="shared" si="77"/>
        <v>0</v>
      </c>
      <c r="H222" s="426">
        <f t="shared" si="77"/>
        <v>0</v>
      </c>
      <c r="I222" s="426">
        <f t="shared" si="77"/>
        <v>5133</v>
      </c>
      <c r="J222" s="426">
        <f t="shared" si="77"/>
        <v>0</v>
      </c>
      <c r="K222" s="426">
        <f t="shared" si="77"/>
        <v>0</v>
      </c>
      <c r="L222" s="426">
        <f t="shared" si="77"/>
        <v>0</v>
      </c>
      <c r="N222" s="231">
        <f>C222-'[3]4.3-7'!C223</f>
        <v>0</v>
      </c>
      <c r="O222" s="275">
        <f t="shared" si="71"/>
        <v>335018</v>
      </c>
      <c r="P222" s="275">
        <f t="shared" si="72"/>
        <v>0</v>
      </c>
    </row>
    <row r="223" spans="1:16" s="496" customFormat="1">
      <c r="A223" s="276" t="s">
        <v>189</v>
      </c>
      <c r="B223" s="509"/>
      <c r="C223" s="495">
        <v>0</v>
      </c>
      <c r="D223" s="495">
        <v>0</v>
      </c>
      <c r="E223" s="495">
        <v>0</v>
      </c>
      <c r="F223" s="495">
        <v>0</v>
      </c>
      <c r="G223" s="495">
        <v>0</v>
      </c>
      <c r="H223" s="495">
        <v>0</v>
      </c>
      <c r="I223" s="510">
        <v>0</v>
      </c>
      <c r="J223" s="495">
        <v>0</v>
      </c>
      <c r="K223" s="495">
        <v>0</v>
      </c>
      <c r="L223" s="495">
        <v>0</v>
      </c>
      <c r="N223" s="231">
        <f>C223-'[3]4.3-7'!C224</f>
        <v>0</v>
      </c>
      <c r="O223" s="275">
        <f t="shared" si="71"/>
        <v>0</v>
      </c>
      <c r="P223" s="275">
        <f t="shared" si="72"/>
        <v>0</v>
      </c>
    </row>
    <row r="224" spans="1:16">
      <c r="C224" s="304">
        <f>C216+C220</f>
        <v>1247539</v>
      </c>
      <c r="D224" s="304">
        <f t="shared" ref="D224:L224" si="78">SUM(D215:D219)</f>
        <v>750498</v>
      </c>
      <c r="E224" s="304">
        <f t="shared" si="78"/>
        <v>204608</v>
      </c>
      <c r="F224" s="304">
        <f t="shared" si="78"/>
        <v>743202</v>
      </c>
      <c r="G224" s="304">
        <f t="shared" si="78"/>
        <v>0</v>
      </c>
      <c r="H224" s="304">
        <f t="shared" si="78"/>
        <v>48210</v>
      </c>
      <c r="I224" s="304">
        <f t="shared" si="78"/>
        <v>38316</v>
      </c>
      <c r="J224" s="304">
        <f t="shared" si="78"/>
        <v>0</v>
      </c>
      <c r="K224" s="304">
        <f t="shared" si="78"/>
        <v>0</v>
      </c>
      <c r="L224" s="304">
        <f t="shared" si="78"/>
        <v>0</v>
      </c>
      <c r="N224" s="231">
        <f>C224-'[3]4.3-7'!C225</f>
        <v>1247539</v>
      </c>
    </row>
    <row r="225" spans="3:12">
      <c r="C225" s="304">
        <f t="shared" ref="C225:C227" si="79">C217+C221</f>
        <v>-20104</v>
      </c>
      <c r="D225" s="390"/>
      <c r="E225" s="384"/>
      <c r="F225" s="384"/>
      <c r="G225" s="390"/>
      <c r="H225" s="384"/>
      <c r="I225" s="384"/>
      <c r="J225" s="384"/>
      <c r="K225" s="384"/>
      <c r="L225" s="384"/>
    </row>
    <row r="226" spans="3:12">
      <c r="C226" s="304">
        <f t="shared" si="79"/>
        <v>1227435</v>
      </c>
      <c r="D226" s="369"/>
      <c r="G226" s="369"/>
    </row>
    <row r="227" spans="3:12">
      <c r="C227" s="304">
        <f t="shared" si="79"/>
        <v>0</v>
      </c>
      <c r="D227" s="369"/>
      <c r="G227" s="369"/>
    </row>
    <row r="228" spans="3:12">
      <c r="D228" s="275"/>
      <c r="G228" s="369"/>
    </row>
    <row r="229" spans="3:12">
      <c r="D229" s="275"/>
      <c r="G229" s="369"/>
    </row>
    <row r="230" spans="3:12">
      <c r="D230" s="369"/>
      <c r="G230" s="369"/>
    </row>
    <row r="231" spans="3:12">
      <c r="D231" s="369"/>
      <c r="G231" s="369"/>
    </row>
    <row r="232" spans="3:12">
      <c r="D232" s="369"/>
      <c r="G232" s="369"/>
    </row>
    <row r="233" spans="3:12">
      <c r="D233" s="369"/>
      <c r="G233" s="369"/>
    </row>
    <row r="234" spans="3:12">
      <c r="D234" s="369"/>
      <c r="G234" s="369"/>
    </row>
    <row r="235" spans="3:12">
      <c r="D235" s="369"/>
      <c r="G235" s="369"/>
    </row>
    <row r="236" spans="3:12">
      <c r="D236" s="369"/>
      <c r="G236" s="369"/>
    </row>
    <row r="237" spans="3:12">
      <c r="D237" s="369"/>
      <c r="G237" s="369"/>
    </row>
  </sheetData>
  <mergeCells count="19">
    <mergeCell ref="M7:M10"/>
    <mergeCell ref="D8:D10"/>
    <mergeCell ref="E8:E10"/>
    <mergeCell ref="F8:F10"/>
    <mergeCell ref="G8:G10"/>
    <mergeCell ref="H8:H10"/>
    <mergeCell ref="I8:I10"/>
    <mergeCell ref="J8:J10"/>
    <mergeCell ref="K8:K10"/>
    <mergeCell ref="A2:L2"/>
    <mergeCell ref="A3:L3"/>
    <mergeCell ref="A4:L4"/>
    <mergeCell ref="A5:L5"/>
    <mergeCell ref="I6:M6"/>
    <mergeCell ref="B7:B10"/>
    <mergeCell ref="C7:C10"/>
    <mergeCell ref="D7:H7"/>
    <mergeCell ref="I7:K7"/>
    <mergeCell ref="L7:L10"/>
  </mergeCells>
  <printOptions horizontalCentered="1"/>
  <pageMargins left="0.78740157480314965" right="0.78740157480314965" top="0.59055118110236227" bottom="0.59055118110236227" header="0.51181102362204722" footer="0.31496062992125984"/>
  <pageSetup paperSize="9" scale="50" firstPageNumber="14" orientation="landscape" verticalDpi="300" r:id="rId1"/>
  <headerFooter alignWithMargins="0">
    <oddFooter>&amp;P. oldal</oddFooter>
  </headerFooter>
  <rowBreaks count="3" manualBreakCount="3">
    <brk id="73" max="11" man="1"/>
    <brk id="134" max="11" man="1"/>
    <brk id="2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18</vt:i4>
      </vt:variant>
    </vt:vector>
  </HeadingPairs>
  <TitlesOfParts>
    <vt:vector size="34" baseType="lpstr">
      <vt:lpstr>2-3.mell</vt:lpstr>
      <vt:lpstr>4.mell</vt:lpstr>
      <vt:lpstr>4.1</vt:lpstr>
      <vt:lpstr>4.2</vt:lpstr>
      <vt:lpstr>4.3-7</vt:lpstr>
      <vt:lpstr>5.mell</vt:lpstr>
      <vt:lpstr>5.1</vt:lpstr>
      <vt:lpstr>5.2</vt:lpstr>
      <vt:lpstr>5.3-7.</vt:lpstr>
      <vt:lpstr>7-8.mell.</vt:lpstr>
      <vt:lpstr>9.1-9.2</vt:lpstr>
      <vt:lpstr>9.3. mell.</vt:lpstr>
      <vt:lpstr>10 mell</vt:lpstr>
      <vt:lpstr>11-11.2</vt:lpstr>
      <vt:lpstr>12 mell</vt:lpstr>
      <vt:lpstr>13 mell.</vt:lpstr>
      <vt:lpstr>'4.1'!Nyomtatási_cím</vt:lpstr>
      <vt:lpstr>'4.3-7'!Nyomtatási_cím</vt:lpstr>
      <vt:lpstr>'5.1'!Nyomtatási_cím</vt:lpstr>
      <vt:lpstr>'5.3-7.'!Nyomtatási_cím</vt:lpstr>
      <vt:lpstr>'11-11.2'!Nyomtatási_terület</vt:lpstr>
      <vt:lpstr>'12 mell'!Nyomtatási_terület</vt:lpstr>
      <vt:lpstr>'2-3.mell'!Nyomtatási_terület</vt:lpstr>
      <vt:lpstr>'4.1'!Nyomtatási_terület</vt:lpstr>
      <vt:lpstr>'4.2'!Nyomtatási_terület</vt:lpstr>
      <vt:lpstr>'4.3-7'!Nyomtatási_terület</vt:lpstr>
      <vt:lpstr>'4.mell'!Nyomtatási_terület</vt:lpstr>
      <vt:lpstr>'5.1'!Nyomtatási_terület</vt:lpstr>
      <vt:lpstr>'5.2'!Nyomtatási_terület</vt:lpstr>
      <vt:lpstr>'5.3-7.'!Nyomtatási_terület</vt:lpstr>
      <vt:lpstr>'5.mell'!Nyomtatási_terület</vt:lpstr>
      <vt:lpstr>'7-8.mell.'!Nyomtatási_terület</vt:lpstr>
      <vt:lpstr>'9.1-9.2'!Nyomtatási_terület</vt:lpstr>
      <vt:lpstr>'9.3. 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Dorog</dc:creator>
  <cp:lastModifiedBy>PM-HANGANYAG</cp:lastModifiedBy>
  <cp:lastPrinted>2016-06-15T08:18:28Z</cp:lastPrinted>
  <dcterms:created xsi:type="dcterms:W3CDTF">2001-01-09T08:56:26Z</dcterms:created>
  <dcterms:modified xsi:type="dcterms:W3CDTF">2016-06-24T08:27:33Z</dcterms:modified>
</cp:coreProperties>
</file>