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Som\2018\2018.05.29\Rendelet\2017. ktgv. módosítás\"/>
    </mc:Choice>
  </mc:AlternateContent>
  <bookViews>
    <workbookView xWindow="0" yWindow="0" windowWidth="19320" windowHeight="11700" firstSheet="3" activeTab="7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externalReferences>
    <externalReference r:id="rId11"/>
  </externalReference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9.'!$A$1:$Y$27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0">'Kiadások költségvetési 1.'!$A$1:$AH$102</definedName>
    <definedName name="_xlnm.Print_Area" localSheetId="4">'Létszám előirányzat 5.'!$A$1:$BR$38</definedName>
    <definedName name="_xlnm.Print_Area" localSheetId="6">'Stabilitási melléklet 7.'!$A$1:$G$13</definedName>
  </definedNames>
  <calcPr calcId="162913"/>
</workbook>
</file>

<file path=xl/calcChain.xml><?xml version="1.0" encoding="utf-8"?>
<calcChain xmlns="http://schemas.openxmlformats.org/spreadsheetml/2006/main">
  <c r="J19" i="12" l="1"/>
  <c r="J18" i="12"/>
  <c r="I18" i="12"/>
  <c r="J17" i="12"/>
  <c r="I17" i="12"/>
  <c r="J16" i="12"/>
  <c r="I16" i="12"/>
  <c r="J15" i="12"/>
  <c r="I15" i="12"/>
  <c r="I19" i="12" s="1"/>
  <c r="J14" i="12"/>
  <c r="I14" i="12"/>
  <c r="J13" i="12"/>
  <c r="I13" i="12"/>
  <c r="J12" i="12"/>
  <c r="J11" i="12"/>
  <c r="I11" i="12"/>
  <c r="J10" i="12"/>
  <c r="I10" i="12"/>
  <c r="J9" i="12"/>
  <c r="I9" i="12"/>
  <c r="J8" i="12"/>
  <c r="I8" i="12"/>
  <c r="J7" i="12"/>
  <c r="I7" i="12"/>
  <c r="T27" i="10"/>
  <c r="T26" i="10"/>
  <c r="P26" i="10"/>
  <c r="T25" i="10"/>
  <c r="P25" i="10"/>
  <c r="P27" i="10" s="1"/>
  <c r="T24" i="10"/>
  <c r="P24" i="10"/>
  <c r="T23" i="10"/>
  <c r="T22" i="10"/>
  <c r="P22" i="10"/>
  <c r="T21" i="10"/>
  <c r="P21" i="10"/>
  <c r="T20" i="10"/>
  <c r="P20" i="10"/>
  <c r="T19" i="10"/>
  <c r="P19" i="10"/>
  <c r="T18" i="10"/>
  <c r="P18" i="10"/>
  <c r="T17" i="10"/>
  <c r="P17" i="10"/>
  <c r="T16" i="10"/>
  <c r="P16" i="10"/>
  <c r="P23" i="10" s="1"/>
  <c r="T15" i="10"/>
  <c r="T14" i="10"/>
  <c r="P14" i="10"/>
  <c r="T13" i="10"/>
  <c r="P13" i="10"/>
  <c r="T12" i="10"/>
  <c r="P12" i="10"/>
  <c r="T11" i="10"/>
  <c r="P11" i="10"/>
  <c r="T10" i="10"/>
  <c r="P10" i="10"/>
  <c r="T9" i="10"/>
  <c r="P9" i="10"/>
  <c r="T8" i="10"/>
  <c r="P8" i="10"/>
  <c r="T7" i="10"/>
  <c r="P7" i="10"/>
  <c r="P15" i="10" s="1"/>
  <c r="AH36" i="6"/>
  <c r="AG36" i="6"/>
  <c r="AH29" i="6"/>
  <c r="AG29" i="6"/>
  <c r="AH21" i="6"/>
  <c r="AG21" i="6"/>
  <c r="AH18" i="6"/>
  <c r="AG18" i="6"/>
  <c r="AH13" i="6"/>
  <c r="AH30" i="6" s="1"/>
  <c r="AH39" i="6" s="1"/>
  <c r="AG13" i="6"/>
  <c r="AG30" i="6" s="1"/>
  <c r="AG39" i="6" s="1"/>
  <c r="AH33" i="5"/>
  <c r="AG33" i="5"/>
  <c r="AH26" i="5"/>
  <c r="AG26" i="5"/>
  <c r="AH17" i="5"/>
  <c r="AG17" i="5"/>
  <c r="AH10" i="5"/>
  <c r="AH27" i="5" s="1"/>
  <c r="AH36" i="5" s="1"/>
  <c r="AG10" i="5"/>
  <c r="AG27" i="5" s="1"/>
  <c r="AG36" i="5" s="1"/>
  <c r="AH73" i="4"/>
  <c r="AG73" i="4"/>
  <c r="AH67" i="4"/>
  <c r="AG67" i="4"/>
  <c r="AH61" i="4"/>
  <c r="AG61" i="4"/>
  <c r="AH52" i="4"/>
  <c r="AG52" i="4"/>
  <c r="AH49" i="4"/>
  <c r="AH55" i="4" s="1"/>
  <c r="AG49" i="4"/>
  <c r="AG55" i="4" s="1"/>
  <c r="AH37" i="4"/>
  <c r="AG37" i="4"/>
  <c r="AH28" i="4"/>
  <c r="AH39" i="4" s="1"/>
  <c r="AG28" i="4"/>
  <c r="AG39" i="4" s="1"/>
  <c r="AH25" i="4"/>
  <c r="AG25" i="4"/>
  <c r="AH19" i="4"/>
  <c r="AH74" i="4" s="1"/>
  <c r="AG19" i="4"/>
  <c r="AH13" i="4"/>
  <c r="AG13" i="4"/>
  <c r="AH101" i="3"/>
  <c r="AG101" i="3"/>
  <c r="AH91" i="3"/>
  <c r="AG91" i="3"/>
  <c r="AH86" i="3"/>
  <c r="AG86" i="3"/>
  <c r="AG78" i="3"/>
  <c r="AH66" i="3"/>
  <c r="AH78" i="3" s="1"/>
  <c r="AG66" i="3"/>
  <c r="AH61" i="3"/>
  <c r="AG61" i="3"/>
  <c r="AH52" i="3"/>
  <c r="AG52" i="3"/>
  <c r="AH51" i="3"/>
  <c r="AG51" i="3"/>
  <c r="AH45" i="3"/>
  <c r="AG45" i="3"/>
  <c r="AH42" i="3"/>
  <c r="AG42" i="3"/>
  <c r="AH34" i="3"/>
  <c r="AG34" i="3"/>
  <c r="AH31" i="3"/>
  <c r="AG31" i="3"/>
  <c r="AH25" i="3"/>
  <c r="AG25" i="3"/>
  <c r="AH21" i="3"/>
  <c r="AH26" i="3" s="1"/>
  <c r="AG21" i="3"/>
  <c r="AG26" i="3" s="1"/>
  <c r="AG102" i="3" s="1"/>
  <c r="AG74" i="4" l="1"/>
  <c r="AH102" i="3"/>
  <c r="Y15" i="13" l="1"/>
  <c r="Y23" i="13"/>
  <c r="M18" i="13"/>
  <c r="M23" i="13" s="1"/>
  <c r="N23" i="13"/>
  <c r="O23" i="13"/>
  <c r="P23" i="13"/>
  <c r="Q23" i="13"/>
  <c r="R23" i="13"/>
  <c r="S23" i="13"/>
  <c r="T23" i="13"/>
  <c r="U23" i="13"/>
  <c r="V23" i="13"/>
  <c r="W23" i="13"/>
  <c r="X23" i="13"/>
  <c r="N15" i="13"/>
  <c r="O15" i="13"/>
  <c r="P15" i="13"/>
  <c r="Q15" i="13"/>
  <c r="R15" i="13"/>
  <c r="S15" i="13"/>
  <c r="T15" i="13"/>
  <c r="U15" i="13"/>
  <c r="V15" i="13"/>
  <c r="W15" i="13"/>
  <c r="X15" i="13"/>
  <c r="M10" i="13"/>
  <c r="M11" i="13"/>
  <c r="M12" i="13"/>
  <c r="M13" i="13"/>
  <c r="M14" i="13"/>
  <c r="M9" i="13"/>
  <c r="M15" i="13" l="1"/>
  <c r="Y24" i="13" l="1"/>
  <c r="Y26" i="13"/>
  <c r="M27" i="13"/>
  <c r="M25" i="13"/>
  <c r="Y25" i="13" s="1"/>
  <c r="N27" i="13" l="1"/>
  <c r="O27" i="13"/>
  <c r="P27" i="13"/>
  <c r="Q27" i="13"/>
  <c r="R27" i="13"/>
  <c r="S27" i="13"/>
  <c r="T27" i="13"/>
  <c r="U27" i="13"/>
  <c r="V27" i="13"/>
  <c r="W27" i="13"/>
  <c r="X27" i="13"/>
  <c r="AI28" i="7"/>
  <c r="AM28" i="7"/>
  <c r="AQ28" i="7"/>
  <c r="AU28" i="7"/>
  <c r="AY28" i="7"/>
  <c r="BC28" i="7"/>
  <c r="BG28" i="7"/>
  <c r="BK28" i="7"/>
  <c r="BO28" i="7"/>
  <c r="Y27" i="13" l="1"/>
  <c r="BK32" i="7"/>
  <c r="BK33" i="7" s="1"/>
  <c r="P8" i="14" l="1"/>
  <c r="Q8" i="14" s="1"/>
  <c r="R8" i="14" s="1"/>
  <c r="S8" i="14" s="1"/>
  <c r="P25" i="14"/>
  <c r="Q25" i="14" s="1"/>
  <c r="R25" i="14" s="1"/>
  <c r="S25" i="14" s="1"/>
  <c r="AI32" i="7"/>
  <c r="AM32" i="7"/>
  <c r="AQ32" i="7"/>
  <c r="AU32" i="7"/>
  <c r="AY32" i="7"/>
  <c r="BC32" i="7"/>
  <c r="BG32" i="7"/>
  <c r="BG33" i="7" s="1"/>
  <c r="BO32" i="7"/>
  <c r="AE32" i="7"/>
  <c r="AE28" i="7"/>
  <c r="AI20" i="7"/>
  <c r="AM20" i="7"/>
  <c r="AQ20" i="7"/>
  <c r="AU20" i="7"/>
  <c r="AY20" i="7"/>
  <c r="BC20" i="7"/>
  <c r="BG20" i="7"/>
  <c r="BO20" i="7"/>
  <c r="AE20" i="7"/>
  <c r="P21" i="14"/>
  <c r="Q21" i="14" s="1"/>
  <c r="R21" i="14" s="1"/>
  <c r="S21" i="14" s="1"/>
  <c r="P19" i="14"/>
  <c r="Q19" i="14" s="1"/>
  <c r="R19" i="14" s="1"/>
  <c r="S19" i="14" s="1"/>
  <c r="P17" i="14"/>
  <c r="Q17" i="14" s="1"/>
  <c r="R17" i="14" s="1"/>
  <c r="S17" i="14" s="1"/>
  <c r="P13" i="14"/>
  <c r="Q13" i="14" s="1"/>
  <c r="R13" i="14" s="1"/>
  <c r="S13" i="14" s="1"/>
  <c r="BC33" i="7" l="1"/>
  <c r="AM33" i="7"/>
  <c r="P7" i="14"/>
  <c r="BK20" i="7"/>
  <c r="AY33" i="7"/>
  <c r="BO33" i="7"/>
  <c r="AU33" i="7"/>
  <c r="AI33" i="7"/>
  <c r="P26" i="14"/>
  <c r="P24" i="14"/>
  <c r="Q24" i="14" s="1"/>
  <c r="R24" i="14" s="1"/>
  <c r="S24" i="14" s="1"/>
  <c r="P22" i="14"/>
  <c r="Q22" i="14" s="1"/>
  <c r="R22" i="14" s="1"/>
  <c r="S22" i="14" s="1"/>
  <c r="P20" i="14"/>
  <c r="Q20" i="14" s="1"/>
  <c r="R20" i="14" s="1"/>
  <c r="S20" i="14" s="1"/>
  <c r="P14" i="14"/>
  <c r="Q14" i="14" s="1"/>
  <c r="R14" i="14" s="1"/>
  <c r="S14" i="14" s="1"/>
  <c r="P12" i="14"/>
  <c r="Q12" i="14" s="1"/>
  <c r="R12" i="14" s="1"/>
  <c r="S12" i="14" s="1"/>
  <c r="P11" i="14"/>
  <c r="Q11" i="14" s="1"/>
  <c r="R11" i="14" s="1"/>
  <c r="S11" i="14" s="1"/>
  <c r="P10" i="14"/>
  <c r="Q10" i="14" s="1"/>
  <c r="R10" i="14" s="1"/>
  <c r="S10" i="14" s="1"/>
  <c r="Q7" i="14"/>
  <c r="R7" i="14" s="1"/>
  <c r="S7" i="14" s="1"/>
  <c r="AQ33" i="7"/>
  <c r="AE33" i="7"/>
  <c r="P16" i="14" l="1"/>
  <c r="Q16" i="14" s="1"/>
  <c r="R16" i="14" s="1"/>
  <c r="S16" i="14" s="1"/>
  <c r="Q26" i="14"/>
  <c r="R26" i="14" s="1"/>
  <c r="S26" i="14" s="1"/>
  <c r="P27" i="14"/>
  <c r="Q27" i="14" s="1"/>
  <c r="R27" i="14" s="1"/>
  <c r="S27" i="14" s="1"/>
  <c r="P18" i="14"/>
  <c r="Q18" i="14" s="1"/>
  <c r="R18" i="14" s="1"/>
  <c r="S18" i="14" s="1"/>
  <c r="P9" i="14"/>
  <c r="P23" i="14" l="1"/>
  <c r="Q23" i="14" s="1"/>
  <c r="R23" i="14" s="1"/>
  <c r="S23" i="14" s="1"/>
  <c r="Q9" i="14"/>
  <c r="R9" i="14" s="1"/>
  <c r="S9" i="14" s="1"/>
  <c r="P15" i="14"/>
  <c r="Q15" i="14" s="1"/>
  <c r="R15" i="14" s="1"/>
  <c r="S15" i="14" s="1"/>
</calcChain>
</file>

<file path=xl/sharedStrings.xml><?xml version="1.0" encoding="utf-8"?>
<sst xmlns="http://schemas.openxmlformats.org/spreadsheetml/2006/main" count="1059" uniqueCount="686">
  <si>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</si>
  <si>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</si>
  <si>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</si>
  <si>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</si>
  <si>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</si>
  <si>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</si>
  <si>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</si>
  <si>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</si>
  <si>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</si>
  <si>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</si>
  <si>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</si>
  <si>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</si>
  <si>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</si>
  <si>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</si>
  <si>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</si>
  <si>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</si>
  <si>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</si>
  <si>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</si>
  <si>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</si>
  <si>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</si>
  <si>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</si>
  <si>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</si>
  <si>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</si>
  <si>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</si>
  <si>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</si>
  <si>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</si>
  <si>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</si>
  <si>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</si>
  <si>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</si>
  <si>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</si>
  <si>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</si>
  <si>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</si>
  <si>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</si>
  <si>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</si>
  <si>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</si>
  <si>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</si>
  <si>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</si>
  <si>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</si>
  <si>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</si>
  <si>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</si>
  <si>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</si>
  <si>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</si>
  <si>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</si>
  <si>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</si>
  <si>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</si>
  <si>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</si>
  <si>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</si>
  <si>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</si>
  <si>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</si>
  <si>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</si>
  <si>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</si>
  <si>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</si>
  <si>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</si>
  <si>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</si>
  <si>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</si>
  <si>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</si>
  <si>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</si>
  <si>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</si>
  <si>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</si>
  <si>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</si>
  <si>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</si>
  <si>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</si>
  <si>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</si>
  <si>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</si>
  <si>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</si>
  <si>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</si>
  <si>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</si>
  <si>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</si>
  <si>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</si>
  <si>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</si>
  <si>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</si>
  <si>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</si>
  <si>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</si>
  <si>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</si>
  <si>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</si>
  <si>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</si>
  <si>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</si>
  <si>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</si>
  <si>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</si>
  <si>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</si>
  <si>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</si>
  <si>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</si>
  <si>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</si>
  <si>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</si>
  <si>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</si>
  <si>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</si>
  <si>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</si>
  <si>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</si>
  <si>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</si>
  <si>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</si>
  <si>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</si>
  <si>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</si>
  <si>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</si>
  <si>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</si>
  <si>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</si>
  <si>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</si>
  <si>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</si>
  <si>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</si>
  <si>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</si>
  <si>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</si>
  <si>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</si>
  <si>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</si>
  <si>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</si>
  <si>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</si>
  <si>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</si>
  <si>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</si>
  <si>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</si>
  <si>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</si>
  <si>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</si>
  <si>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</si>
  <si>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</si>
  <si>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</si>
  <si>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</si>
  <si>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</si>
  <si>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</si>
  <si>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</si>
  <si>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</si>
  <si>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</si>
  <si>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</si>
  <si>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</si>
  <si>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</si>
  <si>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</si>
  <si>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</si>
  <si>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</si>
  <si>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</si>
  <si>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</si>
  <si>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</si>
  <si>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</si>
  <si>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</si>
  <si>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</si>
  <si>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</si>
  <si>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</si>
  <si>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</si>
  <si>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</si>
  <si>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</si>
  <si>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</si>
  <si>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</si>
  <si>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</si>
  <si>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</si>
  <si>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</si>
  <si>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</si>
  <si>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</si>
  <si>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</si>
  <si>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</si>
  <si>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</si>
  <si>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</si>
  <si>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</si>
  <si>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</si>
  <si>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</si>
  <si>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</si>
  <si>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</si>
  <si>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</si>
  <si>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</si>
  <si>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</si>
  <si>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</si>
  <si>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</si>
  <si>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</si>
  <si>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</si>
  <si>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</si>
  <si>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</si>
  <si>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</si>
  <si>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</si>
  <si>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</si>
  <si>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</si>
  <si>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</si>
  <si>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</si>
  <si>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</si>
  <si>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</si>
  <si>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</si>
  <si>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</si>
  <si>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</si>
  <si>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</si>
  <si>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</si>
  <si>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</si>
  <si>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</si>
  <si>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</si>
  <si>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</si>
  <si>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</si>
  <si>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</si>
  <si>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</si>
  <si>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</si>
  <si>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</si>
  <si>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</si>
  <si>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</si>
  <si>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</si>
  <si>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</si>
  <si>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</si>
  <si>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</si>
  <si>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</si>
  <si>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</si>
  <si>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</si>
  <si>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</si>
  <si>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</si>
  <si>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</si>
  <si>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</si>
  <si>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</si>
  <si>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</si>
  <si>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</si>
  <si>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</si>
  <si>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</si>
  <si>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</si>
  <si>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</si>
  <si>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</si>
  <si>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</si>
  <si>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</si>
  <si>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</si>
  <si>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</si>
  <si>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</si>
  <si>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</si>
  <si>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</si>
  <si>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</si>
  <si>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</si>
  <si>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</si>
  <si>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</si>
  <si>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</si>
  <si>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</si>
  <si>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</si>
  <si>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</si>
  <si>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</si>
  <si>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</si>
  <si>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</si>
  <si>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</si>
  <si>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</si>
  <si>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</si>
  <si>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</si>
  <si>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</si>
  <si>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</si>
  <si>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</si>
  <si>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</si>
  <si>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</si>
  <si>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</si>
  <si>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</si>
  <si>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</si>
  <si>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</si>
  <si>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</si>
  <si>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</si>
  <si>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</si>
  <si>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</si>
  <si>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</si>
  <si>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</si>
  <si>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</si>
  <si>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</si>
  <si>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</si>
  <si>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</si>
  <si>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</si>
  <si>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</si>
  <si>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</si>
  <si>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</si>
  <si>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</si>
  <si>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</si>
  <si>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</si>
  <si>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</si>
  <si>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</si>
  <si>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</si>
  <si>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</si>
  <si>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</si>
  <si>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</si>
  <si>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</si>
  <si>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</si>
  <si>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</si>
  <si>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</si>
  <si>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</si>
  <si>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</si>
  <si>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</si>
  <si>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</si>
  <si>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</si>
  <si>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</si>
  <si>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</si>
  <si>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</si>
  <si>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</si>
  <si>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</si>
  <si>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</si>
  <si>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</si>
  <si>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</si>
  <si>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</si>
  <si>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</si>
  <si>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</si>
  <si>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</si>
  <si>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</si>
  <si>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</si>
  <si>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</si>
  <si>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</si>
  <si>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</si>
  <si>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</si>
  <si>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</si>
  <si>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</si>
  <si>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</si>
  <si>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</si>
  <si>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</si>
  <si>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</si>
  <si>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</si>
  <si>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</si>
  <si>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</si>
  <si>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</si>
  <si>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</si>
  <si>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</si>
  <si>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</si>
  <si>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</si>
  <si>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</si>
  <si>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</si>
  <si>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</si>
  <si>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</si>
  <si>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</si>
  <si>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</si>
  <si>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</si>
  <si>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</si>
  <si>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</si>
  <si>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</si>
  <si>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</si>
  <si>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</si>
  <si>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</si>
  <si>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</si>
  <si>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</si>
  <si>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</si>
  <si>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</si>
  <si>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</si>
  <si>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</si>
  <si>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</si>
  <si>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</si>
  <si>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</si>
  <si>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</si>
  <si>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</si>
  <si>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</si>
  <si>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</si>
  <si>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</si>
  <si>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</si>
  <si>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</si>
  <si>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</si>
  <si>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</si>
  <si>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</si>
  <si>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</si>
  <si>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</si>
  <si>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</si>
  <si>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</si>
  <si>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</si>
  <si>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</si>
  <si>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</si>
  <si>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</si>
  <si>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</si>
  <si>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</si>
  <si>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</si>
  <si>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</si>
  <si>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</si>
  <si>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</si>
  <si>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</si>
  <si>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</si>
  <si>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</si>
  <si>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</si>
  <si>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</si>
  <si>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</si>
  <si>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</si>
  <si>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</si>
  <si>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</si>
  <si>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</si>
  <si>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</si>
  <si>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</si>
  <si>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</si>
  <si>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</si>
  <si>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</si>
  <si>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</si>
  <si>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</si>
  <si>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</si>
  <si>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</si>
  <si>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</si>
  <si>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</si>
  <si>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</si>
  <si>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</si>
  <si>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</si>
  <si>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</si>
  <si>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</si>
  <si>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</si>
  <si>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</si>
  <si>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</si>
  <si>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</si>
  <si>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</si>
  <si>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</si>
  <si>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</si>
  <si>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</si>
  <si>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</si>
  <si>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</si>
  <si>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</si>
  <si>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</si>
  <si>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</si>
  <si>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</si>
  <si>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</si>
  <si>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</si>
  <si>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</si>
  <si>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</si>
  <si>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</si>
  <si>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</si>
  <si>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</si>
  <si>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</si>
  <si>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</si>
  <si>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</si>
  <si>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</si>
  <si>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</si>
  <si>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</si>
  <si>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</si>
  <si>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</si>
  <si>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</si>
  <si>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</si>
  <si>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</si>
  <si>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</si>
  <si>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</si>
  <si>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</si>
  <si>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</si>
  <si>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</si>
  <si>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</si>
  <si>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</si>
  <si>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</si>
  <si>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</si>
  <si>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</si>
  <si>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</si>
  <si>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</si>
  <si>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</si>
  <si>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</si>
  <si>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</si>
  <si>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</si>
  <si>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</si>
  <si>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</si>
  <si>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</si>
  <si>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</si>
  <si>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</si>
  <si>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</si>
  <si>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</si>
  <si>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</si>
  <si>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</si>
  <si>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</si>
  <si>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</si>
  <si>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</si>
  <si>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</si>
  <si>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</si>
  <si>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</si>
  <si>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</si>
  <si>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</si>
  <si>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</si>
  <si>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</si>
  <si>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</si>
  <si>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</si>
  <si>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</si>
  <si>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</si>
  <si>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</si>
  <si>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</si>
  <si>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</si>
  <si>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</si>
  <si>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</si>
  <si>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</si>
  <si>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</si>
  <si>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</si>
  <si>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</si>
  <si>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</si>
  <si>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</si>
  <si>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</si>
  <si>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</si>
  <si>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</si>
  <si>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</si>
  <si>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</si>
  <si>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</si>
  <si>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</si>
  <si>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</si>
  <si>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</si>
  <si>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</si>
  <si>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</si>
  <si>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</si>
  <si>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</si>
  <si>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</si>
  <si>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</si>
  <si>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</si>
  <si>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</si>
  <si>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</si>
  <si>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</si>
  <si>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</si>
  <si>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</si>
  <si>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</si>
  <si>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</si>
  <si>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</si>
  <si>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</si>
  <si>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</si>
  <si>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</si>
  <si>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</si>
  <si>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</si>
  <si>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</si>
  <si>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</si>
  <si>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</si>
  <si>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</si>
  <si>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</si>
  <si>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</si>
  <si>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</si>
  <si>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</si>
  <si>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</si>
  <si>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</si>
  <si>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</si>
  <si>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</si>
  <si>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</si>
  <si>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</si>
  <si>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</si>
  <si>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</si>
  <si>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</si>
  <si>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</si>
  <si>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</si>
  <si>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</si>
  <si>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</si>
  <si>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</si>
  <si>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</si>
  <si>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</si>
  <si>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</si>
  <si>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</si>
  <si>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</si>
  <si>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</si>
  <si>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</si>
  <si>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</si>
  <si>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</si>
  <si>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</si>
  <si>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</si>
  <si>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</si>
  <si>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</si>
  <si>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</si>
  <si>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</si>
  <si>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</si>
  <si>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</si>
  <si>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</si>
  <si>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</si>
  <si>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</si>
  <si>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</si>
  <si>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</si>
  <si>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</si>
  <si>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</si>
  <si>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</si>
  <si>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</si>
  <si>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</si>
  <si>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</si>
  <si>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</si>
  <si>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</si>
  <si>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</si>
  <si>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</si>
  <si>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</si>
  <si>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</si>
  <si>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</si>
  <si>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</si>
  <si>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</si>
  <si>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</si>
  <si>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</si>
  <si>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</si>
  <si>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</si>
  <si>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</si>
  <si>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</si>
  <si>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</si>
  <si>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</si>
  <si>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</si>
  <si>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</si>
  <si>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</si>
  <si>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</si>
  <si>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</si>
  <si>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</si>
  <si>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</si>
  <si>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</si>
  <si>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</si>
  <si>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</si>
  <si>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</si>
  <si>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</si>
  <si>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</si>
  <si>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</si>
  <si>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</si>
  <si>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</si>
  <si>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</si>
  <si>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</si>
  <si>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</si>
  <si>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</si>
  <si>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</si>
  <si>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</si>
  <si>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</si>
  <si>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</si>
  <si>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</si>
  <si>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</si>
  <si>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</si>
  <si>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</si>
  <si>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</si>
  <si>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</si>
  <si>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</si>
  <si>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</si>
  <si>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</si>
  <si>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</si>
  <si>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</si>
  <si>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</si>
  <si>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</si>
  <si>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</si>
  <si>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</si>
  <si>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</si>
  <si>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</si>
  <si>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</si>
  <si>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</si>
  <si>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</si>
  <si>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</si>
  <si>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</si>
  <si>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</si>
  <si>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</si>
  <si>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</si>
  <si>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</si>
  <si>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</si>
  <si>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</si>
  <si>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</si>
  <si>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</si>
  <si>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</si>
  <si>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</si>
  <si>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</si>
  <si>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</si>
  <si>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</si>
  <si>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</si>
  <si>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</si>
  <si>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</si>
  <si>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</si>
  <si>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</si>
  <si>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</si>
  <si>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</si>
  <si>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</si>
  <si>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</si>
  <si>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</si>
  <si>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</si>
  <si>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</si>
  <si>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</si>
  <si>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</si>
  <si>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</si>
  <si>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</si>
  <si>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</si>
  <si>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</si>
  <si>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</si>
  <si>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</si>
  <si>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</si>
  <si>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</si>
  <si>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</si>
  <si>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</si>
  <si>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</si>
  <si>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</si>
  <si>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</si>
  <si>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</si>
  <si>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</si>
  <si>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</si>
  <si>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</si>
  <si>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</si>
  <si>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</si>
  <si>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</si>
  <si>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</si>
  <si>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</si>
  <si>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</si>
  <si>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</si>
  <si>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</si>
  <si>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</si>
  <si>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</si>
  <si>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</si>
  <si>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</si>
  <si>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</si>
  <si>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</si>
  <si>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</si>
  <si>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</si>
  <si>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</si>
  <si>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</si>
  <si>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</si>
  <si>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</si>
  <si>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</si>
  <si>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</si>
  <si>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</si>
  <si>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</si>
  <si>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</si>
  <si>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Som Község Önkormányzatának 2017. évi kiadási előirányzatai</t>
  </si>
  <si>
    <t>Som Község Önkormányzatának 2017. évi bevételi előirányzatai</t>
  </si>
  <si>
    <t>Som Község Önkormányzatának 2017. évi finanszírozási kiadásai</t>
  </si>
  <si>
    <t>Som Község Önkormányzatának 2017. évi finanszírozási bevételei</t>
  </si>
  <si>
    <t>Som Község Önkormányzatának 2017. évi létszám előirányzata</t>
  </si>
  <si>
    <t>Som Község Önkormányzatának 2017. évi bevételei és kiadásai mérlegszerűen</t>
  </si>
  <si>
    <t>Som Község Önkormányzatának 2017. évi stabilitási melléklete 2017-2020</t>
  </si>
  <si>
    <t>Som Község Önkormányzatának 2017. évi felújítási és felhalmozási kiadásai</t>
  </si>
  <si>
    <t>Som Község Önkormányzatának 2017. évi előirányzat-felhasználási ütemterve</t>
  </si>
  <si>
    <t>Összesen</t>
  </si>
  <si>
    <t>Som Község Önkormányzatának 2017. évi gördülő költségvetése (2017-2018-2019-2020)</t>
  </si>
  <si>
    <t>10. melléklet az 3/2017. (III. 1.) önkormányzati rendelethez</t>
  </si>
  <si>
    <t>5. melléklet az 3/2017. (III. 1.) önkormányzati rendelethez</t>
  </si>
  <si>
    <t>7. melléklet az  3/2017. (III. 1.) önkormányzati rendelethez</t>
  </si>
  <si>
    <t>9. melléklet az  3/2017. (III. 1.) önkormányzati rendelethez</t>
  </si>
  <si>
    <t>1. melléklet az   5/2018. (V. 30.) önkormányzati rendelethez</t>
  </si>
  <si>
    <t>Módosított előirányzat</t>
  </si>
  <si>
    <t>2. melléklet az   5/2018. (V. 30.) önkormányzati rendelethez</t>
  </si>
  <si>
    <t>3. melléklet az    5/2018. (V. 30.) önkormányzati rendelethez</t>
  </si>
  <si>
    <t>4. melléklet az    5/2018. (V. 30.) önkormányzati rendelethez</t>
  </si>
  <si>
    <t>5. melléklet az    5/2018. (V. 30.) önkormányzati rendelethez</t>
  </si>
  <si>
    <t>6. melléklet az    5/2018. (V. 30.) önkormányzati rendelethez</t>
  </si>
  <si>
    <t xml:space="preserve">Módosított előírányzat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</si>
</sst>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 ##########"/>
    <numFmt numFmtId="166" formatCode="0__"/>
  </numFmts>
  <fonts count="2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33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0" fontId="17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3" fontId="7" fillId="0" borderId="16" xfId="4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8" xfId="0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0" xfId="0"/>
    <xf numFmtId="0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1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49" fontId="15" fillId="0" borderId="2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3" fontId="14" fillId="0" borderId="1" xfId="0" applyNumberFormat="1" applyFont="1" applyBorder="1"/>
    <xf numFmtId="3" fontId="14" fillId="0" borderId="16" xfId="0" applyNumberFormat="1" applyFont="1" applyBorder="1" applyAlignment="1">
      <alignment horizontal="right"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15" fillId="0" borderId="1" xfId="0" applyNumberFormat="1" applyFont="1" applyBorder="1"/>
    <xf numFmtId="0" fontId="14" fillId="0" borderId="1" xfId="0" applyFont="1" applyBorder="1"/>
    <xf numFmtId="0" fontId="20" fillId="0" borderId="0" xfId="0" applyFont="1" applyBorder="1" applyAlignment="1">
      <alignment horizontal="right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2018.%20(V.%2030.)Som_3_2017_2017&#233;vik&#246;ltvet_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 költségvetési 1."/>
      <sheetName val="Bevételek (költségvetési) 2."/>
      <sheetName val="Finanszírozási kiadások 3."/>
      <sheetName val="Finanszírozási bevételek 4."/>
      <sheetName val="Kiad-Bev.mérlegszerűen 6."/>
      <sheetName val="Felúj-Felhalm.kiad. 8."/>
    </sheetNames>
    <sheetDataSet>
      <sheetData sheetId="0">
        <row r="26">
          <cell r="AG26">
            <v>7772620</v>
          </cell>
          <cell r="AH26">
            <v>14920386</v>
          </cell>
        </row>
        <row r="27">
          <cell r="AG27">
            <v>1617920</v>
          </cell>
          <cell r="AH27">
            <v>2121438</v>
          </cell>
        </row>
        <row r="52">
          <cell r="AG52">
            <v>16214140</v>
          </cell>
          <cell r="AH52">
            <v>20755285</v>
          </cell>
        </row>
        <row r="61">
          <cell r="AG61">
            <v>5114000</v>
          </cell>
          <cell r="AH61">
            <v>6425600</v>
          </cell>
        </row>
        <row r="78">
          <cell r="AG78">
            <v>39340925</v>
          </cell>
          <cell r="AH78">
            <v>36968660</v>
          </cell>
        </row>
        <row r="79">
          <cell r="AG79">
            <v>0</v>
          </cell>
          <cell r="AH79">
            <v>0</v>
          </cell>
        </row>
        <row r="80">
          <cell r="AG80">
            <v>0</v>
          </cell>
          <cell r="AH80">
            <v>144410176</v>
          </cell>
        </row>
        <row r="81">
          <cell r="AG81">
            <v>0</v>
          </cell>
          <cell r="AH81">
            <v>0</v>
          </cell>
        </row>
        <row r="82">
          <cell r="AG82">
            <v>1495000</v>
          </cell>
          <cell r="AH82">
            <v>1755000</v>
          </cell>
        </row>
        <row r="83">
          <cell r="AG83">
            <v>0</v>
          </cell>
          <cell r="AH83">
            <v>0</v>
          </cell>
        </row>
        <row r="84">
          <cell r="AH84">
            <v>0</v>
          </cell>
        </row>
        <row r="85">
          <cell r="AG85">
            <v>403650</v>
          </cell>
          <cell r="AH85">
            <v>39448398</v>
          </cell>
        </row>
        <row r="86">
          <cell r="AG86">
            <v>1898650</v>
          </cell>
          <cell r="AH86">
            <v>185613574</v>
          </cell>
        </row>
        <row r="87">
          <cell r="AG87">
            <v>32880100</v>
          </cell>
          <cell r="AH87">
            <v>33495100</v>
          </cell>
        </row>
        <row r="88">
          <cell r="AG88">
            <v>0</v>
          </cell>
          <cell r="AH88">
            <v>0</v>
          </cell>
        </row>
        <row r="89">
          <cell r="AG89">
            <v>0</v>
          </cell>
          <cell r="AH89">
            <v>0</v>
          </cell>
        </row>
        <row r="90">
          <cell r="AG90">
            <v>8878000</v>
          </cell>
          <cell r="AH90">
            <v>9044050</v>
          </cell>
        </row>
        <row r="91">
          <cell r="AG91">
            <v>41758100</v>
          </cell>
          <cell r="AH91">
            <v>42539150</v>
          </cell>
        </row>
        <row r="101">
          <cell r="AG101">
            <v>0</v>
          </cell>
          <cell r="AH101">
            <v>0</v>
          </cell>
        </row>
        <row r="102">
          <cell r="AH102">
            <v>309344093</v>
          </cell>
        </row>
      </sheetData>
      <sheetData sheetId="1">
        <row r="19">
          <cell r="AG19">
            <v>23617021</v>
          </cell>
          <cell r="AH19">
            <v>36429825</v>
          </cell>
        </row>
        <row r="25">
          <cell r="AG25">
            <v>37050974</v>
          </cell>
          <cell r="AH25">
            <v>221702311</v>
          </cell>
        </row>
        <row r="39">
          <cell r="AG39">
            <v>21050000</v>
          </cell>
          <cell r="AH39">
            <v>21400000</v>
          </cell>
        </row>
        <row r="55">
          <cell r="AG55">
            <v>2780000</v>
          </cell>
          <cell r="AH55">
            <v>1784253</v>
          </cell>
        </row>
        <row r="61">
          <cell r="AG61">
            <v>0</v>
          </cell>
          <cell r="AH61">
            <v>0</v>
          </cell>
        </row>
        <row r="67">
          <cell r="AG67">
            <v>100000</v>
          </cell>
          <cell r="AH67">
            <v>330078</v>
          </cell>
        </row>
        <row r="73">
          <cell r="AG73">
            <v>0</v>
          </cell>
          <cell r="AH73">
            <v>0</v>
          </cell>
        </row>
        <row r="74">
          <cell r="AH74">
            <v>281646467</v>
          </cell>
        </row>
      </sheetData>
      <sheetData sheetId="2">
        <row r="36">
          <cell r="AG36">
            <v>889562</v>
          </cell>
          <cell r="AH36">
            <v>889562</v>
          </cell>
        </row>
      </sheetData>
      <sheetData sheetId="3">
        <row r="24">
          <cell r="AG24">
            <v>0</v>
          </cell>
          <cell r="AH24">
            <v>0</v>
          </cell>
        </row>
        <row r="39">
          <cell r="AG39">
            <v>30007922</v>
          </cell>
          <cell r="AH39">
            <v>28587188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view="pageBreakPreview" zoomScaleNormal="100" zoomScaleSheetLayoutView="100" workbookViewId="0">
      <selection activeCell="AL7" sqref="AL7"/>
    </sheetView>
  </sheetViews>
  <sheetFormatPr defaultRowHeight="12.75" x14ac:dyDescent="0.2"/>
  <cols>
    <col min="1" max="2" width="2.7109375" style="2" customWidth="1"/>
    <col min="3" max="32" width="2.7109375" style="1" customWidth="1"/>
    <col min="33" max="33" width="12.7109375" style="1" customWidth="1"/>
    <col min="34" max="34" width="13" style="1" customWidth="1"/>
    <col min="35" max="16384" width="9.140625" style="1"/>
  </cols>
  <sheetData>
    <row r="1" spans="1:34" ht="39" customHeight="1" x14ac:dyDescent="0.2">
      <c r="A1" s="127" t="s">
        <v>678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4" ht="25.5" customHeight="1" x14ac:dyDescent="0.2">
      <c r="A2" s="128" t="s">
        <v>254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</row>
    <row r="3" spans="1:34" ht="19.5" customHeight="1" x14ac:dyDescent="0.2">
      <c r="A3" s="128" t="s">
        <v>663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</row>
    <row r="4" spans="1:34" ht="19.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</row>
    <row r="5" spans="1:34" ht="15.95" customHeight="1" x14ac:dyDescent="0.2">
      <c r="A5" s="320" t="s">
        <v>252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</row>
    <row r="6" spans="1:34" ht="35.1" customHeight="1" x14ac:dyDescent="0.2">
      <c r="A6" s="131" t="s">
        <v>251</v>
      </c>
      <c r="B6" s="132"/>
      <c r="C6" s="133" t="s">
        <v>250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5" t="s">
        <v>249</v>
      </c>
      <c r="AD6" s="134"/>
      <c r="AE6" s="134"/>
      <c r="AF6" s="134"/>
      <c r="AG6" s="101" t="s">
        <v>658</v>
      </c>
      <c r="AH6" s="101" t="s">
        <v>679</v>
      </c>
    </row>
    <row r="7" spans="1:34" x14ac:dyDescent="0.2">
      <c r="A7" s="124" t="s">
        <v>248</v>
      </c>
      <c r="B7" s="124"/>
      <c r="C7" s="125" t="s">
        <v>247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 t="s">
        <v>246</v>
      </c>
      <c r="AD7" s="125"/>
      <c r="AE7" s="125"/>
      <c r="AF7" s="125"/>
      <c r="AG7" s="99" t="s">
        <v>245</v>
      </c>
      <c r="AH7" s="99" t="s">
        <v>557</v>
      </c>
    </row>
    <row r="8" spans="1:34" ht="12.95" customHeight="1" x14ac:dyDescent="0.2">
      <c r="A8" s="106" t="s">
        <v>244</v>
      </c>
      <c r="B8" s="106"/>
      <c r="C8" s="123" t="s">
        <v>243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6" t="s">
        <v>242</v>
      </c>
      <c r="AD8" s="126"/>
      <c r="AE8" s="126"/>
      <c r="AF8" s="126"/>
      <c r="AG8" s="49">
        <v>1141420</v>
      </c>
      <c r="AH8" s="49">
        <v>6800000</v>
      </c>
    </row>
    <row r="9" spans="1:34" ht="12.95" customHeight="1" x14ac:dyDescent="0.2">
      <c r="A9" s="106" t="s">
        <v>241</v>
      </c>
      <c r="B9" s="106"/>
      <c r="C9" s="123" t="s">
        <v>240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08" t="s">
        <v>239</v>
      </c>
      <c r="AD9" s="108"/>
      <c r="AE9" s="108"/>
      <c r="AF9" s="108"/>
      <c r="AG9" s="49">
        <v>0</v>
      </c>
      <c r="AH9" s="49">
        <v>471118</v>
      </c>
    </row>
    <row r="10" spans="1:34" ht="12.95" customHeight="1" x14ac:dyDescent="0.2">
      <c r="A10" s="106" t="s">
        <v>238</v>
      </c>
      <c r="B10" s="106"/>
      <c r="C10" s="123" t="s">
        <v>237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08" t="s">
        <v>236</v>
      </c>
      <c r="AD10" s="108"/>
      <c r="AE10" s="108"/>
      <c r="AF10" s="108"/>
      <c r="AG10" s="49">
        <v>0</v>
      </c>
      <c r="AH10" s="49">
        <v>0</v>
      </c>
    </row>
    <row r="11" spans="1:34" ht="12.95" customHeight="1" x14ac:dyDescent="0.2">
      <c r="A11" s="106" t="s">
        <v>235</v>
      </c>
      <c r="B11" s="106"/>
      <c r="C11" s="122" t="s">
        <v>234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08" t="s">
        <v>233</v>
      </c>
      <c r="AD11" s="108"/>
      <c r="AE11" s="108"/>
      <c r="AF11" s="108"/>
      <c r="AG11" s="49">
        <v>0</v>
      </c>
      <c r="AH11" s="49">
        <v>0</v>
      </c>
    </row>
    <row r="12" spans="1:34" ht="12.95" customHeight="1" x14ac:dyDescent="0.2">
      <c r="A12" s="106" t="s">
        <v>232</v>
      </c>
      <c r="B12" s="106"/>
      <c r="C12" s="122" t="s">
        <v>231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08" t="s">
        <v>230</v>
      </c>
      <c r="AD12" s="108"/>
      <c r="AE12" s="108"/>
      <c r="AF12" s="108"/>
      <c r="AG12" s="49">
        <v>0</v>
      </c>
      <c r="AH12" s="49">
        <v>0</v>
      </c>
    </row>
    <row r="13" spans="1:34" ht="12.95" customHeight="1" x14ac:dyDescent="0.2">
      <c r="A13" s="106" t="s">
        <v>229</v>
      </c>
      <c r="B13" s="106"/>
      <c r="C13" s="122" t="s">
        <v>228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08" t="s">
        <v>227</v>
      </c>
      <c r="AD13" s="108"/>
      <c r="AE13" s="108"/>
      <c r="AF13" s="108"/>
      <c r="AG13" s="49">
        <v>0</v>
      </c>
      <c r="AH13" s="49">
        <v>0</v>
      </c>
    </row>
    <row r="14" spans="1:34" ht="12.95" customHeight="1" x14ac:dyDescent="0.2">
      <c r="A14" s="106" t="s">
        <v>226</v>
      </c>
      <c r="B14" s="106"/>
      <c r="C14" s="122" t="s">
        <v>225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08" t="s">
        <v>224</v>
      </c>
      <c r="AD14" s="108"/>
      <c r="AE14" s="108"/>
      <c r="AF14" s="108"/>
      <c r="AG14" s="49">
        <v>0</v>
      </c>
      <c r="AH14" s="49">
        <v>0</v>
      </c>
    </row>
    <row r="15" spans="1:34" ht="12.95" customHeight="1" x14ac:dyDescent="0.2">
      <c r="A15" s="106" t="s">
        <v>223</v>
      </c>
      <c r="B15" s="106"/>
      <c r="C15" s="122" t="s">
        <v>222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08" t="s">
        <v>221</v>
      </c>
      <c r="AD15" s="108"/>
      <c r="AE15" s="108"/>
      <c r="AF15" s="108"/>
      <c r="AG15" s="49">
        <v>0</v>
      </c>
      <c r="AH15" s="49">
        <v>0</v>
      </c>
    </row>
    <row r="16" spans="1:34" ht="12.95" customHeight="1" x14ac:dyDescent="0.2">
      <c r="A16" s="106" t="s">
        <v>220</v>
      </c>
      <c r="B16" s="106"/>
      <c r="C16" s="118" t="s">
        <v>219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08" t="s">
        <v>218</v>
      </c>
      <c r="AD16" s="108"/>
      <c r="AE16" s="108"/>
      <c r="AF16" s="108"/>
      <c r="AG16" s="49">
        <v>50000</v>
      </c>
      <c r="AH16" s="49">
        <v>50000</v>
      </c>
    </row>
    <row r="17" spans="1:34" ht="12.95" customHeight="1" x14ac:dyDescent="0.2">
      <c r="A17" s="106" t="s">
        <v>217</v>
      </c>
      <c r="B17" s="106"/>
      <c r="C17" s="118" t="s">
        <v>216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08" t="s">
        <v>215</v>
      </c>
      <c r="AD17" s="108"/>
      <c r="AE17" s="108"/>
      <c r="AF17" s="108"/>
      <c r="AG17" s="49">
        <v>0</v>
      </c>
      <c r="AH17" s="49">
        <v>0</v>
      </c>
    </row>
    <row r="18" spans="1:34" ht="12.95" customHeight="1" x14ac:dyDescent="0.2">
      <c r="A18" s="106" t="s">
        <v>214</v>
      </c>
      <c r="B18" s="106"/>
      <c r="C18" s="118" t="s">
        <v>213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08" t="s">
        <v>212</v>
      </c>
      <c r="AD18" s="108"/>
      <c r="AE18" s="108"/>
      <c r="AF18" s="108"/>
      <c r="AG18" s="49">
        <v>0</v>
      </c>
      <c r="AH18" s="49">
        <v>0</v>
      </c>
    </row>
    <row r="19" spans="1:34" s="5" customFormat="1" ht="12.95" customHeight="1" x14ac:dyDescent="0.2">
      <c r="A19" s="106" t="s">
        <v>211</v>
      </c>
      <c r="B19" s="106"/>
      <c r="C19" s="118" t="s">
        <v>210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08" t="s">
        <v>209</v>
      </c>
      <c r="AD19" s="108"/>
      <c r="AE19" s="108"/>
      <c r="AF19" s="108"/>
      <c r="AG19" s="49">
        <v>0</v>
      </c>
      <c r="AH19" s="49">
        <v>0</v>
      </c>
    </row>
    <row r="20" spans="1:34" s="5" customFormat="1" ht="12.95" customHeight="1" x14ac:dyDescent="0.2">
      <c r="A20" s="106" t="s">
        <v>208</v>
      </c>
      <c r="B20" s="106"/>
      <c r="C20" s="118" t="s">
        <v>207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08" t="s">
        <v>206</v>
      </c>
      <c r="AD20" s="108"/>
      <c r="AE20" s="108"/>
      <c r="AF20" s="108"/>
      <c r="AG20" s="49">
        <v>100000</v>
      </c>
      <c r="AH20" s="49">
        <v>100000</v>
      </c>
    </row>
    <row r="21" spans="1:34" s="5" customFormat="1" ht="12.95" customHeight="1" x14ac:dyDescent="0.2">
      <c r="A21" s="106" t="s">
        <v>205</v>
      </c>
      <c r="B21" s="106"/>
      <c r="C21" s="122" t="s">
        <v>204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08" t="s">
        <v>203</v>
      </c>
      <c r="AD21" s="108"/>
      <c r="AE21" s="108"/>
      <c r="AF21" s="108"/>
      <c r="AG21" s="71">
        <f>SUM(AG8:AG20)</f>
        <v>1291420</v>
      </c>
      <c r="AH21" s="71">
        <f>SUM(AH8:AH20)</f>
        <v>7421118</v>
      </c>
    </row>
    <row r="22" spans="1:34" ht="12.95" customHeight="1" x14ac:dyDescent="0.2">
      <c r="A22" s="106" t="s">
        <v>202</v>
      </c>
      <c r="B22" s="106"/>
      <c r="C22" s="118" t="s">
        <v>201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08" t="s">
        <v>200</v>
      </c>
      <c r="AD22" s="108"/>
      <c r="AE22" s="108"/>
      <c r="AF22" s="108"/>
      <c r="AG22" s="49">
        <v>6301200</v>
      </c>
      <c r="AH22" s="49">
        <v>6704550</v>
      </c>
    </row>
    <row r="23" spans="1:34" ht="26.1" customHeight="1" x14ac:dyDescent="0.2">
      <c r="A23" s="106" t="s">
        <v>199</v>
      </c>
      <c r="B23" s="106"/>
      <c r="C23" s="118" t="s">
        <v>198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08" t="s">
        <v>197</v>
      </c>
      <c r="AD23" s="108"/>
      <c r="AE23" s="108"/>
      <c r="AF23" s="108"/>
      <c r="AG23" s="49">
        <v>0</v>
      </c>
      <c r="AH23" s="49">
        <v>0</v>
      </c>
    </row>
    <row r="24" spans="1:34" ht="12.95" customHeight="1" x14ac:dyDescent="0.2">
      <c r="A24" s="106" t="s">
        <v>196</v>
      </c>
      <c r="B24" s="106"/>
      <c r="C24" s="114" t="s">
        <v>195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08" t="s">
        <v>194</v>
      </c>
      <c r="AD24" s="108"/>
      <c r="AE24" s="108"/>
      <c r="AF24" s="108"/>
      <c r="AG24" s="49">
        <v>180000</v>
      </c>
      <c r="AH24" s="49">
        <v>794718</v>
      </c>
    </row>
    <row r="25" spans="1:34" ht="12.95" customHeight="1" x14ac:dyDescent="0.2">
      <c r="A25" s="106" t="s">
        <v>193</v>
      </c>
      <c r="B25" s="106"/>
      <c r="C25" s="118" t="s">
        <v>192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08" t="s">
        <v>191</v>
      </c>
      <c r="AD25" s="108"/>
      <c r="AE25" s="108"/>
      <c r="AF25" s="108"/>
      <c r="AG25" s="71">
        <f>SUM(AG22:AG24)</f>
        <v>6481200</v>
      </c>
      <c r="AH25" s="71">
        <f>SUM(AH22:AH24)</f>
        <v>7499268</v>
      </c>
    </row>
    <row r="26" spans="1:34" ht="12.95" customHeight="1" x14ac:dyDescent="0.2">
      <c r="A26" s="110" t="s">
        <v>190</v>
      </c>
      <c r="B26" s="110"/>
      <c r="C26" s="121" t="s">
        <v>189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12" t="s">
        <v>188</v>
      </c>
      <c r="AD26" s="112"/>
      <c r="AE26" s="112"/>
      <c r="AF26" s="112"/>
      <c r="AG26" s="78">
        <f>SUM(AG25,AG21)</f>
        <v>7772620</v>
      </c>
      <c r="AH26" s="78">
        <f>SUM(AH25,AH21)</f>
        <v>14920386</v>
      </c>
    </row>
    <row r="27" spans="1:34" s="4" customFormat="1" ht="12.95" customHeight="1" x14ac:dyDescent="0.2">
      <c r="A27" s="110" t="s">
        <v>187</v>
      </c>
      <c r="B27" s="110"/>
      <c r="C27" s="119" t="s">
        <v>186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2" t="s">
        <v>185</v>
      </c>
      <c r="AD27" s="112"/>
      <c r="AE27" s="112"/>
      <c r="AF27" s="112"/>
      <c r="AG27" s="50">
        <v>1617920</v>
      </c>
      <c r="AH27" s="50">
        <v>2121438</v>
      </c>
    </row>
    <row r="28" spans="1:34" ht="12.95" customHeight="1" x14ac:dyDescent="0.2">
      <c r="A28" s="106" t="s">
        <v>184</v>
      </c>
      <c r="B28" s="106"/>
      <c r="C28" s="118" t="s">
        <v>183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08" t="s">
        <v>182</v>
      </c>
      <c r="AD28" s="108"/>
      <c r="AE28" s="108"/>
      <c r="AF28" s="108"/>
      <c r="AG28" s="49">
        <v>0</v>
      </c>
      <c r="AH28" s="49">
        <v>0</v>
      </c>
    </row>
    <row r="29" spans="1:34" ht="12.95" customHeight="1" x14ac:dyDescent="0.2">
      <c r="A29" s="106" t="s">
        <v>181</v>
      </c>
      <c r="B29" s="106"/>
      <c r="C29" s="118" t="s">
        <v>180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08" t="s">
        <v>179</v>
      </c>
      <c r="AD29" s="108"/>
      <c r="AE29" s="108"/>
      <c r="AF29" s="108"/>
      <c r="AG29" s="49">
        <v>1467000</v>
      </c>
      <c r="AH29" s="49">
        <v>2344362</v>
      </c>
    </row>
    <row r="30" spans="1:34" ht="12.95" customHeight="1" x14ac:dyDescent="0.2">
      <c r="A30" s="106" t="s">
        <v>178</v>
      </c>
      <c r="B30" s="106"/>
      <c r="C30" s="118" t="s">
        <v>177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08" t="s">
        <v>176</v>
      </c>
      <c r="AD30" s="108"/>
      <c r="AE30" s="108"/>
      <c r="AF30" s="108"/>
      <c r="AG30" s="49">
        <v>0</v>
      </c>
      <c r="AH30" s="49">
        <v>0</v>
      </c>
    </row>
    <row r="31" spans="1:34" ht="12.95" customHeight="1" x14ac:dyDescent="0.2">
      <c r="A31" s="106" t="s">
        <v>175</v>
      </c>
      <c r="B31" s="106"/>
      <c r="C31" s="118" t="s">
        <v>174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08" t="s">
        <v>173</v>
      </c>
      <c r="AD31" s="108"/>
      <c r="AE31" s="108"/>
      <c r="AF31" s="108"/>
      <c r="AG31" s="71">
        <f>SUM(AG28:AG30)</f>
        <v>1467000</v>
      </c>
      <c r="AH31" s="71">
        <f>SUM(AH28:AH30)</f>
        <v>2344362</v>
      </c>
    </row>
    <row r="32" spans="1:34" ht="12.95" customHeight="1" x14ac:dyDescent="0.2">
      <c r="A32" s="106" t="s">
        <v>172</v>
      </c>
      <c r="B32" s="106"/>
      <c r="C32" s="118" t="s">
        <v>171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08" t="s">
        <v>170</v>
      </c>
      <c r="AD32" s="108"/>
      <c r="AE32" s="108"/>
      <c r="AF32" s="108"/>
      <c r="AG32" s="49">
        <v>50000</v>
      </c>
      <c r="AH32" s="49">
        <v>50000</v>
      </c>
    </row>
    <row r="33" spans="1:34" ht="12.95" customHeight="1" x14ac:dyDescent="0.2">
      <c r="A33" s="106" t="s">
        <v>169</v>
      </c>
      <c r="B33" s="106"/>
      <c r="C33" s="118" t="s">
        <v>168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08" t="s">
        <v>167</v>
      </c>
      <c r="AD33" s="108"/>
      <c r="AE33" s="108"/>
      <c r="AF33" s="108"/>
      <c r="AG33" s="49">
        <v>200000</v>
      </c>
      <c r="AH33" s="49">
        <v>250000</v>
      </c>
    </row>
    <row r="34" spans="1:34" ht="12.95" customHeight="1" x14ac:dyDescent="0.2">
      <c r="A34" s="106" t="s">
        <v>166</v>
      </c>
      <c r="B34" s="106"/>
      <c r="C34" s="118" t="s">
        <v>165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08" t="s">
        <v>164</v>
      </c>
      <c r="AD34" s="108"/>
      <c r="AE34" s="108"/>
      <c r="AF34" s="108"/>
      <c r="AG34" s="71">
        <f>SUM(AG32:AG33)</f>
        <v>250000</v>
      </c>
      <c r="AH34" s="71">
        <f>SUM(AH32:AH33)</f>
        <v>300000</v>
      </c>
    </row>
    <row r="35" spans="1:34" ht="12.95" customHeight="1" x14ac:dyDescent="0.2">
      <c r="A35" s="106" t="s">
        <v>163</v>
      </c>
      <c r="B35" s="106"/>
      <c r="C35" s="118" t="s">
        <v>162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08" t="s">
        <v>161</v>
      </c>
      <c r="AD35" s="108"/>
      <c r="AE35" s="108"/>
      <c r="AF35" s="108"/>
      <c r="AG35" s="49">
        <v>3442000</v>
      </c>
      <c r="AH35" s="49">
        <v>3442000</v>
      </c>
    </row>
    <row r="36" spans="1:34" ht="12.95" customHeight="1" x14ac:dyDescent="0.2">
      <c r="A36" s="106" t="s">
        <v>160</v>
      </c>
      <c r="B36" s="106"/>
      <c r="C36" s="118" t="s">
        <v>159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08" t="s">
        <v>158</v>
      </c>
      <c r="AD36" s="108"/>
      <c r="AE36" s="108"/>
      <c r="AF36" s="108"/>
      <c r="AG36" s="49">
        <v>538134</v>
      </c>
      <c r="AH36" s="49">
        <v>678134</v>
      </c>
    </row>
    <row r="37" spans="1:34" ht="12.95" customHeight="1" x14ac:dyDescent="0.2">
      <c r="A37" s="106" t="s">
        <v>157</v>
      </c>
      <c r="B37" s="106"/>
      <c r="C37" s="118" t="s">
        <v>156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08" t="s">
        <v>155</v>
      </c>
      <c r="AD37" s="108"/>
      <c r="AE37" s="108"/>
      <c r="AF37" s="108"/>
      <c r="AG37" s="49">
        <v>0</v>
      </c>
      <c r="AH37" s="49">
        <v>0</v>
      </c>
    </row>
    <row r="38" spans="1:34" ht="12.95" customHeight="1" x14ac:dyDescent="0.2">
      <c r="A38" s="106" t="s">
        <v>154</v>
      </c>
      <c r="B38" s="106"/>
      <c r="C38" s="118" t="s">
        <v>153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08" t="s">
        <v>152</v>
      </c>
      <c r="AD38" s="108"/>
      <c r="AE38" s="108"/>
      <c r="AF38" s="108"/>
      <c r="AG38" s="49">
        <v>3502000</v>
      </c>
      <c r="AH38" s="49">
        <v>3452000</v>
      </c>
    </row>
    <row r="39" spans="1:34" ht="12.95" customHeight="1" x14ac:dyDescent="0.2">
      <c r="A39" s="106" t="s">
        <v>151</v>
      </c>
      <c r="B39" s="106"/>
      <c r="C39" s="120" t="s">
        <v>150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08" t="s">
        <v>149</v>
      </c>
      <c r="AD39" s="108"/>
      <c r="AE39" s="108"/>
      <c r="AF39" s="108"/>
      <c r="AG39" s="49">
        <v>240000</v>
      </c>
      <c r="AH39" s="49">
        <v>460000</v>
      </c>
    </row>
    <row r="40" spans="1:34" ht="12.95" customHeight="1" x14ac:dyDescent="0.2">
      <c r="A40" s="106" t="s">
        <v>148</v>
      </c>
      <c r="B40" s="106"/>
      <c r="C40" s="114" t="s">
        <v>147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08" t="s">
        <v>146</v>
      </c>
      <c r="AD40" s="108"/>
      <c r="AE40" s="108"/>
      <c r="AF40" s="108"/>
      <c r="AG40" s="49">
        <v>720000</v>
      </c>
      <c r="AH40" s="49">
        <v>1520000</v>
      </c>
    </row>
    <row r="41" spans="1:34" ht="12.95" customHeight="1" x14ac:dyDescent="0.2">
      <c r="A41" s="106" t="s">
        <v>145</v>
      </c>
      <c r="B41" s="106"/>
      <c r="C41" s="118" t="s">
        <v>144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08" t="s">
        <v>143</v>
      </c>
      <c r="AD41" s="108"/>
      <c r="AE41" s="108"/>
      <c r="AF41" s="108"/>
      <c r="AG41" s="49">
        <v>301000</v>
      </c>
      <c r="AH41" s="49">
        <v>1304783</v>
      </c>
    </row>
    <row r="42" spans="1:34" ht="12.95" customHeight="1" x14ac:dyDescent="0.2">
      <c r="A42" s="106" t="s">
        <v>142</v>
      </c>
      <c r="B42" s="106"/>
      <c r="C42" s="118" t="s">
        <v>141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08" t="s">
        <v>140</v>
      </c>
      <c r="AD42" s="108"/>
      <c r="AE42" s="108"/>
      <c r="AF42" s="108"/>
      <c r="AG42" s="71">
        <f>SUM(AG35:AG41)</f>
        <v>8743134</v>
      </c>
      <c r="AH42" s="71">
        <f>SUM(AH35:AH41)</f>
        <v>10856917</v>
      </c>
    </row>
    <row r="43" spans="1:34" ht="12.95" customHeight="1" x14ac:dyDescent="0.2">
      <c r="A43" s="106" t="s">
        <v>139</v>
      </c>
      <c r="B43" s="106"/>
      <c r="C43" s="118" t="s">
        <v>138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08" t="s">
        <v>137</v>
      </c>
      <c r="AD43" s="108"/>
      <c r="AE43" s="108"/>
      <c r="AF43" s="108"/>
      <c r="AG43" s="49">
        <v>0</v>
      </c>
      <c r="AH43" s="49">
        <v>0</v>
      </c>
    </row>
    <row r="44" spans="1:34" ht="12.95" customHeight="1" x14ac:dyDescent="0.2">
      <c r="A44" s="106" t="s">
        <v>136</v>
      </c>
      <c r="B44" s="106"/>
      <c r="C44" s="118" t="s">
        <v>135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08" t="s">
        <v>134</v>
      </c>
      <c r="AD44" s="108"/>
      <c r="AE44" s="108"/>
      <c r="AF44" s="108"/>
      <c r="AG44" s="49">
        <v>50000</v>
      </c>
      <c r="AH44" s="49">
        <v>50000</v>
      </c>
    </row>
    <row r="45" spans="1:34" ht="12.95" customHeight="1" x14ac:dyDescent="0.2">
      <c r="A45" s="106" t="s">
        <v>133</v>
      </c>
      <c r="B45" s="106"/>
      <c r="C45" s="118" t="s">
        <v>132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08" t="s">
        <v>131</v>
      </c>
      <c r="AD45" s="108"/>
      <c r="AE45" s="108"/>
      <c r="AF45" s="108"/>
      <c r="AG45" s="71">
        <f>SUM(AG43:AG44)</f>
        <v>50000</v>
      </c>
      <c r="AH45" s="71">
        <f>SUM(AH43:AH44)</f>
        <v>50000</v>
      </c>
    </row>
    <row r="46" spans="1:34" ht="12.95" customHeight="1" x14ac:dyDescent="0.2">
      <c r="A46" s="106" t="s">
        <v>130</v>
      </c>
      <c r="B46" s="106"/>
      <c r="C46" s="118" t="s">
        <v>129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08" t="s">
        <v>128</v>
      </c>
      <c r="AD46" s="108"/>
      <c r="AE46" s="108"/>
      <c r="AF46" s="108"/>
      <c r="AG46" s="49">
        <v>3339006</v>
      </c>
      <c r="AH46" s="49">
        <v>3339006</v>
      </c>
    </row>
    <row r="47" spans="1:34" ht="12.95" customHeight="1" x14ac:dyDescent="0.2">
      <c r="A47" s="106" t="s">
        <v>127</v>
      </c>
      <c r="B47" s="106"/>
      <c r="C47" s="118" t="s">
        <v>126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08" t="s">
        <v>125</v>
      </c>
      <c r="AD47" s="108"/>
      <c r="AE47" s="108"/>
      <c r="AF47" s="108"/>
      <c r="AG47" s="49">
        <v>0</v>
      </c>
      <c r="AH47" s="49">
        <v>0</v>
      </c>
    </row>
    <row r="48" spans="1:34" ht="12.95" customHeight="1" x14ac:dyDescent="0.2">
      <c r="A48" s="106" t="s">
        <v>124</v>
      </c>
      <c r="B48" s="106"/>
      <c r="C48" s="118" t="s">
        <v>123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08" t="s">
        <v>122</v>
      </c>
      <c r="AD48" s="108"/>
      <c r="AE48" s="108"/>
      <c r="AF48" s="108"/>
      <c r="AG48" s="49">
        <v>400000</v>
      </c>
      <c r="AH48" s="49">
        <v>400000</v>
      </c>
    </row>
    <row r="49" spans="1:34" ht="12.95" customHeight="1" x14ac:dyDescent="0.2">
      <c r="A49" s="106" t="s">
        <v>121</v>
      </c>
      <c r="B49" s="106"/>
      <c r="C49" s="118" t="s">
        <v>120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08" t="s">
        <v>119</v>
      </c>
      <c r="AD49" s="108"/>
      <c r="AE49" s="108"/>
      <c r="AF49" s="108"/>
      <c r="AG49" s="49">
        <v>0</v>
      </c>
      <c r="AH49" s="49">
        <v>0</v>
      </c>
    </row>
    <row r="50" spans="1:34" ht="12.95" customHeight="1" x14ac:dyDescent="0.2">
      <c r="A50" s="106" t="s">
        <v>118</v>
      </c>
      <c r="B50" s="106"/>
      <c r="C50" s="118" t="s">
        <v>117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08" t="s">
        <v>116</v>
      </c>
      <c r="AD50" s="108"/>
      <c r="AE50" s="108"/>
      <c r="AF50" s="108"/>
      <c r="AG50" s="49">
        <v>1965000</v>
      </c>
      <c r="AH50" s="49">
        <v>3465000</v>
      </c>
    </row>
    <row r="51" spans="1:34" ht="12.95" customHeight="1" x14ac:dyDescent="0.2">
      <c r="A51" s="106" t="s">
        <v>115</v>
      </c>
      <c r="B51" s="106"/>
      <c r="C51" s="118" t="s">
        <v>114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08" t="s">
        <v>113</v>
      </c>
      <c r="AD51" s="108"/>
      <c r="AE51" s="108"/>
      <c r="AF51" s="108"/>
      <c r="AG51" s="71">
        <f>SUM(AG46:AG50)</f>
        <v>5704006</v>
      </c>
      <c r="AH51" s="71">
        <f>SUM(AH46:AH50)</f>
        <v>7204006</v>
      </c>
    </row>
    <row r="52" spans="1:34" ht="12.95" customHeight="1" x14ac:dyDescent="0.2">
      <c r="A52" s="110" t="s">
        <v>112</v>
      </c>
      <c r="B52" s="110"/>
      <c r="C52" s="119" t="s">
        <v>111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2" t="s">
        <v>110</v>
      </c>
      <c r="AD52" s="112"/>
      <c r="AE52" s="112"/>
      <c r="AF52" s="112"/>
      <c r="AG52" s="77">
        <f>SUM(AG51,AG45,AG42,AG34,AG31)</f>
        <v>16214140</v>
      </c>
      <c r="AH52" s="77">
        <f>SUM(AH51,AH45,AH42,AH34,AH31)</f>
        <v>20755285</v>
      </c>
    </row>
    <row r="53" spans="1:34" ht="12.95" customHeight="1" x14ac:dyDescent="0.2">
      <c r="A53" s="106" t="s">
        <v>109</v>
      </c>
      <c r="B53" s="106"/>
      <c r="C53" s="107" t="s">
        <v>108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8" t="s">
        <v>107</v>
      </c>
      <c r="AD53" s="108"/>
      <c r="AE53" s="108"/>
      <c r="AF53" s="108"/>
      <c r="AG53" s="49">
        <v>0</v>
      </c>
      <c r="AH53" s="49">
        <v>0</v>
      </c>
    </row>
    <row r="54" spans="1:34" ht="12.95" customHeight="1" x14ac:dyDescent="0.2">
      <c r="A54" s="106" t="s">
        <v>106</v>
      </c>
      <c r="B54" s="106"/>
      <c r="C54" s="107" t="s">
        <v>105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8" t="s">
        <v>104</v>
      </c>
      <c r="AD54" s="108"/>
      <c r="AE54" s="108"/>
      <c r="AF54" s="108"/>
      <c r="AG54" s="49">
        <v>0</v>
      </c>
      <c r="AH54" s="49">
        <v>661500</v>
      </c>
    </row>
    <row r="55" spans="1:34" ht="12.95" customHeight="1" x14ac:dyDescent="0.2">
      <c r="A55" s="106" t="s">
        <v>103</v>
      </c>
      <c r="B55" s="106"/>
      <c r="C55" s="117" t="s">
        <v>102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08" t="s">
        <v>101</v>
      </c>
      <c r="AD55" s="108"/>
      <c r="AE55" s="108"/>
      <c r="AF55" s="108"/>
      <c r="AG55" s="49">
        <v>0</v>
      </c>
      <c r="AH55" s="49">
        <v>0</v>
      </c>
    </row>
    <row r="56" spans="1:34" ht="12.95" customHeight="1" x14ac:dyDescent="0.2">
      <c r="A56" s="106" t="s">
        <v>100</v>
      </c>
      <c r="B56" s="106"/>
      <c r="C56" s="117" t="s">
        <v>99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08" t="s">
        <v>98</v>
      </c>
      <c r="AD56" s="108"/>
      <c r="AE56" s="108"/>
      <c r="AF56" s="108"/>
      <c r="AG56" s="49">
        <v>0</v>
      </c>
      <c r="AH56" s="49">
        <v>0</v>
      </c>
    </row>
    <row r="57" spans="1:34" ht="12.95" customHeight="1" x14ac:dyDescent="0.2">
      <c r="A57" s="106" t="s">
        <v>97</v>
      </c>
      <c r="B57" s="106"/>
      <c r="C57" s="117" t="s">
        <v>96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08" t="s">
        <v>95</v>
      </c>
      <c r="AD57" s="108"/>
      <c r="AE57" s="108"/>
      <c r="AF57" s="108"/>
      <c r="AG57" s="49">
        <v>0</v>
      </c>
      <c r="AH57" s="49">
        <v>0</v>
      </c>
    </row>
    <row r="58" spans="1:34" ht="12.95" customHeight="1" x14ac:dyDescent="0.2">
      <c r="A58" s="106" t="s">
        <v>94</v>
      </c>
      <c r="B58" s="106"/>
      <c r="C58" s="107" t="s">
        <v>93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8" t="s">
        <v>92</v>
      </c>
      <c r="AD58" s="108"/>
      <c r="AE58" s="108"/>
      <c r="AF58" s="108"/>
      <c r="AG58" s="49">
        <v>1200000</v>
      </c>
      <c r="AH58" s="49">
        <v>0</v>
      </c>
    </row>
    <row r="59" spans="1:34" ht="12.95" customHeight="1" x14ac:dyDescent="0.2">
      <c r="A59" s="106" t="s">
        <v>91</v>
      </c>
      <c r="B59" s="106"/>
      <c r="C59" s="107" t="s">
        <v>90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8" t="s">
        <v>89</v>
      </c>
      <c r="AD59" s="108"/>
      <c r="AE59" s="108"/>
      <c r="AF59" s="108"/>
      <c r="AG59" s="49">
        <v>150000</v>
      </c>
      <c r="AH59" s="49">
        <v>0</v>
      </c>
    </row>
    <row r="60" spans="1:34" ht="12.95" customHeight="1" x14ac:dyDescent="0.2">
      <c r="A60" s="106" t="s">
        <v>88</v>
      </c>
      <c r="B60" s="106"/>
      <c r="C60" s="107" t="s">
        <v>87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8" t="s">
        <v>86</v>
      </c>
      <c r="AD60" s="108"/>
      <c r="AE60" s="108"/>
      <c r="AF60" s="108"/>
      <c r="AG60" s="49">
        <v>3764000</v>
      </c>
      <c r="AH60" s="49">
        <v>5764100</v>
      </c>
    </row>
    <row r="61" spans="1:34" ht="12.95" customHeight="1" x14ac:dyDescent="0.2">
      <c r="A61" s="110" t="s">
        <v>85</v>
      </c>
      <c r="B61" s="110"/>
      <c r="C61" s="113" t="s">
        <v>84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2" t="s">
        <v>83</v>
      </c>
      <c r="AD61" s="112"/>
      <c r="AE61" s="112"/>
      <c r="AF61" s="112"/>
      <c r="AG61" s="77">
        <f>SUM(AG53:AG60)</f>
        <v>5114000</v>
      </c>
      <c r="AH61" s="77">
        <f>SUM(AH53:AH60)</f>
        <v>6425600</v>
      </c>
    </row>
    <row r="62" spans="1:34" ht="12.95" customHeight="1" x14ac:dyDescent="0.2">
      <c r="A62" s="106" t="s">
        <v>82</v>
      </c>
      <c r="B62" s="106"/>
      <c r="C62" s="109" t="s">
        <v>81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8" t="s">
        <v>80</v>
      </c>
      <c r="AD62" s="108"/>
      <c r="AE62" s="108"/>
      <c r="AF62" s="108"/>
      <c r="AG62" s="49">
        <v>0</v>
      </c>
      <c r="AH62" s="49">
        <v>0</v>
      </c>
    </row>
    <row r="63" spans="1:34" ht="12.95" customHeight="1" x14ac:dyDescent="0.2">
      <c r="A63" s="106">
        <v>56</v>
      </c>
      <c r="B63" s="106"/>
      <c r="C63" s="109" t="s">
        <v>79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8" t="s">
        <v>78</v>
      </c>
      <c r="AD63" s="108"/>
      <c r="AE63" s="108"/>
      <c r="AF63" s="108"/>
      <c r="AG63" s="49">
        <v>0</v>
      </c>
      <c r="AH63" s="49">
        <v>5321458</v>
      </c>
    </row>
    <row r="64" spans="1:34" ht="12.95" customHeight="1" x14ac:dyDescent="0.2">
      <c r="A64" s="106">
        <v>57</v>
      </c>
      <c r="B64" s="106"/>
      <c r="C64" s="109" t="s">
        <v>77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8" t="s">
        <v>76</v>
      </c>
      <c r="AD64" s="108"/>
      <c r="AE64" s="108"/>
      <c r="AF64" s="108"/>
      <c r="AG64" s="49">
        <v>0</v>
      </c>
      <c r="AH64" s="49">
        <v>0</v>
      </c>
    </row>
    <row r="65" spans="1:34" ht="12.95" customHeight="1" x14ac:dyDescent="0.2">
      <c r="A65" s="106">
        <v>58</v>
      </c>
      <c r="B65" s="106"/>
      <c r="C65" s="109" t="s">
        <v>75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8" t="s">
        <v>74</v>
      </c>
      <c r="AD65" s="108"/>
      <c r="AE65" s="108"/>
      <c r="AF65" s="108"/>
      <c r="AG65" s="49">
        <v>0</v>
      </c>
      <c r="AH65" s="49">
        <v>0</v>
      </c>
    </row>
    <row r="66" spans="1:34" ht="12.95" customHeight="1" x14ac:dyDescent="0.2">
      <c r="A66" s="106">
        <v>59</v>
      </c>
      <c r="B66" s="106"/>
      <c r="C66" s="109" t="s">
        <v>73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8" t="s">
        <v>72</v>
      </c>
      <c r="AD66" s="108"/>
      <c r="AE66" s="108"/>
      <c r="AF66" s="108"/>
      <c r="AG66" s="71">
        <f>SUM(AG62:AG65)</f>
        <v>0</v>
      </c>
      <c r="AH66" s="71">
        <f>SUM(AH62:AH65)</f>
        <v>5321458</v>
      </c>
    </row>
    <row r="67" spans="1:34" ht="26.1" customHeight="1" x14ac:dyDescent="0.2">
      <c r="A67" s="106">
        <v>60</v>
      </c>
      <c r="B67" s="106"/>
      <c r="C67" s="109" t="s">
        <v>71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8" t="s">
        <v>70</v>
      </c>
      <c r="AD67" s="108"/>
      <c r="AE67" s="108"/>
      <c r="AF67" s="108"/>
      <c r="AG67" s="49">
        <v>0</v>
      </c>
      <c r="AH67" s="49">
        <v>0</v>
      </c>
    </row>
    <row r="68" spans="1:34" ht="26.1" customHeight="1" x14ac:dyDescent="0.2">
      <c r="A68" s="106">
        <v>61</v>
      </c>
      <c r="B68" s="106"/>
      <c r="C68" s="109" t="s">
        <v>69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8" t="s">
        <v>68</v>
      </c>
      <c r="AD68" s="108"/>
      <c r="AE68" s="108"/>
      <c r="AF68" s="108"/>
      <c r="AG68" s="49">
        <v>0</v>
      </c>
      <c r="AH68" s="49">
        <v>0</v>
      </c>
    </row>
    <row r="69" spans="1:34" ht="26.1" customHeight="1" x14ac:dyDescent="0.2">
      <c r="A69" s="106">
        <v>62</v>
      </c>
      <c r="B69" s="106"/>
      <c r="C69" s="109" t="s">
        <v>67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8" t="s">
        <v>66</v>
      </c>
      <c r="AD69" s="108"/>
      <c r="AE69" s="108"/>
      <c r="AF69" s="108"/>
      <c r="AG69" s="49">
        <v>0</v>
      </c>
      <c r="AH69" s="49">
        <v>0</v>
      </c>
    </row>
    <row r="70" spans="1:34" ht="12.95" customHeight="1" x14ac:dyDescent="0.2">
      <c r="A70" s="106">
        <v>63</v>
      </c>
      <c r="B70" s="106"/>
      <c r="C70" s="109" t="s">
        <v>65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8" t="s">
        <v>64</v>
      </c>
      <c r="AD70" s="108"/>
      <c r="AE70" s="108"/>
      <c r="AF70" s="108"/>
      <c r="AG70" s="54">
        <v>13746604</v>
      </c>
      <c r="AH70" s="54">
        <v>15389398</v>
      </c>
    </row>
    <row r="71" spans="1:34" ht="26.1" customHeight="1" x14ac:dyDescent="0.2">
      <c r="A71" s="106">
        <v>64</v>
      </c>
      <c r="B71" s="106"/>
      <c r="C71" s="109" t="s">
        <v>63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8" t="s">
        <v>62</v>
      </c>
      <c r="AD71" s="108"/>
      <c r="AE71" s="108"/>
      <c r="AF71" s="108"/>
      <c r="AG71" s="49">
        <v>0</v>
      </c>
      <c r="AH71" s="49">
        <v>0</v>
      </c>
    </row>
    <row r="72" spans="1:34" ht="26.1" customHeight="1" x14ac:dyDescent="0.2">
      <c r="A72" s="106">
        <v>65</v>
      </c>
      <c r="B72" s="106"/>
      <c r="C72" s="109" t="s">
        <v>61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8" t="s">
        <v>60</v>
      </c>
      <c r="AD72" s="108"/>
      <c r="AE72" s="108"/>
      <c r="AF72" s="108"/>
      <c r="AG72" s="49">
        <v>0</v>
      </c>
      <c r="AH72" s="49">
        <v>0</v>
      </c>
    </row>
    <row r="73" spans="1:34" ht="12.95" customHeight="1" x14ac:dyDescent="0.2">
      <c r="A73" s="106">
        <v>66</v>
      </c>
      <c r="B73" s="106"/>
      <c r="C73" s="109" t="s">
        <v>59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8" t="s">
        <v>58</v>
      </c>
      <c r="AD73" s="108"/>
      <c r="AE73" s="108"/>
      <c r="AF73" s="108"/>
      <c r="AG73" s="49">
        <v>0</v>
      </c>
      <c r="AH73" s="49">
        <v>0</v>
      </c>
    </row>
    <row r="74" spans="1:34" ht="12.95" customHeight="1" x14ac:dyDescent="0.2">
      <c r="A74" s="106">
        <v>67</v>
      </c>
      <c r="B74" s="106"/>
      <c r="C74" s="116" t="s">
        <v>57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08" t="s">
        <v>56</v>
      </c>
      <c r="AD74" s="108"/>
      <c r="AE74" s="108"/>
      <c r="AF74" s="108"/>
      <c r="AG74" s="49">
        <v>0</v>
      </c>
      <c r="AH74" s="49">
        <v>0</v>
      </c>
    </row>
    <row r="75" spans="1:34" ht="12.95" customHeight="1" x14ac:dyDescent="0.2">
      <c r="A75" s="106">
        <v>68</v>
      </c>
      <c r="B75" s="106"/>
      <c r="C75" s="109" t="s">
        <v>55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8" t="s">
        <v>54</v>
      </c>
      <c r="AD75" s="108"/>
      <c r="AE75" s="108"/>
      <c r="AF75" s="108"/>
      <c r="AG75" s="49">
        <v>0</v>
      </c>
      <c r="AH75" s="49">
        <v>0</v>
      </c>
    </row>
    <row r="76" spans="1:34" ht="12.95" customHeight="1" x14ac:dyDescent="0.2">
      <c r="A76" s="106">
        <v>69</v>
      </c>
      <c r="B76" s="106"/>
      <c r="C76" s="109" t="s">
        <v>53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8" t="s">
        <v>52</v>
      </c>
      <c r="AD76" s="108"/>
      <c r="AE76" s="108"/>
      <c r="AF76" s="108"/>
      <c r="AG76" s="49">
        <v>650000</v>
      </c>
      <c r="AH76" s="49">
        <v>5982500</v>
      </c>
    </row>
    <row r="77" spans="1:34" ht="12.95" customHeight="1" x14ac:dyDescent="0.2">
      <c r="A77" s="106">
        <v>70</v>
      </c>
      <c r="B77" s="106"/>
      <c r="C77" s="116" t="s">
        <v>51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08" t="s">
        <v>50</v>
      </c>
      <c r="AD77" s="108"/>
      <c r="AE77" s="108"/>
      <c r="AF77" s="108"/>
      <c r="AG77" s="49">
        <v>24944321</v>
      </c>
      <c r="AH77" s="49">
        <v>10275304</v>
      </c>
    </row>
    <row r="78" spans="1:34" ht="12.95" customHeight="1" x14ac:dyDescent="0.2">
      <c r="A78" s="110">
        <v>71</v>
      </c>
      <c r="B78" s="110"/>
      <c r="C78" s="113" t="s">
        <v>49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2" t="s">
        <v>48</v>
      </c>
      <c r="AD78" s="112"/>
      <c r="AE78" s="112"/>
      <c r="AF78" s="112"/>
      <c r="AG78" s="77">
        <f>SUM(AG67:AG77)</f>
        <v>39340925</v>
      </c>
      <c r="AH78" s="77">
        <f>SUM(AH66:AH77)</f>
        <v>36968660</v>
      </c>
    </row>
    <row r="79" spans="1:34" ht="12.95" customHeight="1" x14ac:dyDescent="0.2">
      <c r="A79" s="106">
        <v>72</v>
      </c>
      <c r="B79" s="106"/>
      <c r="C79" s="115" t="s">
        <v>47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08" t="s">
        <v>46</v>
      </c>
      <c r="AD79" s="108"/>
      <c r="AE79" s="108"/>
      <c r="AF79" s="108"/>
      <c r="AG79" s="49">
        <v>0</v>
      </c>
      <c r="AH79" s="49">
        <v>0</v>
      </c>
    </row>
    <row r="80" spans="1:34" ht="12.95" customHeight="1" x14ac:dyDescent="0.2">
      <c r="A80" s="106">
        <v>73</v>
      </c>
      <c r="B80" s="106"/>
      <c r="C80" s="115" t="s">
        <v>45</v>
      </c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08" t="s">
        <v>44</v>
      </c>
      <c r="AD80" s="108"/>
      <c r="AE80" s="108"/>
      <c r="AF80" s="108"/>
      <c r="AG80" s="49">
        <v>0</v>
      </c>
      <c r="AH80" s="49">
        <v>144410176</v>
      </c>
    </row>
    <row r="81" spans="1:34" ht="12.95" customHeight="1" x14ac:dyDescent="0.2">
      <c r="A81" s="106">
        <v>74</v>
      </c>
      <c r="B81" s="106"/>
      <c r="C81" s="115" t="s">
        <v>43</v>
      </c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08" t="s">
        <v>42</v>
      </c>
      <c r="AD81" s="108"/>
      <c r="AE81" s="108"/>
      <c r="AF81" s="108"/>
      <c r="AG81" s="49">
        <v>0</v>
      </c>
      <c r="AH81" s="49">
        <v>0</v>
      </c>
    </row>
    <row r="82" spans="1:34" ht="12.95" customHeight="1" x14ac:dyDescent="0.2">
      <c r="A82" s="106">
        <v>75</v>
      </c>
      <c r="B82" s="106"/>
      <c r="C82" s="115" t="s">
        <v>41</v>
      </c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08" t="s">
        <v>40</v>
      </c>
      <c r="AD82" s="108"/>
      <c r="AE82" s="108"/>
      <c r="AF82" s="108"/>
      <c r="AG82" s="49">
        <v>1495000</v>
      </c>
      <c r="AH82" s="49">
        <v>1755000</v>
      </c>
    </row>
    <row r="83" spans="1:34" ht="12.95" customHeight="1" x14ac:dyDescent="0.2">
      <c r="A83" s="106">
        <v>76</v>
      </c>
      <c r="B83" s="106"/>
      <c r="C83" s="114" t="s">
        <v>39</v>
      </c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08" t="s">
        <v>38</v>
      </c>
      <c r="AD83" s="108"/>
      <c r="AE83" s="108"/>
      <c r="AF83" s="108"/>
      <c r="AG83" s="49">
        <v>0</v>
      </c>
      <c r="AH83" s="49">
        <v>0</v>
      </c>
    </row>
    <row r="84" spans="1:34" ht="12.95" customHeight="1" x14ac:dyDescent="0.2">
      <c r="A84" s="106">
        <v>77</v>
      </c>
      <c r="B84" s="106"/>
      <c r="C84" s="114" t="s">
        <v>37</v>
      </c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08" t="s">
        <v>36</v>
      </c>
      <c r="AD84" s="108"/>
      <c r="AE84" s="108"/>
      <c r="AF84" s="108"/>
      <c r="AG84" s="49">
        <v>0</v>
      </c>
      <c r="AH84" s="49">
        <v>0</v>
      </c>
    </row>
    <row r="85" spans="1:34" ht="12.95" customHeight="1" x14ac:dyDescent="0.2">
      <c r="A85" s="106">
        <v>78</v>
      </c>
      <c r="B85" s="106"/>
      <c r="C85" s="114" t="s">
        <v>35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08" t="s">
        <v>34</v>
      </c>
      <c r="AD85" s="108"/>
      <c r="AE85" s="108"/>
      <c r="AF85" s="108"/>
      <c r="AG85" s="49">
        <v>403650</v>
      </c>
      <c r="AH85" s="49">
        <v>39448398</v>
      </c>
    </row>
    <row r="86" spans="1:34" s="4" customFormat="1" ht="12.95" customHeight="1" x14ac:dyDescent="0.2">
      <c r="A86" s="110">
        <v>79</v>
      </c>
      <c r="B86" s="110"/>
      <c r="C86" s="111" t="s">
        <v>33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2" t="s">
        <v>32</v>
      </c>
      <c r="AD86" s="112"/>
      <c r="AE86" s="112"/>
      <c r="AF86" s="112"/>
      <c r="AG86" s="77">
        <f>SUM(AG79:AG85)</f>
        <v>1898650</v>
      </c>
      <c r="AH86" s="77">
        <f>SUM(AH79:AH85)</f>
        <v>185613574</v>
      </c>
    </row>
    <row r="87" spans="1:34" ht="12.95" customHeight="1" x14ac:dyDescent="0.2">
      <c r="A87" s="106">
        <v>80</v>
      </c>
      <c r="B87" s="106"/>
      <c r="C87" s="107" t="s">
        <v>31</v>
      </c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8" t="s">
        <v>30</v>
      </c>
      <c r="AD87" s="108"/>
      <c r="AE87" s="108"/>
      <c r="AF87" s="108"/>
      <c r="AG87" s="49">
        <v>32880100</v>
      </c>
      <c r="AH87" s="49">
        <v>33495100</v>
      </c>
    </row>
    <row r="88" spans="1:34" ht="12.95" customHeight="1" x14ac:dyDescent="0.2">
      <c r="A88" s="106">
        <v>81</v>
      </c>
      <c r="B88" s="106"/>
      <c r="C88" s="107" t="s">
        <v>29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8" t="s">
        <v>28</v>
      </c>
      <c r="AD88" s="108"/>
      <c r="AE88" s="108"/>
      <c r="AF88" s="108"/>
      <c r="AG88" s="49">
        <v>0</v>
      </c>
      <c r="AH88" s="49">
        <v>0</v>
      </c>
    </row>
    <row r="89" spans="1:34" ht="12.95" customHeight="1" x14ac:dyDescent="0.2">
      <c r="A89" s="106">
        <v>82</v>
      </c>
      <c r="B89" s="106"/>
      <c r="C89" s="107" t="s">
        <v>27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8" t="s">
        <v>26</v>
      </c>
      <c r="AD89" s="108"/>
      <c r="AE89" s="108"/>
      <c r="AF89" s="108"/>
      <c r="AG89" s="49">
        <v>0</v>
      </c>
      <c r="AH89" s="49">
        <v>0</v>
      </c>
    </row>
    <row r="90" spans="1:34" ht="12.95" customHeight="1" x14ac:dyDescent="0.2">
      <c r="A90" s="106">
        <v>83</v>
      </c>
      <c r="B90" s="106"/>
      <c r="C90" s="107" t="s">
        <v>25</v>
      </c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8" t="s">
        <v>24</v>
      </c>
      <c r="AD90" s="108"/>
      <c r="AE90" s="108"/>
      <c r="AF90" s="108"/>
      <c r="AG90" s="49">
        <v>8878000</v>
      </c>
      <c r="AH90" s="49">
        <v>9044050</v>
      </c>
    </row>
    <row r="91" spans="1:34" s="4" customFormat="1" ht="12.95" customHeight="1" x14ac:dyDescent="0.2">
      <c r="A91" s="110">
        <v>84</v>
      </c>
      <c r="B91" s="110"/>
      <c r="C91" s="113" t="s">
        <v>23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2" t="s">
        <v>22</v>
      </c>
      <c r="AD91" s="112"/>
      <c r="AE91" s="112"/>
      <c r="AF91" s="112"/>
      <c r="AG91" s="77">
        <f>SUM(AG87:AG90)</f>
        <v>41758100</v>
      </c>
      <c r="AH91" s="77">
        <f>SUM(AH87:AH90)</f>
        <v>42539150</v>
      </c>
    </row>
    <row r="92" spans="1:34" ht="26.1" customHeight="1" x14ac:dyDescent="0.2">
      <c r="A92" s="106">
        <v>85</v>
      </c>
      <c r="B92" s="106"/>
      <c r="C92" s="107" t="s">
        <v>21</v>
      </c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8" t="s">
        <v>20</v>
      </c>
      <c r="AD92" s="108"/>
      <c r="AE92" s="108"/>
      <c r="AF92" s="108"/>
      <c r="AG92" s="49">
        <v>0</v>
      </c>
      <c r="AH92" s="49">
        <v>0</v>
      </c>
    </row>
    <row r="93" spans="1:34" ht="26.1" customHeight="1" x14ac:dyDescent="0.2">
      <c r="A93" s="106">
        <v>86</v>
      </c>
      <c r="B93" s="106"/>
      <c r="C93" s="107" t="s">
        <v>19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8" t="s">
        <v>18</v>
      </c>
      <c r="AD93" s="108"/>
      <c r="AE93" s="108"/>
      <c r="AF93" s="108"/>
      <c r="AG93" s="49">
        <v>0</v>
      </c>
      <c r="AH93" s="49">
        <v>0</v>
      </c>
    </row>
    <row r="94" spans="1:34" ht="26.1" customHeight="1" x14ac:dyDescent="0.2">
      <c r="A94" s="106">
        <v>87</v>
      </c>
      <c r="B94" s="106"/>
      <c r="C94" s="107" t="s">
        <v>17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8" t="s">
        <v>16</v>
      </c>
      <c r="AD94" s="108"/>
      <c r="AE94" s="108"/>
      <c r="AF94" s="108"/>
      <c r="AG94" s="49">
        <v>0</v>
      </c>
      <c r="AH94" s="49">
        <v>0</v>
      </c>
    </row>
    <row r="95" spans="1:34" ht="12.95" customHeight="1" x14ac:dyDescent="0.2">
      <c r="A95" s="106">
        <v>88</v>
      </c>
      <c r="B95" s="106"/>
      <c r="C95" s="107" t="s">
        <v>15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8" t="s">
        <v>14</v>
      </c>
      <c r="AD95" s="108"/>
      <c r="AE95" s="108"/>
      <c r="AF95" s="108"/>
      <c r="AG95" s="49">
        <v>0</v>
      </c>
      <c r="AH95" s="49">
        <v>0</v>
      </c>
    </row>
    <row r="96" spans="1:34" ht="26.1" customHeight="1" x14ac:dyDescent="0.2">
      <c r="A96" s="106">
        <v>89</v>
      </c>
      <c r="B96" s="106"/>
      <c r="C96" s="107" t="s">
        <v>13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8" t="s">
        <v>12</v>
      </c>
      <c r="AD96" s="108"/>
      <c r="AE96" s="108"/>
      <c r="AF96" s="108"/>
      <c r="AG96" s="49">
        <v>0</v>
      </c>
      <c r="AH96" s="49">
        <v>0</v>
      </c>
    </row>
    <row r="97" spans="1:34" ht="26.1" customHeight="1" x14ac:dyDescent="0.2">
      <c r="A97" s="106">
        <v>90</v>
      </c>
      <c r="B97" s="106"/>
      <c r="C97" s="107" t="s">
        <v>11</v>
      </c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8" t="s">
        <v>10</v>
      </c>
      <c r="AD97" s="108"/>
      <c r="AE97" s="108"/>
      <c r="AF97" s="108"/>
      <c r="AG97" s="49">
        <v>0</v>
      </c>
      <c r="AH97" s="49">
        <v>0</v>
      </c>
    </row>
    <row r="98" spans="1:34" ht="12.95" customHeight="1" x14ac:dyDescent="0.2">
      <c r="A98" s="106">
        <v>91</v>
      </c>
      <c r="B98" s="106"/>
      <c r="C98" s="107" t="s">
        <v>9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8" t="s">
        <v>8</v>
      </c>
      <c r="AD98" s="108"/>
      <c r="AE98" s="108"/>
      <c r="AF98" s="108"/>
      <c r="AG98" s="49">
        <v>0</v>
      </c>
      <c r="AH98" s="49">
        <v>0</v>
      </c>
    </row>
    <row r="99" spans="1:34" ht="12.95" customHeight="1" x14ac:dyDescent="0.2">
      <c r="A99" s="106">
        <v>92</v>
      </c>
      <c r="B99" s="106"/>
      <c r="C99" s="107" t="s">
        <v>7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8" t="s">
        <v>6</v>
      </c>
      <c r="AD99" s="108"/>
      <c r="AE99" s="108"/>
      <c r="AF99" s="108"/>
      <c r="AG99" s="49">
        <v>0</v>
      </c>
      <c r="AH99" s="49">
        <v>0</v>
      </c>
    </row>
    <row r="100" spans="1:34" ht="12.95" customHeight="1" x14ac:dyDescent="0.2">
      <c r="A100" s="106">
        <v>93</v>
      </c>
      <c r="B100" s="106"/>
      <c r="C100" s="107" t="s">
        <v>5</v>
      </c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8" t="s">
        <v>4</v>
      </c>
      <c r="AD100" s="108"/>
      <c r="AE100" s="108"/>
      <c r="AF100" s="108"/>
      <c r="AG100" s="49">
        <v>0</v>
      </c>
      <c r="AH100" s="49">
        <v>0</v>
      </c>
    </row>
    <row r="101" spans="1:34" ht="12.95" customHeight="1" x14ac:dyDescent="0.2">
      <c r="A101" s="110">
        <v>94</v>
      </c>
      <c r="B101" s="110"/>
      <c r="C101" s="113" t="s">
        <v>3</v>
      </c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2" t="s">
        <v>2</v>
      </c>
      <c r="AD101" s="112"/>
      <c r="AE101" s="112"/>
      <c r="AF101" s="112"/>
      <c r="AG101" s="71">
        <f>SUM(AG92:AG100)</f>
        <v>0</v>
      </c>
      <c r="AH101" s="71">
        <f>SUM(AH92:AH100)</f>
        <v>0</v>
      </c>
    </row>
    <row r="102" spans="1:34" s="4" customFormat="1" ht="12.95" customHeight="1" x14ac:dyDescent="0.2">
      <c r="A102" s="110">
        <v>95</v>
      </c>
      <c r="B102" s="110"/>
      <c r="C102" s="111" t="s">
        <v>1</v>
      </c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2" t="s">
        <v>0</v>
      </c>
      <c r="AD102" s="112"/>
      <c r="AE102" s="112"/>
      <c r="AF102" s="112"/>
      <c r="AG102" s="77">
        <f>SUM(AG26,AG27,AG52,AG61,AG78,AG86,AG91,AG101)</f>
        <v>113716355</v>
      </c>
      <c r="AH102" s="77">
        <f>SUM(AH26,AH27,AH52,AH61,AH78,AH86,AH91,AH101)</f>
        <v>309344093</v>
      </c>
    </row>
    <row r="103" spans="1:34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 x14ac:dyDescent="0.2">
      <c r="AC109" s="3"/>
      <c r="AD109" s="3"/>
      <c r="AE109" s="3"/>
      <c r="AF109" s="3"/>
    </row>
    <row r="110" spans="1:34" x14ac:dyDescent="0.2">
      <c r="AC110" s="3"/>
      <c r="AD110" s="3"/>
      <c r="AE110" s="3"/>
      <c r="AF110" s="3"/>
    </row>
  </sheetData>
  <mergeCells count="296"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1:AH1"/>
    <mergeCell ref="A5:AH5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rowBreaks count="2" manualBreakCount="2">
    <brk id="48" max="33" man="1"/>
    <brk id="91" max="3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="140" zoomScaleNormal="100" zoomScaleSheetLayoutView="140" workbookViewId="0">
      <selection activeCell="B8" sqref="B8:M8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 x14ac:dyDescent="0.2">
      <c r="A1" s="201" t="s">
        <v>674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21" customFormat="1" ht="25.5" customHeight="1" x14ac:dyDescent="0.2">
      <c r="B2" s="203" t="s">
        <v>673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21" customFormat="1" ht="25.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04" t="s">
        <v>624</v>
      </c>
      <c r="S3" s="305"/>
    </row>
    <row r="4" spans="1:21" customFormat="1" ht="25.5" customHeight="1" x14ac:dyDescent="0.2">
      <c r="A4" s="13"/>
      <c r="B4" s="204" t="s">
        <v>579</v>
      </c>
      <c r="C4" s="204"/>
      <c r="D4" s="204"/>
      <c r="E4" s="204"/>
      <c r="F4" s="204"/>
      <c r="G4" s="204"/>
      <c r="H4" s="204"/>
      <c r="I4" s="204"/>
      <c r="J4" s="204"/>
      <c r="K4" s="204"/>
      <c r="L4" s="14"/>
      <c r="M4" s="14"/>
      <c r="N4" s="204" t="s">
        <v>580</v>
      </c>
      <c r="O4" s="204"/>
      <c r="P4" s="14" t="s">
        <v>581</v>
      </c>
      <c r="Q4" s="14" t="s">
        <v>582</v>
      </c>
      <c r="R4" s="14" t="s">
        <v>617</v>
      </c>
      <c r="S4" s="14" t="s">
        <v>618</v>
      </c>
    </row>
    <row r="5" spans="1:21" ht="21" customHeight="1" x14ac:dyDescent="0.2">
      <c r="A5" s="261" t="s">
        <v>248</v>
      </c>
      <c r="B5" s="262" t="s">
        <v>584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263" t="s">
        <v>585</v>
      </c>
      <c r="O5" s="264"/>
      <c r="P5" s="198" t="s">
        <v>649</v>
      </c>
      <c r="Q5" s="198"/>
      <c r="R5" s="198"/>
      <c r="S5" s="198"/>
    </row>
    <row r="6" spans="1:21" ht="21" customHeight="1" x14ac:dyDescent="0.2">
      <c r="A6" s="307"/>
      <c r="B6" s="308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10"/>
      <c r="O6" s="311"/>
      <c r="P6" s="42">
        <v>2015</v>
      </c>
      <c r="Q6" s="42">
        <v>2016</v>
      </c>
      <c r="R6" s="42">
        <v>2017</v>
      </c>
      <c r="S6" s="42">
        <v>2018</v>
      </c>
    </row>
    <row r="7" spans="1:21" ht="15" customHeight="1" x14ac:dyDescent="0.2">
      <c r="A7" s="16" t="s">
        <v>248</v>
      </c>
      <c r="B7" s="273" t="s">
        <v>586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 t="s">
        <v>244</v>
      </c>
      <c r="O7" s="206"/>
      <c r="P7" s="43">
        <f>'Kiadások költségvetési 1.'!AG26</f>
        <v>7772620</v>
      </c>
      <c r="Q7" s="43">
        <f>P7*1.05</f>
        <v>8161251</v>
      </c>
      <c r="R7" s="43">
        <f t="shared" ref="R7:S7" si="0">Q7*1.05</f>
        <v>8569313.5500000007</v>
      </c>
      <c r="S7" s="43">
        <f t="shared" si="0"/>
        <v>8997779.227500001</v>
      </c>
    </row>
    <row r="8" spans="1:21" ht="26.25" customHeight="1" x14ac:dyDescent="0.2">
      <c r="A8" s="16" t="s">
        <v>247</v>
      </c>
      <c r="B8" s="306" t="s">
        <v>587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6" t="s">
        <v>241</v>
      </c>
      <c r="O8" s="206"/>
      <c r="P8" s="43">
        <f>'Kiadások költségvetési 1.'!AG27</f>
        <v>1617920</v>
      </c>
      <c r="Q8" s="43">
        <f t="shared" ref="Q8:S27" si="1">P8*1.05</f>
        <v>1698816</v>
      </c>
      <c r="R8" s="43">
        <f t="shared" si="1"/>
        <v>1783756.8</v>
      </c>
      <c r="S8" s="43">
        <f t="shared" si="1"/>
        <v>1872944.6400000001</v>
      </c>
    </row>
    <row r="9" spans="1:21" ht="15" customHeight="1" x14ac:dyDescent="0.2">
      <c r="A9" s="16" t="s">
        <v>246</v>
      </c>
      <c r="B9" s="273" t="s">
        <v>588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 t="s">
        <v>238</v>
      </c>
      <c r="O9" s="206"/>
      <c r="P9" s="43">
        <f>'Kiadások költségvetési 1.'!AG52</f>
        <v>16214140</v>
      </c>
      <c r="Q9" s="43">
        <f t="shared" si="1"/>
        <v>17024847</v>
      </c>
      <c r="R9" s="43">
        <f t="shared" si="1"/>
        <v>17876089.350000001</v>
      </c>
      <c r="S9" s="43">
        <f t="shared" si="1"/>
        <v>18769893.817500003</v>
      </c>
    </row>
    <row r="10" spans="1:21" ht="15" customHeight="1" x14ac:dyDescent="0.2">
      <c r="A10" s="16" t="s">
        <v>245</v>
      </c>
      <c r="B10" s="273" t="s">
        <v>589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6" t="s">
        <v>235</v>
      </c>
      <c r="O10" s="206"/>
      <c r="P10" s="43">
        <f>'Kiadások költségvetési 1.'!AG61</f>
        <v>5114000</v>
      </c>
      <c r="Q10" s="43">
        <f t="shared" si="1"/>
        <v>5369700</v>
      </c>
      <c r="R10" s="43">
        <f t="shared" si="1"/>
        <v>5638185</v>
      </c>
      <c r="S10" s="43">
        <f t="shared" si="1"/>
        <v>5920094.25</v>
      </c>
    </row>
    <row r="11" spans="1:21" ht="15" customHeight="1" x14ac:dyDescent="0.2">
      <c r="A11" s="16" t="s">
        <v>557</v>
      </c>
      <c r="B11" s="273" t="s">
        <v>590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6" t="s">
        <v>232</v>
      </c>
      <c r="O11" s="206"/>
      <c r="P11" s="43">
        <f>'Kiadások költségvetési 1.'!AG78</f>
        <v>39340925</v>
      </c>
      <c r="Q11" s="43">
        <f t="shared" si="1"/>
        <v>41307971.25</v>
      </c>
      <c r="R11" s="43">
        <f t="shared" si="1"/>
        <v>43373369.8125</v>
      </c>
      <c r="S11" s="43">
        <f t="shared" si="1"/>
        <v>45542038.303125001</v>
      </c>
    </row>
    <row r="12" spans="1:21" ht="15" customHeight="1" x14ac:dyDescent="0.2">
      <c r="A12" s="16" t="s">
        <v>556</v>
      </c>
      <c r="B12" s="273" t="s">
        <v>591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6" t="s">
        <v>229</v>
      </c>
      <c r="O12" s="206"/>
      <c r="P12" s="43">
        <f>'Kiadások költségvetési 1.'!AG86</f>
        <v>1898650</v>
      </c>
      <c r="Q12" s="43">
        <f t="shared" si="1"/>
        <v>1993582.5</v>
      </c>
      <c r="R12" s="43">
        <f t="shared" si="1"/>
        <v>2093261.625</v>
      </c>
      <c r="S12" s="43">
        <f t="shared" si="1"/>
        <v>2197924.7062500003</v>
      </c>
    </row>
    <row r="13" spans="1:21" ht="15" customHeight="1" x14ac:dyDescent="0.2">
      <c r="A13" s="16" t="s">
        <v>555</v>
      </c>
      <c r="B13" s="273" t="s">
        <v>592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6" t="s">
        <v>226</v>
      </c>
      <c r="O13" s="206"/>
      <c r="P13" s="43">
        <f>'Kiadások költségvetési 1.'!AG91</f>
        <v>41758100</v>
      </c>
      <c r="Q13" s="43">
        <f t="shared" si="1"/>
        <v>43846005</v>
      </c>
      <c r="R13" s="43">
        <f t="shared" si="1"/>
        <v>46038305.25</v>
      </c>
      <c r="S13" s="43">
        <f t="shared" si="1"/>
        <v>48340220.512500003</v>
      </c>
    </row>
    <row r="14" spans="1:21" ht="15" customHeight="1" thickBot="1" x14ac:dyDescent="0.25">
      <c r="A14" s="16" t="s">
        <v>554</v>
      </c>
      <c r="B14" s="275" t="s">
        <v>593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10" t="s">
        <v>223</v>
      </c>
      <c r="O14" s="210"/>
      <c r="P14" s="44">
        <f>'Kiadások költségvetési 1.'!AG101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U14" s="41"/>
    </row>
    <row r="15" spans="1:21" ht="15" customHeight="1" thickBot="1" x14ac:dyDescent="0.25">
      <c r="A15" s="16" t="s">
        <v>553</v>
      </c>
      <c r="B15" s="278" t="s">
        <v>594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3" t="s">
        <v>220</v>
      </c>
      <c r="O15" s="312"/>
      <c r="P15" s="62">
        <f>SUM(P7:P14)</f>
        <v>113716355</v>
      </c>
      <c r="Q15" s="63">
        <f t="shared" si="1"/>
        <v>119402172.75</v>
      </c>
      <c r="R15" s="63">
        <f t="shared" si="1"/>
        <v>125372281.3875</v>
      </c>
      <c r="S15" s="64">
        <f t="shared" si="1"/>
        <v>131640895.45687501</v>
      </c>
    </row>
    <row r="16" spans="1:21" ht="15" customHeight="1" x14ac:dyDescent="0.2">
      <c r="A16" s="16" t="s">
        <v>552</v>
      </c>
      <c r="B16" s="281" t="s">
        <v>595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7" t="s">
        <v>217</v>
      </c>
      <c r="O16" s="217"/>
      <c r="P16" s="45">
        <f>'Bevételek (költségvetési) 2.'!AG19</f>
        <v>23617021</v>
      </c>
      <c r="Q16" s="65">
        <f t="shared" si="1"/>
        <v>24797872.050000001</v>
      </c>
      <c r="R16" s="65">
        <f t="shared" si="1"/>
        <v>26037765.652500004</v>
      </c>
      <c r="S16" s="65">
        <f t="shared" si="1"/>
        <v>27339653.935125005</v>
      </c>
    </row>
    <row r="17" spans="1:19" ht="15" customHeight="1" x14ac:dyDescent="0.2">
      <c r="A17" s="16" t="s">
        <v>551</v>
      </c>
      <c r="B17" s="284" t="s">
        <v>596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06" t="s">
        <v>214</v>
      </c>
      <c r="O17" s="206"/>
      <c r="P17" s="46">
        <f>'Bevételek (költségvetési) 2.'!AG25</f>
        <v>37050974</v>
      </c>
      <c r="Q17" s="43">
        <f t="shared" si="1"/>
        <v>38903522.700000003</v>
      </c>
      <c r="R17" s="43">
        <f t="shared" si="1"/>
        <v>40848698.835000008</v>
      </c>
      <c r="S17" s="43">
        <f t="shared" si="1"/>
        <v>42891133.776750013</v>
      </c>
    </row>
    <row r="18" spans="1:19" ht="15" customHeight="1" x14ac:dyDescent="0.2">
      <c r="A18" s="16" t="s">
        <v>550</v>
      </c>
      <c r="B18" s="284" t="s">
        <v>598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06" t="s">
        <v>211</v>
      </c>
      <c r="O18" s="206"/>
      <c r="P18" s="46">
        <f>'Bevételek (költségvetési) 2.'!AG39</f>
        <v>21050000</v>
      </c>
      <c r="Q18" s="43">
        <f t="shared" si="1"/>
        <v>22102500</v>
      </c>
      <c r="R18" s="43">
        <f t="shared" si="1"/>
        <v>23207625</v>
      </c>
      <c r="S18" s="43">
        <f t="shared" si="1"/>
        <v>24368006.25</v>
      </c>
    </row>
    <row r="19" spans="1:19" ht="15" customHeight="1" x14ac:dyDescent="0.2">
      <c r="A19" s="16" t="s">
        <v>597</v>
      </c>
      <c r="B19" s="284" t="s">
        <v>600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06" t="s">
        <v>208</v>
      </c>
      <c r="O19" s="206"/>
      <c r="P19" s="46">
        <f>'Bevételek (költségvetési) 2.'!AG55</f>
        <v>2780000</v>
      </c>
      <c r="Q19" s="43">
        <f t="shared" si="1"/>
        <v>2919000</v>
      </c>
      <c r="R19" s="43">
        <f t="shared" si="1"/>
        <v>3064950</v>
      </c>
      <c r="S19" s="43">
        <f t="shared" si="1"/>
        <v>3218197.5</v>
      </c>
    </row>
    <row r="20" spans="1:19" ht="15" customHeight="1" x14ac:dyDescent="0.2">
      <c r="A20" s="16" t="s">
        <v>599</v>
      </c>
      <c r="B20" s="284" t="s">
        <v>602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06" t="s">
        <v>205</v>
      </c>
      <c r="O20" s="206"/>
      <c r="P20" s="46">
        <f>'Bevételek (költségvetési) 2.'!AG61</f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</row>
    <row r="21" spans="1:19" ht="15" customHeight="1" x14ac:dyDescent="0.2">
      <c r="A21" s="16" t="s">
        <v>601</v>
      </c>
      <c r="B21" s="284" t="s">
        <v>604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06" t="s">
        <v>202</v>
      </c>
      <c r="O21" s="206"/>
      <c r="P21" s="46">
        <f>'Bevételek (költségvetési) 2.'!AG67</f>
        <v>100000</v>
      </c>
      <c r="Q21" s="43">
        <f t="shared" si="1"/>
        <v>105000</v>
      </c>
      <c r="R21" s="43">
        <f t="shared" si="1"/>
        <v>110250</v>
      </c>
      <c r="S21" s="43">
        <f t="shared" si="1"/>
        <v>115762.5</v>
      </c>
    </row>
    <row r="22" spans="1:19" ht="15" customHeight="1" thickBot="1" x14ac:dyDescent="0.25">
      <c r="A22" s="16" t="s">
        <v>603</v>
      </c>
      <c r="B22" s="287" t="s">
        <v>606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10" t="s">
        <v>199</v>
      </c>
      <c r="O22" s="210"/>
      <c r="P22" s="47">
        <f>'Bevételek (költségvetési) 2.'!AG73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</row>
    <row r="23" spans="1:19" ht="15" customHeight="1" thickBot="1" x14ac:dyDescent="0.25">
      <c r="A23" s="16" t="s">
        <v>605</v>
      </c>
      <c r="B23" s="297" t="s">
        <v>608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313"/>
      <c r="N23" s="314">
        <v>17</v>
      </c>
      <c r="O23" s="312"/>
      <c r="P23" s="48">
        <f>SUM(P16:P22)</f>
        <v>84597995</v>
      </c>
      <c r="Q23" s="63">
        <f t="shared" si="1"/>
        <v>88827894.75</v>
      </c>
      <c r="R23" s="63">
        <f t="shared" si="1"/>
        <v>93269289.487499997</v>
      </c>
      <c r="S23" s="64">
        <f t="shared" si="1"/>
        <v>97932753.961875007</v>
      </c>
    </row>
    <row r="24" spans="1:19" ht="15" customHeight="1" x14ac:dyDescent="0.2">
      <c r="A24" s="16" t="s">
        <v>607</v>
      </c>
      <c r="B24" s="300" t="s">
        <v>661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15" t="s">
        <v>193</v>
      </c>
      <c r="O24" s="315"/>
      <c r="P24" s="66">
        <f>'Finanszírozási kiadások 3.'!AG36</f>
        <v>889562</v>
      </c>
      <c r="Q24" s="67">
        <f t="shared" si="1"/>
        <v>934040.10000000009</v>
      </c>
      <c r="R24" s="67">
        <f t="shared" si="1"/>
        <v>980742.1050000001</v>
      </c>
      <c r="S24" s="67">
        <f t="shared" si="1"/>
        <v>1029779.2102500001</v>
      </c>
    </row>
    <row r="25" spans="1:19" ht="15" customHeight="1" x14ac:dyDescent="0.2">
      <c r="A25" s="16" t="s">
        <v>609</v>
      </c>
      <c r="B25" s="319" t="s">
        <v>612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06" t="s">
        <v>190</v>
      </c>
      <c r="O25" s="206"/>
      <c r="P25" s="68">
        <f>'Finanszírozási bevételek 4.'!AG24</f>
        <v>0</v>
      </c>
      <c r="Q25" s="43">
        <f t="shared" si="1"/>
        <v>0</v>
      </c>
      <c r="R25" s="43">
        <f t="shared" si="1"/>
        <v>0</v>
      </c>
      <c r="S25" s="43">
        <f t="shared" si="1"/>
        <v>0</v>
      </c>
    </row>
    <row r="26" spans="1:19" ht="12.75" customHeight="1" thickBot="1" x14ac:dyDescent="0.25">
      <c r="A26" s="16" t="s">
        <v>611</v>
      </c>
      <c r="B26" s="294" t="s">
        <v>614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1" t="s">
        <v>187</v>
      </c>
      <c r="O26" s="231"/>
      <c r="P26" s="69">
        <f>'Finanszírozási bevételek 4.'!AG39-P25</f>
        <v>30007922</v>
      </c>
      <c r="Q26" s="44">
        <f t="shared" si="1"/>
        <v>31508318.100000001</v>
      </c>
      <c r="R26" s="44">
        <f t="shared" si="1"/>
        <v>33083734.005000003</v>
      </c>
      <c r="S26" s="44">
        <f t="shared" si="1"/>
        <v>34737920.705250002</v>
      </c>
    </row>
    <row r="27" spans="1:19" ht="15" customHeight="1" thickBot="1" x14ac:dyDescent="0.25">
      <c r="A27" s="16" t="s">
        <v>613</v>
      </c>
      <c r="B27" s="288" t="s">
        <v>616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316"/>
      <c r="N27" s="317" t="s">
        <v>184</v>
      </c>
      <c r="O27" s="318"/>
      <c r="P27" s="70">
        <f>SUM(P25:P26)</f>
        <v>30007922</v>
      </c>
      <c r="Q27" s="63">
        <f t="shared" si="1"/>
        <v>31508318.100000001</v>
      </c>
      <c r="R27" s="63">
        <f t="shared" ref="R27:S27" si="2">Q27*1.05</f>
        <v>33083734.005000003</v>
      </c>
      <c r="S27" s="64">
        <f t="shared" si="2"/>
        <v>34737920.705250002</v>
      </c>
    </row>
    <row r="28" spans="1:19" ht="13.5" customHeight="1" x14ac:dyDescent="0.2"/>
    <row r="29" spans="1:19" ht="13.5" customHeight="1" x14ac:dyDescent="0.2"/>
    <row r="30" spans="1:19" ht="13.5" customHeight="1" x14ac:dyDescent="0.2"/>
  </sheetData>
  <mergeCells count="51">
    <mergeCell ref="B27:M27"/>
    <mergeCell ref="N27:O27"/>
    <mergeCell ref="B25:M25"/>
    <mergeCell ref="N25:O25"/>
    <mergeCell ref="B26:M26"/>
    <mergeCell ref="N26:O26"/>
    <mergeCell ref="B23:M23"/>
    <mergeCell ref="N23:O23"/>
    <mergeCell ref="B24:M24"/>
    <mergeCell ref="N24:O24"/>
    <mergeCell ref="B21:M21"/>
    <mergeCell ref="N21:O21"/>
    <mergeCell ref="B22:M22"/>
    <mergeCell ref="N22:O22"/>
    <mergeCell ref="B19:M19"/>
    <mergeCell ref="N19:O19"/>
    <mergeCell ref="B20:M20"/>
    <mergeCell ref="N20:O20"/>
    <mergeCell ref="B17:M17"/>
    <mergeCell ref="N17:O17"/>
    <mergeCell ref="B18:M18"/>
    <mergeCell ref="N18:O18"/>
    <mergeCell ref="B15:M15"/>
    <mergeCell ref="N15:O15"/>
    <mergeCell ref="B16:M16"/>
    <mergeCell ref="N16:O16"/>
    <mergeCell ref="B13:M13"/>
    <mergeCell ref="N13:O13"/>
    <mergeCell ref="B14:M14"/>
    <mergeCell ref="N14:O14"/>
    <mergeCell ref="B11:M11"/>
    <mergeCell ref="N11:O11"/>
    <mergeCell ref="B12:M12"/>
    <mergeCell ref="N12:O12"/>
    <mergeCell ref="B9:M9"/>
    <mergeCell ref="N9:O9"/>
    <mergeCell ref="B10:M10"/>
    <mergeCell ref="N10:O10"/>
    <mergeCell ref="B7:M7"/>
    <mergeCell ref="N7:O7"/>
    <mergeCell ref="B8:M8"/>
    <mergeCell ref="N8:O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2" width="2.7109375" style="1" customWidth="1"/>
    <col min="33" max="33" width="13.5703125" style="1" customWidth="1"/>
    <col min="34" max="34" width="13.85546875" style="1" customWidth="1"/>
    <col min="35" max="16384" width="9.140625" style="1"/>
  </cols>
  <sheetData>
    <row r="1" spans="1:34" ht="39" customHeight="1" x14ac:dyDescent="0.2">
      <c r="A1" s="127" t="s">
        <v>680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4" ht="15.95" customHeight="1" x14ac:dyDescent="0.2">
      <c r="A2" s="128" t="s">
        <v>401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</row>
    <row r="3" spans="1:34" ht="35.1" customHeight="1" x14ac:dyDescent="0.2">
      <c r="A3" s="128" t="s">
        <v>664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</row>
    <row r="4" spans="1:34" ht="15.75" customHeight="1" x14ac:dyDescent="0.2">
      <c r="A4" s="322" t="s">
        <v>624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</row>
    <row r="5" spans="1:34" ht="35.1" customHeight="1" x14ac:dyDescent="0.2">
      <c r="A5" s="131" t="s">
        <v>251</v>
      </c>
      <c r="B5" s="132"/>
      <c r="C5" s="133" t="s">
        <v>250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5" t="s">
        <v>249</v>
      </c>
      <c r="AD5" s="134"/>
      <c r="AE5" s="134"/>
      <c r="AF5" s="134"/>
      <c r="AG5" s="101" t="s">
        <v>658</v>
      </c>
      <c r="AH5" s="101" t="s">
        <v>679</v>
      </c>
    </row>
    <row r="6" spans="1:34" x14ac:dyDescent="0.2">
      <c r="A6" s="162" t="s">
        <v>248</v>
      </c>
      <c r="B6" s="163"/>
      <c r="C6" s="164" t="s">
        <v>247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6"/>
      <c r="AC6" s="164" t="s">
        <v>246</v>
      </c>
      <c r="AD6" s="167"/>
      <c r="AE6" s="167"/>
      <c r="AF6" s="161"/>
      <c r="AG6" s="99" t="s">
        <v>245</v>
      </c>
      <c r="AH6" s="99" t="s">
        <v>557</v>
      </c>
    </row>
    <row r="7" spans="1:34" s="4" customFormat="1" ht="12.95" customHeight="1" x14ac:dyDescent="0.2">
      <c r="A7" s="147" t="s">
        <v>244</v>
      </c>
      <c r="B7" s="161"/>
      <c r="C7" s="168" t="s">
        <v>400</v>
      </c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70"/>
      <c r="AC7" s="152" t="s">
        <v>399</v>
      </c>
      <c r="AD7" s="153"/>
      <c r="AE7" s="153"/>
      <c r="AF7" s="154"/>
      <c r="AG7" s="49">
        <v>15241615</v>
      </c>
      <c r="AH7" s="49">
        <v>16241615</v>
      </c>
    </row>
    <row r="8" spans="1:34" s="4" customFormat="1" ht="12.95" customHeight="1" x14ac:dyDescent="0.2">
      <c r="A8" s="147" t="s">
        <v>241</v>
      </c>
      <c r="B8" s="161"/>
      <c r="C8" s="149" t="s">
        <v>398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1"/>
      <c r="AC8" s="152" t="s">
        <v>397</v>
      </c>
      <c r="AD8" s="153"/>
      <c r="AE8" s="153"/>
      <c r="AF8" s="154"/>
      <c r="AG8" s="49">
        <v>0</v>
      </c>
      <c r="AH8" s="49">
        <v>0</v>
      </c>
    </row>
    <row r="9" spans="1:34" s="4" customFormat="1" ht="26.1" customHeight="1" x14ac:dyDescent="0.2">
      <c r="A9" s="147" t="s">
        <v>238</v>
      </c>
      <c r="B9" s="161"/>
      <c r="C9" s="149" t="s">
        <v>396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1"/>
      <c r="AC9" s="152" t="s">
        <v>395</v>
      </c>
      <c r="AD9" s="153"/>
      <c r="AE9" s="153"/>
      <c r="AF9" s="154"/>
      <c r="AG9" s="49">
        <v>5797430</v>
      </c>
      <c r="AH9" s="49">
        <v>5709650</v>
      </c>
    </row>
    <row r="10" spans="1:34" ht="12.95" customHeight="1" x14ac:dyDescent="0.2">
      <c r="A10" s="147" t="s">
        <v>235</v>
      </c>
      <c r="B10" s="161"/>
      <c r="C10" s="149" t="s">
        <v>394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1"/>
      <c r="AC10" s="152" t="s">
        <v>393</v>
      </c>
      <c r="AD10" s="153"/>
      <c r="AE10" s="153"/>
      <c r="AF10" s="154"/>
      <c r="AG10" s="49">
        <v>1200000</v>
      </c>
      <c r="AH10" s="49">
        <v>1200000</v>
      </c>
    </row>
    <row r="11" spans="1:34" s="5" customFormat="1" ht="12.95" customHeight="1" x14ac:dyDescent="0.2">
      <c r="A11" s="147" t="s">
        <v>232</v>
      </c>
      <c r="B11" s="161"/>
      <c r="C11" s="149" t="s">
        <v>392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1"/>
      <c r="AC11" s="152" t="s">
        <v>391</v>
      </c>
      <c r="AD11" s="153"/>
      <c r="AE11" s="153"/>
      <c r="AF11" s="154"/>
      <c r="AG11" s="72">
        <v>0</v>
      </c>
      <c r="AH11" s="72">
        <v>6617060</v>
      </c>
    </row>
    <row r="12" spans="1:34" s="5" customFormat="1" ht="12.95" customHeight="1" x14ac:dyDescent="0.2">
      <c r="A12" s="147" t="s">
        <v>229</v>
      </c>
      <c r="B12" s="161"/>
      <c r="C12" s="149" t="s">
        <v>390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1"/>
      <c r="AC12" s="152" t="s">
        <v>389</v>
      </c>
      <c r="AD12" s="153"/>
      <c r="AE12" s="153"/>
      <c r="AF12" s="154"/>
      <c r="AG12" s="72">
        <v>0</v>
      </c>
      <c r="AH12" s="72">
        <v>0</v>
      </c>
    </row>
    <row r="13" spans="1:34" ht="12.95" customHeight="1" x14ac:dyDescent="0.2">
      <c r="A13" s="147" t="s">
        <v>226</v>
      </c>
      <c r="B13" s="161"/>
      <c r="C13" s="138" t="s">
        <v>388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40"/>
      <c r="AC13" s="141" t="s">
        <v>387</v>
      </c>
      <c r="AD13" s="142"/>
      <c r="AE13" s="142"/>
      <c r="AF13" s="143"/>
      <c r="AG13" s="77">
        <f>SUM(AG7:AG12)</f>
        <v>22239045</v>
      </c>
      <c r="AH13" s="77">
        <f>SUM(AH7:AH12)</f>
        <v>29768325</v>
      </c>
    </row>
    <row r="14" spans="1:34" ht="12.95" customHeight="1" x14ac:dyDescent="0.2">
      <c r="A14" s="147" t="s">
        <v>223</v>
      </c>
      <c r="B14" s="161"/>
      <c r="C14" s="149" t="s">
        <v>386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1"/>
      <c r="AC14" s="152" t="s">
        <v>385</v>
      </c>
      <c r="AD14" s="153"/>
      <c r="AE14" s="153"/>
      <c r="AF14" s="154"/>
      <c r="AG14" s="49">
        <v>0</v>
      </c>
      <c r="AH14" s="49">
        <v>0</v>
      </c>
    </row>
    <row r="15" spans="1:34" ht="26.1" customHeight="1" x14ac:dyDescent="0.2">
      <c r="A15" s="147" t="s">
        <v>220</v>
      </c>
      <c r="B15" s="161"/>
      <c r="C15" s="149" t="s">
        <v>384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1"/>
      <c r="AC15" s="152" t="s">
        <v>383</v>
      </c>
      <c r="AD15" s="153"/>
      <c r="AE15" s="153"/>
      <c r="AF15" s="154"/>
      <c r="AG15" s="49">
        <v>0</v>
      </c>
      <c r="AH15" s="49">
        <v>0</v>
      </c>
    </row>
    <row r="16" spans="1:34" ht="26.1" customHeight="1" x14ac:dyDescent="0.2">
      <c r="A16" s="147" t="s">
        <v>217</v>
      </c>
      <c r="B16" s="161"/>
      <c r="C16" s="149" t="s">
        <v>382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1"/>
      <c r="AC16" s="152" t="s">
        <v>381</v>
      </c>
      <c r="AD16" s="153"/>
      <c r="AE16" s="153"/>
      <c r="AF16" s="154"/>
      <c r="AG16" s="49">
        <v>0</v>
      </c>
      <c r="AH16" s="49">
        <v>0</v>
      </c>
    </row>
    <row r="17" spans="1:34" ht="26.1" customHeight="1" x14ac:dyDescent="0.2">
      <c r="A17" s="147" t="s">
        <v>214</v>
      </c>
      <c r="B17" s="161"/>
      <c r="C17" s="149" t="s">
        <v>380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1"/>
      <c r="AC17" s="152" t="s">
        <v>379</v>
      </c>
      <c r="AD17" s="153"/>
      <c r="AE17" s="153"/>
      <c r="AF17" s="154"/>
      <c r="AG17" s="49">
        <v>0</v>
      </c>
      <c r="AH17" s="49">
        <v>0</v>
      </c>
    </row>
    <row r="18" spans="1:34" ht="12.95" customHeight="1" x14ac:dyDescent="0.2">
      <c r="A18" s="147" t="s">
        <v>211</v>
      </c>
      <c r="B18" s="161"/>
      <c r="C18" s="149" t="s">
        <v>378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1"/>
      <c r="AC18" s="152" t="s">
        <v>377</v>
      </c>
      <c r="AD18" s="153"/>
      <c r="AE18" s="153"/>
      <c r="AF18" s="154"/>
      <c r="AG18" s="49">
        <v>1377976</v>
      </c>
      <c r="AH18" s="49">
        <v>6661500</v>
      </c>
    </row>
    <row r="19" spans="1:34" ht="12.95" customHeight="1" x14ac:dyDescent="0.2">
      <c r="A19" s="136" t="s">
        <v>208</v>
      </c>
      <c r="B19" s="161"/>
      <c r="C19" s="138" t="s">
        <v>376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40"/>
      <c r="AC19" s="141" t="s">
        <v>375</v>
      </c>
      <c r="AD19" s="142"/>
      <c r="AE19" s="142"/>
      <c r="AF19" s="143"/>
      <c r="AG19" s="77">
        <f>SUM(AG13:AG18)</f>
        <v>23617021</v>
      </c>
      <c r="AH19" s="77">
        <f>SUM(AH13:AH18)</f>
        <v>36429825</v>
      </c>
    </row>
    <row r="20" spans="1:34" ht="12.95" customHeight="1" x14ac:dyDescent="0.2">
      <c r="A20" s="147" t="s">
        <v>205</v>
      </c>
      <c r="B20" s="161"/>
      <c r="C20" s="149" t="s">
        <v>374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1"/>
      <c r="AC20" s="152" t="s">
        <v>373</v>
      </c>
      <c r="AD20" s="153"/>
      <c r="AE20" s="153"/>
      <c r="AF20" s="154"/>
      <c r="AG20" s="49">
        <v>0</v>
      </c>
      <c r="AH20" s="49">
        <v>38301387</v>
      </c>
    </row>
    <row r="21" spans="1:34" ht="26.1" customHeight="1" x14ac:dyDescent="0.2">
      <c r="A21" s="147" t="s">
        <v>202</v>
      </c>
      <c r="B21" s="161"/>
      <c r="C21" s="149" t="s">
        <v>372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1"/>
      <c r="AC21" s="152" t="s">
        <v>371</v>
      </c>
      <c r="AD21" s="153"/>
      <c r="AE21" s="153"/>
      <c r="AF21" s="154"/>
      <c r="AG21" s="49">
        <v>0</v>
      </c>
      <c r="AH21" s="49">
        <v>0</v>
      </c>
    </row>
    <row r="22" spans="1:34" ht="26.1" customHeight="1" x14ac:dyDescent="0.2">
      <c r="A22" s="147" t="s">
        <v>199</v>
      </c>
      <c r="B22" s="161"/>
      <c r="C22" s="149" t="s">
        <v>370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1"/>
      <c r="AC22" s="152" t="s">
        <v>369</v>
      </c>
      <c r="AD22" s="153"/>
      <c r="AE22" s="153"/>
      <c r="AF22" s="154"/>
      <c r="AG22" s="49">
        <v>0</v>
      </c>
      <c r="AH22" s="49">
        <v>0</v>
      </c>
    </row>
    <row r="23" spans="1:34" ht="26.1" customHeight="1" x14ac:dyDescent="0.2">
      <c r="A23" s="147" t="s">
        <v>196</v>
      </c>
      <c r="B23" s="161"/>
      <c r="C23" s="149" t="s">
        <v>368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1"/>
      <c r="AC23" s="152" t="s">
        <v>367</v>
      </c>
      <c r="AD23" s="153"/>
      <c r="AE23" s="153"/>
      <c r="AF23" s="154"/>
      <c r="AG23" s="49">
        <v>0</v>
      </c>
      <c r="AH23" s="49">
        <v>0</v>
      </c>
    </row>
    <row r="24" spans="1:34" ht="12.95" customHeight="1" x14ac:dyDescent="0.2">
      <c r="A24" s="147" t="s">
        <v>193</v>
      </c>
      <c r="B24" s="161"/>
      <c r="C24" s="149" t="s">
        <v>366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1"/>
      <c r="AC24" s="152" t="s">
        <v>365</v>
      </c>
      <c r="AD24" s="153"/>
      <c r="AE24" s="153"/>
      <c r="AF24" s="154"/>
      <c r="AG24" s="49">
        <v>37050974</v>
      </c>
      <c r="AH24" s="49">
        <v>183400924</v>
      </c>
    </row>
    <row r="25" spans="1:34" ht="12.95" customHeight="1" x14ac:dyDescent="0.2">
      <c r="A25" s="136" t="s">
        <v>190</v>
      </c>
      <c r="B25" s="161"/>
      <c r="C25" s="138" t="s">
        <v>364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0"/>
      <c r="AC25" s="141" t="s">
        <v>363</v>
      </c>
      <c r="AD25" s="142"/>
      <c r="AE25" s="142"/>
      <c r="AF25" s="143"/>
      <c r="AG25" s="77">
        <f>SUM(AG20:AG24)</f>
        <v>37050974</v>
      </c>
      <c r="AH25" s="77">
        <f>SUM(AH20:AH24)</f>
        <v>221702311</v>
      </c>
    </row>
    <row r="26" spans="1:34" ht="12.95" customHeight="1" x14ac:dyDescent="0.2">
      <c r="A26" s="147" t="s">
        <v>187</v>
      </c>
      <c r="B26" s="161"/>
      <c r="C26" s="149" t="s">
        <v>362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1"/>
      <c r="AC26" s="152" t="s">
        <v>361</v>
      </c>
      <c r="AD26" s="153"/>
      <c r="AE26" s="153"/>
      <c r="AF26" s="154"/>
      <c r="AG26" s="49">
        <v>0</v>
      </c>
      <c r="AH26" s="49">
        <v>0</v>
      </c>
    </row>
    <row r="27" spans="1:34" ht="12.95" customHeight="1" x14ac:dyDescent="0.2">
      <c r="A27" s="147" t="s">
        <v>184</v>
      </c>
      <c r="B27" s="161"/>
      <c r="C27" s="149" t="s">
        <v>360</v>
      </c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1"/>
      <c r="AC27" s="152" t="s">
        <v>359</v>
      </c>
      <c r="AD27" s="153"/>
      <c r="AE27" s="153"/>
      <c r="AF27" s="154"/>
      <c r="AG27" s="49">
        <v>0</v>
      </c>
      <c r="AH27" s="49">
        <v>0</v>
      </c>
    </row>
    <row r="28" spans="1:34" s="6" customFormat="1" ht="12.95" customHeight="1" x14ac:dyDescent="0.2">
      <c r="A28" s="147" t="s">
        <v>181</v>
      </c>
      <c r="B28" s="161"/>
      <c r="C28" s="149" t="s">
        <v>358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1"/>
      <c r="AC28" s="152" t="s">
        <v>357</v>
      </c>
      <c r="AD28" s="153"/>
      <c r="AE28" s="153"/>
      <c r="AF28" s="154"/>
      <c r="AG28" s="71">
        <f>SUM(AG26:AG27)</f>
        <v>0</v>
      </c>
      <c r="AH28" s="71">
        <f>SUM(AH26:AH27)</f>
        <v>0</v>
      </c>
    </row>
    <row r="29" spans="1:34" ht="12.95" customHeight="1" x14ac:dyDescent="0.2">
      <c r="A29" s="147" t="s">
        <v>178</v>
      </c>
      <c r="B29" s="161"/>
      <c r="C29" s="149" t="s">
        <v>356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1"/>
      <c r="AC29" s="152" t="s">
        <v>355</v>
      </c>
      <c r="AD29" s="153"/>
      <c r="AE29" s="153"/>
      <c r="AF29" s="154"/>
      <c r="AG29" s="49">
        <v>0</v>
      </c>
      <c r="AH29" s="49">
        <v>0</v>
      </c>
    </row>
    <row r="30" spans="1:34" ht="12.95" customHeight="1" x14ac:dyDescent="0.2">
      <c r="A30" s="147" t="s">
        <v>175</v>
      </c>
      <c r="B30" s="161"/>
      <c r="C30" s="149" t="s">
        <v>354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1"/>
      <c r="AC30" s="152" t="s">
        <v>353</v>
      </c>
      <c r="AD30" s="153"/>
      <c r="AE30" s="153"/>
      <c r="AF30" s="154"/>
      <c r="AG30" s="49">
        <v>0</v>
      </c>
      <c r="AH30" s="49">
        <v>0</v>
      </c>
    </row>
    <row r="31" spans="1:34" ht="12.95" customHeight="1" x14ac:dyDescent="0.2">
      <c r="A31" s="147" t="s">
        <v>172</v>
      </c>
      <c r="B31" s="161"/>
      <c r="C31" s="149" t="s">
        <v>352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  <c r="AC31" s="152" t="s">
        <v>351</v>
      </c>
      <c r="AD31" s="153"/>
      <c r="AE31" s="153"/>
      <c r="AF31" s="154"/>
      <c r="AG31" s="49">
        <v>9500000</v>
      </c>
      <c r="AH31" s="49">
        <v>9500000</v>
      </c>
    </row>
    <row r="32" spans="1:34" ht="12.95" customHeight="1" x14ac:dyDescent="0.2">
      <c r="A32" s="147" t="s">
        <v>169</v>
      </c>
      <c r="B32" s="161"/>
      <c r="C32" s="149" t="s">
        <v>350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1"/>
      <c r="AC32" s="152" t="s">
        <v>349</v>
      </c>
      <c r="AD32" s="153"/>
      <c r="AE32" s="153"/>
      <c r="AF32" s="154"/>
      <c r="AG32" s="49">
        <v>10000000</v>
      </c>
      <c r="AH32" s="49">
        <v>10000000</v>
      </c>
    </row>
    <row r="33" spans="1:34" ht="12.95" customHeight="1" x14ac:dyDescent="0.2">
      <c r="A33" s="147" t="s">
        <v>166</v>
      </c>
      <c r="B33" s="161"/>
      <c r="C33" s="149" t="s">
        <v>348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1"/>
      <c r="AC33" s="152" t="s">
        <v>347</v>
      </c>
      <c r="AD33" s="153"/>
      <c r="AE33" s="153"/>
      <c r="AF33" s="154"/>
      <c r="AG33" s="49">
        <v>0</v>
      </c>
      <c r="AH33" s="49">
        <v>0</v>
      </c>
    </row>
    <row r="34" spans="1:34" ht="12.95" customHeight="1" x14ac:dyDescent="0.2">
      <c r="A34" s="147" t="s">
        <v>163</v>
      </c>
      <c r="B34" s="161"/>
      <c r="C34" s="149" t="s">
        <v>346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1"/>
      <c r="AC34" s="152" t="s">
        <v>345</v>
      </c>
      <c r="AD34" s="153"/>
      <c r="AE34" s="153"/>
      <c r="AF34" s="154"/>
      <c r="AG34" s="49">
        <v>0</v>
      </c>
      <c r="AH34" s="49">
        <v>0</v>
      </c>
    </row>
    <row r="35" spans="1:34" ht="12.95" customHeight="1" x14ac:dyDescent="0.2">
      <c r="A35" s="147" t="s">
        <v>160</v>
      </c>
      <c r="B35" s="161"/>
      <c r="C35" s="149" t="s">
        <v>344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1"/>
      <c r="AC35" s="152" t="s">
        <v>343</v>
      </c>
      <c r="AD35" s="153"/>
      <c r="AE35" s="153"/>
      <c r="AF35" s="154"/>
      <c r="AG35" s="49">
        <v>1400000</v>
      </c>
      <c r="AH35" s="49">
        <v>1500000</v>
      </c>
    </row>
    <row r="36" spans="1:34" ht="12.95" customHeight="1" x14ac:dyDescent="0.2">
      <c r="A36" s="147" t="s">
        <v>157</v>
      </c>
      <c r="B36" s="161"/>
      <c r="C36" s="149" t="s">
        <v>342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1"/>
      <c r="AC36" s="152" t="s">
        <v>341</v>
      </c>
      <c r="AD36" s="153"/>
      <c r="AE36" s="153"/>
      <c r="AF36" s="154"/>
      <c r="AG36" s="49">
        <v>100000</v>
      </c>
      <c r="AH36" s="49">
        <v>100000</v>
      </c>
    </row>
    <row r="37" spans="1:34" ht="12.95" customHeight="1" x14ac:dyDescent="0.2">
      <c r="A37" s="147" t="s">
        <v>154</v>
      </c>
      <c r="B37" s="161"/>
      <c r="C37" s="149" t="s">
        <v>340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1"/>
      <c r="AC37" s="152" t="s">
        <v>339</v>
      </c>
      <c r="AD37" s="153"/>
      <c r="AE37" s="153"/>
      <c r="AF37" s="154"/>
      <c r="AG37" s="71">
        <f>SUM(AG32:AG36)</f>
        <v>11500000</v>
      </c>
      <c r="AH37" s="71">
        <f>SUM(AH32:AH36)</f>
        <v>11600000</v>
      </c>
    </row>
    <row r="38" spans="1:34" ht="12.95" customHeight="1" x14ac:dyDescent="0.2">
      <c r="A38" s="147" t="s">
        <v>151</v>
      </c>
      <c r="B38" s="161"/>
      <c r="C38" s="149" t="s">
        <v>338</v>
      </c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1"/>
      <c r="AC38" s="152" t="s">
        <v>337</v>
      </c>
      <c r="AD38" s="153"/>
      <c r="AE38" s="153"/>
      <c r="AF38" s="154"/>
      <c r="AG38" s="49">
        <v>50000</v>
      </c>
      <c r="AH38" s="49">
        <v>300000</v>
      </c>
    </row>
    <row r="39" spans="1:34" ht="12.95" customHeight="1" x14ac:dyDescent="0.2">
      <c r="A39" s="136" t="s">
        <v>148</v>
      </c>
      <c r="B39" s="161"/>
      <c r="C39" s="138" t="s">
        <v>336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40"/>
      <c r="AC39" s="141" t="s">
        <v>335</v>
      </c>
      <c r="AD39" s="142"/>
      <c r="AE39" s="142"/>
      <c r="AF39" s="143"/>
      <c r="AG39" s="77">
        <f>SUM(AG28,AG29:AG31,AG37,AG38)</f>
        <v>21050000</v>
      </c>
      <c r="AH39" s="77">
        <f>SUM(AH28,AH29:AH31,AH37,AH38)</f>
        <v>21400000</v>
      </c>
    </row>
    <row r="40" spans="1:34" ht="12.95" customHeight="1" x14ac:dyDescent="0.2">
      <c r="A40" s="147" t="s">
        <v>145</v>
      </c>
      <c r="B40" s="161"/>
      <c r="C40" s="155" t="s">
        <v>334</v>
      </c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7"/>
      <c r="AC40" s="152" t="s">
        <v>333</v>
      </c>
      <c r="AD40" s="153"/>
      <c r="AE40" s="153"/>
      <c r="AF40" s="154"/>
      <c r="AG40" s="49">
        <v>0</v>
      </c>
      <c r="AH40" s="49">
        <v>0</v>
      </c>
    </row>
    <row r="41" spans="1:34" ht="12.95" customHeight="1" x14ac:dyDescent="0.2">
      <c r="A41" s="147" t="s">
        <v>142</v>
      </c>
      <c r="B41" s="161"/>
      <c r="C41" s="155" t="s">
        <v>332</v>
      </c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7"/>
      <c r="AC41" s="152" t="s">
        <v>331</v>
      </c>
      <c r="AD41" s="153"/>
      <c r="AE41" s="153"/>
      <c r="AF41" s="154"/>
      <c r="AG41" s="49">
        <v>0</v>
      </c>
      <c r="AH41" s="49">
        <v>0</v>
      </c>
    </row>
    <row r="42" spans="1:34" ht="12.95" customHeight="1" x14ac:dyDescent="0.2">
      <c r="A42" s="147" t="s">
        <v>139</v>
      </c>
      <c r="B42" s="161"/>
      <c r="C42" s="155" t="s">
        <v>330</v>
      </c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7"/>
      <c r="AC42" s="152" t="s">
        <v>329</v>
      </c>
      <c r="AD42" s="153"/>
      <c r="AE42" s="153"/>
      <c r="AF42" s="154"/>
      <c r="AG42" s="49">
        <v>240000</v>
      </c>
      <c r="AH42" s="49">
        <v>439111</v>
      </c>
    </row>
    <row r="43" spans="1:34" ht="12.95" customHeight="1" x14ac:dyDescent="0.2">
      <c r="A43" s="147" t="s">
        <v>136</v>
      </c>
      <c r="B43" s="161"/>
      <c r="C43" s="155" t="s">
        <v>328</v>
      </c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7"/>
      <c r="AC43" s="152" t="s">
        <v>327</v>
      </c>
      <c r="AD43" s="153"/>
      <c r="AE43" s="153"/>
      <c r="AF43" s="154"/>
      <c r="AG43" s="49">
        <v>2230000</v>
      </c>
      <c r="AH43" s="49">
        <v>1062910</v>
      </c>
    </row>
    <row r="44" spans="1:34" ht="12.95" customHeight="1" x14ac:dyDescent="0.2">
      <c r="A44" s="147" t="s">
        <v>133</v>
      </c>
      <c r="B44" s="161"/>
      <c r="C44" s="155" t="s">
        <v>326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7"/>
      <c r="AC44" s="152" t="s">
        <v>325</v>
      </c>
      <c r="AD44" s="153"/>
      <c r="AE44" s="153"/>
      <c r="AF44" s="154"/>
      <c r="AG44" s="49">
        <v>0</v>
      </c>
      <c r="AH44" s="49">
        <v>0</v>
      </c>
    </row>
    <row r="45" spans="1:34" ht="12.95" customHeight="1" x14ac:dyDescent="0.2">
      <c r="A45" s="147" t="s">
        <v>130</v>
      </c>
      <c r="B45" s="161"/>
      <c r="C45" s="155" t="s">
        <v>324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7"/>
      <c r="AC45" s="152" t="s">
        <v>323</v>
      </c>
      <c r="AD45" s="153"/>
      <c r="AE45" s="153"/>
      <c r="AF45" s="154"/>
      <c r="AG45" s="49">
        <v>0</v>
      </c>
      <c r="AH45" s="49">
        <v>0</v>
      </c>
    </row>
    <row r="46" spans="1:34" ht="12.95" customHeight="1" x14ac:dyDescent="0.2">
      <c r="A46" s="147" t="s">
        <v>127</v>
      </c>
      <c r="B46" s="161"/>
      <c r="C46" s="155" t="s">
        <v>322</v>
      </c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7"/>
      <c r="AC46" s="152" t="s">
        <v>321</v>
      </c>
      <c r="AD46" s="153"/>
      <c r="AE46" s="153"/>
      <c r="AF46" s="154"/>
      <c r="AG46" s="49">
        <v>0</v>
      </c>
      <c r="AH46" s="49">
        <v>0</v>
      </c>
    </row>
    <row r="47" spans="1:34" ht="12.95" customHeight="1" x14ac:dyDescent="0.2">
      <c r="A47" s="147" t="s">
        <v>124</v>
      </c>
      <c r="B47" s="148"/>
      <c r="C47" s="155" t="s">
        <v>320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7"/>
      <c r="AC47" s="152" t="s">
        <v>319</v>
      </c>
      <c r="AD47" s="153"/>
      <c r="AE47" s="153"/>
      <c r="AF47" s="154"/>
      <c r="AG47" s="49">
        <v>0</v>
      </c>
      <c r="AH47" s="49">
        <v>0</v>
      </c>
    </row>
    <row r="48" spans="1:34" ht="12.95" customHeight="1" x14ac:dyDescent="0.2">
      <c r="A48" s="147">
        <v>42</v>
      </c>
      <c r="B48" s="148"/>
      <c r="C48" s="155" t="s">
        <v>318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7"/>
      <c r="AC48" s="152" t="s">
        <v>317</v>
      </c>
      <c r="AD48" s="153"/>
      <c r="AE48" s="153"/>
      <c r="AF48" s="154"/>
      <c r="AG48" s="49">
        <v>110000</v>
      </c>
      <c r="AH48" s="49">
        <v>32058</v>
      </c>
    </row>
    <row r="49" spans="1:34" ht="12.95" customHeight="1" x14ac:dyDescent="0.2">
      <c r="A49" s="147">
        <v>43</v>
      </c>
      <c r="B49" s="148"/>
      <c r="C49" s="155" t="s">
        <v>316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7"/>
      <c r="AC49" s="152" t="s">
        <v>315</v>
      </c>
      <c r="AD49" s="153"/>
      <c r="AE49" s="153"/>
      <c r="AF49" s="154"/>
      <c r="AG49" s="71">
        <f>SUM(AG47:AG48)</f>
        <v>110000</v>
      </c>
      <c r="AH49" s="71">
        <f>SUM(AH47:AH48)</f>
        <v>32058</v>
      </c>
    </row>
    <row r="50" spans="1:34" ht="12.95" customHeight="1" x14ac:dyDescent="0.2">
      <c r="A50" s="147">
        <v>44</v>
      </c>
      <c r="B50" s="148"/>
      <c r="C50" s="155" t="s">
        <v>314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7"/>
      <c r="AC50" s="152" t="s">
        <v>313</v>
      </c>
      <c r="AD50" s="153"/>
      <c r="AE50" s="153"/>
      <c r="AF50" s="154"/>
      <c r="AG50" s="49">
        <v>0</v>
      </c>
      <c r="AH50" s="49">
        <v>0</v>
      </c>
    </row>
    <row r="51" spans="1:34" ht="12.95" customHeight="1" x14ac:dyDescent="0.2">
      <c r="A51" s="147">
        <v>45</v>
      </c>
      <c r="B51" s="148"/>
      <c r="C51" s="155" t="s">
        <v>312</v>
      </c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7"/>
      <c r="AC51" s="152" t="s">
        <v>311</v>
      </c>
      <c r="AD51" s="153"/>
      <c r="AE51" s="153"/>
      <c r="AF51" s="154"/>
      <c r="AG51" s="49">
        <v>0</v>
      </c>
      <c r="AH51" s="49">
        <v>0</v>
      </c>
    </row>
    <row r="52" spans="1:34" ht="12.95" customHeight="1" x14ac:dyDescent="0.2">
      <c r="A52" s="147" t="s">
        <v>109</v>
      </c>
      <c r="B52" s="161"/>
      <c r="C52" s="155" t="s">
        <v>310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7"/>
      <c r="AC52" s="152" t="s">
        <v>309</v>
      </c>
      <c r="AD52" s="153"/>
      <c r="AE52" s="153"/>
      <c r="AF52" s="154"/>
      <c r="AG52" s="71">
        <f>SUM(AG50:AG51)</f>
        <v>0</v>
      </c>
      <c r="AH52" s="71">
        <f>SUM(AH50:AH51)</f>
        <v>0</v>
      </c>
    </row>
    <row r="53" spans="1:34" ht="12.95" customHeight="1" x14ac:dyDescent="0.2">
      <c r="A53" s="147" t="s">
        <v>106</v>
      </c>
      <c r="B53" s="148"/>
      <c r="C53" s="155" t="s">
        <v>308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7"/>
      <c r="AC53" s="152" t="s">
        <v>307</v>
      </c>
      <c r="AD53" s="153"/>
      <c r="AE53" s="153"/>
      <c r="AF53" s="154"/>
      <c r="AG53" s="49">
        <v>0</v>
      </c>
      <c r="AH53" s="49">
        <v>190000</v>
      </c>
    </row>
    <row r="54" spans="1:34" ht="12.95" customHeight="1" x14ac:dyDescent="0.2">
      <c r="A54" s="147" t="s">
        <v>103</v>
      </c>
      <c r="B54" s="148"/>
      <c r="C54" s="155" t="s">
        <v>306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7"/>
      <c r="AC54" s="152" t="s">
        <v>305</v>
      </c>
      <c r="AD54" s="153"/>
      <c r="AE54" s="153"/>
      <c r="AF54" s="154"/>
      <c r="AG54" s="49">
        <v>200000</v>
      </c>
      <c r="AH54" s="49">
        <v>60174</v>
      </c>
    </row>
    <row r="55" spans="1:34" ht="12.95" customHeight="1" x14ac:dyDescent="0.2">
      <c r="A55" s="136" t="s">
        <v>100</v>
      </c>
      <c r="B55" s="137"/>
      <c r="C55" s="158" t="s">
        <v>573</v>
      </c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60"/>
      <c r="AC55" s="141" t="s">
        <v>304</v>
      </c>
      <c r="AD55" s="142"/>
      <c r="AE55" s="142"/>
      <c r="AF55" s="143"/>
      <c r="AG55" s="77">
        <f>SUM(AG40:AG46,AG49,AG52,AG50:AG54)</f>
        <v>2780000</v>
      </c>
      <c r="AH55" s="77">
        <f>SUM(AH40:AH46,AH49,AH52,AH50:AH54)</f>
        <v>1784253</v>
      </c>
    </row>
    <row r="56" spans="1:34" ht="12.95" customHeight="1" x14ac:dyDescent="0.2">
      <c r="A56" s="147" t="s">
        <v>97</v>
      </c>
      <c r="B56" s="148"/>
      <c r="C56" s="155" t="s">
        <v>303</v>
      </c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7"/>
      <c r="AC56" s="152" t="s">
        <v>302</v>
      </c>
      <c r="AD56" s="153"/>
      <c r="AE56" s="153"/>
      <c r="AF56" s="154"/>
      <c r="AG56" s="49">
        <v>0</v>
      </c>
      <c r="AH56" s="49">
        <v>0</v>
      </c>
    </row>
    <row r="57" spans="1:34" ht="12.95" customHeight="1" x14ac:dyDescent="0.2">
      <c r="A57" s="147" t="s">
        <v>94</v>
      </c>
      <c r="B57" s="148"/>
      <c r="C57" s="155" t="s">
        <v>301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7"/>
      <c r="AC57" s="152" t="s">
        <v>300</v>
      </c>
      <c r="AD57" s="153"/>
      <c r="AE57" s="153"/>
      <c r="AF57" s="154"/>
      <c r="AG57" s="49">
        <v>0</v>
      </c>
      <c r="AH57" s="49">
        <v>0</v>
      </c>
    </row>
    <row r="58" spans="1:34" ht="12.95" customHeight="1" x14ac:dyDescent="0.2">
      <c r="A58" s="147" t="s">
        <v>91</v>
      </c>
      <c r="B58" s="148"/>
      <c r="C58" s="155" t="s">
        <v>299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7"/>
      <c r="AC58" s="152" t="s">
        <v>298</v>
      </c>
      <c r="AD58" s="153"/>
      <c r="AE58" s="153"/>
      <c r="AF58" s="154"/>
      <c r="AG58" s="49">
        <v>0</v>
      </c>
      <c r="AH58" s="49">
        <v>0</v>
      </c>
    </row>
    <row r="59" spans="1:34" ht="12.95" customHeight="1" x14ac:dyDescent="0.2">
      <c r="A59" s="147" t="s">
        <v>88</v>
      </c>
      <c r="B59" s="148"/>
      <c r="C59" s="155" t="s">
        <v>297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7"/>
      <c r="AC59" s="152" t="s">
        <v>296</v>
      </c>
      <c r="AD59" s="153"/>
      <c r="AE59" s="153"/>
      <c r="AF59" s="154"/>
      <c r="AG59" s="49">
        <v>0</v>
      </c>
      <c r="AH59" s="49">
        <v>0</v>
      </c>
    </row>
    <row r="60" spans="1:34" ht="12.95" customHeight="1" x14ac:dyDescent="0.2">
      <c r="A60" s="147" t="s">
        <v>85</v>
      </c>
      <c r="B60" s="148"/>
      <c r="C60" s="155" t="s">
        <v>295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7"/>
      <c r="AC60" s="152" t="s">
        <v>294</v>
      </c>
      <c r="AD60" s="153"/>
      <c r="AE60" s="153"/>
      <c r="AF60" s="154"/>
      <c r="AG60" s="49">
        <v>0</v>
      </c>
      <c r="AH60" s="49">
        <v>0</v>
      </c>
    </row>
    <row r="61" spans="1:34" ht="12.95" customHeight="1" x14ac:dyDescent="0.2">
      <c r="A61" s="136" t="s">
        <v>82</v>
      </c>
      <c r="B61" s="137"/>
      <c r="C61" s="138" t="s">
        <v>574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40"/>
      <c r="AC61" s="141" t="s">
        <v>293</v>
      </c>
      <c r="AD61" s="142"/>
      <c r="AE61" s="142"/>
      <c r="AF61" s="143"/>
      <c r="AG61" s="71">
        <f>SUM(AG56:AG60)</f>
        <v>0</v>
      </c>
      <c r="AH61" s="71">
        <f>SUM(AH56:AH60)</f>
        <v>0</v>
      </c>
    </row>
    <row r="62" spans="1:34" ht="26.1" customHeight="1" x14ac:dyDescent="0.2">
      <c r="A62" s="147" t="s">
        <v>292</v>
      </c>
      <c r="B62" s="148"/>
      <c r="C62" s="155" t="s">
        <v>291</v>
      </c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7"/>
      <c r="AC62" s="152" t="s">
        <v>290</v>
      </c>
      <c r="AD62" s="153"/>
      <c r="AE62" s="153"/>
      <c r="AF62" s="154"/>
      <c r="AG62" s="49">
        <v>0</v>
      </c>
      <c r="AH62" s="49">
        <v>0</v>
      </c>
    </row>
    <row r="63" spans="1:34" ht="26.1" customHeight="1" x14ac:dyDescent="0.2">
      <c r="A63" s="147" t="s">
        <v>289</v>
      </c>
      <c r="B63" s="148"/>
      <c r="C63" s="155" t="s">
        <v>288</v>
      </c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7"/>
      <c r="AC63" s="152" t="s">
        <v>287</v>
      </c>
      <c r="AD63" s="153"/>
      <c r="AE63" s="153"/>
      <c r="AF63" s="154"/>
      <c r="AG63" s="49">
        <v>0</v>
      </c>
      <c r="AH63" s="49">
        <v>0</v>
      </c>
    </row>
    <row r="64" spans="1:34" ht="26.1" customHeight="1" x14ac:dyDescent="0.2">
      <c r="A64" s="147" t="s">
        <v>286</v>
      </c>
      <c r="B64" s="148"/>
      <c r="C64" s="155" t="s">
        <v>285</v>
      </c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7"/>
      <c r="AC64" s="152" t="s">
        <v>284</v>
      </c>
      <c r="AD64" s="153"/>
      <c r="AE64" s="153"/>
      <c r="AF64" s="154"/>
      <c r="AG64" s="49">
        <v>0</v>
      </c>
      <c r="AH64" s="49">
        <v>0</v>
      </c>
    </row>
    <row r="65" spans="1:34" ht="26.1" customHeight="1" x14ac:dyDescent="0.2">
      <c r="A65" s="147" t="s">
        <v>283</v>
      </c>
      <c r="B65" s="148"/>
      <c r="C65" s="149" t="s">
        <v>282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1"/>
      <c r="AC65" s="152" t="s">
        <v>281</v>
      </c>
      <c r="AD65" s="153"/>
      <c r="AE65" s="153"/>
      <c r="AF65" s="154"/>
      <c r="AG65" s="49">
        <v>0</v>
      </c>
      <c r="AH65" s="49">
        <v>230078</v>
      </c>
    </row>
    <row r="66" spans="1:34" ht="12.95" customHeight="1" x14ac:dyDescent="0.2">
      <c r="A66" s="147" t="s">
        <v>280</v>
      </c>
      <c r="B66" s="148"/>
      <c r="C66" s="155" t="s">
        <v>279</v>
      </c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7"/>
      <c r="AC66" s="152" t="s">
        <v>278</v>
      </c>
      <c r="AD66" s="153"/>
      <c r="AE66" s="153"/>
      <c r="AF66" s="154"/>
      <c r="AG66" s="49">
        <v>100000</v>
      </c>
      <c r="AH66" s="49">
        <v>100000</v>
      </c>
    </row>
    <row r="67" spans="1:34" ht="12.95" customHeight="1" x14ac:dyDescent="0.2">
      <c r="A67" s="136" t="s">
        <v>277</v>
      </c>
      <c r="B67" s="137"/>
      <c r="C67" s="138" t="s">
        <v>276</v>
      </c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40"/>
      <c r="AC67" s="141" t="s">
        <v>275</v>
      </c>
      <c r="AD67" s="142"/>
      <c r="AE67" s="142"/>
      <c r="AF67" s="143"/>
      <c r="AG67" s="77">
        <f>SUM(AG62:AG66)</f>
        <v>100000</v>
      </c>
      <c r="AH67" s="77">
        <f>SUM(AH62:AH66)</f>
        <v>330078</v>
      </c>
    </row>
    <row r="68" spans="1:34" ht="26.1" customHeight="1" x14ac:dyDescent="0.2">
      <c r="A68" s="147" t="s">
        <v>274</v>
      </c>
      <c r="B68" s="148"/>
      <c r="C68" s="155" t="s">
        <v>273</v>
      </c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7"/>
      <c r="AC68" s="152" t="s">
        <v>272</v>
      </c>
      <c r="AD68" s="153"/>
      <c r="AE68" s="153"/>
      <c r="AF68" s="154"/>
      <c r="AG68" s="49">
        <v>0</v>
      </c>
      <c r="AH68" s="49">
        <v>0</v>
      </c>
    </row>
    <row r="69" spans="1:34" ht="26.1" customHeight="1" x14ac:dyDescent="0.2">
      <c r="A69" s="147" t="s">
        <v>271</v>
      </c>
      <c r="B69" s="148"/>
      <c r="C69" s="149" t="s">
        <v>270</v>
      </c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1"/>
      <c r="AC69" s="152" t="s">
        <v>269</v>
      </c>
      <c r="AD69" s="153"/>
      <c r="AE69" s="153"/>
      <c r="AF69" s="154"/>
      <c r="AG69" s="49">
        <v>0</v>
      </c>
      <c r="AH69" s="49">
        <v>0</v>
      </c>
    </row>
    <row r="70" spans="1:34" ht="26.1" customHeight="1" x14ac:dyDescent="0.2">
      <c r="A70" s="147" t="s">
        <v>268</v>
      </c>
      <c r="B70" s="148"/>
      <c r="C70" s="149" t="s">
        <v>267</v>
      </c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1"/>
      <c r="AC70" s="152" t="s">
        <v>266</v>
      </c>
      <c r="AD70" s="153"/>
      <c r="AE70" s="153"/>
      <c r="AF70" s="154"/>
      <c r="AG70" s="49">
        <v>0</v>
      </c>
      <c r="AH70" s="49">
        <v>0</v>
      </c>
    </row>
    <row r="71" spans="1:34" ht="26.1" customHeight="1" x14ac:dyDescent="0.2">
      <c r="A71" s="147" t="s">
        <v>265</v>
      </c>
      <c r="B71" s="148"/>
      <c r="C71" s="149" t="s">
        <v>264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1"/>
      <c r="AC71" s="152" t="s">
        <v>263</v>
      </c>
      <c r="AD71" s="153"/>
      <c r="AE71" s="153"/>
      <c r="AF71" s="154"/>
      <c r="AG71" s="49">
        <v>0</v>
      </c>
      <c r="AH71" s="49">
        <v>0</v>
      </c>
    </row>
    <row r="72" spans="1:34" ht="12.95" customHeight="1" x14ac:dyDescent="0.2">
      <c r="A72" s="147" t="s">
        <v>262</v>
      </c>
      <c r="B72" s="148"/>
      <c r="C72" s="155" t="s">
        <v>261</v>
      </c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7"/>
      <c r="AC72" s="152" t="s">
        <v>260</v>
      </c>
      <c r="AD72" s="153"/>
      <c r="AE72" s="153"/>
      <c r="AF72" s="154"/>
      <c r="AG72" s="49">
        <v>0</v>
      </c>
      <c r="AH72" s="49">
        <v>0</v>
      </c>
    </row>
    <row r="73" spans="1:34" ht="12.95" customHeight="1" x14ac:dyDescent="0.2">
      <c r="A73" s="136" t="s">
        <v>259</v>
      </c>
      <c r="B73" s="137"/>
      <c r="C73" s="138" t="s">
        <v>575</v>
      </c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40"/>
      <c r="AC73" s="141" t="s">
        <v>258</v>
      </c>
      <c r="AD73" s="142"/>
      <c r="AE73" s="142"/>
      <c r="AF73" s="143"/>
      <c r="AG73" s="71">
        <f>SUM(AG68:AG72)</f>
        <v>0</v>
      </c>
      <c r="AH73" s="71">
        <f>SUM(AH68:AH72)</f>
        <v>0</v>
      </c>
    </row>
    <row r="74" spans="1:34" ht="12.95" customHeight="1" x14ac:dyDescent="0.2">
      <c r="A74" s="136" t="s">
        <v>257</v>
      </c>
      <c r="B74" s="137"/>
      <c r="C74" s="144" t="s">
        <v>256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6"/>
      <c r="AC74" s="141" t="s">
        <v>255</v>
      </c>
      <c r="AD74" s="142"/>
      <c r="AE74" s="142"/>
      <c r="AF74" s="143"/>
      <c r="AG74" s="77">
        <f>SUM(AG19,AG25,AG39,AG55,AG61,AG67,AG73)</f>
        <v>84597995</v>
      </c>
      <c r="AH74" s="77">
        <f>SUM(AH19,AH25,AH39,AH55,AH61,AH67,AH73)</f>
        <v>281646467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5:B5"/>
    <mergeCell ref="C5:AB5"/>
    <mergeCell ref="AC5:AF5"/>
    <mergeCell ref="A8:B8"/>
    <mergeCell ref="C8:AB8"/>
    <mergeCell ref="AC8:AF8"/>
    <mergeCell ref="A1:AH1"/>
    <mergeCell ref="A2:AH2"/>
    <mergeCell ref="A3:AH3"/>
    <mergeCell ref="A4:AH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zoomScaleNormal="100" zoomScaleSheetLayoutView="100" workbookViewId="0">
      <selection activeCell="AK10" sqref="AK10"/>
    </sheetView>
  </sheetViews>
  <sheetFormatPr defaultRowHeight="12.75" x14ac:dyDescent="0.2"/>
  <cols>
    <col min="1" max="32" width="2.7109375" style="1" customWidth="1"/>
    <col min="33" max="33" width="15.140625" style="1" customWidth="1"/>
    <col min="34" max="34" width="14.7109375" style="1" customWidth="1"/>
    <col min="35" max="16384" width="9.140625" style="1"/>
  </cols>
  <sheetData>
    <row r="1" spans="1:34" ht="23.25" customHeight="1" x14ac:dyDescent="0.2">
      <c r="A1" s="127" t="s">
        <v>681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4" ht="19.5" customHeight="1" x14ac:dyDescent="0.2">
      <c r="A2" s="128" t="s">
        <v>462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</row>
    <row r="3" spans="1:34" ht="15.95" customHeight="1" x14ac:dyDescent="0.2">
      <c r="A3" s="128" t="s">
        <v>665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</row>
    <row r="4" spans="1:34" ht="15.95" customHeight="1" x14ac:dyDescent="0.2">
      <c r="A4" s="323" t="s">
        <v>624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</row>
    <row r="5" spans="1:34" ht="35.1" customHeight="1" x14ac:dyDescent="0.2">
      <c r="A5" s="131" t="s">
        <v>251</v>
      </c>
      <c r="B5" s="132"/>
      <c r="C5" s="133" t="s">
        <v>250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5" t="s">
        <v>249</v>
      </c>
      <c r="AD5" s="134"/>
      <c r="AE5" s="134"/>
      <c r="AF5" s="134"/>
      <c r="AG5" s="101" t="s">
        <v>658</v>
      </c>
      <c r="AH5" s="101" t="s">
        <v>679</v>
      </c>
    </row>
    <row r="6" spans="1:34" x14ac:dyDescent="0.2">
      <c r="A6" s="124" t="s">
        <v>248</v>
      </c>
      <c r="B6" s="124"/>
      <c r="C6" s="125" t="s">
        <v>247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 t="s">
        <v>246</v>
      </c>
      <c r="AD6" s="125"/>
      <c r="AE6" s="125"/>
      <c r="AF6" s="125"/>
      <c r="AG6" s="99" t="s">
        <v>245</v>
      </c>
      <c r="AH6" s="99" t="s">
        <v>557</v>
      </c>
    </row>
    <row r="7" spans="1:34" ht="12.95" customHeight="1" x14ac:dyDescent="0.2">
      <c r="A7" s="171" t="s">
        <v>244</v>
      </c>
      <c r="B7" s="171"/>
      <c r="C7" s="107" t="s">
        <v>461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18" t="s">
        <v>460</v>
      </c>
      <c r="AD7" s="118"/>
      <c r="AE7" s="118"/>
      <c r="AF7" s="118"/>
      <c r="AG7" s="51">
        <v>0</v>
      </c>
      <c r="AH7" s="51">
        <v>0</v>
      </c>
    </row>
    <row r="8" spans="1:34" ht="12.95" customHeight="1" x14ac:dyDescent="0.2">
      <c r="A8" s="171" t="s">
        <v>241</v>
      </c>
      <c r="B8" s="171"/>
      <c r="C8" s="107" t="s">
        <v>459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18" t="s">
        <v>458</v>
      </c>
      <c r="AD8" s="118"/>
      <c r="AE8" s="118"/>
      <c r="AF8" s="118"/>
      <c r="AG8" s="51">
        <v>0</v>
      </c>
      <c r="AH8" s="51">
        <v>0</v>
      </c>
    </row>
    <row r="9" spans="1:34" ht="12.95" customHeight="1" x14ac:dyDescent="0.2">
      <c r="A9" s="171" t="s">
        <v>238</v>
      </c>
      <c r="B9" s="171"/>
      <c r="C9" s="107" t="s">
        <v>457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18" t="s">
        <v>456</v>
      </c>
      <c r="AD9" s="118"/>
      <c r="AE9" s="118"/>
      <c r="AF9" s="118"/>
      <c r="AG9" s="51">
        <v>0</v>
      </c>
      <c r="AH9" s="51">
        <v>0</v>
      </c>
    </row>
    <row r="10" spans="1:34" ht="12.95" customHeight="1" x14ac:dyDescent="0.2">
      <c r="A10" s="171" t="s">
        <v>235</v>
      </c>
      <c r="B10" s="171"/>
      <c r="C10" s="107" t="s">
        <v>455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18" t="s">
        <v>454</v>
      </c>
      <c r="AD10" s="118"/>
      <c r="AE10" s="118"/>
      <c r="AF10" s="118"/>
      <c r="AG10" s="71">
        <f>SUM(AG7:AG9)</f>
        <v>0</v>
      </c>
      <c r="AH10" s="71">
        <f>SUM(AH7:AH9)</f>
        <v>0</v>
      </c>
    </row>
    <row r="11" spans="1:34" s="4" customFormat="1" ht="12.95" customHeight="1" x14ac:dyDescent="0.2">
      <c r="A11" s="171" t="s">
        <v>232</v>
      </c>
      <c r="B11" s="171"/>
      <c r="C11" s="174" t="s">
        <v>453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18" t="s">
        <v>452</v>
      </c>
      <c r="AD11" s="118"/>
      <c r="AE11" s="118"/>
      <c r="AF11" s="118"/>
      <c r="AG11" s="51">
        <v>0</v>
      </c>
      <c r="AH11" s="51">
        <v>0</v>
      </c>
    </row>
    <row r="12" spans="1:34" ht="12.95" customHeight="1" x14ac:dyDescent="0.2">
      <c r="A12" s="171" t="s">
        <v>229</v>
      </c>
      <c r="B12" s="171"/>
      <c r="C12" s="107" t="s">
        <v>451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18" t="s">
        <v>450</v>
      </c>
      <c r="AD12" s="118"/>
      <c r="AE12" s="118"/>
      <c r="AF12" s="118"/>
      <c r="AG12" s="51">
        <v>0</v>
      </c>
      <c r="AH12" s="51">
        <v>0</v>
      </c>
    </row>
    <row r="13" spans="1:34" ht="12.95" customHeight="1" x14ac:dyDescent="0.2">
      <c r="A13" s="171" t="s">
        <v>226</v>
      </c>
      <c r="B13" s="171"/>
      <c r="C13" s="107" t="s">
        <v>449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18" t="s">
        <v>448</v>
      </c>
      <c r="AD13" s="118"/>
      <c r="AE13" s="118"/>
      <c r="AF13" s="118"/>
      <c r="AG13" s="51">
        <v>0</v>
      </c>
      <c r="AH13" s="51">
        <v>0</v>
      </c>
    </row>
    <row r="14" spans="1:34" ht="12.95" customHeight="1" x14ac:dyDescent="0.2">
      <c r="A14" s="171" t="s">
        <v>223</v>
      </c>
      <c r="B14" s="171"/>
      <c r="C14" s="107" t="s">
        <v>447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18" t="s">
        <v>446</v>
      </c>
      <c r="AD14" s="118"/>
      <c r="AE14" s="118"/>
      <c r="AF14" s="118"/>
      <c r="AG14" s="51">
        <v>0</v>
      </c>
      <c r="AH14" s="51">
        <v>0</v>
      </c>
    </row>
    <row r="15" spans="1:34" ht="12.95" customHeight="1" x14ac:dyDescent="0.2">
      <c r="A15" s="171" t="s">
        <v>220</v>
      </c>
      <c r="B15" s="171"/>
      <c r="C15" s="107" t="s">
        <v>445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18" t="s">
        <v>444</v>
      </c>
      <c r="AD15" s="118"/>
      <c r="AE15" s="118"/>
      <c r="AF15" s="118"/>
      <c r="AG15" s="51">
        <v>0</v>
      </c>
      <c r="AH15" s="51">
        <v>0</v>
      </c>
    </row>
    <row r="16" spans="1:34" ht="12.95" customHeight="1" x14ac:dyDescent="0.2">
      <c r="A16" s="171">
        <v>10</v>
      </c>
      <c r="B16" s="171"/>
      <c r="C16" s="107" t="s">
        <v>443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18" t="s">
        <v>442</v>
      </c>
      <c r="AD16" s="118"/>
      <c r="AE16" s="118"/>
      <c r="AF16" s="118"/>
      <c r="AG16" s="51">
        <v>0</v>
      </c>
      <c r="AH16" s="51">
        <v>0</v>
      </c>
    </row>
    <row r="17" spans="1:34" ht="12.95" customHeight="1" x14ac:dyDescent="0.2">
      <c r="A17" s="171">
        <v>11</v>
      </c>
      <c r="B17" s="171"/>
      <c r="C17" s="174" t="s">
        <v>441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18" t="s">
        <v>440</v>
      </c>
      <c r="AD17" s="118"/>
      <c r="AE17" s="118"/>
      <c r="AF17" s="118"/>
      <c r="AG17" s="71">
        <f>SUM(AG11:AG16)</f>
        <v>0</v>
      </c>
      <c r="AH17" s="71">
        <f>SUM(AH11:AH16)</f>
        <v>0</v>
      </c>
    </row>
    <row r="18" spans="1:34" ht="12.95" customHeight="1" x14ac:dyDescent="0.2">
      <c r="A18" s="171">
        <v>12</v>
      </c>
      <c r="B18" s="171"/>
      <c r="C18" s="174" t="s">
        <v>439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18" t="s">
        <v>438</v>
      </c>
      <c r="AD18" s="118"/>
      <c r="AE18" s="118"/>
      <c r="AF18" s="118"/>
      <c r="AG18" s="51">
        <v>0</v>
      </c>
      <c r="AH18" s="51">
        <v>0</v>
      </c>
    </row>
    <row r="19" spans="1:34" ht="12.95" customHeight="1" x14ac:dyDescent="0.2">
      <c r="A19" s="171">
        <v>13</v>
      </c>
      <c r="B19" s="171"/>
      <c r="C19" s="174" t="s">
        <v>437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18" t="s">
        <v>436</v>
      </c>
      <c r="AD19" s="118"/>
      <c r="AE19" s="118"/>
      <c r="AF19" s="118"/>
      <c r="AG19" s="49">
        <v>889562</v>
      </c>
      <c r="AH19" s="49">
        <v>889562</v>
      </c>
    </row>
    <row r="20" spans="1:34" ht="12.95" customHeight="1" x14ac:dyDescent="0.2">
      <c r="A20" s="171">
        <v>14</v>
      </c>
      <c r="B20" s="171"/>
      <c r="C20" s="174" t="s">
        <v>435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18" t="s">
        <v>434</v>
      </c>
      <c r="AD20" s="118"/>
      <c r="AE20" s="118"/>
      <c r="AF20" s="118"/>
      <c r="AG20" s="51">
        <v>0</v>
      </c>
      <c r="AH20" s="51">
        <v>0</v>
      </c>
    </row>
    <row r="21" spans="1:34" ht="12.95" customHeight="1" x14ac:dyDescent="0.2">
      <c r="A21" s="171">
        <v>15</v>
      </c>
      <c r="B21" s="171"/>
      <c r="C21" s="174" t="s">
        <v>433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18" t="s">
        <v>432</v>
      </c>
      <c r="AD21" s="118"/>
      <c r="AE21" s="118"/>
      <c r="AF21" s="118"/>
      <c r="AG21" s="51">
        <v>0</v>
      </c>
      <c r="AH21" s="51">
        <v>0</v>
      </c>
    </row>
    <row r="22" spans="1:34" ht="12.95" customHeight="1" x14ac:dyDescent="0.2">
      <c r="A22" s="171">
        <v>16</v>
      </c>
      <c r="B22" s="171"/>
      <c r="C22" s="174" t="s">
        <v>431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18" t="s">
        <v>430</v>
      </c>
      <c r="AD22" s="118"/>
      <c r="AE22" s="118"/>
      <c r="AF22" s="118"/>
      <c r="AG22" s="51">
        <v>0</v>
      </c>
      <c r="AH22" s="51">
        <v>0</v>
      </c>
    </row>
    <row r="23" spans="1:34" ht="12.95" customHeight="1" x14ac:dyDescent="0.2">
      <c r="A23" s="171">
        <v>17</v>
      </c>
      <c r="B23" s="171"/>
      <c r="C23" s="174" t="s">
        <v>429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18" t="s">
        <v>428</v>
      </c>
      <c r="AD23" s="118"/>
      <c r="AE23" s="118"/>
      <c r="AF23" s="118"/>
      <c r="AG23" s="51">
        <v>0</v>
      </c>
      <c r="AH23" s="51">
        <v>0</v>
      </c>
    </row>
    <row r="24" spans="1:34" ht="12.95" customHeight="1" x14ac:dyDescent="0.2">
      <c r="A24" s="171">
        <v>18</v>
      </c>
      <c r="B24" s="171"/>
      <c r="C24" s="174" t="s">
        <v>427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18" t="s">
        <v>426</v>
      </c>
      <c r="AD24" s="118"/>
      <c r="AE24" s="118"/>
      <c r="AF24" s="118"/>
      <c r="AG24" s="51">
        <v>0</v>
      </c>
      <c r="AH24" s="51">
        <v>0</v>
      </c>
    </row>
    <row r="25" spans="1:34" ht="12.95" customHeight="1" x14ac:dyDescent="0.2">
      <c r="A25" s="171">
        <v>19</v>
      </c>
      <c r="B25" s="171"/>
      <c r="C25" s="174" t="s">
        <v>425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18" t="s">
        <v>424</v>
      </c>
      <c r="AD25" s="118"/>
      <c r="AE25" s="118"/>
      <c r="AF25" s="118"/>
      <c r="AG25" s="51">
        <v>0</v>
      </c>
      <c r="AH25" s="51">
        <v>0</v>
      </c>
    </row>
    <row r="26" spans="1:34" ht="12.95" customHeight="1" x14ac:dyDescent="0.2">
      <c r="A26" s="171">
        <v>20</v>
      </c>
      <c r="B26" s="171"/>
      <c r="C26" s="174" t="s">
        <v>423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18" t="s">
        <v>422</v>
      </c>
      <c r="AD26" s="118"/>
      <c r="AE26" s="118"/>
      <c r="AF26" s="118"/>
      <c r="AG26" s="71">
        <f>SUM(AG24:AG25)</f>
        <v>0</v>
      </c>
      <c r="AH26" s="71">
        <f>SUM(AH24:AH25)</f>
        <v>0</v>
      </c>
    </row>
    <row r="27" spans="1:34" ht="12.95" customHeight="1" x14ac:dyDescent="0.2">
      <c r="A27" s="171">
        <v>21</v>
      </c>
      <c r="B27" s="171"/>
      <c r="C27" s="174" t="s">
        <v>421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18" t="s">
        <v>420</v>
      </c>
      <c r="AD27" s="118"/>
      <c r="AE27" s="118"/>
      <c r="AF27" s="118"/>
      <c r="AG27" s="71">
        <f>SUM(AG10,AG17,AG18:AG23,AG26)</f>
        <v>889562</v>
      </c>
      <c r="AH27" s="71">
        <f>SUM(AH10,AH17,AH18:AH23,AH26)</f>
        <v>889562</v>
      </c>
    </row>
    <row r="28" spans="1:34" ht="12.95" customHeight="1" x14ac:dyDescent="0.2">
      <c r="A28" s="171">
        <v>22</v>
      </c>
      <c r="B28" s="171"/>
      <c r="C28" s="174" t="s">
        <v>419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18" t="s">
        <v>418</v>
      </c>
      <c r="AD28" s="118"/>
      <c r="AE28" s="118"/>
      <c r="AF28" s="118"/>
      <c r="AG28" s="51">
        <v>0</v>
      </c>
      <c r="AH28" s="51">
        <v>0</v>
      </c>
    </row>
    <row r="29" spans="1:34" ht="12.95" customHeight="1" x14ac:dyDescent="0.2">
      <c r="A29" s="171">
        <v>23</v>
      </c>
      <c r="B29" s="171"/>
      <c r="C29" s="107" t="s">
        <v>417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18" t="s">
        <v>416</v>
      </c>
      <c r="AD29" s="118"/>
      <c r="AE29" s="118"/>
      <c r="AF29" s="118"/>
      <c r="AG29" s="51">
        <v>0</v>
      </c>
      <c r="AH29" s="51">
        <v>0</v>
      </c>
    </row>
    <row r="30" spans="1:34" ht="12.95" customHeight="1" x14ac:dyDescent="0.2">
      <c r="A30" s="171">
        <v>24</v>
      </c>
      <c r="B30" s="171"/>
      <c r="C30" s="174" t="s">
        <v>415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18" t="s">
        <v>414</v>
      </c>
      <c r="AD30" s="118"/>
      <c r="AE30" s="118"/>
      <c r="AF30" s="118"/>
      <c r="AG30" s="51">
        <v>0</v>
      </c>
      <c r="AH30" s="51">
        <v>0</v>
      </c>
    </row>
    <row r="31" spans="1:34" ht="12.95" customHeight="1" x14ac:dyDescent="0.2">
      <c r="A31" s="171">
        <v>25</v>
      </c>
      <c r="B31" s="171"/>
      <c r="C31" s="174" t="s">
        <v>413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18" t="s">
        <v>412</v>
      </c>
      <c r="AD31" s="118"/>
      <c r="AE31" s="118"/>
      <c r="AF31" s="118"/>
      <c r="AG31" s="51">
        <v>0</v>
      </c>
      <c r="AH31" s="51">
        <v>0</v>
      </c>
    </row>
    <row r="32" spans="1:34" ht="12.95" customHeight="1" x14ac:dyDescent="0.2">
      <c r="A32" s="171">
        <v>26</v>
      </c>
      <c r="B32" s="171"/>
      <c r="C32" s="174" t="s">
        <v>411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18" t="s">
        <v>410</v>
      </c>
      <c r="AD32" s="118"/>
      <c r="AE32" s="118"/>
      <c r="AF32" s="118"/>
      <c r="AG32" s="51">
        <v>0</v>
      </c>
      <c r="AH32" s="51">
        <v>0</v>
      </c>
    </row>
    <row r="33" spans="1:34" ht="12.95" customHeight="1" x14ac:dyDescent="0.2">
      <c r="A33" s="171">
        <v>27</v>
      </c>
      <c r="B33" s="171"/>
      <c r="C33" s="174" t="s">
        <v>409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18" t="s">
        <v>408</v>
      </c>
      <c r="AD33" s="118"/>
      <c r="AE33" s="118"/>
      <c r="AF33" s="118"/>
      <c r="AG33" s="71">
        <f>SUM(AG28:AG32)</f>
        <v>0</v>
      </c>
      <c r="AH33" s="71">
        <f>SUM(AH28:AH32)</f>
        <v>0</v>
      </c>
    </row>
    <row r="34" spans="1:34" ht="12.95" customHeight="1" x14ac:dyDescent="0.2">
      <c r="A34" s="171">
        <v>28</v>
      </c>
      <c r="B34" s="171"/>
      <c r="C34" s="107" t="s">
        <v>407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18" t="s">
        <v>406</v>
      </c>
      <c r="AD34" s="118"/>
      <c r="AE34" s="118"/>
      <c r="AF34" s="118"/>
      <c r="AG34" s="51">
        <v>0</v>
      </c>
      <c r="AH34" s="51">
        <v>0</v>
      </c>
    </row>
    <row r="35" spans="1:34" ht="12.95" customHeight="1" x14ac:dyDescent="0.2">
      <c r="A35" s="171">
        <v>29</v>
      </c>
      <c r="B35" s="171"/>
      <c r="C35" s="107" t="s">
        <v>405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18" t="s">
        <v>404</v>
      </c>
      <c r="AD35" s="118"/>
      <c r="AE35" s="118"/>
      <c r="AF35" s="118"/>
      <c r="AG35" s="51">
        <v>0</v>
      </c>
      <c r="AH35" s="51">
        <v>0</v>
      </c>
    </row>
    <row r="36" spans="1:34" ht="12.95" customHeight="1" x14ac:dyDescent="0.2">
      <c r="A36" s="172">
        <v>30</v>
      </c>
      <c r="B36" s="172"/>
      <c r="C36" s="173" t="s">
        <v>403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19" t="s">
        <v>402</v>
      </c>
      <c r="AD36" s="119"/>
      <c r="AE36" s="119"/>
      <c r="AF36" s="119"/>
      <c r="AG36" s="77">
        <f>SUM(AG27,AG33,AG34,AG35)</f>
        <v>889562</v>
      </c>
      <c r="AH36" s="77">
        <f>SUM(AH27,AH33,AH34,AH35)</f>
        <v>889562</v>
      </c>
    </row>
    <row r="37" spans="1:3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6:B6"/>
    <mergeCell ref="C6:AB6"/>
    <mergeCell ref="AC6:AF6"/>
    <mergeCell ref="A1:AH1"/>
    <mergeCell ref="A2:AH2"/>
    <mergeCell ref="A3:AH3"/>
    <mergeCell ref="A4:AH4"/>
    <mergeCell ref="A7:B7"/>
    <mergeCell ref="C7:AB7"/>
    <mergeCell ref="AC7:AF7"/>
    <mergeCell ref="A5:B5"/>
    <mergeCell ref="C5:AB5"/>
    <mergeCell ref="AC5:AF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7" fitToHeight="0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Normal="100" zoomScaleSheetLayoutView="100" workbookViewId="0">
      <selection activeCell="AL14" sqref="AL14"/>
    </sheetView>
  </sheetViews>
  <sheetFormatPr defaultRowHeight="12.75" x14ac:dyDescent="0.2"/>
  <cols>
    <col min="1" max="32" width="2.7109375" style="1" customWidth="1"/>
    <col min="33" max="33" width="12.85546875" style="1" customWidth="1"/>
    <col min="34" max="34" width="14.42578125" style="1" customWidth="1"/>
    <col min="35" max="16384" width="9.140625" style="1"/>
  </cols>
  <sheetData>
    <row r="1" spans="1:34" ht="24" customHeight="1" x14ac:dyDescent="0.2">
      <c r="A1" s="127" t="s">
        <v>682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</row>
    <row r="2" spans="1:34" ht="17.25" customHeight="1" x14ac:dyDescent="0.2">
      <c r="A2" s="128" t="s">
        <v>578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</row>
    <row r="3" spans="1:34" ht="19.5" hidden="1" customHeight="1" x14ac:dyDescent="0.2">
      <c r="A3" s="128" t="s">
        <v>577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</row>
    <row r="4" spans="1:34" ht="19.5" hidden="1" customHeight="1" x14ac:dyDescent="0.2">
      <c r="A4" s="127" t="s">
        <v>576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</row>
    <row r="5" spans="1:34" ht="19.5" hidden="1" customHeight="1" x14ac:dyDescent="0.2">
      <c r="A5" s="128" t="s">
        <v>462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</row>
    <row r="6" spans="1:34" ht="19.5" customHeight="1" x14ac:dyDescent="0.2">
      <c r="A6" s="128" t="s">
        <v>666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</row>
    <row r="7" spans="1:34" ht="15.95" customHeight="1" x14ac:dyDescent="0.2">
      <c r="A7" s="320" t="s">
        <v>624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</row>
    <row r="8" spans="1:34" ht="35.1" customHeight="1" x14ac:dyDescent="0.2">
      <c r="A8" s="131" t="s">
        <v>251</v>
      </c>
      <c r="B8" s="132"/>
      <c r="C8" s="133" t="s">
        <v>250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5" t="s">
        <v>249</v>
      </c>
      <c r="AD8" s="134"/>
      <c r="AE8" s="134"/>
      <c r="AF8" s="134"/>
      <c r="AG8" s="101" t="s">
        <v>658</v>
      </c>
      <c r="AH8" s="101" t="s">
        <v>658</v>
      </c>
    </row>
    <row r="9" spans="1:34" x14ac:dyDescent="0.2">
      <c r="A9" s="124" t="s">
        <v>248</v>
      </c>
      <c r="B9" s="124"/>
      <c r="C9" s="125" t="s">
        <v>247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 t="s">
        <v>246</v>
      </c>
      <c r="AD9" s="125"/>
      <c r="AE9" s="125"/>
      <c r="AF9" s="125"/>
      <c r="AG9" s="99" t="s">
        <v>245</v>
      </c>
      <c r="AH9" s="99" t="s">
        <v>557</v>
      </c>
    </row>
    <row r="10" spans="1:34" ht="12.95" customHeight="1" x14ac:dyDescent="0.2">
      <c r="A10" s="171" t="s">
        <v>244</v>
      </c>
      <c r="B10" s="171"/>
      <c r="C10" s="174" t="s">
        <v>522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18" t="s">
        <v>521</v>
      </c>
      <c r="AD10" s="118"/>
      <c r="AE10" s="118"/>
      <c r="AF10" s="118"/>
      <c r="AG10" s="51">
        <v>0</v>
      </c>
      <c r="AH10" s="51">
        <v>0</v>
      </c>
    </row>
    <row r="11" spans="1:34" ht="12.95" customHeight="1" x14ac:dyDescent="0.2">
      <c r="A11" s="171" t="s">
        <v>241</v>
      </c>
      <c r="B11" s="171"/>
      <c r="C11" s="107" t="s">
        <v>520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18" t="s">
        <v>519</v>
      </c>
      <c r="AD11" s="118"/>
      <c r="AE11" s="118"/>
      <c r="AF11" s="118"/>
      <c r="AG11" s="51">
        <v>0</v>
      </c>
      <c r="AH11" s="51">
        <v>0</v>
      </c>
    </row>
    <row r="12" spans="1:34" ht="12.95" customHeight="1" x14ac:dyDescent="0.2">
      <c r="A12" s="171" t="s">
        <v>238</v>
      </c>
      <c r="B12" s="171"/>
      <c r="C12" s="174" t="s">
        <v>518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18" t="s">
        <v>517</v>
      </c>
      <c r="AD12" s="118"/>
      <c r="AE12" s="118"/>
      <c r="AF12" s="118"/>
      <c r="AG12" s="51">
        <v>0</v>
      </c>
      <c r="AH12" s="51">
        <v>0</v>
      </c>
    </row>
    <row r="13" spans="1:34" ht="12.95" customHeight="1" x14ac:dyDescent="0.2">
      <c r="A13" s="171" t="s">
        <v>235</v>
      </c>
      <c r="B13" s="171"/>
      <c r="C13" s="107" t="s">
        <v>516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18" t="s">
        <v>515</v>
      </c>
      <c r="AD13" s="118"/>
      <c r="AE13" s="118"/>
      <c r="AF13" s="118"/>
      <c r="AG13" s="71">
        <f>SUM(AG10:AG12)</f>
        <v>0</v>
      </c>
      <c r="AH13" s="71">
        <f>SUM(AH10:AH12)</f>
        <v>0</v>
      </c>
    </row>
    <row r="14" spans="1:34" ht="12.95" customHeight="1" x14ac:dyDescent="0.2">
      <c r="A14" s="171" t="s">
        <v>232</v>
      </c>
      <c r="B14" s="171"/>
      <c r="C14" s="107" t="s">
        <v>514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18" t="s">
        <v>513</v>
      </c>
      <c r="AD14" s="118"/>
      <c r="AE14" s="118"/>
      <c r="AF14" s="118"/>
      <c r="AG14" s="51">
        <v>0</v>
      </c>
      <c r="AH14" s="51">
        <v>0</v>
      </c>
    </row>
    <row r="15" spans="1:34" ht="12.95" customHeight="1" x14ac:dyDescent="0.2">
      <c r="A15" s="171" t="s">
        <v>229</v>
      </c>
      <c r="B15" s="171"/>
      <c r="C15" s="174" t="s">
        <v>512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18" t="s">
        <v>511</v>
      </c>
      <c r="AD15" s="118"/>
      <c r="AE15" s="118"/>
      <c r="AF15" s="118"/>
      <c r="AG15" s="51">
        <v>0</v>
      </c>
      <c r="AH15" s="51">
        <v>0</v>
      </c>
    </row>
    <row r="16" spans="1:34" ht="12.95" customHeight="1" x14ac:dyDescent="0.2">
      <c r="A16" s="171" t="s">
        <v>226</v>
      </c>
      <c r="B16" s="171"/>
      <c r="C16" s="107" t="s">
        <v>510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18" t="s">
        <v>509</v>
      </c>
      <c r="AD16" s="118"/>
      <c r="AE16" s="118"/>
      <c r="AF16" s="118"/>
      <c r="AG16" s="51">
        <v>0</v>
      </c>
      <c r="AH16" s="51">
        <v>0</v>
      </c>
    </row>
    <row r="17" spans="1:34" ht="12.95" customHeight="1" x14ac:dyDescent="0.2">
      <c r="A17" s="171" t="s">
        <v>223</v>
      </c>
      <c r="B17" s="171"/>
      <c r="C17" s="174" t="s">
        <v>508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18" t="s">
        <v>507</v>
      </c>
      <c r="AD17" s="118"/>
      <c r="AE17" s="118"/>
      <c r="AF17" s="118"/>
      <c r="AG17" s="51">
        <v>0</v>
      </c>
      <c r="AH17" s="51">
        <v>0</v>
      </c>
    </row>
    <row r="18" spans="1:34" s="4" customFormat="1" ht="12.95" customHeight="1" x14ac:dyDescent="0.2">
      <c r="A18" s="171" t="s">
        <v>220</v>
      </c>
      <c r="B18" s="171"/>
      <c r="C18" s="174" t="s">
        <v>506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18" t="s">
        <v>505</v>
      </c>
      <c r="AD18" s="118"/>
      <c r="AE18" s="118"/>
      <c r="AF18" s="118"/>
      <c r="AG18" s="71">
        <f>SUM(AG14:AG17)</f>
        <v>0</v>
      </c>
      <c r="AH18" s="71">
        <f>SUM(AH14:AH17)</f>
        <v>0</v>
      </c>
    </row>
    <row r="19" spans="1:34" s="4" customFormat="1" ht="12.95" customHeight="1" x14ac:dyDescent="0.2">
      <c r="A19" s="171" t="s">
        <v>217</v>
      </c>
      <c r="B19" s="171"/>
      <c r="C19" s="118" t="s">
        <v>504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 t="s">
        <v>503</v>
      </c>
      <c r="AD19" s="118"/>
      <c r="AE19" s="118"/>
      <c r="AF19" s="118"/>
      <c r="AG19" s="49">
        <v>30007922</v>
      </c>
      <c r="AH19" s="49">
        <v>28587188</v>
      </c>
    </row>
    <row r="20" spans="1:34" s="4" customFormat="1" ht="12.95" customHeight="1" x14ac:dyDescent="0.2">
      <c r="A20" s="171" t="s">
        <v>214</v>
      </c>
      <c r="B20" s="171"/>
      <c r="C20" s="118" t="s">
        <v>502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 t="s">
        <v>501</v>
      </c>
      <c r="AD20" s="118"/>
      <c r="AE20" s="118"/>
      <c r="AF20" s="118"/>
      <c r="AG20" s="51">
        <v>0</v>
      </c>
      <c r="AH20" s="51">
        <v>0</v>
      </c>
    </row>
    <row r="21" spans="1:34" s="4" customFormat="1" ht="12.95" customHeight="1" x14ac:dyDescent="0.2">
      <c r="A21" s="171" t="s">
        <v>211</v>
      </c>
      <c r="B21" s="171"/>
      <c r="C21" s="118" t="s">
        <v>500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 t="s">
        <v>499</v>
      </c>
      <c r="AD21" s="118"/>
      <c r="AE21" s="118"/>
      <c r="AF21" s="118"/>
      <c r="AG21" s="71">
        <f>SUM(AG19:AG20)</f>
        <v>30007922</v>
      </c>
      <c r="AH21" s="71">
        <f>SUM(AH19:AH20)</f>
        <v>28587188</v>
      </c>
    </row>
    <row r="22" spans="1:34" s="4" customFormat="1" ht="12.95" customHeight="1" x14ac:dyDescent="0.2">
      <c r="A22" s="171" t="s">
        <v>208</v>
      </c>
      <c r="B22" s="171"/>
      <c r="C22" s="174" t="s">
        <v>498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18" t="s">
        <v>497</v>
      </c>
      <c r="AD22" s="118"/>
      <c r="AE22" s="118"/>
      <c r="AF22" s="118"/>
      <c r="AG22" s="51">
        <v>0</v>
      </c>
      <c r="AH22" s="51">
        <v>0</v>
      </c>
    </row>
    <row r="23" spans="1:34" ht="12.95" customHeight="1" x14ac:dyDescent="0.2">
      <c r="A23" s="171" t="s">
        <v>205</v>
      </c>
      <c r="B23" s="171"/>
      <c r="C23" s="174" t="s">
        <v>496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18" t="s">
        <v>495</v>
      </c>
      <c r="AD23" s="118"/>
      <c r="AE23" s="118"/>
      <c r="AF23" s="118"/>
      <c r="AG23" s="51">
        <v>0</v>
      </c>
      <c r="AH23" s="51">
        <v>0</v>
      </c>
    </row>
    <row r="24" spans="1:34" s="5" customFormat="1" ht="12.95" customHeight="1" x14ac:dyDescent="0.2">
      <c r="A24" s="171" t="s">
        <v>202</v>
      </c>
      <c r="B24" s="171"/>
      <c r="C24" s="174" t="s">
        <v>494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18" t="s">
        <v>493</v>
      </c>
      <c r="AD24" s="118"/>
      <c r="AE24" s="118"/>
      <c r="AF24" s="118"/>
      <c r="AG24" s="51">
        <v>0</v>
      </c>
      <c r="AH24" s="51">
        <v>0</v>
      </c>
    </row>
    <row r="25" spans="1:34" s="5" customFormat="1" ht="12.95" customHeight="1" x14ac:dyDescent="0.2">
      <c r="A25" s="171" t="s">
        <v>199</v>
      </c>
      <c r="B25" s="171"/>
      <c r="C25" s="174" t="s">
        <v>492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18" t="s">
        <v>491</v>
      </c>
      <c r="AD25" s="118"/>
      <c r="AE25" s="118"/>
      <c r="AF25" s="118"/>
      <c r="AG25" s="51">
        <v>0</v>
      </c>
      <c r="AH25" s="51">
        <v>0</v>
      </c>
    </row>
    <row r="26" spans="1:34" ht="12.95" customHeight="1" x14ac:dyDescent="0.2">
      <c r="A26" s="171" t="s">
        <v>196</v>
      </c>
      <c r="B26" s="171"/>
      <c r="C26" s="107" t="s">
        <v>490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18" t="s">
        <v>489</v>
      </c>
      <c r="AD26" s="118"/>
      <c r="AE26" s="118"/>
      <c r="AF26" s="118"/>
      <c r="AG26" s="51">
        <v>0</v>
      </c>
      <c r="AH26" s="51">
        <v>0</v>
      </c>
    </row>
    <row r="27" spans="1:34" ht="12.95" customHeight="1" x14ac:dyDescent="0.2">
      <c r="A27" s="171">
        <v>18</v>
      </c>
      <c r="B27" s="171"/>
      <c r="C27" s="107" t="s">
        <v>488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18" t="s">
        <v>487</v>
      </c>
      <c r="AD27" s="118"/>
      <c r="AE27" s="118"/>
      <c r="AF27" s="118"/>
      <c r="AG27" s="51">
        <v>0</v>
      </c>
      <c r="AH27" s="51">
        <v>0</v>
      </c>
    </row>
    <row r="28" spans="1:34" ht="12.95" customHeight="1" x14ac:dyDescent="0.2">
      <c r="A28" s="171">
        <v>19</v>
      </c>
      <c r="B28" s="171"/>
      <c r="C28" s="107" t="s">
        <v>486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18" t="s">
        <v>485</v>
      </c>
      <c r="AD28" s="118"/>
      <c r="AE28" s="118"/>
      <c r="AF28" s="118"/>
      <c r="AG28" s="51">
        <v>0</v>
      </c>
      <c r="AH28" s="51">
        <v>0</v>
      </c>
    </row>
    <row r="29" spans="1:34" ht="12.95" customHeight="1" x14ac:dyDescent="0.2">
      <c r="A29" s="171">
        <v>20</v>
      </c>
      <c r="B29" s="171"/>
      <c r="C29" s="107" t="s">
        <v>484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18" t="s">
        <v>483</v>
      </c>
      <c r="AD29" s="118"/>
      <c r="AE29" s="118"/>
      <c r="AF29" s="118"/>
      <c r="AG29" s="71">
        <f>SUM(AG27:AG28)</f>
        <v>0</v>
      </c>
      <c r="AH29" s="71">
        <f>SUM(AH27:AH28)</f>
        <v>0</v>
      </c>
    </row>
    <row r="30" spans="1:34" ht="12.95" customHeight="1" x14ac:dyDescent="0.2">
      <c r="A30" s="171">
        <v>21</v>
      </c>
      <c r="B30" s="171"/>
      <c r="C30" s="107" t="s">
        <v>482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18" t="s">
        <v>481</v>
      </c>
      <c r="AD30" s="118"/>
      <c r="AE30" s="118"/>
      <c r="AF30" s="118"/>
      <c r="AG30" s="71">
        <f>SUM(AG13,AG18,AG21,AG22:AG26,AG28)</f>
        <v>30007922</v>
      </c>
      <c r="AH30" s="71">
        <f>SUM(AH13,AH18,AH21,AH22:AH26,AH28)</f>
        <v>28587188</v>
      </c>
    </row>
    <row r="31" spans="1:34" ht="12.95" customHeight="1" x14ac:dyDescent="0.2">
      <c r="A31" s="171">
        <v>22</v>
      </c>
      <c r="B31" s="171"/>
      <c r="C31" s="107" t="s">
        <v>480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18" t="s">
        <v>479</v>
      </c>
      <c r="AD31" s="118"/>
      <c r="AE31" s="118"/>
      <c r="AF31" s="118"/>
      <c r="AG31" s="51">
        <v>0</v>
      </c>
      <c r="AH31" s="51">
        <v>0</v>
      </c>
    </row>
    <row r="32" spans="1:34" ht="12.95" customHeight="1" x14ac:dyDescent="0.2">
      <c r="A32" s="171">
        <v>23</v>
      </c>
      <c r="B32" s="171"/>
      <c r="C32" s="107" t="s">
        <v>478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18" t="s">
        <v>477</v>
      </c>
      <c r="AD32" s="118"/>
      <c r="AE32" s="118"/>
      <c r="AF32" s="118"/>
      <c r="AG32" s="51">
        <v>0</v>
      </c>
      <c r="AH32" s="51">
        <v>0</v>
      </c>
    </row>
    <row r="33" spans="1:34" ht="12.95" customHeight="1" x14ac:dyDescent="0.2">
      <c r="A33" s="171">
        <v>24</v>
      </c>
      <c r="B33" s="171"/>
      <c r="C33" s="174" t="s">
        <v>476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18" t="s">
        <v>475</v>
      </c>
      <c r="AD33" s="118"/>
      <c r="AE33" s="118"/>
      <c r="AF33" s="118"/>
      <c r="AG33" s="51">
        <v>0</v>
      </c>
      <c r="AH33" s="51">
        <v>0</v>
      </c>
    </row>
    <row r="34" spans="1:34" s="4" customFormat="1" ht="12.95" customHeight="1" x14ac:dyDescent="0.2">
      <c r="A34" s="171">
        <v>25</v>
      </c>
      <c r="B34" s="171"/>
      <c r="C34" s="174" t="s">
        <v>474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18" t="s">
        <v>473</v>
      </c>
      <c r="AD34" s="118"/>
      <c r="AE34" s="118"/>
      <c r="AF34" s="118"/>
      <c r="AG34" s="51">
        <v>0</v>
      </c>
      <c r="AH34" s="51">
        <v>0</v>
      </c>
    </row>
    <row r="35" spans="1:34" s="4" customFormat="1" ht="12.95" customHeight="1" x14ac:dyDescent="0.2">
      <c r="A35" s="171">
        <v>26</v>
      </c>
      <c r="B35" s="171"/>
      <c r="C35" s="174" t="s">
        <v>472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18" t="s">
        <v>471</v>
      </c>
      <c r="AD35" s="118"/>
      <c r="AE35" s="118"/>
      <c r="AF35" s="118"/>
      <c r="AG35" s="51">
        <v>0</v>
      </c>
      <c r="AH35" s="51">
        <v>0</v>
      </c>
    </row>
    <row r="36" spans="1:34" ht="12.95" customHeight="1" x14ac:dyDescent="0.2">
      <c r="A36" s="171">
        <v>27</v>
      </c>
      <c r="B36" s="171"/>
      <c r="C36" s="174" t="s">
        <v>470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18" t="s">
        <v>469</v>
      </c>
      <c r="AD36" s="118"/>
      <c r="AE36" s="118"/>
      <c r="AF36" s="118"/>
      <c r="AG36" s="71">
        <f>SUM(AG31:AG35)</f>
        <v>0</v>
      </c>
      <c r="AH36" s="71">
        <f>SUM(AH31:AH35)</f>
        <v>0</v>
      </c>
    </row>
    <row r="37" spans="1:34" ht="12.95" customHeight="1" x14ac:dyDescent="0.2">
      <c r="A37" s="171">
        <v>28</v>
      </c>
      <c r="B37" s="171"/>
      <c r="C37" s="107" t="s">
        <v>468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18" t="s">
        <v>467</v>
      </c>
      <c r="AD37" s="118"/>
      <c r="AE37" s="118"/>
      <c r="AF37" s="118"/>
      <c r="AG37" s="51">
        <v>0</v>
      </c>
      <c r="AH37" s="51">
        <v>0</v>
      </c>
    </row>
    <row r="38" spans="1:34" ht="12.95" customHeight="1" x14ac:dyDescent="0.2">
      <c r="A38" s="171">
        <v>29</v>
      </c>
      <c r="B38" s="171"/>
      <c r="C38" s="107" t="s">
        <v>466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18" t="s">
        <v>465</v>
      </c>
      <c r="AD38" s="118"/>
      <c r="AE38" s="118"/>
      <c r="AF38" s="118"/>
      <c r="AG38" s="51">
        <v>0</v>
      </c>
      <c r="AH38" s="51">
        <v>0</v>
      </c>
    </row>
    <row r="39" spans="1:34" s="4" customFormat="1" ht="12.95" customHeight="1" x14ac:dyDescent="0.2">
      <c r="A39" s="172">
        <v>30</v>
      </c>
      <c r="B39" s="172"/>
      <c r="C39" s="173" t="s">
        <v>464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19" t="s">
        <v>463</v>
      </c>
      <c r="AD39" s="119"/>
      <c r="AE39" s="119"/>
      <c r="AF39" s="119"/>
      <c r="AG39" s="71">
        <f>SUM(AG30,AG36,AG37:AG38)</f>
        <v>30007922</v>
      </c>
      <c r="AH39" s="71">
        <f>SUM(AH30,AH36,AH37:AH38)</f>
        <v>28587188</v>
      </c>
    </row>
  </sheetData>
  <mergeCells count="103">
    <mergeCell ref="A1:AH1"/>
    <mergeCell ref="A2:AH2"/>
    <mergeCell ref="A6:AH6"/>
    <mergeCell ref="A7:AH7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view="pageBreakPreview" zoomScale="90" zoomScaleNormal="80" zoomScaleSheetLayoutView="90" zoomScalePageLayoutView="80" workbookViewId="0">
      <pane ySplit="5" topLeftCell="A6" activePane="bottomLeft" state="frozen"/>
      <selection pane="bottomLeft" sqref="A1:BR1"/>
    </sheetView>
  </sheetViews>
  <sheetFormatPr defaultRowHeight="12.75" x14ac:dyDescent="0.2"/>
  <cols>
    <col min="1" max="65" width="2.7109375" style="7" customWidth="1"/>
    <col min="66" max="66" width="2.7109375" style="11" customWidth="1"/>
    <col min="67" max="70" width="2.7109375" style="55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x14ac:dyDescent="0.2">
      <c r="A1" s="189" t="s">
        <v>675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2"/>
    </row>
    <row r="2" spans="1:71" s="11" customFormat="1" x14ac:dyDescent="0.2">
      <c r="A2" s="190" t="s">
        <v>667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2"/>
    </row>
    <row r="3" spans="1:71" s="12" customFormat="1" ht="12.9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</row>
    <row r="4" spans="1:71" ht="12.95" customHeight="1" x14ac:dyDescent="0.2">
      <c r="A4" s="193" t="s">
        <v>624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5"/>
    </row>
    <row r="5" spans="1:71" ht="120.75" customHeight="1" x14ac:dyDescent="0.2">
      <c r="A5" s="182" t="s">
        <v>567</v>
      </c>
      <c r="B5" s="182"/>
      <c r="C5" s="187" t="s">
        <v>566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2" t="s">
        <v>569</v>
      </c>
      <c r="AF5" s="182"/>
      <c r="AG5" s="182"/>
      <c r="AH5" s="182"/>
      <c r="AI5" s="182" t="s">
        <v>565</v>
      </c>
      <c r="AJ5" s="182"/>
      <c r="AK5" s="182"/>
      <c r="AL5" s="182"/>
      <c r="AM5" s="182" t="s">
        <v>564</v>
      </c>
      <c r="AN5" s="182"/>
      <c r="AO5" s="182"/>
      <c r="AP5" s="182"/>
      <c r="AQ5" s="182" t="s">
        <v>563</v>
      </c>
      <c r="AR5" s="182"/>
      <c r="AS5" s="182"/>
      <c r="AT5" s="182"/>
      <c r="AU5" s="182" t="s">
        <v>562</v>
      </c>
      <c r="AV5" s="182"/>
      <c r="AW5" s="182"/>
      <c r="AX5" s="182"/>
      <c r="AY5" s="182" t="s">
        <v>225</v>
      </c>
      <c r="AZ5" s="182"/>
      <c r="BA5" s="182"/>
      <c r="BB5" s="182"/>
      <c r="BC5" s="182" t="s">
        <v>561</v>
      </c>
      <c r="BD5" s="182"/>
      <c r="BE5" s="182"/>
      <c r="BF5" s="182"/>
      <c r="BG5" s="182" t="s">
        <v>560</v>
      </c>
      <c r="BH5" s="182"/>
      <c r="BI5" s="182"/>
      <c r="BJ5" s="182"/>
      <c r="BK5" s="182" t="s">
        <v>559</v>
      </c>
      <c r="BL5" s="182"/>
      <c r="BM5" s="182"/>
      <c r="BN5" s="182"/>
      <c r="BO5" s="182" t="s">
        <v>558</v>
      </c>
      <c r="BP5" s="182"/>
      <c r="BQ5" s="182"/>
      <c r="BR5" s="182"/>
    </row>
    <row r="6" spans="1:71" ht="12.95" customHeight="1" x14ac:dyDescent="0.2">
      <c r="A6" s="175" t="s">
        <v>248</v>
      </c>
      <c r="B6" s="175"/>
      <c r="C6" s="185" t="s">
        <v>247</v>
      </c>
      <c r="D6" s="185"/>
      <c r="E6" s="185"/>
      <c r="F6" s="185"/>
      <c r="G6" s="185"/>
      <c r="H6" s="185"/>
      <c r="I6" s="185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75" t="s">
        <v>246</v>
      </c>
      <c r="AF6" s="175"/>
      <c r="AG6" s="175"/>
      <c r="AH6" s="175"/>
      <c r="AI6" s="175" t="s">
        <v>245</v>
      </c>
      <c r="AJ6" s="175"/>
      <c r="AK6" s="175"/>
      <c r="AL6" s="175"/>
      <c r="AM6" s="175" t="s">
        <v>557</v>
      </c>
      <c r="AN6" s="186"/>
      <c r="AO6" s="186"/>
      <c r="AP6" s="186"/>
      <c r="AQ6" s="175" t="s">
        <v>556</v>
      </c>
      <c r="AR6" s="186"/>
      <c r="AS6" s="186"/>
      <c r="AT6" s="186"/>
      <c r="AU6" s="175" t="s">
        <v>555</v>
      </c>
      <c r="AV6" s="186"/>
      <c r="AW6" s="186"/>
      <c r="AX6" s="186"/>
      <c r="AY6" s="175" t="s">
        <v>554</v>
      </c>
      <c r="AZ6" s="186"/>
      <c r="BA6" s="186"/>
      <c r="BB6" s="186"/>
      <c r="BC6" s="175" t="s">
        <v>553</v>
      </c>
      <c r="BD6" s="175"/>
      <c r="BE6" s="175"/>
      <c r="BF6" s="175"/>
      <c r="BG6" s="175" t="s">
        <v>552</v>
      </c>
      <c r="BH6" s="175"/>
      <c r="BI6" s="175"/>
      <c r="BJ6" s="175"/>
      <c r="BK6" s="175" t="s">
        <v>551</v>
      </c>
      <c r="BL6" s="175"/>
      <c r="BM6" s="175"/>
      <c r="BN6" s="175"/>
      <c r="BO6" s="175" t="s">
        <v>550</v>
      </c>
      <c r="BP6" s="175"/>
      <c r="BQ6" s="175"/>
      <c r="BR6" s="175"/>
    </row>
    <row r="7" spans="1:71" ht="12.95" customHeight="1" x14ac:dyDescent="0.2">
      <c r="A7" s="175" t="s">
        <v>248</v>
      </c>
      <c r="B7" s="175"/>
      <c r="C7" s="181" t="s">
        <v>549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84"/>
      <c r="BP7" s="184"/>
      <c r="BQ7" s="184"/>
      <c r="BR7" s="184"/>
    </row>
    <row r="8" spans="1:71" ht="26.1" customHeight="1" x14ac:dyDescent="0.2">
      <c r="A8" s="175" t="s">
        <v>247</v>
      </c>
      <c r="B8" s="175"/>
      <c r="C8" s="181" t="s">
        <v>548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84"/>
      <c r="BP8" s="184"/>
      <c r="BQ8" s="184"/>
      <c r="BR8" s="184"/>
    </row>
    <row r="9" spans="1:71" ht="12.95" customHeight="1" x14ac:dyDescent="0.2">
      <c r="A9" s="175" t="s">
        <v>246</v>
      </c>
      <c r="B9" s="175"/>
      <c r="C9" s="181" t="s">
        <v>547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84"/>
      <c r="BP9" s="184"/>
      <c r="BQ9" s="184"/>
      <c r="BR9" s="184"/>
    </row>
    <row r="10" spans="1:71" ht="12.95" customHeight="1" x14ac:dyDescent="0.2">
      <c r="A10" s="175" t="s">
        <v>245</v>
      </c>
      <c r="B10" s="175"/>
      <c r="C10" s="181" t="s">
        <v>546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84"/>
      <c r="BP10" s="184"/>
      <c r="BQ10" s="184"/>
      <c r="BR10" s="184"/>
    </row>
    <row r="11" spans="1:71" ht="12.95" customHeight="1" x14ac:dyDescent="0.2">
      <c r="A11" s="175" t="s">
        <v>557</v>
      </c>
      <c r="B11" s="175"/>
      <c r="C11" s="181" t="s">
        <v>545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84"/>
      <c r="BP11" s="184"/>
      <c r="BQ11" s="184"/>
      <c r="BR11" s="184"/>
    </row>
    <row r="12" spans="1:71" ht="12.95" customHeight="1" x14ac:dyDescent="0.2">
      <c r="A12" s="175" t="s">
        <v>556</v>
      </c>
      <c r="B12" s="175"/>
      <c r="C12" s="181" t="s">
        <v>544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84"/>
      <c r="BP12" s="184"/>
      <c r="BQ12" s="184"/>
      <c r="BR12" s="184"/>
    </row>
    <row r="13" spans="1:71" ht="12.95" customHeight="1" x14ac:dyDescent="0.2">
      <c r="A13" s="175" t="s">
        <v>555</v>
      </c>
      <c r="B13" s="175"/>
      <c r="C13" s="181" t="s">
        <v>543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84"/>
      <c r="BP13" s="184"/>
      <c r="BQ13" s="184"/>
      <c r="BR13" s="184"/>
    </row>
    <row r="14" spans="1:71" ht="12.95" customHeight="1" x14ac:dyDescent="0.2">
      <c r="A14" s="175" t="s">
        <v>554</v>
      </c>
      <c r="B14" s="175"/>
      <c r="C14" s="181" t="s">
        <v>542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 t="s">
        <v>121</v>
      </c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84"/>
      <c r="BP14" s="184"/>
      <c r="BQ14" s="184"/>
      <c r="BR14" s="184"/>
    </row>
    <row r="15" spans="1:71" ht="12.95" customHeight="1" x14ac:dyDescent="0.2">
      <c r="A15" s="175" t="s">
        <v>553</v>
      </c>
      <c r="B15" s="175"/>
      <c r="C15" s="181" t="s">
        <v>541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 t="s">
        <v>118</v>
      </c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84"/>
      <c r="BP15" s="184"/>
      <c r="BQ15" s="184"/>
      <c r="BR15" s="184"/>
    </row>
    <row r="16" spans="1:71" ht="12.95" customHeight="1" x14ac:dyDescent="0.2">
      <c r="A16" s="175" t="s">
        <v>552</v>
      </c>
      <c r="B16" s="175"/>
      <c r="C16" s="181" t="s">
        <v>540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 t="s">
        <v>115</v>
      </c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84"/>
      <c r="BP16" s="184"/>
      <c r="BQ16" s="184"/>
      <c r="BR16" s="184"/>
    </row>
    <row r="17" spans="1:71" ht="12.95" customHeight="1" x14ac:dyDescent="0.2">
      <c r="A17" s="175" t="s">
        <v>551</v>
      </c>
      <c r="B17" s="175"/>
      <c r="C17" s="181" t="s">
        <v>539</v>
      </c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 t="s">
        <v>112</v>
      </c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84"/>
      <c r="BP17" s="184"/>
      <c r="BQ17" s="184"/>
      <c r="BR17" s="184"/>
    </row>
    <row r="18" spans="1:71" ht="12.95" customHeight="1" x14ac:dyDescent="0.2">
      <c r="A18" s="175" t="s">
        <v>550</v>
      </c>
      <c r="B18" s="175"/>
      <c r="C18" s="181" t="s">
        <v>538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 t="s">
        <v>109</v>
      </c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84"/>
      <c r="BP18" s="184"/>
      <c r="BQ18" s="184"/>
      <c r="BR18" s="184"/>
    </row>
    <row r="19" spans="1:71" ht="12.95" customHeight="1" x14ac:dyDescent="0.2">
      <c r="A19" s="175" t="s">
        <v>597</v>
      </c>
      <c r="B19" s="175"/>
      <c r="C19" s="181" t="s">
        <v>537</v>
      </c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 t="s">
        <v>106</v>
      </c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84"/>
      <c r="BP19" s="184"/>
      <c r="BQ19" s="184"/>
      <c r="BR19" s="184"/>
    </row>
    <row r="20" spans="1:71" s="11" customFormat="1" ht="12.95" customHeight="1" x14ac:dyDescent="0.2">
      <c r="A20" s="183">
        <v>14</v>
      </c>
      <c r="B20" s="182"/>
      <c r="C20" s="188" t="s">
        <v>650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76">
        <f>SUM(AE7:AH19)</f>
        <v>0</v>
      </c>
      <c r="AF20" s="177"/>
      <c r="AG20" s="177"/>
      <c r="AH20" s="177"/>
      <c r="AI20" s="176">
        <f t="shared" ref="AI20" si="0">SUM(AI7:AL19)</f>
        <v>0</v>
      </c>
      <c r="AJ20" s="177"/>
      <c r="AK20" s="177"/>
      <c r="AL20" s="177"/>
      <c r="AM20" s="176">
        <f t="shared" ref="AM20" si="1">SUM(AM7:AP19)</f>
        <v>0</v>
      </c>
      <c r="AN20" s="177"/>
      <c r="AO20" s="177"/>
      <c r="AP20" s="177"/>
      <c r="AQ20" s="176">
        <f t="shared" ref="AQ20" si="2">SUM(AQ7:AT19)</f>
        <v>0</v>
      </c>
      <c r="AR20" s="177"/>
      <c r="AS20" s="177"/>
      <c r="AT20" s="177"/>
      <c r="AU20" s="176">
        <f t="shared" ref="AU20" si="3">SUM(AU7:AX19)</f>
        <v>0</v>
      </c>
      <c r="AV20" s="177"/>
      <c r="AW20" s="177"/>
      <c r="AX20" s="177"/>
      <c r="AY20" s="176">
        <f t="shared" ref="AY20" si="4">SUM(AY7:BB19)</f>
        <v>0</v>
      </c>
      <c r="AZ20" s="177"/>
      <c r="BA20" s="177"/>
      <c r="BB20" s="177"/>
      <c r="BC20" s="176">
        <f t="shared" ref="BC20" si="5">SUM(BC7:BF19)</f>
        <v>0</v>
      </c>
      <c r="BD20" s="177"/>
      <c r="BE20" s="177"/>
      <c r="BF20" s="177"/>
      <c r="BG20" s="176">
        <f t="shared" ref="BG20" si="6">SUM(BG7:BJ19)</f>
        <v>0</v>
      </c>
      <c r="BH20" s="177"/>
      <c r="BI20" s="177"/>
      <c r="BJ20" s="177"/>
      <c r="BK20" s="175">
        <f t="shared" ref="BK20" si="7">SUM(AI20:BJ20)</f>
        <v>0</v>
      </c>
      <c r="BL20" s="175"/>
      <c r="BM20" s="175"/>
      <c r="BN20" s="175"/>
      <c r="BO20" s="176">
        <f t="shared" ref="BO20" si="8">SUM(BO7:BR19)</f>
        <v>0</v>
      </c>
      <c r="BP20" s="177"/>
      <c r="BQ20" s="177"/>
      <c r="BR20" s="177"/>
      <c r="BS20" s="55"/>
    </row>
    <row r="21" spans="1:71" s="11" customFormat="1" ht="26.1" customHeight="1" x14ac:dyDescent="0.2">
      <c r="A21" s="175" t="s">
        <v>601</v>
      </c>
      <c r="B21" s="175"/>
      <c r="C21" s="181" t="s">
        <v>536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84"/>
      <c r="BP21" s="184"/>
      <c r="BQ21" s="184"/>
      <c r="BR21" s="184"/>
      <c r="BS21" s="55"/>
    </row>
    <row r="22" spans="1:71" s="11" customFormat="1" ht="26.1" customHeight="1" x14ac:dyDescent="0.2">
      <c r="A22" s="175" t="s">
        <v>603</v>
      </c>
      <c r="B22" s="175"/>
      <c r="C22" s="181" t="s">
        <v>570</v>
      </c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84"/>
      <c r="BP22" s="184"/>
      <c r="BQ22" s="184"/>
      <c r="BR22" s="184"/>
      <c r="BS22" s="55"/>
    </row>
    <row r="23" spans="1:71" s="11" customFormat="1" ht="26.1" customHeight="1" x14ac:dyDescent="0.2">
      <c r="A23" s="175" t="s">
        <v>605</v>
      </c>
      <c r="B23" s="175"/>
      <c r="C23" s="181" t="s">
        <v>571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84"/>
      <c r="BP23" s="184"/>
      <c r="BQ23" s="184"/>
      <c r="BR23" s="184"/>
      <c r="BS23" s="55"/>
    </row>
    <row r="24" spans="1:71" s="11" customFormat="1" ht="26.1" customHeight="1" x14ac:dyDescent="0.2">
      <c r="A24" s="175" t="s">
        <v>607</v>
      </c>
      <c r="B24" s="175"/>
      <c r="C24" s="181" t="s">
        <v>572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84"/>
      <c r="BP24" s="184"/>
      <c r="BQ24" s="184"/>
      <c r="BR24" s="184"/>
      <c r="BS24" s="55"/>
    </row>
    <row r="25" spans="1:71" s="11" customFormat="1" ht="12.95" customHeight="1" x14ac:dyDescent="0.2">
      <c r="A25" s="175" t="s">
        <v>609</v>
      </c>
      <c r="B25" s="175"/>
      <c r="C25" s="181" t="s">
        <v>535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84"/>
      <c r="BP25" s="184"/>
      <c r="BQ25" s="184"/>
      <c r="BR25" s="184"/>
      <c r="BS25" s="55"/>
    </row>
    <row r="26" spans="1:71" s="11" customFormat="1" ht="12.95" customHeight="1" x14ac:dyDescent="0.2">
      <c r="A26" s="175" t="s">
        <v>611</v>
      </c>
      <c r="B26" s="175"/>
      <c r="C26" s="181" t="s">
        <v>534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75">
        <v>7</v>
      </c>
      <c r="AF26" s="175"/>
      <c r="AG26" s="175"/>
      <c r="AH26" s="175"/>
      <c r="AI26" s="179">
        <v>1141420</v>
      </c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>
        <v>50000</v>
      </c>
      <c r="BD26" s="179"/>
      <c r="BE26" s="179"/>
      <c r="BF26" s="179"/>
      <c r="BG26" s="179"/>
      <c r="BH26" s="179"/>
      <c r="BI26" s="179"/>
      <c r="BJ26" s="179"/>
      <c r="BK26" s="179">
        <v>100000</v>
      </c>
      <c r="BL26" s="179"/>
      <c r="BM26" s="179"/>
      <c r="BN26" s="179"/>
      <c r="BO26" s="178"/>
      <c r="BP26" s="178"/>
      <c r="BQ26" s="178"/>
      <c r="BR26" s="178"/>
      <c r="BS26" s="55"/>
    </row>
    <row r="27" spans="1:71" s="11" customFormat="1" ht="12.95" customHeight="1" x14ac:dyDescent="0.2">
      <c r="A27" s="175" t="s">
        <v>613</v>
      </c>
      <c r="B27" s="175"/>
      <c r="C27" s="181" t="s">
        <v>533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75"/>
      <c r="AF27" s="175"/>
      <c r="AG27" s="175"/>
      <c r="AH27" s="175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8"/>
      <c r="BP27" s="178"/>
      <c r="BQ27" s="178"/>
      <c r="BR27" s="178"/>
      <c r="BS27" s="55"/>
    </row>
    <row r="28" spans="1:71" s="11" customFormat="1" ht="12.95" customHeight="1" x14ac:dyDescent="0.2">
      <c r="A28" s="175" t="s">
        <v>615</v>
      </c>
      <c r="B28" s="175"/>
      <c r="C28" s="188" t="s">
        <v>651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76">
        <f>SUM(AE21:AH27)</f>
        <v>7</v>
      </c>
      <c r="AF28" s="177"/>
      <c r="AG28" s="177"/>
      <c r="AH28" s="177"/>
      <c r="AI28" s="176">
        <f t="shared" ref="AI28" si="9">SUM(AI21:AL27)</f>
        <v>1141420</v>
      </c>
      <c r="AJ28" s="180"/>
      <c r="AK28" s="180"/>
      <c r="AL28" s="180"/>
      <c r="AM28" s="176">
        <f t="shared" ref="AM28" si="10">SUM(AM21:AP27)</f>
        <v>0</v>
      </c>
      <c r="AN28" s="180"/>
      <c r="AO28" s="180"/>
      <c r="AP28" s="180"/>
      <c r="AQ28" s="176">
        <f t="shared" ref="AQ28" si="11">SUM(AQ21:AT27)</f>
        <v>0</v>
      </c>
      <c r="AR28" s="180"/>
      <c r="AS28" s="180"/>
      <c r="AT28" s="180"/>
      <c r="AU28" s="176">
        <f t="shared" ref="AU28" si="12">SUM(AU21:AX27)</f>
        <v>0</v>
      </c>
      <c r="AV28" s="180"/>
      <c r="AW28" s="180"/>
      <c r="AX28" s="180"/>
      <c r="AY28" s="176">
        <f t="shared" ref="AY28" si="13">SUM(AY21:BB27)</f>
        <v>0</v>
      </c>
      <c r="AZ28" s="180"/>
      <c r="BA28" s="180"/>
      <c r="BB28" s="180"/>
      <c r="BC28" s="176">
        <f t="shared" ref="BC28" si="14">SUM(BC21:BF27)</f>
        <v>50000</v>
      </c>
      <c r="BD28" s="180"/>
      <c r="BE28" s="180"/>
      <c r="BF28" s="180"/>
      <c r="BG28" s="176">
        <f t="shared" ref="BG28" si="15">SUM(BG21:BJ27)</f>
        <v>0</v>
      </c>
      <c r="BH28" s="180"/>
      <c r="BI28" s="180"/>
      <c r="BJ28" s="180"/>
      <c r="BK28" s="176">
        <f t="shared" ref="BK28" si="16">SUM(BK21:BN27)</f>
        <v>100000</v>
      </c>
      <c r="BL28" s="180"/>
      <c r="BM28" s="180"/>
      <c r="BN28" s="180"/>
      <c r="BO28" s="176">
        <f t="shared" ref="BO28" si="17">SUM(BO21:BR27)</f>
        <v>0</v>
      </c>
      <c r="BP28" s="180"/>
      <c r="BQ28" s="180"/>
      <c r="BR28" s="180"/>
      <c r="BS28" s="55"/>
    </row>
    <row r="29" spans="1:71" s="11" customFormat="1" ht="12.95" customHeight="1" x14ac:dyDescent="0.2">
      <c r="A29" s="175" t="s">
        <v>652</v>
      </c>
      <c r="B29" s="175"/>
      <c r="C29" s="181" t="s">
        <v>532</v>
      </c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75">
        <v>1</v>
      </c>
      <c r="AF29" s="175"/>
      <c r="AG29" s="175"/>
      <c r="AH29" s="175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9"/>
      <c r="BL29" s="179"/>
      <c r="BM29" s="179"/>
      <c r="BN29" s="179"/>
      <c r="BO29" s="179">
        <v>2751600</v>
      </c>
      <c r="BP29" s="179"/>
      <c r="BQ29" s="179"/>
      <c r="BR29" s="179"/>
      <c r="BS29" s="55"/>
    </row>
    <row r="30" spans="1:71" s="11" customFormat="1" ht="12.95" customHeight="1" x14ac:dyDescent="0.2">
      <c r="A30" s="175" t="s">
        <v>653</v>
      </c>
      <c r="B30" s="175"/>
      <c r="C30" s="181" t="s">
        <v>531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75">
        <v>2</v>
      </c>
      <c r="AF30" s="175"/>
      <c r="AG30" s="175"/>
      <c r="AH30" s="175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9"/>
      <c r="BL30" s="179"/>
      <c r="BM30" s="179"/>
      <c r="BN30" s="179"/>
      <c r="BO30" s="179">
        <v>660000</v>
      </c>
      <c r="BP30" s="179"/>
      <c r="BQ30" s="179"/>
      <c r="BR30" s="179"/>
      <c r="BS30" s="55"/>
    </row>
    <row r="31" spans="1:71" s="11" customFormat="1" ht="26.1" customHeight="1" x14ac:dyDescent="0.2">
      <c r="A31" s="175" t="s">
        <v>654</v>
      </c>
      <c r="B31" s="175"/>
      <c r="C31" s="181" t="s">
        <v>530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75">
        <v>2</v>
      </c>
      <c r="AF31" s="175"/>
      <c r="AG31" s="175"/>
      <c r="AH31" s="175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9"/>
      <c r="BL31" s="179"/>
      <c r="BM31" s="179"/>
      <c r="BN31" s="179"/>
      <c r="BO31" s="179">
        <v>2889600</v>
      </c>
      <c r="BP31" s="179"/>
      <c r="BQ31" s="179"/>
      <c r="BR31" s="179"/>
      <c r="BS31" s="55"/>
    </row>
    <row r="32" spans="1:71" s="11" customFormat="1" ht="12.95" customHeight="1" x14ac:dyDescent="0.2">
      <c r="A32" s="175" t="s">
        <v>655</v>
      </c>
      <c r="B32" s="175"/>
      <c r="C32" s="188" t="s">
        <v>657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76">
        <f>SUM(AE29:AH31)</f>
        <v>5</v>
      </c>
      <c r="AF32" s="177"/>
      <c r="AG32" s="177"/>
      <c r="AH32" s="177"/>
      <c r="AI32" s="176">
        <f t="shared" ref="AI32" si="18">SUM(AI29:AL31)</f>
        <v>0</v>
      </c>
      <c r="AJ32" s="180"/>
      <c r="AK32" s="180"/>
      <c r="AL32" s="180"/>
      <c r="AM32" s="176">
        <f t="shared" ref="AM32" si="19">SUM(AM29:AP31)</f>
        <v>0</v>
      </c>
      <c r="AN32" s="180"/>
      <c r="AO32" s="180"/>
      <c r="AP32" s="180"/>
      <c r="AQ32" s="176">
        <f t="shared" ref="AQ32" si="20">SUM(AQ29:AT31)</f>
        <v>0</v>
      </c>
      <c r="AR32" s="180"/>
      <c r="AS32" s="180"/>
      <c r="AT32" s="180"/>
      <c r="AU32" s="176">
        <f t="shared" ref="AU32" si="21">SUM(AU29:AX31)</f>
        <v>0</v>
      </c>
      <c r="AV32" s="180"/>
      <c r="AW32" s="180"/>
      <c r="AX32" s="180"/>
      <c r="AY32" s="176">
        <f t="shared" ref="AY32" si="22">SUM(AY29:BB31)</f>
        <v>0</v>
      </c>
      <c r="AZ32" s="180"/>
      <c r="BA32" s="180"/>
      <c r="BB32" s="180"/>
      <c r="BC32" s="176">
        <f t="shared" ref="BC32" si="23">SUM(BC29:BF31)</f>
        <v>0</v>
      </c>
      <c r="BD32" s="180"/>
      <c r="BE32" s="180"/>
      <c r="BF32" s="180"/>
      <c r="BG32" s="176">
        <f t="shared" ref="BG32" si="24">SUM(BG29:BJ31)</f>
        <v>0</v>
      </c>
      <c r="BH32" s="180"/>
      <c r="BI32" s="180"/>
      <c r="BJ32" s="180"/>
      <c r="BK32" s="176">
        <f t="shared" ref="BK32" si="25">SUM(BK29:BN31)</f>
        <v>0</v>
      </c>
      <c r="BL32" s="180"/>
      <c r="BM32" s="180"/>
      <c r="BN32" s="180"/>
      <c r="BO32" s="176">
        <f t="shared" ref="BO32" si="26">SUM(BO29:BR31)</f>
        <v>6301200</v>
      </c>
      <c r="BP32" s="180"/>
      <c r="BQ32" s="180"/>
      <c r="BR32" s="180"/>
      <c r="BS32" s="55"/>
    </row>
    <row r="33" spans="1:71" s="11" customFormat="1" ht="12.95" customHeight="1" x14ac:dyDescent="0.2">
      <c r="A33" s="175" t="s">
        <v>656</v>
      </c>
      <c r="B33" s="175"/>
      <c r="C33" s="188" t="s">
        <v>529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76">
        <f>SUM(AE32,AE28,AE20)</f>
        <v>12</v>
      </c>
      <c r="AF33" s="177"/>
      <c r="AG33" s="177"/>
      <c r="AH33" s="177"/>
      <c r="AI33" s="176">
        <f t="shared" ref="AI33" si="27">SUM(AI32,AI28,AI20)</f>
        <v>1141420</v>
      </c>
      <c r="AJ33" s="180"/>
      <c r="AK33" s="180"/>
      <c r="AL33" s="180"/>
      <c r="AM33" s="176">
        <f t="shared" ref="AM33" si="28">SUM(AM32,AM28,AM20)</f>
        <v>0</v>
      </c>
      <c r="AN33" s="180"/>
      <c r="AO33" s="180"/>
      <c r="AP33" s="180"/>
      <c r="AQ33" s="176">
        <f t="shared" ref="AQ33" si="29">SUM(AQ32,AQ28,AQ20)</f>
        <v>0</v>
      </c>
      <c r="AR33" s="180"/>
      <c r="AS33" s="180"/>
      <c r="AT33" s="180"/>
      <c r="AU33" s="176">
        <f t="shared" ref="AU33" si="30">SUM(AU32,AU28,AU20)</f>
        <v>0</v>
      </c>
      <c r="AV33" s="180"/>
      <c r="AW33" s="180"/>
      <c r="AX33" s="180"/>
      <c r="AY33" s="176">
        <f t="shared" ref="AY33" si="31">SUM(AY32,AY28,AY20)</f>
        <v>0</v>
      </c>
      <c r="AZ33" s="180"/>
      <c r="BA33" s="180"/>
      <c r="BB33" s="180"/>
      <c r="BC33" s="176">
        <f t="shared" ref="BC33" si="32">SUM(BC32,BC28,BC20)</f>
        <v>50000</v>
      </c>
      <c r="BD33" s="180"/>
      <c r="BE33" s="180"/>
      <c r="BF33" s="180"/>
      <c r="BG33" s="176">
        <f t="shared" ref="BG33" si="33">SUM(BG32,BG28,BG20)</f>
        <v>0</v>
      </c>
      <c r="BH33" s="180"/>
      <c r="BI33" s="180"/>
      <c r="BJ33" s="180"/>
      <c r="BK33" s="179">
        <f>SUM(BK32,BK28)</f>
        <v>100000</v>
      </c>
      <c r="BL33" s="179"/>
      <c r="BM33" s="179"/>
      <c r="BN33" s="179"/>
      <c r="BO33" s="176">
        <f t="shared" ref="BO33" si="34">SUM(BO32,BO28,BO20)</f>
        <v>6301200</v>
      </c>
      <c r="BP33" s="180"/>
      <c r="BQ33" s="180"/>
      <c r="BR33" s="180"/>
      <c r="BS33" s="55"/>
    </row>
    <row r="34" spans="1:71" s="11" customFormat="1" ht="26.1" customHeight="1" x14ac:dyDescent="0.2">
      <c r="A34" s="175">
        <v>79</v>
      </c>
      <c r="B34" s="175"/>
      <c r="C34" s="181" t="s">
        <v>528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75">
        <v>12</v>
      </c>
      <c r="AF34" s="175"/>
      <c r="AG34" s="175"/>
      <c r="AH34" s="175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75"/>
      <c r="BL34" s="175"/>
      <c r="BM34" s="175"/>
      <c r="BN34" s="175"/>
      <c r="BO34" s="184"/>
      <c r="BP34" s="184"/>
      <c r="BQ34" s="184"/>
      <c r="BR34" s="184"/>
      <c r="BS34" s="55"/>
    </row>
    <row r="35" spans="1:71" s="11" customFormat="1" ht="12.95" customHeight="1" x14ac:dyDescent="0.2">
      <c r="A35" s="175">
        <v>80</v>
      </c>
      <c r="B35" s="175"/>
      <c r="C35" s="181" t="s">
        <v>527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75">
        <v>12</v>
      </c>
      <c r="AF35" s="175"/>
      <c r="AG35" s="175"/>
      <c r="AH35" s="175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75"/>
      <c r="BL35" s="175"/>
      <c r="BM35" s="175"/>
      <c r="BN35" s="175"/>
      <c r="BO35" s="184"/>
      <c r="BP35" s="184"/>
      <c r="BQ35" s="184"/>
      <c r="BR35" s="184"/>
      <c r="BS35" s="55"/>
    </row>
    <row r="36" spans="1:71" s="11" customFormat="1" ht="12.95" customHeight="1" x14ac:dyDescent="0.2">
      <c r="A36" s="175">
        <v>81</v>
      </c>
      <c r="B36" s="175"/>
      <c r="C36" s="181" t="s">
        <v>526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75">
        <v>0</v>
      </c>
      <c r="AF36" s="175"/>
      <c r="AG36" s="175"/>
      <c r="AH36" s="175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75"/>
      <c r="BL36" s="175"/>
      <c r="BM36" s="175"/>
      <c r="BN36" s="175"/>
      <c r="BO36" s="184"/>
      <c r="BP36" s="184"/>
      <c r="BQ36" s="184"/>
      <c r="BR36" s="184"/>
      <c r="BS36" s="55"/>
    </row>
    <row r="37" spans="1:71" s="11" customFormat="1" ht="12.95" customHeight="1" x14ac:dyDescent="0.2">
      <c r="A37" s="175">
        <v>82</v>
      </c>
      <c r="B37" s="175"/>
      <c r="C37" s="181" t="s">
        <v>525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75">
        <v>0</v>
      </c>
      <c r="AF37" s="175"/>
      <c r="AG37" s="175"/>
      <c r="AH37" s="175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75"/>
      <c r="BL37" s="175"/>
      <c r="BM37" s="175"/>
      <c r="BN37" s="175"/>
      <c r="BO37" s="184"/>
      <c r="BP37" s="184"/>
      <c r="BQ37" s="184"/>
      <c r="BR37" s="184"/>
      <c r="BS37" s="55"/>
    </row>
    <row r="38" spans="1:71" s="11" customFormat="1" ht="26.1" customHeight="1" x14ac:dyDescent="0.2">
      <c r="A38" s="175">
        <v>83</v>
      </c>
      <c r="B38" s="175"/>
      <c r="C38" s="181" t="s">
        <v>524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75">
        <v>10</v>
      </c>
      <c r="AF38" s="175"/>
      <c r="AG38" s="175"/>
      <c r="AH38" s="175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75"/>
      <c r="BL38" s="175"/>
      <c r="BM38" s="175"/>
      <c r="BN38" s="175"/>
      <c r="BO38" s="184"/>
      <c r="BP38" s="184"/>
      <c r="BQ38" s="184"/>
      <c r="BR38" s="184"/>
      <c r="BS38" s="55"/>
    </row>
    <row r="40" spans="1:71" x14ac:dyDescent="0.2">
      <c r="A40" s="9"/>
      <c r="B40" s="9"/>
      <c r="C40" s="9"/>
      <c r="D40" s="9"/>
      <c r="E40" s="9"/>
      <c r="F40" s="9"/>
      <c r="G40" s="9"/>
    </row>
    <row r="42" spans="1:71" x14ac:dyDescent="0.2">
      <c r="A42" s="7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12.42578125" style="15" customWidth="1"/>
    <col min="19" max="19" width="3.140625" style="15" customWidth="1"/>
    <col min="20" max="20" width="24.85546875" style="15" customWidth="1"/>
    <col min="21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0" s="100" customFormat="1" ht="24.75" customHeight="1" x14ac:dyDescent="0.2">
      <c r="A1" s="201" t="s">
        <v>683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s="100" customFormat="1" ht="25.5" customHeight="1" x14ac:dyDescent="0.2">
      <c r="A2" s="203" t="s">
        <v>668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1:20" s="100" customFormat="1" ht="25.5" customHeight="1" x14ac:dyDescent="0.2">
      <c r="A3" s="324" t="s">
        <v>624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</row>
    <row r="4" spans="1:20" s="100" customFormat="1" ht="25.5" customHeight="1" x14ac:dyDescent="0.2">
      <c r="A4" s="13"/>
      <c r="B4" s="204" t="s">
        <v>579</v>
      </c>
      <c r="C4" s="204"/>
      <c r="D4" s="204"/>
      <c r="E4" s="204"/>
      <c r="F4" s="204"/>
      <c r="G4" s="204"/>
      <c r="H4" s="204"/>
      <c r="I4" s="204"/>
      <c r="J4" s="204"/>
      <c r="K4" s="204"/>
      <c r="L4" s="103"/>
      <c r="M4" s="103"/>
      <c r="N4" s="204" t="s">
        <v>580</v>
      </c>
      <c r="O4" s="204"/>
      <c r="P4" s="204" t="s">
        <v>581</v>
      </c>
      <c r="Q4" s="204"/>
      <c r="R4" s="204"/>
      <c r="S4" s="204"/>
      <c r="T4" s="103" t="s">
        <v>582</v>
      </c>
    </row>
    <row r="5" spans="1:20" ht="21" customHeight="1" x14ac:dyDescent="0.2">
      <c r="A5" s="196" t="s">
        <v>583</v>
      </c>
      <c r="B5" s="197" t="s">
        <v>584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 t="s">
        <v>585</v>
      </c>
      <c r="O5" s="198"/>
      <c r="P5" s="198" t="s">
        <v>659</v>
      </c>
      <c r="Q5" s="200"/>
      <c r="R5" s="200"/>
      <c r="S5" s="200"/>
      <c r="T5" s="325" t="s">
        <v>679</v>
      </c>
    </row>
    <row r="6" spans="1:20" ht="21" customHeight="1" x14ac:dyDescent="0.2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9"/>
      <c r="O6" s="199"/>
      <c r="P6" s="200"/>
      <c r="Q6" s="200"/>
      <c r="R6" s="200"/>
      <c r="S6" s="200"/>
      <c r="T6" s="325"/>
    </row>
    <row r="7" spans="1:20" ht="30" customHeight="1" x14ac:dyDescent="0.2">
      <c r="A7" s="105" t="s">
        <v>248</v>
      </c>
      <c r="B7" s="205" t="s">
        <v>586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 t="s">
        <v>244</v>
      </c>
      <c r="O7" s="206"/>
      <c r="P7" s="207">
        <f>'[1]Kiadások költségvetési 1.'!AG26</f>
        <v>7772620</v>
      </c>
      <c r="Q7" s="207"/>
      <c r="R7" s="207"/>
      <c r="S7" s="207"/>
      <c r="T7" s="326">
        <f>'[1]Kiadások költségvetési 1.'!AH26</f>
        <v>14920386</v>
      </c>
    </row>
    <row r="8" spans="1:20" ht="30" customHeight="1" x14ac:dyDescent="0.2">
      <c r="A8" s="105" t="s">
        <v>247</v>
      </c>
      <c r="B8" s="208" t="s">
        <v>587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6" t="s">
        <v>241</v>
      </c>
      <c r="O8" s="206"/>
      <c r="P8" s="327">
        <f>'[1]Kiadások költségvetési 1.'!AG27</f>
        <v>1617920</v>
      </c>
      <c r="Q8" s="328"/>
      <c r="R8" s="328"/>
      <c r="S8" s="329"/>
      <c r="T8" s="326">
        <f>'[1]Kiadások költségvetési 1.'!AH27</f>
        <v>2121438</v>
      </c>
    </row>
    <row r="9" spans="1:20" ht="30" customHeight="1" x14ac:dyDescent="0.2">
      <c r="A9" s="105" t="s">
        <v>246</v>
      </c>
      <c r="B9" s="205" t="s">
        <v>588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 t="s">
        <v>238</v>
      </c>
      <c r="O9" s="206"/>
      <c r="P9" s="207">
        <f>'[1]Kiadások költségvetési 1.'!AG52</f>
        <v>16214140</v>
      </c>
      <c r="Q9" s="207"/>
      <c r="R9" s="207"/>
      <c r="S9" s="207"/>
      <c r="T9" s="326">
        <f>'[1]Kiadások költségvetési 1.'!AH52</f>
        <v>20755285</v>
      </c>
    </row>
    <row r="10" spans="1:20" ht="30" customHeight="1" x14ac:dyDescent="0.2">
      <c r="A10" s="105" t="s">
        <v>245</v>
      </c>
      <c r="B10" s="205" t="s">
        <v>589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6" t="s">
        <v>235</v>
      </c>
      <c r="O10" s="206"/>
      <c r="P10" s="207">
        <f>'[1]Kiadások költségvetési 1.'!AG61</f>
        <v>5114000</v>
      </c>
      <c r="Q10" s="207"/>
      <c r="R10" s="207"/>
      <c r="S10" s="207"/>
      <c r="T10" s="326">
        <f>'[1]Kiadások költségvetési 1.'!AH61</f>
        <v>6425600</v>
      </c>
    </row>
    <row r="11" spans="1:20" ht="30" customHeight="1" x14ac:dyDescent="0.2">
      <c r="A11" s="105" t="s">
        <v>557</v>
      </c>
      <c r="B11" s="205" t="s">
        <v>590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6" t="s">
        <v>232</v>
      </c>
      <c r="O11" s="206"/>
      <c r="P11" s="207">
        <f>'[1]Kiadások költségvetési 1.'!AG78</f>
        <v>39340925</v>
      </c>
      <c r="Q11" s="207"/>
      <c r="R11" s="207"/>
      <c r="S11" s="207"/>
      <c r="T11" s="326">
        <f>'[1]Kiadások költségvetési 1.'!AH78</f>
        <v>36968660</v>
      </c>
    </row>
    <row r="12" spans="1:20" ht="30" customHeight="1" x14ac:dyDescent="0.2">
      <c r="A12" s="105" t="s">
        <v>556</v>
      </c>
      <c r="B12" s="205" t="s">
        <v>591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6" t="s">
        <v>229</v>
      </c>
      <c r="O12" s="206"/>
      <c r="P12" s="207">
        <f>'[1]Kiadások költségvetési 1.'!AG86</f>
        <v>1898650</v>
      </c>
      <c r="Q12" s="207"/>
      <c r="R12" s="207"/>
      <c r="S12" s="207"/>
      <c r="T12" s="326">
        <f>'[1]Kiadások költségvetési 1.'!AH86</f>
        <v>185613574</v>
      </c>
    </row>
    <row r="13" spans="1:20" ht="30" customHeight="1" x14ac:dyDescent="0.2">
      <c r="A13" s="105" t="s">
        <v>555</v>
      </c>
      <c r="B13" s="205" t="s">
        <v>592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6" t="s">
        <v>226</v>
      </c>
      <c r="O13" s="206"/>
      <c r="P13" s="207">
        <f>'[1]Kiadások költségvetési 1.'!AG91</f>
        <v>41758100</v>
      </c>
      <c r="Q13" s="207"/>
      <c r="R13" s="207"/>
      <c r="S13" s="207"/>
      <c r="T13" s="326">
        <f>'[1]Kiadások költségvetési 1.'!AH91</f>
        <v>42539150</v>
      </c>
    </row>
    <row r="14" spans="1:20" ht="30" customHeight="1" thickBot="1" x14ac:dyDescent="0.25">
      <c r="A14" s="105" t="s">
        <v>554</v>
      </c>
      <c r="B14" s="209" t="s">
        <v>593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10" t="s">
        <v>223</v>
      </c>
      <c r="O14" s="210"/>
      <c r="P14" s="207">
        <f>'[1]Kiadások költségvetési 1.'!AG101</f>
        <v>0</v>
      </c>
      <c r="Q14" s="207"/>
      <c r="R14" s="207"/>
      <c r="S14" s="207"/>
      <c r="T14" s="326">
        <f>'[1]Kiadások költségvetési 1.'!AH101</f>
        <v>0</v>
      </c>
    </row>
    <row r="15" spans="1:20" ht="30" customHeight="1" thickBot="1" x14ac:dyDescent="0.25">
      <c r="A15" s="52" t="s">
        <v>553</v>
      </c>
      <c r="B15" s="211" t="s">
        <v>594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3"/>
      <c r="O15" s="213"/>
      <c r="P15" s="214">
        <f>SUM(P7:S14)</f>
        <v>113716355</v>
      </c>
      <c r="Q15" s="214"/>
      <c r="R15" s="214"/>
      <c r="S15" s="214"/>
      <c r="T15" s="330">
        <f>'[1]Kiadások költségvetési 1.'!AH102</f>
        <v>309344093</v>
      </c>
    </row>
    <row r="16" spans="1:20" ht="30" customHeight="1" x14ac:dyDescent="0.2">
      <c r="A16" s="105" t="s">
        <v>552</v>
      </c>
      <c r="B16" s="215" t="s">
        <v>595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7" t="s">
        <v>217</v>
      </c>
      <c r="O16" s="217"/>
      <c r="P16" s="218">
        <f>'[1]Bevételek (költségvetési) 2.'!AG19</f>
        <v>23617021</v>
      </c>
      <c r="Q16" s="218"/>
      <c r="R16" s="218"/>
      <c r="S16" s="218"/>
      <c r="T16" s="326">
        <f>'[1]Bevételek (költségvetési) 2.'!AH19</f>
        <v>36429825</v>
      </c>
    </row>
    <row r="17" spans="1:20" ht="30" customHeight="1" x14ac:dyDescent="0.2">
      <c r="A17" s="105" t="s">
        <v>551</v>
      </c>
      <c r="B17" s="219" t="s">
        <v>596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06" t="s">
        <v>214</v>
      </c>
      <c r="O17" s="206"/>
      <c r="P17" s="218">
        <f>'[1]Bevételek (költségvetési) 2.'!AG25</f>
        <v>37050974</v>
      </c>
      <c r="Q17" s="218"/>
      <c r="R17" s="218"/>
      <c r="S17" s="218"/>
      <c r="T17" s="326">
        <f>'[1]Bevételek (költségvetési) 2.'!AH25</f>
        <v>221702311</v>
      </c>
    </row>
    <row r="18" spans="1:20" ht="30" customHeight="1" x14ac:dyDescent="0.2">
      <c r="A18" s="105" t="s">
        <v>550</v>
      </c>
      <c r="B18" s="219" t="s">
        <v>598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06" t="s">
        <v>211</v>
      </c>
      <c r="O18" s="206"/>
      <c r="P18" s="218">
        <f>'[1]Bevételek (költségvetési) 2.'!AG39</f>
        <v>21050000</v>
      </c>
      <c r="Q18" s="218"/>
      <c r="R18" s="218"/>
      <c r="S18" s="218"/>
      <c r="T18" s="326">
        <f>'[1]Bevételek (költségvetési) 2.'!AH39</f>
        <v>21400000</v>
      </c>
    </row>
    <row r="19" spans="1:20" ht="30" customHeight="1" x14ac:dyDescent="0.2">
      <c r="A19" s="105" t="s">
        <v>597</v>
      </c>
      <c r="B19" s="219" t="s">
        <v>600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06" t="s">
        <v>208</v>
      </c>
      <c r="O19" s="206"/>
      <c r="P19" s="218">
        <f>'[1]Bevételek (költségvetési) 2.'!AG55</f>
        <v>2780000</v>
      </c>
      <c r="Q19" s="218"/>
      <c r="R19" s="218"/>
      <c r="S19" s="218"/>
      <c r="T19" s="326">
        <f>'[1]Bevételek (költségvetési) 2.'!AH55</f>
        <v>1784253</v>
      </c>
    </row>
    <row r="20" spans="1:20" ht="30" customHeight="1" x14ac:dyDescent="0.2">
      <c r="A20" s="105" t="s">
        <v>599</v>
      </c>
      <c r="B20" s="219" t="s">
        <v>602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06" t="s">
        <v>205</v>
      </c>
      <c r="O20" s="206"/>
      <c r="P20" s="218">
        <f>'[1]Bevételek (költségvetési) 2.'!AG61</f>
        <v>0</v>
      </c>
      <c r="Q20" s="218"/>
      <c r="R20" s="218"/>
      <c r="S20" s="218"/>
      <c r="T20" s="326">
        <f>'[1]Bevételek (költségvetési) 2.'!AH61</f>
        <v>0</v>
      </c>
    </row>
    <row r="21" spans="1:20" ht="30" customHeight="1" x14ac:dyDescent="0.2">
      <c r="A21" s="105" t="s">
        <v>601</v>
      </c>
      <c r="B21" s="219" t="s">
        <v>604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06" t="s">
        <v>202</v>
      </c>
      <c r="O21" s="206"/>
      <c r="P21" s="218">
        <f>'[1]Bevételek (költségvetési) 2.'!AG67</f>
        <v>100000</v>
      </c>
      <c r="Q21" s="218"/>
      <c r="R21" s="218"/>
      <c r="S21" s="218"/>
      <c r="T21" s="326">
        <f>'[1]Bevételek (költségvetési) 2.'!AH67</f>
        <v>330078</v>
      </c>
    </row>
    <row r="22" spans="1:20" ht="30" customHeight="1" thickBot="1" x14ac:dyDescent="0.25">
      <c r="A22" s="105" t="s">
        <v>603</v>
      </c>
      <c r="B22" s="221" t="s">
        <v>606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10" t="s">
        <v>199</v>
      </c>
      <c r="O22" s="210"/>
      <c r="P22" s="218">
        <f>'[1]Bevételek (költségvetési) 2.'!AG73</f>
        <v>0</v>
      </c>
      <c r="Q22" s="218"/>
      <c r="R22" s="218"/>
      <c r="S22" s="218"/>
      <c r="T22" s="326">
        <f>'[1]Bevételek (költségvetési) 2.'!AH73</f>
        <v>0</v>
      </c>
    </row>
    <row r="23" spans="1:20" ht="30" customHeight="1" thickBot="1" x14ac:dyDescent="0.25">
      <c r="A23" s="52" t="s">
        <v>605</v>
      </c>
      <c r="B23" s="232" t="s">
        <v>608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13" t="s">
        <v>196</v>
      </c>
      <c r="O23" s="213"/>
      <c r="P23" s="234">
        <f>SUM(P16:S22)</f>
        <v>84597995</v>
      </c>
      <c r="Q23" s="234"/>
      <c r="R23" s="234"/>
      <c r="S23" s="234"/>
      <c r="T23" s="330">
        <f>'[1]Bevételek (költségvetési) 2.'!AH74</f>
        <v>281646467</v>
      </c>
    </row>
    <row r="24" spans="1:20" ht="30" customHeight="1" thickBot="1" x14ac:dyDescent="0.25">
      <c r="A24" s="52" t="s">
        <v>607</v>
      </c>
      <c r="B24" s="223" t="s">
        <v>610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5" t="s">
        <v>193</v>
      </c>
      <c r="O24" s="225"/>
      <c r="P24" s="228">
        <f>'[1]Finanszírozási kiadások 3.'!AG36</f>
        <v>889562</v>
      </c>
      <c r="Q24" s="228"/>
      <c r="R24" s="228"/>
      <c r="S24" s="228"/>
      <c r="T24" s="330">
        <f>'[1]Finanszírozási kiadások 3.'!AH36</f>
        <v>889562</v>
      </c>
    </row>
    <row r="25" spans="1:20" ht="30" customHeight="1" x14ac:dyDescent="0.2">
      <c r="A25" s="105" t="s">
        <v>609</v>
      </c>
      <c r="B25" s="227" t="s">
        <v>612</v>
      </c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7" t="s">
        <v>190</v>
      </c>
      <c r="O25" s="217"/>
      <c r="P25" s="228">
        <f>'[1]Finanszírozási bevételek 4.'!AG24</f>
        <v>0</v>
      </c>
      <c r="Q25" s="228"/>
      <c r="R25" s="228"/>
      <c r="S25" s="228"/>
      <c r="T25" s="331">
        <f>'[1]Finanszírozási bevételek 4.'!AH24</f>
        <v>0</v>
      </c>
    </row>
    <row r="26" spans="1:20" ht="30" customHeight="1" thickBot="1" x14ac:dyDescent="0.25">
      <c r="A26" s="105" t="s">
        <v>611</v>
      </c>
      <c r="B26" s="229" t="s">
        <v>614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1" t="s">
        <v>187</v>
      </c>
      <c r="O26" s="231"/>
      <c r="P26" s="228">
        <f>'[1]Finanszírozási bevételek 4.'!AG39-'[1]Finanszírozási bevételek 4.'!AG24</f>
        <v>30007922</v>
      </c>
      <c r="Q26" s="228"/>
      <c r="R26" s="228"/>
      <c r="S26" s="228"/>
      <c r="T26" s="326">
        <f>'[1]Finanszírozási bevételek 4.'!AH39</f>
        <v>28587188</v>
      </c>
    </row>
    <row r="27" spans="1:20" ht="30" customHeight="1" thickBot="1" x14ac:dyDescent="0.25">
      <c r="A27" s="52" t="s">
        <v>613</v>
      </c>
      <c r="B27" s="223" t="s">
        <v>616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5" t="s">
        <v>184</v>
      </c>
      <c r="O27" s="225"/>
      <c r="P27" s="226">
        <f>SUM(P25:S26)</f>
        <v>30007922</v>
      </c>
      <c r="Q27" s="226"/>
      <c r="R27" s="226"/>
      <c r="S27" s="226"/>
      <c r="T27" s="330">
        <f>'[1]Finanszírozási bevételek 4.'!AH39</f>
        <v>28587188</v>
      </c>
    </row>
    <row r="28" spans="1:20" ht="13.5" customHeight="1" x14ac:dyDescent="0.2"/>
    <row r="29" spans="1:20" ht="13.5" customHeight="1" x14ac:dyDescent="0.2"/>
    <row r="30" spans="1:20" ht="13.5" customHeight="1" x14ac:dyDescent="0.2"/>
  </sheetData>
  <mergeCells count="74">
    <mergeCell ref="B27:M27"/>
    <mergeCell ref="N27:O27"/>
    <mergeCell ref="P27:S27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5:A6"/>
    <mergeCell ref="B5:M6"/>
    <mergeCell ref="N5:O6"/>
    <mergeCell ref="P5:S6"/>
    <mergeCell ref="B4:K4"/>
    <mergeCell ref="N4:O4"/>
    <mergeCell ref="P4:S4"/>
    <mergeCell ref="A1:T1"/>
    <mergeCell ref="A2:T2"/>
    <mergeCell ref="A3:T3"/>
    <mergeCell ref="T5:T6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 x14ac:dyDescent="0.2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 x14ac:dyDescent="0.2">
      <c r="A1" s="201" t="s">
        <v>676</v>
      </c>
      <c r="B1" s="201"/>
      <c r="C1" s="201"/>
      <c r="D1" s="201"/>
      <c r="E1" s="201"/>
      <c r="F1" s="201"/>
      <c r="G1" s="201"/>
      <c r="H1" s="17"/>
      <c r="I1" s="17"/>
      <c r="J1" s="17"/>
      <c r="K1" s="17"/>
      <c r="L1" s="17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 x14ac:dyDescent="0.2">
      <c r="A3" s="243" t="s">
        <v>669</v>
      </c>
      <c r="B3" s="243"/>
      <c r="C3" s="243"/>
      <c r="D3" s="243"/>
      <c r="E3" s="243"/>
      <c r="F3" s="243"/>
      <c r="G3" s="243"/>
      <c r="H3" s="18"/>
      <c r="I3" s="18"/>
      <c r="J3" s="18"/>
      <c r="K3" s="18"/>
      <c r="L3" s="18"/>
    </row>
    <row r="4" spans="1:12" x14ac:dyDescent="0.2">
      <c r="G4" s="19" t="s">
        <v>624</v>
      </c>
    </row>
    <row r="5" spans="1:12" x14ac:dyDescent="0.2">
      <c r="A5" s="20" t="s">
        <v>579</v>
      </c>
      <c r="B5" s="20" t="s">
        <v>580</v>
      </c>
      <c r="C5" s="20" t="s">
        <v>581</v>
      </c>
      <c r="D5" s="20" t="s">
        <v>582</v>
      </c>
      <c r="E5" s="20" t="s">
        <v>617</v>
      </c>
      <c r="F5" s="20" t="s">
        <v>618</v>
      </c>
      <c r="G5" s="20" t="s">
        <v>619</v>
      </c>
    </row>
    <row r="6" spans="1:12" x14ac:dyDescent="0.2">
      <c r="A6" s="241" t="s">
        <v>620</v>
      </c>
      <c r="B6" s="245"/>
      <c r="C6" s="237" t="s">
        <v>253</v>
      </c>
      <c r="D6" s="237">
        <v>2017</v>
      </c>
      <c r="E6" s="237">
        <v>2018</v>
      </c>
      <c r="F6" s="239">
        <v>2019</v>
      </c>
      <c r="G6" s="241">
        <v>2020</v>
      </c>
    </row>
    <row r="7" spans="1:12" x14ac:dyDescent="0.2">
      <c r="A7" s="244"/>
      <c r="B7" s="246"/>
      <c r="C7" s="247"/>
      <c r="D7" s="238"/>
      <c r="E7" s="238"/>
      <c r="F7" s="240"/>
      <c r="G7" s="242"/>
    </row>
    <row r="8" spans="1:12" ht="72.75" customHeight="1" x14ac:dyDescent="0.2">
      <c r="A8" s="204" t="s">
        <v>248</v>
      </c>
      <c r="B8" s="21" t="s">
        <v>621</v>
      </c>
      <c r="C8" s="22"/>
      <c r="D8" s="235"/>
      <c r="E8" s="235"/>
      <c r="F8" s="235"/>
      <c r="G8" s="235"/>
    </row>
    <row r="9" spans="1:12" ht="38.25" x14ac:dyDescent="0.2">
      <c r="A9" s="204"/>
      <c r="B9" s="21" t="s">
        <v>622</v>
      </c>
      <c r="C9" s="23"/>
      <c r="D9" s="235"/>
      <c r="E9" s="235"/>
      <c r="F9" s="235"/>
      <c r="G9" s="235"/>
    </row>
    <row r="10" spans="1:12" x14ac:dyDescent="0.2">
      <c r="A10" s="204"/>
      <c r="B10" s="30" t="s">
        <v>623</v>
      </c>
      <c r="C10" s="31"/>
      <c r="D10" s="32">
        <v>0</v>
      </c>
      <c r="E10" s="25">
        <v>0</v>
      </c>
      <c r="F10" s="25">
        <v>0</v>
      </c>
      <c r="G10" s="25">
        <v>0</v>
      </c>
    </row>
    <row r="11" spans="1:12" ht="95.25" customHeight="1" x14ac:dyDescent="0.2">
      <c r="A11" s="204" t="s">
        <v>247</v>
      </c>
      <c r="B11" s="33" t="s">
        <v>621</v>
      </c>
      <c r="C11" s="34"/>
      <c r="D11" s="236"/>
      <c r="E11" s="235"/>
      <c r="F11" s="235"/>
      <c r="G11" s="235"/>
    </row>
    <row r="12" spans="1:12" ht="38.25" x14ac:dyDescent="0.2">
      <c r="A12" s="204"/>
      <c r="B12" s="33" t="s">
        <v>622</v>
      </c>
      <c r="C12" s="35"/>
      <c r="D12" s="236"/>
      <c r="E12" s="235"/>
      <c r="F12" s="235"/>
      <c r="G12" s="235"/>
    </row>
    <row r="13" spans="1:12" x14ac:dyDescent="0.2">
      <c r="A13" s="204"/>
      <c r="B13" s="36" t="s">
        <v>623</v>
      </c>
      <c r="C13" s="37"/>
      <c r="D13" s="38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130" zoomScaleNormal="100" zoomScaleSheetLayoutView="130" workbookViewId="0">
      <selection sqref="A1:XFD1048576"/>
    </sheetView>
  </sheetViews>
  <sheetFormatPr defaultRowHeight="12.75" x14ac:dyDescent="0.2"/>
  <cols>
    <col min="1" max="1" width="3.85546875" style="100" customWidth="1"/>
    <col min="2" max="2" width="15.85546875" style="100" customWidth="1"/>
    <col min="3" max="5" width="9.140625" style="100"/>
    <col min="6" max="6" width="18.28515625" style="100" customWidth="1"/>
    <col min="7" max="7" width="6" style="100" hidden="1" customWidth="1"/>
    <col min="8" max="8" width="2.140625" style="100" hidden="1" customWidth="1"/>
    <col min="9" max="9" width="24.140625" style="100" customWidth="1"/>
    <col min="10" max="10" width="21.28515625" style="100" customWidth="1"/>
    <col min="11" max="16384" width="9.140625" style="100"/>
  </cols>
  <sheetData>
    <row r="1" spans="1:10" x14ac:dyDescent="0.2">
      <c r="A1" s="202" t="s">
        <v>684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</row>
    <row r="3" spans="1:10" ht="15" x14ac:dyDescent="0.25">
      <c r="B3" s="248" t="s">
        <v>670</v>
      </c>
      <c r="C3" s="248"/>
      <c r="D3" s="248"/>
      <c r="E3" s="248"/>
      <c r="F3" s="248"/>
      <c r="G3" s="248"/>
      <c r="H3" s="248"/>
      <c r="I3" s="248"/>
      <c r="J3" s="248"/>
    </row>
    <row r="4" spans="1:10" x14ac:dyDescent="0.2">
      <c r="I4" s="332" t="s">
        <v>624</v>
      </c>
      <c r="J4" s="332"/>
    </row>
    <row r="5" spans="1:10" x14ac:dyDescent="0.2">
      <c r="A5" s="13"/>
      <c r="B5" s="104" t="s">
        <v>579</v>
      </c>
      <c r="C5" s="235" t="s">
        <v>580</v>
      </c>
      <c r="D5" s="235"/>
      <c r="E5" s="235"/>
      <c r="F5" s="235"/>
      <c r="G5" s="104"/>
      <c r="H5" s="104"/>
      <c r="I5" s="104" t="s">
        <v>582</v>
      </c>
      <c r="J5" s="104" t="s">
        <v>617</v>
      </c>
    </row>
    <row r="6" spans="1:10" ht="83.25" customHeight="1" x14ac:dyDescent="0.2">
      <c r="A6" s="13" t="s">
        <v>248</v>
      </c>
      <c r="B6" s="26" t="s">
        <v>625</v>
      </c>
      <c r="C6" s="249" t="s">
        <v>626</v>
      </c>
      <c r="D6" s="249"/>
      <c r="E6" s="249"/>
      <c r="F6" s="249"/>
      <c r="G6" s="249"/>
      <c r="H6" s="249"/>
      <c r="I6" s="26" t="s">
        <v>660</v>
      </c>
      <c r="J6" s="26" t="s">
        <v>685</v>
      </c>
    </row>
    <row r="7" spans="1:10" ht="26.25" customHeight="1" x14ac:dyDescent="0.2">
      <c r="A7" s="13" t="s">
        <v>247</v>
      </c>
      <c r="B7" s="29" t="s">
        <v>248</v>
      </c>
      <c r="C7" s="250" t="s">
        <v>627</v>
      </c>
      <c r="D7" s="251"/>
      <c r="E7" s="251"/>
      <c r="F7" s="251"/>
      <c r="G7" s="251"/>
      <c r="H7" s="252"/>
      <c r="I7" s="27">
        <f>'[1]Kiadások költségvetési 1.'!AG79</f>
        <v>0</v>
      </c>
      <c r="J7" s="27">
        <f>'[1]Kiadások költségvetési 1.'!AH79</f>
        <v>0</v>
      </c>
    </row>
    <row r="8" spans="1:10" ht="26.25" customHeight="1" x14ac:dyDescent="0.2">
      <c r="A8" s="13" t="s">
        <v>246</v>
      </c>
      <c r="B8" s="29" t="s">
        <v>247</v>
      </c>
      <c r="C8" s="250" t="s">
        <v>628</v>
      </c>
      <c r="D8" s="251"/>
      <c r="E8" s="251"/>
      <c r="F8" s="251"/>
      <c r="G8" s="251"/>
      <c r="H8" s="252"/>
      <c r="I8" s="27">
        <f>'[1]Kiadások költségvetési 1.'!AG80</f>
        <v>0</v>
      </c>
      <c r="J8" s="27">
        <f>'[1]Kiadások költségvetési 1.'!AH80</f>
        <v>144410176</v>
      </c>
    </row>
    <row r="9" spans="1:10" ht="26.25" customHeight="1" x14ac:dyDescent="0.2">
      <c r="A9" s="13" t="s">
        <v>245</v>
      </c>
      <c r="B9" s="29" t="s">
        <v>246</v>
      </c>
      <c r="C9" s="250" t="s">
        <v>629</v>
      </c>
      <c r="D9" s="254"/>
      <c r="E9" s="254"/>
      <c r="F9" s="254"/>
      <c r="G9" s="254"/>
      <c r="H9" s="255"/>
      <c r="I9" s="27">
        <f>'[1]Kiadások költségvetési 1.'!AG81</f>
        <v>0</v>
      </c>
      <c r="J9" s="27">
        <f>'[1]Kiadások költségvetési 1.'!AH81</f>
        <v>0</v>
      </c>
    </row>
    <row r="10" spans="1:10" ht="26.25" customHeight="1" x14ac:dyDescent="0.2">
      <c r="A10" s="13" t="s">
        <v>557</v>
      </c>
      <c r="B10" s="29" t="s">
        <v>245</v>
      </c>
      <c r="C10" s="250" t="s">
        <v>630</v>
      </c>
      <c r="D10" s="251"/>
      <c r="E10" s="251"/>
      <c r="F10" s="251"/>
      <c r="G10" s="251"/>
      <c r="H10" s="252"/>
      <c r="I10" s="27">
        <f>'[1]Kiadások költségvetési 1.'!AG82</f>
        <v>1495000</v>
      </c>
      <c r="J10" s="27">
        <f>'[1]Kiadások költségvetési 1.'!AH82</f>
        <v>1755000</v>
      </c>
    </row>
    <row r="11" spans="1:10" ht="26.25" customHeight="1" x14ac:dyDescent="0.2">
      <c r="A11" s="13" t="s">
        <v>556</v>
      </c>
      <c r="B11" s="29" t="s">
        <v>557</v>
      </c>
      <c r="C11" s="256" t="s">
        <v>631</v>
      </c>
      <c r="D11" s="251"/>
      <c r="E11" s="251"/>
      <c r="F11" s="251"/>
      <c r="G11" s="251"/>
      <c r="H11" s="252"/>
      <c r="I11" s="27">
        <f>'[1]Kiadások költségvetési 1.'!AG83</f>
        <v>0</v>
      </c>
      <c r="J11" s="27">
        <f>'[1]Kiadások költségvetési 1.'!AH83</f>
        <v>0</v>
      </c>
    </row>
    <row r="12" spans="1:10" ht="26.25" customHeight="1" x14ac:dyDescent="0.2">
      <c r="A12" s="13" t="s">
        <v>555</v>
      </c>
      <c r="B12" s="29" t="s">
        <v>556</v>
      </c>
      <c r="C12" s="256" t="s">
        <v>632</v>
      </c>
      <c r="D12" s="251"/>
      <c r="E12" s="251"/>
      <c r="F12" s="251"/>
      <c r="G12" s="251"/>
      <c r="H12" s="252"/>
      <c r="I12" s="27">
        <v>0</v>
      </c>
      <c r="J12" s="27">
        <f>'[1]Kiadások költségvetési 1.'!AH84</f>
        <v>0</v>
      </c>
    </row>
    <row r="13" spans="1:10" ht="26.25" customHeight="1" x14ac:dyDescent="0.2">
      <c r="A13" s="13" t="s">
        <v>554</v>
      </c>
      <c r="B13" s="29" t="s">
        <v>555</v>
      </c>
      <c r="C13" s="256" t="s">
        <v>633</v>
      </c>
      <c r="D13" s="251"/>
      <c r="E13" s="251"/>
      <c r="F13" s="251"/>
      <c r="G13" s="251"/>
      <c r="H13" s="252"/>
      <c r="I13" s="27">
        <f>'[1]Kiadások költségvetési 1.'!AG85</f>
        <v>403650</v>
      </c>
      <c r="J13" s="27">
        <f>'[1]Kiadások költségvetési 1.'!AH85</f>
        <v>39448398</v>
      </c>
    </row>
    <row r="14" spans="1:10" ht="26.25" customHeight="1" x14ac:dyDescent="0.2">
      <c r="A14" s="13" t="s">
        <v>553</v>
      </c>
      <c r="B14" s="29" t="s">
        <v>554</v>
      </c>
      <c r="C14" s="257" t="s">
        <v>639</v>
      </c>
      <c r="D14" s="251"/>
      <c r="E14" s="251"/>
      <c r="F14" s="251"/>
      <c r="G14" s="251"/>
      <c r="H14" s="252"/>
      <c r="I14" s="28">
        <f>SUM(I7:I13)</f>
        <v>1898650</v>
      </c>
      <c r="J14" s="28">
        <f>'[1]Kiadások költségvetési 1.'!AH86</f>
        <v>185613574</v>
      </c>
    </row>
    <row r="15" spans="1:10" ht="26.25" customHeight="1" x14ac:dyDescent="0.2">
      <c r="A15" s="13" t="s">
        <v>552</v>
      </c>
      <c r="B15" s="29" t="s">
        <v>553</v>
      </c>
      <c r="C15" s="258" t="s">
        <v>634</v>
      </c>
      <c r="D15" s="251"/>
      <c r="E15" s="251"/>
      <c r="F15" s="251"/>
      <c r="G15" s="251"/>
      <c r="H15" s="252"/>
      <c r="I15" s="27">
        <f>'[1]Kiadások költségvetési 1.'!AG87</f>
        <v>32880100</v>
      </c>
      <c r="J15" s="27">
        <f>'[1]Kiadások költségvetési 1.'!AH87</f>
        <v>33495100</v>
      </c>
    </row>
    <row r="16" spans="1:10" ht="26.25" customHeight="1" x14ac:dyDescent="0.2">
      <c r="A16" s="13" t="s">
        <v>551</v>
      </c>
      <c r="B16" s="29" t="s">
        <v>552</v>
      </c>
      <c r="C16" s="258" t="s">
        <v>635</v>
      </c>
      <c r="D16" s="251"/>
      <c r="E16" s="251"/>
      <c r="F16" s="251"/>
      <c r="G16" s="251"/>
      <c r="H16" s="252"/>
      <c r="I16" s="27">
        <f>'[1]Kiadások költségvetési 1.'!AG88</f>
        <v>0</v>
      </c>
      <c r="J16" s="27">
        <f>'[1]Kiadások költségvetési 1.'!AH88</f>
        <v>0</v>
      </c>
    </row>
    <row r="17" spans="1:10" ht="26.25" customHeight="1" x14ac:dyDescent="0.2">
      <c r="A17" s="13" t="s">
        <v>550</v>
      </c>
      <c r="B17" s="29" t="s">
        <v>551</v>
      </c>
      <c r="C17" s="258" t="s">
        <v>636</v>
      </c>
      <c r="D17" s="251"/>
      <c r="E17" s="251"/>
      <c r="F17" s="251"/>
      <c r="G17" s="251"/>
      <c r="H17" s="252"/>
      <c r="I17" s="27">
        <f>'[1]Kiadások költségvetési 1.'!AG89</f>
        <v>0</v>
      </c>
      <c r="J17" s="27">
        <f>'[1]Kiadások költségvetési 1.'!AH89</f>
        <v>0</v>
      </c>
    </row>
    <row r="18" spans="1:10" ht="45.75" customHeight="1" x14ac:dyDescent="0.2">
      <c r="A18" s="13" t="s">
        <v>597</v>
      </c>
      <c r="B18" s="29" t="s">
        <v>550</v>
      </c>
      <c r="C18" s="258" t="s">
        <v>637</v>
      </c>
      <c r="D18" s="251"/>
      <c r="E18" s="251"/>
      <c r="F18" s="251"/>
      <c r="G18" s="251"/>
      <c r="H18" s="252"/>
      <c r="I18" s="27">
        <f>'[1]Kiadások költségvetési 1.'!AG90</f>
        <v>8878000</v>
      </c>
      <c r="J18" s="27">
        <f>'[1]Kiadások költségvetési 1.'!AH90</f>
        <v>9044050</v>
      </c>
    </row>
    <row r="19" spans="1:10" ht="26.25" customHeight="1" x14ac:dyDescent="0.2">
      <c r="A19" s="13" t="s">
        <v>599</v>
      </c>
      <c r="B19" s="29" t="s">
        <v>597</v>
      </c>
      <c r="C19" s="253" t="s">
        <v>638</v>
      </c>
      <c r="D19" s="251"/>
      <c r="E19" s="251"/>
      <c r="F19" s="251"/>
      <c r="G19" s="251"/>
      <c r="H19" s="252"/>
      <c r="I19" s="28">
        <f>SUM(I15:I18)</f>
        <v>41758100</v>
      </c>
      <c r="J19" s="28">
        <f>'[1]Kiadások költségvetési 1.'!AH91</f>
        <v>42539150</v>
      </c>
    </row>
  </sheetData>
  <mergeCells count="18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5:F5"/>
    <mergeCell ref="C6:H6"/>
    <mergeCell ref="C7:H7"/>
    <mergeCell ref="A1:J1"/>
    <mergeCell ref="B3:J3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view="pageBreakPreview" zoomScaleNormal="100" zoomScaleSheetLayoutView="100" workbookViewId="0">
      <selection activeCell="B1" sqref="B1:Y1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4.7109375" style="15" customWidth="1"/>
    <col min="12" max="12" width="3.42578125" style="15" customWidth="1"/>
    <col min="13" max="13" width="9.85546875" style="15" bestFit="1" customWidth="1"/>
    <col min="14" max="24" width="8.85546875" style="15" bestFit="1" customWidth="1"/>
    <col min="25" max="25" width="10.7109375" style="15" customWidth="1"/>
    <col min="26" max="26" width="9.85546875" style="15" bestFit="1" customWidth="1"/>
    <col min="27" max="27" width="0.140625" style="15" customWidth="1"/>
    <col min="28" max="31" width="9.140625" style="15" customWidth="1"/>
    <col min="32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33" customFormat="1" ht="24.75" customHeight="1" x14ac:dyDescent="0.2">
      <c r="B1" s="202" t="s">
        <v>677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33" customFormat="1" ht="25.5" customHeight="1" x14ac:dyDescent="0.2">
      <c r="B2" s="203" t="s">
        <v>671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33" customFormat="1" ht="12.75" customHeight="1" x14ac:dyDescent="0.2">
      <c r="A3" s="292" t="s">
        <v>624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56"/>
    </row>
    <row r="4" spans="1:33" customFormat="1" ht="19.5" customHeight="1" x14ac:dyDescent="0.2">
      <c r="A4" s="20"/>
      <c r="B4" s="204" t="s">
        <v>579</v>
      </c>
      <c r="C4" s="204"/>
      <c r="D4" s="204"/>
      <c r="E4" s="204"/>
      <c r="F4" s="204"/>
      <c r="G4" s="204"/>
      <c r="H4" s="204"/>
      <c r="I4" s="204"/>
      <c r="J4" s="204"/>
      <c r="K4" s="259" t="s">
        <v>580</v>
      </c>
      <c r="L4" s="260"/>
      <c r="M4" s="14" t="s">
        <v>581</v>
      </c>
      <c r="N4" s="14" t="s">
        <v>582</v>
      </c>
      <c r="O4" s="14" t="s">
        <v>617</v>
      </c>
      <c r="P4" s="14" t="s">
        <v>618</v>
      </c>
      <c r="Q4" s="14" t="s">
        <v>619</v>
      </c>
      <c r="R4" s="14" t="s">
        <v>640</v>
      </c>
      <c r="S4" s="14" t="s">
        <v>568</v>
      </c>
      <c r="T4" s="14" t="s">
        <v>641</v>
      </c>
      <c r="U4" s="14" t="s">
        <v>642</v>
      </c>
      <c r="V4" s="39" t="s">
        <v>643</v>
      </c>
      <c r="W4" s="39" t="s">
        <v>644</v>
      </c>
      <c r="X4" s="39" t="s">
        <v>645</v>
      </c>
      <c r="Y4" s="39" t="s">
        <v>646</v>
      </c>
    </row>
    <row r="5" spans="1:33" ht="21" customHeight="1" x14ac:dyDescent="0.2">
      <c r="A5" s="261" t="s">
        <v>248</v>
      </c>
      <c r="B5" s="262" t="s">
        <v>584</v>
      </c>
      <c r="C5" s="197"/>
      <c r="D5" s="197"/>
      <c r="E5" s="197"/>
      <c r="F5" s="197"/>
      <c r="G5" s="197"/>
      <c r="H5" s="197"/>
      <c r="I5" s="197"/>
      <c r="J5" s="197"/>
      <c r="K5" s="263" t="s">
        <v>585</v>
      </c>
      <c r="L5" s="264"/>
      <c r="M5" s="263" t="s">
        <v>647</v>
      </c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00" t="s">
        <v>672</v>
      </c>
    </row>
    <row r="6" spans="1:33" ht="21" customHeight="1" x14ac:dyDescent="0.2">
      <c r="A6" s="261"/>
      <c r="B6" s="262"/>
      <c r="C6" s="197"/>
      <c r="D6" s="197"/>
      <c r="E6" s="197"/>
      <c r="F6" s="197"/>
      <c r="G6" s="197"/>
      <c r="H6" s="197"/>
      <c r="I6" s="197"/>
      <c r="J6" s="197"/>
      <c r="K6" s="265"/>
      <c r="L6" s="266"/>
      <c r="M6" s="40" t="s">
        <v>648</v>
      </c>
      <c r="N6" s="40" t="s">
        <v>247</v>
      </c>
      <c r="O6" s="40" t="s">
        <v>246</v>
      </c>
      <c r="P6" s="40" t="s">
        <v>245</v>
      </c>
      <c r="Q6" s="40" t="s">
        <v>557</v>
      </c>
      <c r="R6" s="40" t="s">
        <v>556</v>
      </c>
      <c r="S6" s="40" t="s">
        <v>555</v>
      </c>
      <c r="T6" s="40" t="s">
        <v>554</v>
      </c>
      <c r="U6" s="40" t="s">
        <v>553</v>
      </c>
      <c r="V6" s="40" t="s">
        <v>552</v>
      </c>
      <c r="W6" s="40" t="s">
        <v>551</v>
      </c>
      <c r="X6" s="40" t="s">
        <v>550</v>
      </c>
      <c r="Y6" s="200"/>
    </row>
    <row r="7" spans="1:33" ht="15" customHeight="1" x14ac:dyDescent="0.2">
      <c r="A7" s="16" t="s">
        <v>248</v>
      </c>
      <c r="B7" s="273" t="s">
        <v>586</v>
      </c>
      <c r="C7" s="274"/>
      <c r="D7" s="274"/>
      <c r="E7" s="274"/>
      <c r="F7" s="274"/>
      <c r="G7" s="274"/>
      <c r="H7" s="274"/>
      <c r="I7" s="274"/>
      <c r="J7" s="274"/>
      <c r="K7" s="269" t="s">
        <v>244</v>
      </c>
      <c r="L7" s="270"/>
      <c r="M7" s="73">
        <v>647718</v>
      </c>
      <c r="N7" s="73">
        <v>647718</v>
      </c>
      <c r="O7" s="73">
        <v>647718</v>
      </c>
      <c r="P7" s="73">
        <v>647718</v>
      </c>
      <c r="Q7" s="73">
        <v>647718</v>
      </c>
      <c r="R7" s="73">
        <v>647718</v>
      </c>
      <c r="S7" s="73">
        <v>647718</v>
      </c>
      <c r="T7" s="73">
        <v>647718</v>
      </c>
      <c r="U7" s="73">
        <v>647719</v>
      </c>
      <c r="V7" s="73">
        <v>647719</v>
      </c>
      <c r="W7" s="73">
        <v>647719</v>
      </c>
      <c r="X7" s="57">
        <v>647719</v>
      </c>
      <c r="Y7" s="86">
        <v>7772620</v>
      </c>
      <c r="AA7" s="271"/>
      <c r="AB7" s="271"/>
      <c r="AC7" s="271"/>
      <c r="AD7" s="271"/>
      <c r="AE7" s="271"/>
      <c r="AF7" s="53"/>
    </row>
    <row r="8" spans="1:33" ht="28.5" customHeight="1" x14ac:dyDescent="0.2">
      <c r="A8" s="16" t="s">
        <v>247</v>
      </c>
      <c r="B8" s="268" t="s">
        <v>587</v>
      </c>
      <c r="C8" s="268"/>
      <c r="D8" s="268"/>
      <c r="E8" s="268"/>
      <c r="F8" s="268"/>
      <c r="G8" s="268"/>
      <c r="H8" s="268"/>
      <c r="I8" s="268"/>
      <c r="J8" s="268"/>
      <c r="K8" s="269" t="s">
        <v>241</v>
      </c>
      <c r="L8" s="270"/>
      <c r="M8" s="73">
        <v>134826.66666666666</v>
      </c>
      <c r="N8" s="73">
        <v>134826.66666666666</v>
      </c>
      <c r="O8" s="73">
        <v>134826.66666666666</v>
      </c>
      <c r="P8" s="73">
        <v>134826.66666666666</v>
      </c>
      <c r="Q8" s="73">
        <v>134826.66666666666</v>
      </c>
      <c r="R8" s="73">
        <v>134826.66666666666</v>
      </c>
      <c r="S8" s="73">
        <v>134826.66666666666</v>
      </c>
      <c r="T8" s="73">
        <v>134826.66666666666</v>
      </c>
      <c r="U8" s="73">
        <v>134826.66666666666</v>
      </c>
      <c r="V8" s="73">
        <v>134826.66666666666</v>
      </c>
      <c r="W8" s="73">
        <v>134826.66666666666</v>
      </c>
      <c r="X8" s="57">
        <v>134827</v>
      </c>
      <c r="Y8" s="86">
        <v>1617920</v>
      </c>
      <c r="AA8" s="271"/>
      <c r="AB8" s="271"/>
      <c r="AC8" s="271"/>
      <c r="AD8" s="272"/>
      <c r="AE8" s="272"/>
      <c r="AF8" s="53"/>
    </row>
    <row r="9" spans="1:33" ht="15" customHeight="1" x14ac:dyDescent="0.2">
      <c r="A9" s="16" t="s">
        <v>246</v>
      </c>
      <c r="B9" s="273" t="s">
        <v>588</v>
      </c>
      <c r="C9" s="205"/>
      <c r="D9" s="205"/>
      <c r="E9" s="205"/>
      <c r="F9" s="205"/>
      <c r="G9" s="205"/>
      <c r="H9" s="205"/>
      <c r="I9" s="205"/>
      <c r="J9" s="205"/>
      <c r="K9" s="269" t="s">
        <v>238</v>
      </c>
      <c r="L9" s="270"/>
      <c r="M9" s="73">
        <f t="shared" ref="M9:M14" si="0">Y9/12</f>
        <v>1351178.3333333333</v>
      </c>
      <c r="N9" s="73">
        <v>1351178.3333333333</v>
      </c>
      <c r="O9" s="73">
        <v>1351178.3333333333</v>
      </c>
      <c r="P9" s="73">
        <v>1351178.3333333333</v>
      </c>
      <c r="Q9" s="73">
        <v>1351178.3333333333</v>
      </c>
      <c r="R9" s="73">
        <v>1351178.3333333333</v>
      </c>
      <c r="S9" s="73">
        <v>1351178.3333333333</v>
      </c>
      <c r="T9" s="73">
        <v>1351178.3333333333</v>
      </c>
      <c r="U9" s="73">
        <v>1351178.3333333333</v>
      </c>
      <c r="V9" s="73">
        <v>1351178.3333333333</v>
      </c>
      <c r="W9" s="73">
        <v>1351178.3333333333</v>
      </c>
      <c r="X9" s="57">
        <v>1351178.3333333333</v>
      </c>
      <c r="Y9" s="86">
        <v>16214140</v>
      </c>
      <c r="AA9" s="271"/>
      <c r="AB9" s="271"/>
      <c r="AC9" s="271"/>
      <c r="AD9" s="272"/>
      <c r="AE9" s="272"/>
      <c r="AF9" s="53"/>
    </row>
    <row r="10" spans="1:33" ht="15" customHeight="1" x14ac:dyDescent="0.2">
      <c r="A10" s="16" t="s">
        <v>245</v>
      </c>
      <c r="B10" s="273" t="s">
        <v>589</v>
      </c>
      <c r="C10" s="205"/>
      <c r="D10" s="205"/>
      <c r="E10" s="205"/>
      <c r="F10" s="205"/>
      <c r="G10" s="205"/>
      <c r="H10" s="205"/>
      <c r="I10" s="205"/>
      <c r="J10" s="205"/>
      <c r="K10" s="269" t="s">
        <v>235</v>
      </c>
      <c r="L10" s="270"/>
      <c r="M10" s="87">
        <f t="shared" si="0"/>
        <v>426166.66666666669</v>
      </c>
      <c r="N10" s="73">
        <v>426166.66666666669</v>
      </c>
      <c r="O10" s="73">
        <v>426166.66666666669</v>
      </c>
      <c r="P10" s="73">
        <v>426166.66666666669</v>
      </c>
      <c r="Q10" s="73">
        <v>426166.66666666669</v>
      </c>
      <c r="R10" s="73">
        <v>426166.66666666669</v>
      </c>
      <c r="S10" s="73">
        <v>426166.66666666669</v>
      </c>
      <c r="T10" s="73">
        <v>426166.66666666669</v>
      </c>
      <c r="U10" s="73">
        <v>426166.66666666669</v>
      </c>
      <c r="V10" s="73">
        <v>426166.66666666669</v>
      </c>
      <c r="W10" s="73">
        <v>426166.66666666669</v>
      </c>
      <c r="X10" s="57">
        <v>426166.66666666669</v>
      </c>
      <c r="Y10" s="86">
        <v>5114000</v>
      </c>
      <c r="AA10" s="271"/>
      <c r="AB10" s="271"/>
      <c r="AC10" s="271"/>
      <c r="AD10" s="272"/>
      <c r="AE10" s="272"/>
      <c r="AF10" s="53"/>
    </row>
    <row r="11" spans="1:33" ht="15" customHeight="1" x14ac:dyDescent="0.2">
      <c r="A11" s="16" t="s">
        <v>557</v>
      </c>
      <c r="B11" s="273" t="s">
        <v>590</v>
      </c>
      <c r="C11" s="205"/>
      <c r="D11" s="205"/>
      <c r="E11" s="205"/>
      <c r="F11" s="205"/>
      <c r="G11" s="205"/>
      <c r="H11" s="205"/>
      <c r="I11" s="205"/>
      <c r="J11" s="205"/>
      <c r="K11" s="269" t="s">
        <v>232</v>
      </c>
      <c r="L11" s="270"/>
      <c r="M11" s="87">
        <f t="shared" si="0"/>
        <v>3278410.4166666665</v>
      </c>
      <c r="N11" s="73">
        <v>3278410.4166666665</v>
      </c>
      <c r="O11" s="73">
        <v>3278410.4166666665</v>
      </c>
      <c r="P11" s="73">
        <v>3278410.4166666665</v>
      </c>
      <c r="Q11" s="73">
        <v>3278410.4166666665</v>
      </c>
      <c r="R11" s="73">
        <v>3278410.4166666665</v>
      </c>
      <c r="S11" s="73">
        <v>3278410.4166666665</v>
      </c>
      <c r="T11" s="73">
        <v>3278410.4166666665</v>
      </c>
      <c r="U11" s="73">
        <v>3278410.4166666665</v>
      </c>
      <c r="V11" s="73">
        <v>3278410.4166666665</v>
      </c>
      <c r="W11" s="73">
        <v>3278410.4166666665</v>
      </c>
      <c r="X11" s="57">
        <v>3278410.4166666665</v>
      </c>
      <c r="Y11" s="86">
        <v>39340925</v>
      </c>
      <c r="AA11" s="271"/>
      <c r="AB11" s="271"/>
      <c r="AC11" s="271"/>
      <c r="AD11" s="272"/>
      <c r="AE11" s="272"/>
      <c r="AF11" s="53"/>
      <c r="AG11" s="53"/>
    </row>
    <row r="12" spans="1:33" ht="15" customHeight="1" x14ac:dyDescent="0.2">
      <c r="A12" s="16" t="s">
        <v>556</v>
      </c>
      <c r="B12" s="273" t="s">
        <v>591</v>
      </c>
      <c r="C12" s="205"/>
      <c r="D12" s="205"/>
      <c r="E12" s="205"/>
      <c r="F12" s="205"/>
      <c r="G12" s="205"/>
      <c r="H12" s="205"/>
      <c r="I12" s="205"/>
      <c r="J12" s="205"/>
      <c r="K12" s="269" t="s">
        <v>229</v>
      </c>
      <c r="L12" s="270"/>
      <c r="M12" s="87">
        <f t="shared" si="0"/>
        <v>158220.83333333334</v>
      </c>
      <c r="N12" s="73">
        <v>158220.83333333334</v>
      </c>
      <c r="O12" s="73">
        <v>158220.83333333334</v>
      </c>
      <c r="P12" s="73">
        <v>158220.83333333334</v>
      </c>
      <c r="Q12" s="73">
        <v>158220.83333333334</v>
      </c>
      <c r="R12" s="73">
        <v>158220.83333333334</v>
      </c>
      <c r="S12" s="73">
        <v>158220.83333333334</v>
      </c>
      <c r="T12" s="73">
        <v>158220.83333333334</v>
      </c>
      <c r="U12" s="73">
        <v>158220.83333333334</v>
      </c>
      <c r="V12" s="73">
        <v>158220.83333333334</v>
      </c>
      <c r="W12" s="73">
        <v>158220.83333333334</v>
      </c>
      <c r="X12" s="57">
        <v>158220.83333333334</v>
      </c>
      <c r="Y12" s="86">
        <v>1898650</v>
      </c>
      <c r="AA12" s="271"/>
      <c r="AB12" s="271"/>
      <c r="AC12" s="271"/>
      <c r="AD12" s="272"/>
      <c r="AE12" s="272"/>
      <c r="AF12" s="53"/>
      <c r="AG12" s="53"/>
    </row>
    <row r="13" spans="1:33" ht="15" customHeight="1" x14ac:dyDescent="0.2">
      <c r="A13" s="16" t="s">
        <v>555</v>
      </c>
      <c r="B13" s="273" t="s">
        <v>592</v>
      </c>
      <c r="C13" s="205"/>
      <c r="D13" s="205"/>
      <c r="E13" s="205"/>
      <c r="F13" s="205"/>
      <c r="G13" s="205"/>
      <c r="H13" s="205"/>
      <c r="I13" s="205"/>
      <c r="J13" s="205"/>
      <c r="K13" s="269" t="s">
        <v>226</v>
      </c>
      <c r="L13" s="270"/>
      <c r="M13" s="87">
        <f t="shared" si="0"/>
        <v>3479841.6666666665</v>
      </c>
      <c r="N13" s="73">
        <v>3479841.6666666665</v>
      </c>
      <c r="O13" s="73">
        <v>3479841.6666666665</v>
      </c>
      <c r="P13" s="73">
        <v>3479841.6666666665</v>
      </c>
      <c r="Q13" s="73">
        <v>3479841.6666666665</v>
      </c>
      <c r="R13" s="73">
        <v>3479841.6666666665</v>
      </c>
      <c r="S13" s="73">
        <v>3479841.6666666665</v>
      </c>
      <c r="T13" s="73">
        <v>3479841.6666666665</v>
      </c>
      <c r="U13" s="73">
        <v>3479841.6666666665</v>
      </c>
      <c r="V13" s="73">
        <v>3479841.6666666665</v>
      </c>
      <c r="W13" s="73">
        <v>3479841.6666666665</v>
      </c>
      <c r="X13" s="57">
        <v>3479841.6666666665</v>
      </c>
      <c r="Y13" s="86">
        <v>41758100</v>
      </c>
      <c r="AA13" s="271"/>
      <c r="AB13" s="271"/>
      <c r="AC13" s="271"/>
      <c r="AD13" s="272"/>
      <c r="AE13" s="272"/>
      <c r="AF13" s="53"/>
      <c r="AG13" s="53"/>
    </row>
    <row r="14" spans="1:33" ht="15" customHeight="1" thickBot="1" x14ac:dyDescent="0.25">
      <c r="A14" s="16" t="s">
        <v>554</v>
      </c>
      <c r="B14" s="275" t="s">
        <v>593</v>
      </c>
      <c r="C14" s="209"/>
      <c r="D14" s="209"/>
      <c r="E14" s="209"/>
      <c r="F14" s="209"/>
      <c r="G14" s="209"/>
      <c r="H14" s="209"/>
      <c r="I14" s="209"/>
      <c r="J14" s="209"/>
      <c r="K14" s="276" t="s">
        <v>223</v>
      </c>
      <c r="L14" s="277"/>
      <c r="M14" s="87">
        <f t="shared" si="0"/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88">
        <v>0</v>
      </c>
      <c r="Y14" s="94"/>
      <c r="AA14" s="271"/>
      <c r="AB14" s="271"/>
      <c r="AC14" s="271"/>
      <c r="AD14" s="272"/>
      <c r="AE14" s="272"/>
      <c r="AF14" s="53"/>
    </row>
    <row r="15" spans="1:33" ht="15" customHeight="1" thickBot="1" x14ac:dyDescent="0.25">
      <c r="A15" s="16" t="s">
        <v>553</v>
      </c>
      <c r="B15" s="278" t="s">
        <v>594</v>
      </c>
      <c r="C15" s="212"/>
      <c r="D15" s="212"/>
      <c r="E15" s="212"/>
      <c r="F15" s="212"/>
      <c r="G15" s="212"/>
      <c r="H15" s="212"/>
      <c r="I15" s="212"/>
      <c r="J15" s="212"/>
      <c r="K15" s="279" t="s">
        <v>220</v>
      </c>
      <c r="L15" s="280"/>
      <c r="M15" s="85">
        <f>SUM(M7:M14)</f>
        <v>9476362.5833333321</v>
      </c>
      <c r="N15" s="85">
        <f t="shared" ref="N15:X15" si="1">SUM(N7:N14)</f>
        <v>9476362.5833333321</v>
      </c>
      <c r="O15" s="85">
        <f t="shared" si="1"/>
        <v>9476362.5833333321</v>
      </c>
      <c r="P15" s="85">
        <f t="shared" si="1"/>
        <v>9476362.5833333321</v>
      </c>
      <c r="Q15" s="85">
        <f t="shared" si="1"/>
        <v>9476362.5833333321</v>
      </c>
      <c r="R15" s="85">
        <f t="shared" si="1"/>
        <v>9476362.5833333321</v>
      </c>
      <c r="S15" s="85">
        <f t="shared" si="1"/>
        <v>9476362.5833333321</v>
      </c>
      <c r="T15" s="85">
        <f t="shared" si="1"/>
        <v>9476362.5833333321</v>
      </c>
      <c r="U15" s="85">
        <f t="shared" si="1"/>
        <v>9476363.5833333321</v>
      </c>
      <c r="V15" s="85">
        <f t="shared" si="1"/>
        <v>9476363.5833333321</v>
      </c>
      <c r="W15" s="85">
        <f t="shared" si="1"/>
        <v>9476363.5833333321</v>
      </c>
      <c r="X15" s="89">
        <f t="shared" si="1"/>
        <v>9476363.916666666</v>
      </c>
      <c r="Y15" s="97">
        <f>SUM(Y7:Y14)</f>
        <v>113716355</v>
      </c>
      <c r="AA15" s="271"/>
      <c r="AB15" s="271"/>
      <c r="AC15" s="271"/>
      <c r="AD15" s="61"/>
      <c r="AE15" s="61"/>
      <c r="AF15" s="53"/>
    </row>
    <row r="16" spans="1:33" ht="15" customHeight="1" x14ac:dyDescent="0.2">
      <c r="A16" s="16" t="s">
        <v>552</v>
      </c>
      <c r="B16" s="281" t="s">
        <v>595</v>
      </c>
      <c r="C16" s="216"/>
      <c r="D16" s="216"/>
      <c r="E16" s="216"/>
      <c r="F16" s="216"/>
      <c r="G16" s="216"/>
      <c r="H16" s="216"/>
      <c r="I16" s="216"/>
      <c r="J16" s="216"/>
      <c r="K16" s="282" t="s">
        <v>217</v>
      </c>
      <c r="L16" s="283"/>
      <c r="M16" s="76">
        <v>1968085.0833333333</v>
      </c>
      <c r="N16" s="76">
        <v>1968085.0833333333</v>
      </c>
      <c r="O16" s="76">
        <v>1968085.0833333333</v>
      </c>
      <c r="P16" s="76">
        <v>1968085.0833333333</v>
      </c>
      <c r="Q16" s="76">
        <v>1968085.0833333333</v>
      </c>
      <c r="R16" s="76">
        <v>1968085.0833333333</v>
      </c>
      <c r="S16" s="76">
        <v>1968085.0833333333</v>
      </c>
      <c r="T16" s="76">
        <v>1968085.0833333333</v>
      </c>
      <c r="U16" s="76">
        <v>1968085.0833333333</v>
      </c>
      <c r="V16" s="76">
        <v>1968085.0833333333</v>
      </c>
      <c r="W16" s="76">
        <v>1968085.0833333333</v>
      </c>
      <c r="X16" s="90">
        <v>1968085.0833333333</v>
      </c>
      <c r="Y16" s="96">
        <v>23617021</v>
      </c>
      <c r="AA16" s="271"/>
      <c r="AB16" s="271"/>
      <c r="AC16" s="271"/>
      <c r="AD16" s="285"/>
      <c r="AE16" s="285"/>
      <c r="AF16" s="53"/>
    </row>
    <row r="17" spans="1:33" ht="15" customHeight="1" x14ac:dyDescent="0.2">
      <c r="A17" s="16" t="s">
        <v>551</v>
      </c>
      <c r="B17" s="286" t="s">
        <v>596</v>
      </c>
      <c r="C17" s="286"/>
      <c r="D17" s="286"/>
      <c r="E17" s="286"/>
      <c r="F17" s="286"/>
      <c r="G17" s="286"/>
      <c r="H17" s="286"/>
      <c r="I17" s="286"/>
      <c r="J17" s="286"/>
      <c r="K17" s="269" t="s">
        <v>214</v>
      </c>
      <c r="L17" s="270"/>
      <c r="M17" s="73">
        <v>3087581.1666666665</v>
      </c>
      <c r="N17" s="57">
        <v>3087581.1666666665</v>
      </c>
      <c r="O17" s="57">
        <v>3087581.1666666665</v>
      </c>
      <c r="P17" s="57">
        <v>3087581.1666666665</v>
      </c>
      <c r="Q17" s="57">
        <v>3087581.1666666665</v>
      </c>
      <c r="R17" s="57">
        <v>3087581.1666666665</v>
      </c>
      <c r="S17" s="57">
        <v>3087581.1666666665</v>
      </c>
      <c r="T17" s="57">
        <v>3087581.1666666665</v>
      </c>
      <c r="U17" s="57">
        <v>3087581.1666666665</v>
      </c>
      <c r="V17" s="57">
        <v>3087581.1666666665</v>
      </c>
      <c r="W17" s="57">
        <v>3087581.1666666665</v>
      </c>
      <c r="X17" s="57">
        <v>3087581.1666666665</v>
      </c>
      <c r="Y17" s="93">
        <v>37050974</v>
      </c>
      <c r="AA17" s="271"/>
      <c r="AB17" s="271"/>
      <c r="AC17" s="271"/>
      <c r="AD17" s="285"/>
      <c r="AE17" s="285"/>
      <c r="AF17" s="53"/>
      <c r="AG17" s="53"/>
    </row>
    <row r="18" spans="1:33" ht="15" customHeight="1" x14ac:dyDescent="0.2">
      <c r="A18" s="16" t="s">
        <v>550</v>
      </c>
      <c r="B18" s="284" t="s">
        <v>598</v>
      </c>
      <c r="C18" s="220"/>
      <c r="D18" s="220"/>
      <c r="E18" s="220"/>
      <c r="F18" s="220"/>
      <c r="G18" s="220"/>
      <c r="H18" s="220"/>
      <c r="I18" s="220"/>
      <c r="J18" s="220"/>
      <c r="K18" s="269" t="s">
        <v>211</v>
      </c>
      <c r="L18" s="270"/>
      <c r="M18" s="73">
        <f>Y18/12</f>
        <v>1754166.6666666667</v>
      </c>
      <c r="N18" s="73">
        <v>1754166.6666666667</v>
      </c>
      <c r="O18" s="73">
        <v>1754166.6666666667</v>
      </c>
      <c r="P18" s="73">
        <v>1754166.6666666667</v>
      </c>
      <c r="Q18" s="73">
        <v>1754166.6666666667</v>
      </c>
      <c r="R18" s="73">
        <v>1754166.6666666667</v>
      </c>
      <c r="S18" s="73">
        <v>1754166.6666666667</v>
      </c>
      <c r="T18" s="73">
        <v>1754166.6666666667</v>
      </c>
      <c r="U18" s="73">
        <v>1754166.6666666667</v>
      </c>
      <c r="V18" s="73">
        <v>1754166.6666666667</v>
      </c>
      <c r="W18" s="73">
        <v>1754166.6666666667</v>
      </c>
      <c r="X18" s="57">
        <v>1754166.6666666667</v>
      </c>
      <c r="Y18" s="93">
        <v>21050000</v>
      </c>
      <c r="AA18" s="271"/>
      <c r="AB18" s="271"/>
      <c r="AC18" s="271"/>
      <c r="AD18" s="285"/>
      <c r="AE18" s="285"/>
      <c r="AF18" s="53"/>
      <c r="AG18" s="53"/>
    </row>
    <row r="19" spans="1:33" ht="15" customHeight="1" x14ac:dyDescent="0.2">
      <c r="A19" s="16" t="s">
        <v>597</v>
      </c>
      <c r="B19" s="284" t="s">
        <v>600</v>
      </c>
      <c r="C19" s="220"/>
      <c r="D19" s="220"/>
      <c r="E19" s="220"/>
      <c r="F19" s="220"/>
      <c r="G19" s="220"/>
      <c r="H19" s="220"/>
      <c r="I19" s="220"/>
      <c r="J19" s="220"/>
      <c r="K19" s="269" t="s">
        <v>208</v>
      </c>
      <c r="L19" s="270"/>
      <c r="M19" s="73">
        <v>231666.66666666666</v>
      </c>
      <c r="N19" s="73">
        <v>231666.66666666666</v>
      </c>
      <c r="O19" s="73">
        <v>231666.66666666666</v>
      </c>
      <c r="P19" s="73">
        <v>231666.66666666666</v>
      </c>
      <c r="Q19" s="73">
        <v>231666.66666666666</v>
      </c>
      <c r="R19" s="73">
        <v>231666.66666666666</v>
      </c>
      <c r="S19" s="73">
        <v>231666.66666666666</v>
      </c>
      <c r="T19" s="73">
        <v>231666.66666666666</v>
      </c>
      <c r="U19" s="73">
        <v>231666.66666666666</v>
      </c>
      <c r="V19" s="73">
        <v>231666.66666666666</v>
      </c>
      <c r="W19" s="73">
        <v>231666.66666666666</v>
      </c>
      <c r="X19" s="57">
        <v>231666.66666666666</v>
      </c>
      <c r="Y19" s="93">
        <v>2780000</v>
      </c>
      <c r="AA19" s="271"/>
      <c r="AB19" s="271"/>
      <c r="AC19" s="271"/>
      <c r="AD19" s="285"/>
      <c r="AE19" s="285"/>
      <c r="AF19" s="53"/>
    </row>
    <row r="20" spans="1:33" ht="15" customHeight="1" x14ac:dyDescent="0.2">
      <c r="A20" s="16" t="s">
        <v>599</v>
      </c>
      <c r="B20" s="286" t="s">
        <v>602</v>
      </c>
      <c r="C20" s="286"/>
      <c r="D20" s="286"/>
      <c r="E20" s="286"/>
      <c r="F20" s="286"/>
      <c r="G20" s="286"/>
      <c r="H20" s="286"/>
      <c r="I20" s="286"/>
      <c r="J20" s="286"/>
      <c r="K20" s="269" t="s">
        <v>205</v>
      </c>
      <c r="L20" s="270"/>
      <c r="M20" s="73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93"/>
      <c r="AA20" s="271"/>
      <c r="AB20" s="271"/>
      <c r="AC20" s="271"/>
      <c r="AD20" s="285"/>
      <c r="AE20" s="285"/>
      <c r="AF20" s="53"/>
    </row>
    <row r="21" spans="1:33" ht="15" customHeight="1" x14ac:dyDescent="0.2">
      <c r="A21" s="16" t="s">
        <v>601</v>
      </c>
      <c r="B21" s="284" t="s">
        <v>604</v>
      </c>
      <c r="C21" s="220"/>
      <c r="D21" s="220"/>
      <c r="E21" s="220"/>
      <c r="F21" s="220"/>
      <c r="G21" s="220"/>
      <c r="H21" s="220"/>
      <c r="I21" s="220"/>
      <c r="J21" s="220"/>
      <c r="K21" s="269" t="s">
        <v>202</v>
      </c>
      <c r="L21" s="270"/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100000</v>
      </c>
      <c r="T21" s="73">
        <v>0</v>
      </c>
      <c r="U21" s="73">
        <v>0</v>
      </c>
      <c r="V21" s="73">
        <v>0</v>
      </c>
      <c r="W21" s="73">
        <v>0</v>
      </c>
      <c r="X21" s="57">
        <v>0</v>
      </c>
      <c r="Y21" s="93">
        <v>100000</v>
      </c>
      <c r="AA21" s="271"/>
      <c r="AB21" s="271"/>
      <c r="AC21" s="271"/>
      <c r="AD21" s="285"/>
      <c r="AE21" s="285"/>
      <c r="AF21" s="53"/>
    </row>
    <row r="22" spans="1:33" ht="15" customHeight="1" thickBot="1" x14ac:dyDescent="0.25">
      <c r="A22" s="16" t="s">
        <v>603</v>
      </c>
      <c r="B22" s="287" t="s">
        <v>606</v>
      </c>
      <c r="C22" s="222"/>
      <c r="D22" s="222"/>
      <c r="E22" s="222"/>
      <c r="F22" s="222"/>
      <c r="G22" s="222"/>
      <c r="H22" s="222"/>
      <c r="I22" s="222"/>
      <c r="J22" s="222"/>
      <c r="K22" s="276" t="s">
        <v>199</v>
      </c>
      <c r="L22" s="277"/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88">
        <v>0</v>
      </c>
      <c r="Y22" s="95"/>
      <c r="AA22" s="271"/>
      <c r="AB22" s="271"/>
      <c r="AC22" s="271"/>
      <c r="AD22" s="285"/>
      <c r="AE22" s="285"/>
      <c r="AF22" s="53"/>
    </row>
    <row r="23" spans="1:33" ht="15" customHeight="1" thickBot="1" x14ac:dyDescent="0.25">
      <c r="A23" s="16" t="s">
        <v>605</v>
      </c>
      <c r="B23" s="297" t="s">
        <v>608</v>
      </c>
      <c r="C23" s="233"/>
      <c r="D23" s="233"/>
      <c r="E23" s="233"/>
      <c r="F23" s="233"/>
      <c r="G23" s="233"/>
      <c r="H23" s="233"/>
      <c r="I23" s="233"/>
      <c r="J23" s="233"/>
      <c r="K23" s="298">
        <v>17</v>
      </c>
      <c r="L23" s="299"/>
      <c r="M23" s="81">
        <f>SUM(M16:M22)</f>
        <v>7041499.583333334</v>
      </c>
      <c r="N23" s="81">
        <f t="shared" ref="N23:X23" si="2">SUM(N16:N22)</f>
        <v>7041499.583333334</v>
      </c>
      <c r="O23" s="81">
        <f t="shared" si="2"/>
        <v>7041499.583333334</v>
      </c>
      <c r="P23" s="81">
        <f t="shared" si="2"/>
        <v>7041499.583333334</v>
      </c>
      <c r="Q23" s="81">
        <f t="shared" si="2"/>
        <v>7041499.583333334</v>
      </c>
      <c r="R23" s="81">
        <f t="shared" si="2"/>
        <v>7041499.583333334</v>
      </c>
      <c r="S23" s="81">
        <f t="shared" si="2"/>
        <v>7141499.583333334</v>
      </c>
      <c r="T23" s="81">
        <f t="shared" si="2"/>
        <v>7041499.583333334</v>
      </c>
      <c r="U23" s="81">
        <f t="shared" si="2"/>
        <v>7041499.583333334</v>
      </c>
      <c r="V23" s="81">
        <f t="shared" si="2"/>
        <v>7041499.583333334</v>
      </c>
      <c r="W23" s="81">
        <f t="shared" si="2"/>
        <v>7041499.583333334</v>
      </c>
      <c r="X23" s="83">
        <f t="shared" si="2"/>
        <v>7041499.583333334</v>
      </c>
      <c r="Y23" s="98">
        <f>SUM(Y16:Y22)</f>
        <v>84597995</v>
      </c>
      <c r="AA23" s="271"/>
      <c r="AB23" s="271"/>
      <c r="AC23" s="271"/>
      <c r="AD23" s="61"/>
      <c r="AE23" s="61"/>
      <c r="AF23" s="53"/>
    </row>
    <row r="24" spans="1:33" ht="15" customHeight="1" x14ac:dyDescent="0.2">
      <c r="A24" s="16" t="s">
        <v>607</v>
      </c>
      <c r="B24" s="300" t="s">
        <v>662</v>
      </c>
      <c r="C24" s="301"/>
      <c r="D24" s="301"/>
      <c r="E24" s="301"/>
      <c r="F24" s="301"/>
      <c r="G24" s="301"/>
      <c r="H24" s="301"/>
      <c r="I24" s="301"/>
      <c r="J24" s="301"/>
      <c r="K24" s="302" t="s">
        <v>193</v>
      </c>
      <c r="L24" s="303"/>
      <c r="M24" s="76">
        <v>889562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91">
        <v>0</v>
      </c>
      <c r="Y24" s="76">
        <f t="shared" ref="Y24:Y27" si="3">SUM(M24:X24)</f>
        <v>889562</v>
      </c>
      <c r="Z24" s="92"/>
      <c r="AA24" s="291"/>
      <c r="AB24" s="291"/>
      <c r="AC24" s="291"/>
      <c r="AD24" s="61"/>
      <c r="AE24" s="61"/>
      <c r="AF24" s="53"/>
    </row>
    <row r="25" spans="1:33" ht="15" customHeight="1" x14ac:dyDescent="0.2">
      <c r="A25" s="16" t="s">
        <v>609</v>
      </c>
      <c r="B25" s="284" t="s">
        <v>612</v>
      </c>
      <c r="C25" s="220"/>
      <c r="D25" s="220"/>
      <c r="E25" s="220"/>
      <c r="F25" s="220"/>
      <c r="G25" s="220"/>
      <c r="H25" s="220"/>
      <c r="I25" s="220"/>
      <c r="J25" s="220"/>
      <c r="K25" s="269" t="s">
        <v>190</v>
      </c>
      <c r="L25" s="270"/>
      <c r="M25" s="73">
        <f t="shared" ref="M25" si="4">Z25/12</f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73">
        <f t="shared" si="3"/>
        <v>0</v>
      </c>
      <c r="Z25" s="79"/>
      <c r="AA25" s="293"/>
      <c r="AB25" s="293"/>
      <c r="AC25" s="293"/>
      <c r="AD25" s="61"/>
      <c r="AE25" s="61"/>
      <c r="AF25" s="53"/>
    </row>
    <row r="26" spans="1:33" ht="12.75" customHeight="1" thickBot="1" x14ac:dyDescent="0.25">
      <c r="A26" s="16" t="s">
        <v>611</v>
      </c>
      <c r="B26" s="294" t="s">
        <v>614</v>
      </c>
      <c r="C26" s="230"/>
      <c r="D26" s="230"/>
      <c r="E26" s="230"/>
      <c r="F26" s="230"/>
      <c r="G26" s="230"/>
      <c r="H26" s="230"/>
      <c r="I26" s="230"/>
      <c r="J26" s="230"/>
      <c r="K26" s="295" t="s">
        <v>187</v>
      </c>
      <c r="L26" s="296"/>
      <c r="M26" s="75">
        <v>30007922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75">
        <f t="shared" si="3"/>
        <v>30007922</v>
      </c>
      <c r="Z26" s="79"/>
      <c r="AA26" s="293"/>
      <c r="AB26" s="293"/>
      <c r="AC26" s="293"/>
      <c r="AD26" s="61"/>
      <c r="AE26" s="61"/>
      <c r="AF26" s="53"/>
    </row>
    <row r="27" spans="1:33" ht="15" customHeight="1" thickBot="1" x14ac:dyDescent="0.25">
      <c r="A27" s="16" t="s">
        <v>613</v>
      </c>
      <c r="B27" s="288" t="s">
        <v>616</v>
      </c>
      <c r="C27" s="224"/>
      <c r="D27" s="224"/>
      <c r="E27" s="224"/>
      <c r="F27" s="224"/>
      <c r="G27" s="224"/>
      <c r="H27" s="224"/>
      <c r="I27" s="224"/>
      <c r="J27" s="224"/>
      <c r="K27" s="289" t="s">
        <v>184</v>
      </c>
      <c r="L27" s="290"/>
      <c r="M27" s="82">
        <f>SUM(M26)</f>
        <v>30007922</v>
      </c>
      <c r="N27" s="74">
        <f t="shared" ref="N27:X27" si="5">SUM(N25:N26)</f>
        <v>0</v>
      </c>
      <c r="O27" s="60">
        <f t="shared" si="5"/>
        <v>0</v>
      </c>
      <c r="P27" s="60">
        <f t="shared" si="5"/>
        <v>0</v>
      </c>
      <c r="Q27" s="60">
        <f t="shared" si="5"/>
        <v>0</v>
      </c>
      <c r="R27" s="60">
        <f t="shared" si="5"/>
        <v>0</v>
      </c>
      <c r="S27" s="60">
        <f t="shared" si="5"/>
        <v>0</v>
      </c>
      <c r="T27" s="60">
        <f t="shared" si="5"/>
        <v>0</v>
      </c>
      <c r="U27" s="60">
        <f t="shared" si="5"/>
        <v>0</v>
      </c>
      <c r="V27" s="60">
        <f t="shared" si="5"/>
        <v>0</v>
      </c>
      <c r="W27" s="60">
        <f t="shared" si="5"/>
        <v>0</v>
      </c>
      <c r="X27" s="84">
        <f t="shared" si="5"/>
        <v>0</v>
      </c>
      <c r="Y27" s="82">
        <f t="shared" si="3"/>
        <v>30007922</v>
      </c>
      <c r="Z27" s="80"/>
      <c r="AA27" s="291"/>
      <c r="AB27" s="291"/>
      <c r="AC27" s="291"/>
      <c r="AD27" s="61"/>
      <c r="AE27" s="61"/>
      <c r="AF27" s="53"/>
    </row>
    <row r="28" spans="1:33" ht="13.5" customHeight="1" x14ac:dyDescent="0.2"/>
    <row r="29" spans="1:33" ht="13.5" customHeight="1" x14ac:dyDescent="0.2"/>
    <row r="30" spans="1:33" ht="13.5" customHeight="1" x14ac:dyDescent="0.2"/>
  </sheetData>
  <mergeCells count="88">
    <mergeCell ref="B27:J27"/>
    <mergeCell ref="K27:L27"/>
    <mergeCell ref="AA27:AC27"/>
    <mergeCell ref="A3:X3"/>
    <mergeCell ref="B25:J25"/>
    <mergeCell ref="K25:L25"/>
    <mergeCell ref="AA25:AC25"/>
    <mergeCell ref="B26:J26"/>
    <mergeCell ref="K26:L26"/>
    <mergeCell ref="AA26:AC26"/>
    <mergeCell ref="B23:J23"/>
    <mergeCell ref="K23:L23"/>
    <mergeCell ref="AA23:AC23"/>
    <mergeCell ref="B24:J24"/>
    <mergeCell ref="K24:L24"/>
    <mergeCell ref="AA24:AC24"/>
    <mergeCell ref="B22:J22"/>
    <mergeCell ref="K22:L22"/>
    <mergeCell ref="AA22:AC22"/>
    <mergeCell ref="AD22:AE22"/>
    <mergeCell ref="B21:J21"/>
    <mergeCell ref="K21:L21"/>
    <mergeCell ref="AA21:AC21"/>
    <mergeCell ref="AD21:AE21"/>
    <mergeCell ref="B20:J20"/>
    <mergeCell ref="K20:L20"/>
    <mergeCell ref="AA20:AC20"/>
    <mergeCell ref="AD20:AE20"/>
    <mergeCell ref="B19:J19"/>
    <mergeCell ref="K19:L19"/>
    <mergeCell ref="AA19:AC19"/>
    <mergeCell ref="AD19:AE19"/>
    <mergeCell ref="B18:J18"/>
    <mergeCell ref="K18:L18"/>
    <mergeCell ref="AA18:AC18"/>
    <mergeCell ref="AD18:AE18"/>
    <mergeCell ref="AD16:AE16"/>
    <mergeCell ref="B17:J17"/>
    <mergeCell ref="K17:L17"/>
    <mergeCell ref="AA17:AC17"/>
    <mergeCell ref="AD17:AE17"/>
    <mergeCell ref="B15:J15"/>
    <mergeCell ref="K15:L15"/>
    <mergeCell ref="AA15:AC15"/>
    <mergeCell ref="B16:J16"/>
    <mergeCell ref="K16:L16"/>
    <mergeCell ref="AA16:AC16"/>
    <mergeCell ref="B14:J14"/>
    <mergeCell ref="K14:L14"/>
    <mergeCell ref="AA14:AC14"/>
    <mergeCell ref="AD14:AE14"/>
    <mergeCell ref="B13:J13"/>
    <mergeCell ref="K13:L13"/>
    <mergeCell ref="AA13:AC13"/>
    <mergeCell ref="AD13:AE13"/>
    <mergeCell ref="B12:J12"/>
    <mergeCell ref="K12:L12"/>
    <mergeCell ref="AA12:AC12"/>
    <mergeCell ref="AD12:AE12"/>
    <mergeCell ref="B11:J11"/>
    <mergeCell ref="K11:L11"/>
    <mergeCell ref="AA11:AC11"/>
    <mergeCell ref="AD11:AE11"/>
    <mergeCell ref="B10:J10"/>
    <mergeCell ref="K10:L10"/>
    <mergeCell ref="AA10:AC10"/>
    <mergeCell ref="AD10:AE10"/>
    <mergeCell ref="B9:J9"/>
    <mergeCell ref="K9:L9"/>
    <mergeCell ref="AA9:AC9"/>
    <mergeCell ref="AD9:AE9"/>
    <mergeCell ref="B8:J8"/>
    <mergeCell ref="K8:L8"/>
    <mergeCell ref="AA8:AC8"/>
    <mergeCell ref="AD8:AE8"/>
    <mergeCell ref="B7:J7"/>
    <mergeCell ref="K7:L7"/>
    <mergeCell ref="AA7:AC7"/>
    <mergeCell ref="AD7:AE7"/>
    <mergeCell ref="B1:Y1"/>
    <mergeCell ref="B2:Y2"/>
    <mergeCell ref="B4:J4"/>
    <mergeCell ref="K4:L4"/>
    <mergeCell ref="A5:A6"/>
    <mergeCell ref="B5:J6"/>
    <mergeCell ref="K5:L6"/>
    <mergeCell ref="M5:X5"/>
    <mergeCell ref="Y5:Y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Windows-felhasználó</cp:lastModifiedBy>
  <cp:lastPrinted>2017-05-02T14:18:37Z</cp:lastPrinted>
  <dcterms:created xsi:type="dcterms:W3CDTF">1998-12-22T17:08:32Z</dcterms:created>
  <dcterms:modified xsi:type="dcterms:W3CDTF">2018-06-06T11:35:29Z</dcterms:modified>
</cp:coreProperties>
</file>