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63" activeTab="1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</sheets>
  <definedNames>
    <definedName name="_xlnm.Print_Titles" localSheetId="9">'10'!$1:$1</definedName>
    <definedName name="_xlnm.Print_Titles" localSheetId="10">'11'!$1:$1</definedName>
    <definedName name="_xlnm.Print_Titles" localSheetId="11">'12'!$1:$1</definedName>
    <definedName name="_xlnm.Print_Titles" localSheetId="1">'2'!$1:$1</definedName>
    <definedName name="_xlnm.Print_Titles" localSheetId="7">'8'!$1:$5</definedName>
    <definedName name="_xlnm.Print_Area" localSheetId="5">'6'!$A$1:$M$24</definedName>
    <definedName name="_xlnm.Print_Area" localSheetId="8">'9'!$A$1:$M$24</definedName>
  </definedNames>
  <calcPr fullCalcOnLoad="1"/>
</workbook>
</file>

<file path=xl/sharedStrings.xml><?xml version="1.0" encoding="utf-8"?>
<sst xmlns="http://schemas.openxmlformats.org/spreadsheetml/2006/main" count="689" uniqueCount="495">
  <si>
    <t>Személyi juttatások</t>
  </si>
  <si>
    <t>Összesen</t>
  </si>
  <si>
    <t>I. Működési bevételek</t>
  </si>
  <si>
    <t>II. Felhalmozási bevételek</t>
  </si>
  <si>
    <t>Cím</t>
  </si>
  <si>
    <t>Lét-szám-keret</t>
  </si>
  <si>
    <t>Állami támogatás</t>
  </si>
  <si>
    <t>Egyéb működési célú kiadások</t>
  </si>
  <si>
    <t>I. Működési költségvetés</t>
  </si>
  <si>
    <t>Kiadások összesen</t>
  </si>
  <si>
    <t>Dologi kiadások</t>
  </si>
  <si>
    <t>Felújí-tások</t>
  </si>
  <si>
    <t>Költségvetési bevételek</t>
  </si>
  <si>
    <t>II. Felhalmozási költségvetés</t>
  </si>
  <si>
    <t>Sor-szám</t>
  </si>
  <si>
    <t>Megnevezés</t>
  </si>
  <si>
    <t>Ellátottak pénzbeli juttatása</t>
  </si>
  <si>
    <t>Általános tartalék</t>
  </si>
  <si>
    <t>Működési céltartalék</t>
  </si>
  <si>
    <t>Fejlesztési céltartalék</t>
  </si>
  <si>
    <t>Költségvetési hiány külső finanszírozása:</t>
  </si>
  <si>
    <t xml:space="preserve">Finanszírozási bevételek </t>
  </si>
  <si>
    <t xml:space="preserve">Felhalmozási célú hitel felvétele </t>
  </si>
  <si>
    <t>Finanszírozási kiadások</t>
  </si>
  <si>
    <t>Összesen:</t>
  </si>
  <si>
    <t>Közhatalmi bevételek</t>
  </si>
  <si>
    <t>Gépjárműadó</t>
  </si>
  <si>
    <t>Bevételek</t>
  </si>
  <si>
    <t>Kiadások</t>
  </si>
  <si>
    <t>I. Működési célú bevételek</t>
  </si>
  <si>
    <t>I. Működési célú kiadások</t>
  </si>
  <si>
    <t>1. Személyi juttatások</t>
  </si>
  <si>
    <t>7. Működési tartalék</t>
  </si>
  <si>
    <t>Működési célú kiadások összesen:</t>
  </si>
  <si>
    <t>II. Felhalmozási célú kiadások</t>
  </si>
  <si>
    <t>Működési célú bevételek összesen:</t>
  </si>
  <si>
    <t>II. Felhalmozási célú bevételek</t>
  </si>
  <si>
    <t>Felhalmozási célú kiadások összesen:</t>
  </si>
  <si>
    <t>Mind összesen:</t>
  </si>
  <si>
    <t>1. Közhatalmi bevételek</t>
  </si>
  <si>
    <t xml:space="preserve">8. Működési célú hitel felvétele </t>
  </si>
  <si>
    <t>3. Dologi kiadások</t>
  </si>
  <si>
    <t>Műkö-dési célra</t>
  </si>
  <si>
    <t>Felhal-mozási célra</t>
  </si>
  <si>
    <t>Műkö-dési célú</t>
  </si>
  <si>
    <t>Költségvetési szerv megnevezése</t>
  </si>
  <si>
    <t>Finanszírozási bevételek</t>
  </si>
  <si>
    <t>Önkormány-zat eredeti  előirányzat</t>
  </si>
  <si>
    <t>Költségvetési szervek eredeti előirányzata</t>
  </si>
  <si>
    <t>Bevételek összesen</t>
  </si>
  <si>
    <t>Személyi jutta-tások</t>
  </si>
  <si>
    <t>Egyéb működési kiadások</t>
  </si>
  <si>
    <t>Ellátot-tak pénz-beli jutta-tása</t>
  </si>
  <si>
    <t>Felhal-mozási tartalék</t>
  </si>
  <si>
    <t>Költségvetési kiadások</t>
  </si>
  <si>
    <t xml:space="preserve">Összesen </t>
  </si>
  <si>
    <t>Beruházás megnevezése</t>
  </si>
  <si>
    <t>Mozgás Háza beruházás részlet</t>
  </si>
  <si>
    <t>Önkormányzat összesen:</t>
  </si>
  <si>
    <t>Keszthely Város Önkormányzata:</t>
  </si>
  <si>
    <t>Költségvetési szervek</t>
  </si>
  <si>
    <t>Felújítás megnevezése</t>
  </si>
  <si>
    <t>Keszthely Város Önkormányzata</t>
  </si>
  <si>
    <t>Castrum Camping értéknövelő beruházás</t>
  </si>
  <si>
    <t>Bursa Hungarica</t>
  </si>
  <si>
    <t>Szent Erzsébet Alapítvány</t>
  </si>
  <si>
    <t>Keszthelyi Turisztikai Egyesület</t>
  </si>
  <si>
    <t>Keszthelyi Polgárőr Egyesület</t>
  </si>
  <si>
    <t xml:space="preserve">VÜZ Kft - Csik F. Tanuszoda </t>
  </si>
  <si>
    <t>Bethlen Gábor Nyugdíjas Klub</t>
  </si>
  <si>
    <t>Költségvetési szervek eredeti előirányzata összesen</t>
  </si>
  <si>
    <t>Egyéb felhalmozási kiadások</t>
  </si>
  <si>
    <t>Része-sedések értéke-sítése</t>
  </si>
  <si>
    <t>Felhal-mozási célú</t>
  </si>
  <si>
    <t>Hiány belső finanszírozása:</t>
  </si>
  <si>
    <t>Tervezés, lebonyolítás, műszaki ellenőrzés</t>
  </si>
  <si>
    <t>II. Felhalmozási  költségvetés</t>
  </si>
  <si>
    <r>
      <rPr>
        <b/>
        <sz val="10"/>
        <rFont val="Book Antiqua"/>
        <family val="1"/>
      </rPr>
      <t>Goldmark Károly Művelődési Központ</t>
    </r>
    <r>
      <rPr>
        <sz val="10"/>
        <rFont val="Book Antiqua"/>
        <family val="1"/>
      </rPr>
      <t xml:space="preserve"> eredeti előirányzat</t>
    </r>
  </si>
  <si>
    <r>
      <rPr>
        <b/>
        <sz val="10"/>
        <rFont val="Book Antiqua"/>
        <family val="1"/>
      </rPr>
      <t>F.Gy. Városi Könyvtár</t>
    </r>
    <r>
      <rPr>
        <sz val="10"/>
        <rFont val="Book Antiqua"/>
        <family val="1"/>
      </rPr>
      <t xml:space="preserve"> eredeti előir.</t>
    </r>
  </si>
  <si>
    <r>
      <rPr>
        <b/>
        <sz val="10"/>
        <rFont val="Book Antiqua"/>
        <family val="1"/>
      </rPr>
      <t xml:space="preserve">Keszthely Város Önk. Alapellátási Intézete </t>
    </r>
    <r>
      <rPr>
        <sz val="10"/>
        <rFont val="Book Antiqua"/>
        <family val="1"/>
      </rPr>
      <t>eredeti előir.</t>
    </r>
  </si>
  <si>
    <r>
      <rPr>
        <b/>
        <sz val="10"/>
        <rFont val="Book Antiqua"/>
        <family val="1"/>
      </rPr>
      <t xml:space="preserve">Keszthely Város Önk. Egyesített Szociális Intézménye </t>
    </r>
    <r>
      <rPr>
        <sz val="10"/>
        <rFont val="Book Antiqua"/>
        <family val="1"/>
      </rPr>
      <t>eredeti ei.</t>
    </r>
  </si>
  <si>
    <r>
      <rPr>
        <b/>
        <sz val="10"/>
        <rFont val="Book Antiqua"/>
        <family val="1"/>
      </rPr>
      <t xml:space="preserve">Balatoni Múzeum </t>
    </r>
    <r>
      <rPr>
        <sz val="10"/>
        <rFont val="Book Antiqua"/>
        <family val="1"/>
      </rPr>
      <t>eredeti ei.</t>
    </r>
  </si>
  <si>
    <r>
      <rPr>
        <b/>
        <sz val="10"/>
        <rFont val="Book Antiqua"/>
        <family val="1"/>
      </rPr>
      <t xml:space="preserve">Gazdasági Ellátó Szervezet Keszthely </t>
    </r>
    <r>
      <rPr>
        <sz val="10"/>
        <rFont val="Book Antiqua"/>
        <family val="1"/>
      </rPr>
      <t>eredeti előirányzat</t>
    </r>
  </si>
  <si>
    <r>
      <rPr>
        <b/>
        <sz val="9"/>
        <rFont val="Book Antiqua"/>
        <family val="1"/>
      </rPr>
      <t xml:space="preserve">Goldmark Károly Művelődési Központ </t>
    </r>
    <r>
      <rPr>
        <sz val="9"/>
        <rFont val="Book Antiqua"/>
        <family val="1"/>
      </rPr>
      <t xml:space="preserve"> eredeti előirányzat</t>
    </r>
  </si>
  <si>
    <r>
      <rPr>
        <b/>
        <sz val="9"/>
        <rFont val="Book Antiqua"/>
        <family val="1"/>
      </rPr>
      <t xml:space="preserve">Keszthely Város Önkorm. Alapellátási Intézete </t>
    </r>
    <r>
      <rPr>
        <sz val="9"/>
        <rFont val="Book Antiqua"/>
        <family val="1"/>
      </rPr>
      <t>eredeti előir.</t>
    </r>
  </si>
  <si>
    <r>
      <rPr>
        <b/>
        <sz val="9"/>
        <rFont val="Book Antiqua"/>
        <family val="1"/>
      </rPr>
      <t>Gazdasági Ellátó Szervezet Keszthely</t>
    </r>
    <r>
      <rPr>
        <sz val="9"/>
        <rFont val="Book Antiqua"/>
        <family val="1"/>
      </rPr>
      <t xml:space="preserve"> eredeti előirányzat</t>
    </r>
  </si>
  <si>
    <t>ebből: kötelező feladat</t>
  </si>
  <si>
    <t>önként vállalt feladat</t>
  </si>
  <si>
    <t>Önkormányzat eredeti előirányzat</t>
  </si>
  <si>
    <t xml:space="preserve">Költségvetési bevételek </t>
  </si>
  <si>
    <t>A.</t>
  </si>
  <si>
    <t>B.</t>
  </si>
  <si>
    <t xml:space="preserve">Költségvetési kiadások </t>
  </si>
  <si>
    <t>C.</t>
  </si>
  <si>
    <t>D.</t>
  </si>
  <si>
    <t>Engedélyezett létszám:</t>
  </si>
  <si>
    <t>Működési bevételek összesen (A + D)</t>
  </si>
  <si>
    <t>Működési kiadások összesen (B + C)</t>
  </si>
  <si>
    <t>Beruházások</t>
  </si>
  <si>
    <t>Felhalmozási bevételek összesen (A + D)</t>
  </si>
  <si>
    <t>Felhalmozási kiadások összesen (B + C)</t>
  </si>
  <si>
    <t>Működési bevételek</t>
  </si>
  <si>
    <t xml:space="preserve">2. Munkaadókat terhelő járulékok </t>
  </si>
  <si>
    <t>6. Felhalmozási célú hitelek felvétele</t>
  </si>
  <si>
    <t>Gazdasági Ellátó Szervezet Keszthely</t>
  </si>
  <si>
    <r>
      <rPr>
        <b/>
        <sz val="9"/>
        <rFont val="Book Antiqua"/>
        <family val="1"/>
      </rPr>
      <t xml:space="preserve">F.Gy. Városi Könyvtár </t>
    </r>
    <r>
      <rPr>
        <sz val="9"/>
        <rFont val="Book Antiqua"/>
        <family val="1"/>
      </rPr>
      <t>eredeti ei.</t>
    </r>
  </si>
  <si>
    <t>A támogatás megnevezése</t>
  </si>
  <si>
    <t>Mentesség</t>
  </si>
  <si>
    <t>Kedvezmény</t>
  </si>
  <si>
    <t>Összesen eFt</t>
  </si>
  <si>
    <t>mértéke %</t>
  </si>
  <si>
    <t>Összege eFt</t>
  </si>
  <si>
    <t>Mértéke %</t>
  </si>
  <si>
    <t>Helyi iparűzési adó</t>
  </si>
  <si>
    <t>Építményadó</t>
  </si>
  <si>
    <t>Kommunális adó</t>
  </si>
  <si>
    <t>33-50</t>
  </si>
  <si>
    <t>Telekadó</t>
  </si>
  <si>
    <t xml:space="preserve">Szociális étkeztetés </t>
  </si>
  <si>
    <t xml:space="preserve">Idősek Otthona </t>
  </si>
  <si>
    <t>Helyiségek hasznosításából származó bevétel</t>
  </si>
  <si>
    <t>2/2005. (I. 31.)</t>
  </si>
  <si>
    <t>Lakosság részére lakásépítéshez, lakásfelújításhoz nyújtott kölcsönök elengedése</t>
  </si>
  <si>
    <t>Egyéb nyújtott kedvezmény vagy kölcsön elengedése</t>
  </si>
  <si>
    <t>Adósságot keletkeztető ügyletekből és kezességvállalásokból fennálló kötelezettségek</t>
  </si>
  <si>
    <t>Készfizető kezesség</t>
  </si>
  <si>
    <t>2016.</t>
  </si>
  <si>
    <t>2017.</t>
  </si>
  <si>
    <t>2018-2026.</t>
  </si>
  <si>
    <t>VÜZ Nonprofit Kft hitelfelvétel 9/2011.(I.27.) - Tőketartozás: 201.210 EUR,  lejárata 2025.12.31. célja: Keszthely piaci parkolók létesítése. Tőketartozás: 88.690 EUR, lejárata 2026.01.31., célja: Keszt-hely Fő tér rekonstrukció keretében a Keszthelyi Városüzemeltető Kft saját erejének biztosítása. (295.-Ft árfolyamon 85.521 eFt)</t>
  </si>
  <si>
    <t>Összes készfizető kezesség:</t>
  </si>
  <si>
    <t>Hitel</t>
  </si>
  <si>
    <t>Részletfizetés</t>
  </si>
  <si>
    <t>2018-2029.</t>
  </si>
  <si>
    <t>Zala Megyei Önkormányzat - Mozgás Háza 2010.03.10-2029.03.10</t>
  </si>
  <si>
    <t>Készfizető kezesség kamata, egyéb bankköltségek</t>
  </si>
  <si>
    <t>VÜZ Nonprofit Kft hitelfelvétel 9/2011.(I.27.) - Tőketartozás: 201.210 EUR,  lejárata 2025.12.31. célja: Keszthely piaci parkolók létesítése. Tőketartozás: 88.690 EUR, lejárata 2026.01.31., célja: Keszthely Fő tér rek.keretében a Keszthelyi VÜZ Kft saját erejének biztosítása. (295.-Ft árfolyamon 85.521 eFt)</t>
  </si>
  <si>
    <t>Egyéb kötelezettségek</t>
  </si>
  <si>
    <t>Nemzeti Kat. Program Nonprofit Kft. (adatbázis frissítése) 13/2010. ( I. 28.)</t>
  </si>
  <si>
    <t xml:space="preserve">Pannon EGTC tagdíj 222/2010. (VII.29.)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</si>
  <si>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</si>
  <si>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</si>
  <si>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</si>
  <si>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</si>
  <si>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</si>
  <si>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</si>
  <si>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</si>
  <si>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</si>
  <si>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</si>
  <si>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</si>
  <si>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</si>
  <si>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</si>
  <si>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Nyitó pénzkészlet</t>
  </si>
  <si>
    <t xml:space="preserve">Bevételek összesen </t>
  </si>
  <si>
    <t xml:space="preserve"> Kiadások összesen</t>
  </si>
  <si>
    <t>Záró pénzkészlet</t>
  </si>
  <si>
    <t>Keszthelyi Vöröskeresztes Vizimentő Egyesület</t>
  </si>
  <si>
    <t>42/2013. (XI. 29.)</t>
  </si>
  <si>
    <t>Eredeti előirányzat</t>
  </si>
  <si>
    <t>2. Felújítások</t>
  </si>
  <si>
    <t>Felhalmozási hiány (A-B) :</t>
  </si>
  <si>
    <t>Parkoló üz. 045170</t>
  </si>
  <si>
    <t>Nem lakóing.bérbeadás 013350</t>
  </si>
  <si>
    <t>Önk.jogalkotás 011130</t>
  </si>
  <si>
    <t>Közvilágítás 064010</t>
  </si>
  <si>
    <t>Város-és község-gazd. szolg. (főép.) 066020</t>
  </si>
  <si>
    <t>Közcélú fogl. 041233</t>
  </si>
  <si>
    <t>Erdősítés 042220</t>
  </si>
  <si>
    <t>Tel.hull. kez. 051030</t>
  </si>
  <si>
    <t>Utak, üz. 045160</t>
  </si>
  <si>
    <t>Nem lakóing. bérbeadása 013350</t>
  </si>
  <si>
    <t>Zöldter.kez. 066010</t>
  </si>
  <si>
    <t>Tartalékok 900070</t>
  </si>
  <si>
    <t>Ár- és belvíz-véd.tev. 047410</t>
  </si>
  <si>
    <t>Fogorvosi szakell. 072313</t>
  </si>
  <si>
    <t>Civil szerv. műk.tám. 084031</t>
  </si>
  <si>
    <t>Egyházak köz. és hitél. tev.084040</t>
  </si>
  <si>
    <t>Köztemető fennt., műk. 013320</t>
  </si>
  <si>
    <t>Út, autópálya építés ( 045120 )</t>
  </si>
  <si>
    <t>Nem lakóingatlan bérbeadása ( 013350 )</t>
  </si>
  <si>
    <t>Zöldterület kezelés ( 066010 )</t>
  </si>
  <si>
    <t>Közvilágítás ( 064010 )</t>
  </si>
  <si>
    <t>Ár- és belvízvédelemmel összefüggő tevékenység ( 047410 )</t>
  </si>
  <si>
    <t>Középfokú oktatás int.programjainak komplex tám. ( 092211 )</t>
  </si>
  <si>
    <t>Nem lakóingatlan bérbeadás ( 013350 )</t>
  </si>
  <si>
    <t>Önkormányzati jogalkotás ( 11130 )</t>
  </si>
  <si>
    <t>Szociális ösztöndíjak ( 094260 )</t>
  </si>
  <si>
    <t>4. Felhalmozási tartalék</t>
  </si>
  <si>
    <t>6. Felhalmozási célú hitel törlesztése</t>
  </si>
  <si>
    <t>Felhalmozási célú bevételek összesen:</t>
  </si>
  <si>
    <t>eből: köt.feladat</t>
  </si>
  <si>
    <t>ebból: köt.feladat</t>
  </si>
  <si>
    <t>ebből: köt.feladat</t>
  </si>
  <si>
    <t>Kötelező feladatok</t>
  </si>
  <si>
    <t>Önként vállalt feladatok</t>
  </si>
  <si>
    <t>Kötelező feladat</t>
  </si>
  <si>
    <t>Önként vállalt feladat</t>
  </si>
  <si>
    <t xml:space="preserve">Működési bevételek </t>
  </si>
  <si>
    <t>ebből: Önkormányzat - 2 fő választott tisztségviselő</t>
  </si>
  <si>
    <r>
      <t xml:space="preserve">Keszthelyi Polgármesteri  Hivatal </t>
    </r>
    <r>
      <rPr>
        <sz val="9"/>
        <rFont val="Book Antiqua"/>
        <family val="1"/>
      </rPr>
      <t>eredeti ei.</t>
    </r>
  </si>
  <si>
    <r>
      <t xml:space="preserve">Keszthelyi Polgármesteri Hivatal </t>
    </r>
    <r>
      <rPr>
        <sz val="10"/>
        <rFont val="Book Antiqua"/>
        <family val="1"/>
      </rPr>
      <t>eredeti előirányzat</t>
    </r>
  </si>
  <si>
    <t>1. Működési bevételek</t>
  </si>
  <si>
    <r>
      <rPr>
        <b/>
        <sz val="10"/>
        <rFont val="Book Antiqua"/>
        <family val="1"/>
      </rPr>
      <t>Keszthelyi</t>
    </r>
    <r>
      <rPr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>Életfa Óvoda</t>
    </r>
    <r>
      <rPr>
        <sz val="10"/>
        <rFont val="Book Antiqua"/>
        <family val="1"/>
      </rPr>
      <t xml:space="preserve"> eredeti előirányzat</t>
    </r>
  </si>
  <si>
    <t>Ellátottak pénzbeli jutt.</t>
  </si>
  <si>
    <t>Maradvány igénybevétele</t>
  </si>
  <si>
    <t>Önk. Funkcióra nem sorolható bev.900020</t>
  </si>
  <si>
    <t xml:space="preserve">Kormányzati funkciók </t>
  </si>
  <si>
    <t xml:space="preserve">Munka-adókat terhelő járulékok </t>
  </si>
  <si>
    <t>Támogatás ÁHT-n belülre</t>
  </si>
  <si>
    <t>Támogatás ÁHT-n kivülre</t>
  </si>
  <si>
    <t>Beruházás</t>
  </si>
  <si>
    <t>Felújítás</t>
  </si>
  <si>
    <t>Tartalék</t>
  </si>
  <si>
    <t>3. Működési bevételek</t>
  </si>
  <si>
    <t>Termőföld bérbeadásból származó SZJA</t>
  </si>
  <si>
    <t xml:space="preserve">Építményadó </t>
  </si>
  <si>
    <t>Magánszemélyek kommunális adója</t>
  </si>
  <si>
    <t>Idegenforgalmi adó tartózkodás után</t>
  </si>
  <si>
    <t>Bírság, pótlék, közigazgatási bírság</t>
  </si>
  <si>
    <t>Önkormányzat működési támogatásai</t>
  </si>
  <si>
    <t>Helyi önkormányzatok kiegészítő támogatásai</t>
  </si>
  <si>
    <t>Települési önkormányzatok egyes köznevelési fel tám.</t>
  </si>
  <si>
    <t xml:space="preserve">Működési célú támogatások államháztartáson belülről </t>
  </si>
  <si>
    <t xml:space="preserve">Felhalmozási célú támogatások ÁHT-n belüről </t>
  </si>
  <si>
    <t>Ingatlan értékesítése</t>
  </si>
  <si>
    <t>Felhalmozási bevételek</t>
  </si>
  <si>
    <t>Működési célú átvett pénzeszközök</t>
  </si>
  <si>
    <t>Kölcsön visszatérülése</t>
  </si>
  <si>
    <t xml:space="preserve">Egyéb működési célú átvett pénzeszközök </t>
  </si>
  <si>
    <t xml:space="preserve">Felhalmozási célú átvett pénzeszközök </t>
  </si>
  <si>
    <t>Egyéb felhalmozási célú átvett pénzeszközök</t>
  </si>
  <si>
    <t>Munkaadókat terhelő járulékok és szociális hozzájárulási adó</t>
  </si>
  <si>
    <t>Kölcsön  nyújtása ÁHT-n kívülre</t>
  </si>
  <si>
    <t>Egyéb működési célú támogatások ÁHT-n kívülre</t>
  </si>
  <si>
    <t>Egyéb felhalmozási célú kiadások</t>
  </si>
  <si>
    <t>Kölcsön nyújtása ÁHT-n kívülre</t>
  </si>
  <si>
    <t>Egyéb felhalm. célú támogatások ÁHT-n kívülre</t>
  </si>
  <si>
    <t>Egyéb felhalm. célú támogatások ÁHT-n belülre</t>
  </si>
  <si>
    <t xml:space="preserve">Beruházások </t>
  </si>
  <si>
    <t xml:space="preserve">Felújítások </t>
  </si>
  <si>
    <t>Helyi önkormányzatok működésének általános támogatása</t>
  </si>
  <si>
    <t>Települési önkormányzatok kulturális feladatainak tám.</t>
  </si>
  <si>
    <t>Ingatlan értékesítés</t>
  </si>
  <si>
    <t xml:space="preserve">Felhalm. célú támog. ÁHT-n belülről </t>
  </si>
  <si>
    <t>IV. Hitelek felvétele</t>
  </si>
  <si>
    <t>Működési célú támog. ÁHT-n belülről</t>
  </si>
  <si>
    <t>Felhalm. célú támog. ÁHT-n belülről</t>
  </si>
  <si>
    <t>Felhalmozási célú átvett pénzeszközök</t>
  </si>
  <si>
    <t>III. Pénzforgalom nélk.bev.</t>
  </si>
  <si>
    <t>Műk. célú támogatások ÁHT-n belülről</t>
  </si>
  <si>
    <t>Egyéb tárgyi eszköz értékesítés</t>
  </si>
  <si>
    <t>Működési célu átvett pénzeszközök</t>
  </si>
  <si>
    <t>Kölcsön</t>
  </si>
  <si>
    <t>Egyéb működési célú támogatás ÁHT-n belülre</t>
  </si>
  <si>
    <t>Egyéb működési célú támogatások ÁHT-n kivülre</t>
  </si>
  <si>
    <t>Egyéb felhalm. támogatás ÁHT-belülre</t>
  </si>
  <si>
    <t xml:space="preserve">Egyéb felhalm. célú támog. ÁHT-n kivülre </t>
  </si>
  <si>
    <t xml:space="preserve">Kölcsön </t>
  </si>
  <si>
    <t>Kölcsön vissza-térülés</t>
  </si>
  <si>
    <t>Önkormány-zatok működési támogatásai</t>
  </si>
  <si>
    <t>Hallgatói és okt. ösztöndíjak 094260</t>
  </si>
  <si>
    <t xml:space="preserve">Köznev. int.szakmai fel. tám. 092111 </t>
  </si>
  <si>
    <t>Gimnáziumi int. szakmai tám. 092211</t>
  </si>
  <si>
    <t>Egyéb szoc.term.beni és pénzb.ell. 107060</t>
  </si>
  <si>
    <t xml:space="preserve">Egyéb működési célú támogatások ÁHT-n belülről </t>
  </si>
  <si>
    <t>Önkormányzatok működési támogatásai</t>
  </si>
  <si>
    <t xml:space="preserve">Működési </t>
  </si>
  <si>
    <t xml:space="preserve">Felhal-mozási </t>
  </si>
  <si>
    <t xml:space="preserve">Kölcsön nyújtása </t>
  </si>
  <si>
    <t>Köztemető fenntartása, működtetése (013320)</t>
  </si>
  <si>
    <t xml:space="preserve">Csapadékelvezető rendszer tervezése és kivitelezése lakossági felvetés megoldására </t>
  </si>
  <si>
    <t xml:space="preserve">Mazsola Kerékpáros Sportegyesület (épületek + KRESZ park) </t>
  </si>
  <si>
    <t>Balatoni Múzeum</t>
  </si>
  <si>
    <t>Ingatlanfelújítás</t>
  </si>
  <si>
    <t>Fejér György Városi Könyvtár</t>
  </si>
  <si>
    <t>Egyesített Szociális Intézmény</t>
  </si>
  <si>
    <t>Keszthelyi Életfa Óvoda</t>
  </si>
  <si>
    <t>Munkaadókat terhelő járulékok és szha</t>
  </si>
  <si>
    <t>Tám. áht-n belülre</t>
  </si>
  <si>
    <t>Tám. áht-n kivülre</t>
  </si>
  <si>
    <t xml:space="preserve">SUN Teniszklub </t>
  </si>
  <si>
    <t>Sportlétesítmények, edzőtáborok 081030</t>
  </si>
  <si>
    <t xml:space="preserve">Jelzőrendszeres házi segítségnyújtás </t>
  </si>
  <si>
    <t xml:space="preserve">Házi segítségnyújtás </t>
  </si>
  <si>
    <t>Egyéb működési célú támogatások ÁHT-n belülre</t>
  </si>
  <si>
    <t>Egyéb felhalmozási célú kiadások ÁHT-n kívülre</t>
  </si>
  <si>
    <t>2. Önkormányzatok működési támogatásai</t>
  </si>
  <si>
    <t>7. Maradvány igénybevétele</t>
  </si>
  <si>
    <t>1. Beruházások</t>
  </si>
  <si>
    <t>5. Maradvány igénybevétele</t>
  </si>
  <si>
    <t>6. Ellátottak pénzbeli juttatásai</t>
  </si>
  <si>
    <t>6.Kölcsönök visszatérülése</t>
  </si>
  <si>
    <t>4. Kölcsön visszatérülése</t>
  </si>
  <si>
    <t>8. Kölcsön nyújtása</t>
  </si>
  <si>
    <t>5. Kölcsön nyújtása</t>
  </si>
  <si>
    <t>4. Működési célú támogatás ÁHT-n belülről</t>
  </si>
  <si>
    <t>4. Egyéb működési célú támogatások ÁHT-n belülre</t>
  </si>
  <si>
    <t>5. Egyéb működési célú támogatások ÁHT-n kívülre</t>
  </si>
  <si>
    <t>2. Felhalmozási célú támogatások ÁHT-n belülről</t>
  </si>
  <si>
    <t>3. Felhalmozási célú átvett pénzeszközök</t>
  </si>
  <si>
    <t>1. Felhalmozási bevételek</t>
  </si>
  <si>
    <t>5. Működési célú átvett pénzeszközök</t>
  </si>
  <si>
    <t>Kölcsön visszatérülés</t>
  </si>
  <si>
    <t>III. Maradány igénybevétele</t>
  </si>
  <si>
    <t>Műkö-dési</t>
  </si>
  <si>
    <t>Egyéb működési célú átvett pénzeszközök</t>
  </si>
  <si>
    <t>Egyéb felhalmozási célú átvett pénzeszköz</t>
  </si>
  <si>
    <t>Működési hiány-/többlet+ (A-B) :</t>
  </si>
  <si>
    <t>Önkormányzati rendelet</t>
  </si>
  <si>
    <t>Talajterhelési díj</t>
  </si>
  <si>
    <t>Iparűzési adó</t>
  </si>
  <si>
    <t>Köz-fogl. létszáma</t>
  </si>
  <si>
    <t>Magyar Vöröskereszt Zala Megyei Szervezete</t>
  </si>
  <si>
    <t xml:space="preserve">Egyéb működési célú támogatások ÁHT-n belülre </t>
  </si>
  <si>
    <t>Közutak, hidak üzemeltetése, fenntartása (045160)</t>
  </si>
  <si>
    <t>Civil szervezetek működési támogatása (084031)</t>
  </si>
  <si>
    <t>Egyházak, közösségi és hitéleti tevékenységének támogatása (084040 )</t>
  </si>
  <si>
    <t>2.Önkormányzatok működési támogatásai</t>
  </si>
  <si>
    <t>3. Közhatalmi bevételek</t>
  </si>
  <si>
    <t>4. Működési és felhalmozási célú támogatások</t>
  </si>
  <si>
    <t>5. Felhalmozási bevételek</t>
  </si>
  <si>
    <t>6. Kölcsön visszatérülés</t>
  </si>
  <si>
    <t>7. Hitelek</t>
  </si>
  <si>
    <t>8. Maradvány</t>
  </si>
  <si>
    <t>9. Személyi juttatások</t>
  </si>
  <si>
    <t>10. Munkaadót terhelő járulékok</t>
  </si>
  <si>
    <t>11. Dologi kiadások</t>
  </si>
  <si>
    <t>12. Működési és felhalmozási célú támogatások</t>
  </si>
  <si>
    <t>13. Ellátottak pénzbeli juttatásai</t>
  </si>
  <si>
    <t>14. Felújítás</t>
  </si>
  <si>
    <t>15. Beruházás</t>
  </si>
  <si>
    <t xml:space="preserve">16.Kölcsön nyújtása </t>
  </si>
  <si>
    <t>17. Tartalék</t>
  </si>
  <si>
    <t>III. Irányítószervi támogatás</t>
  </si>
  <si>
    <t xml:space="preserve">Felhalmozási </t>
  </si>
  <si>
    <r>
      <t xml:space="preserve">Keszthelyi Család- Gyermekjóléti Központ </t>
    </r>
    <r>
      <rPr>
        <sz val="9"/>
        <rFont val="Book Antiqua"/>
        <family val="1"/>
      </rPr>
      <t>eredeti előirányzat</t>
    </r>
    <r>
      <rPr>
        <b/>
        <sz val="9"/>
        <rFont val="Book Antiqua"/>
        <family val="1"/>
      </rPr>
      <t xml:space="preserve"> </t>
    </r>
  </si>
  <si>
    <t xml:space="preserve">ebből: kötelező feladat </t>
  </si>
  <si>
    <r>
      <rPr>
        <b/>
        <sz val="10"/>
        <rFont val="Book Antiqua"/>
        <family val="1"/>
      </rPr>
      <t>Keszthelyi Család- és Gyermekjóléti Központ</t>
    </r>
    <r>
      <rPr>
        <sz val="10"/>
        <rFont val="Book Antiqua"/>
        <family val="1"/>
      </rPr>
      <t xml:space="preserve"> eredeti előirányzat</t>
    </r>
  </si>
  <si>
    <t>IV. Költségvetési maradvány</t>
  </si>
  <si>
    <t>Út, autópálya ép.,(fejl)  045120</t>
  </si>
  <si>
    <t>Hitelek</t>
  </si>
  <si>
    <t>Irányító szervi támogatások folyósítása</t>
  </si>
  <si>
    <t xml:space="preserve">ÁHT- belüli megelőlegezés visszafiz. </t>
  </si>
  <si>
    <t>Önkormányzatok elsz. 018010</t>
  </si>
  <si>
    <t>Támog. célú fin. műveletek 018030</t>
  </si>
  <si>
    <t>Támogatási célú fin. műveletek 018030</t>
  </si>
  <si>
    <t>Strand 081061</t>
  </si>
  <si>
    <t>Önkor. elsz. kp. kv 018010</t>
  </si>
  <si>
    <t>ÁHT-n belüli megelőlegezés visszafiz.</t>
  </si>
  <si>
    <t>Államháztartáson belüli megelőlegezések</t>
  </si>
  <si>
    <t>9. Államháztartáson belüli megelőlegezés visszafizetése</t>
  </si>
  <si>
    <t>3. Egyéb felhalmozási célú támogatások ÁHT-n kivülre</t>
  </si>
  <si>
    <t xml:space="preserve">Goldmark Károly Művelődési Központ </t>
  </si>
  <si>
    <t xml:space="preserve">Bútor beszerzés </t>
  </si>
  <si>
    <t xml:space="preserve">Keszthelyi Életfa Óvoda </t>
  </si>
  <si>
    <t>Életfa Óvoda-nyílászárócsere</t>
  </si>
  <si>
    <t>Keszthelyi Polgármesteri Hivatal</t>
  </si>
  <si>
    <t>Kisértékű informatikai eszközök</t>
  </si>
  <si>
    <t xml:space="preserve">Mobiltelefonok </t>
  </si>
  <si>
    <t xml:space="preserve">Keszthelyi Polgármesteri Hivatal </t>
  </si>
  <si>
    <t xml:space="preserve">Keszthelyi Életfa Óvoda tetőfelújítása </t>
  </si>
  <si>
    <t xml:space="preserve">Keszthelyi Turisztikai Egyesület - Verkli fesztivál </t>
  </si>
  <si>
    <t xml:space="preserve">Belvárosi Kereskedők Egyesülete Keszthely Történeti Belváros Kulturális Életéért </t>
  </si>
  <si>
    <t xml:space="preserve">Rákóczi Szövetség </t>
  </si>
  <si>
    <t xml:space="preserve">Bencés Diákszövetség Zala Megyei Szervezete - Vaszary Kolos bíboros emlékműve </t>
  </si>
  <si>
    <t xml:space="preserve">Keszthelyi Televízió Nonprofit Kft. </t>
  </si>
  <si>
    <t xml:space="preserve">Szabadidős park, fürdő és strandszolgálatás (081061) </t>
  </si>
  <si>
    <t xml:space="preserve">Hévízi - Csapás úti kerékpárút terv felüvizsgálata, kiegészítése és egyéb díjak </t>
  </si>
  <si>
    <t xml:space="preserve">ÉNYKK Északnyugat-magyarországi Közlekedési Központ Zrt. - helyijárat </t>
  </si>
  <si>
    <t xml:space="preserve">ÉNYKK Északnyugat-magyarországi Közlekedési Központ Zrt. - veszteség kiegyenlítés </t>
  </si>
  <si>
    <t>Keszthely Város Önkormányzata hiteltartozással nem rendelkezik</t>
  </si>
  <si>
    <t>Keszthelyi HUSZ Hulladékszállító Egyszemélyes Nonprofit Kft. - 254/2015. (XI. 26.)  2016. 01. 04-2016. 12. 30-ig (Folyószámlahitel 22.000 eFt, Forgóeszközfinanszírozási kölcsön 8.000 eFt.)</t>
  </si>
  <si>
    <t>Települési önkormányzatok szociális, gyermekjóléti és gyermekétkeztetési feladatainak támogatása</t>
  </si>
  <si>
    <t xml:space="preserve">Sörház utca 9. szám alatti ingatlan vásárlás </t>
  </si>
  <si>
    <t>ebből: köt. feladat</t>
  </si>
  <si>
    <t>ÉNYKK Északnyugat-magyarországi Közlekedési Központ Zrt.</t>
  </si>
  <si>
    <t>ÉNYKK Északnyugat-magyarországi Közlekedési Központ Zrt. - Kertvárosi iskolajárat</t>
  </si>
  <si>
    <t>ÉNYKK Északnyugat-magyarországi Közlekedési Központ Zrt. - Szendrey major helyijárat</t>
  </si>
  <si>
    <t>SISTRADE KFT - közvilágítási aktív elemek karbantartása 2015-2020.</t>
  </si>
  <si>
    <t>PREVIDENT Fogászati Szolgáltató Kft.- fogszabályozás</t>
  </si>
  <si>
    <t>2018-2020.</t>
  </si>
  <si>
    <t>Parkoló, garázs 045170</t>
  </si>
  <si>
    <t>Támoga-tás ÁHT-n belülre</t>
  </si>
  <si>
    <t>Beruhá-zások</t>
  </si>
  <si>
    <t>2017. évi terv</t>
  </si>
  <si>
    <t>Kossuth u. 22. tetőfelújítás</t>
  </si>
  <si>
    <t>Kossuth u. 5. - födém kiváltása</t>
  </si>
  <si>
    <t>Zala Megyei Rendőrfőkapitányság - nyári közös járőrszolgálat</t>
  </si>
  <si>
    <t>Tagdíj</t>
  </si>
  <si>
    <t>Keszthelyi HUSZ Nonprofit Kft - gar.és kezességvállalás</t>
  </si>
  <si>
    <t>Önkormányzatok és önkormányzati hivatalok jogalkotó és általános igazgatási tev. (011130)</t>
  </si>
  <si>
    <t>VÜZ Nonprofit Kft. - Libás strand parkoló bővítés</t>
  </si>
  <si>
    <t>Keszthelyi Református Egyházközség - elektromos hálózat és fűtés korszerűsítés</t>
  </si>
  <si>
    <t>Balatoni Borbarát Hölgyek Egyesülete - Keszthelyi karnevál 600+200, 2018. évre 200)</t>
  </si>
  <si>
    <t xml:space="preserve">Nemzeti Táncszínház </t>
  </si>
  <si>
    <t>Salve Regina Kulturális Egyesület - Dalünnep</t>
  </si>
  <si>
    <t>Helikon Kórus és Baráti Köre Egyesület</t>
  </si>
  <si>
    <t>Magyarok Nagyasszonya Plébania - templomhajó festés</t>
  </si>
  <si>
    <t>Keszthelyi Evangélius Közhasznú Alapítvány</t>
  </si>
  <si>
    <t>Vuelta Sportszervező és Szolgáltató Kft - Tour de Hongrie</t>
  </si>
  <si>
    <t>Fodor u. - Kulcsár F. köz torkolat aszfaltozás</t>
  </si>
  <si>
    <t>Vaszary K.u. 1. csapadékvíz elvezetés járda javítás</t>
  </si>
  <si>
    <t>Balogh F.u. 1/a. burkolat javítás</t>
  </si>
  <si>
    <t>Madách közben útjavítás és csapadékvíz elvezetés</t>
  </si>
  <si>
    <t xml:space="preserve">Csák György u. </t>
  </si>
  <si>
    <t>Tapolcai u. járda felújítás (Lovassy u.-tól Kórházig)</t>
  </si>
  <si>
    <t>Lovassy u. új járdaszakasz építése Kis-kastély előtt</t>
  </si>
  <si>
    <t>Fecske u. burkolat felújítása - Fenyves u- Fecske u. közötti szakasz</t>
  </si>
  <si>
    <t>Parkoló kavicsozás - Nyárfa u. - Móra u. sarok</t>
  </si>
  <si>
    <t>Béri B.u.7. járda és a ház közötti terület aszfaltozása</t>
  </si>
  <si>
    <t>Györök Gy.u. burkolat felújítás</t>
  </si>
  <si>
    <t>Magvető u. - Viola u. - Keringő u. közötti szakasz aszfaltozása</t>
  </si>
  <si>
    <t>Szent Miklós u. Ny-i garázssor aszfaltozása</t>
  </si>
  <si>
    <t>Arany J. u. két oldali járda javítása és vízelvezetése - ebből áthúzódó 4600</t>
  </si>
  <si>
    <t>Árpád u. útburkolat felújítás É-i oldali járdával</t>
  </si>
  <si>
    <t>Zöldmező u. iskola előtti parkoló kialakítása árok lefedéssel, járda építés</t>
  </si>
  <si>
    <t>Szent Miklós köztemető főbejárati kapu átalakítás</t>
  </si>
  <si>
    <t>Szent Miklós köztemető - Mauzóleum és Festetics u. közötti zöldterület rendezés</t>
  </si>
  <si>
    <t>Szent Miklós köztemető - gondnoki épület felújítása</t>
  </si>
  <si>
    <t>Városi fogadótáblák felújítása (áthúzódó)</t>
  </si>
  <si>
    <t xml:space="preserve">Városi fogadótáblák felújítása II. ütem </t>
  </si>
  <si>
    <t>Keszthely város vízjogi üzemeltetési engedélye (Csókakői patak önálló részek)</t>
  </si>
  <si>
    <t>Szent László árok Kinizsi u. - Ruszek u. - Pázmány u. áteresz bővítésére</t>
  </si>
  <si>
    <t>Mandula u. ivóvíz vezeték tervezése, engdedélyeztetése (áthúzódó)</t>
  </si>
  <si>
    <t>Tomaji sor ivóvíz gerincvezeték kiépítése a Mandula u. ellátásához</t>
  </si>
  <si>
    <t>Szent Miklós u. garázssor déli oldali nyílt árok tisztítása, profilozása</t>
  </si>
  <si>
    <t>Cserszeg u. 3. előtti árok lefedése, fordító akna építés</t>
  </si>
  <si>
    <t>Várkert - Kacsóh P. utcai oldal vízelvezetése drén cső fektetéssel</t>
  </si>
  <si>
    <t>Park u. fakadó vizek bevezetése a Helikon parki árokba</t>
  </si>
  <si>
    <t>Vásár tér 21. (Cserszeg u-i oldal) előtti csapadékgerinc dugulás elhárítás</t>
  </si>
  <si>
    <t>Schwarz D. utcai víznyelő átkötése szennyvíz csatornáról csapadékvíz gerinccsatornára</t>
  </si>
  <si>
    <t>Árnyas u. déli ág csapadékvízének elvezetése Napfény sori nyílt árokba</t>
  </si>
  <si>
    <t>Fő téri beszakadt csapadékcsatorna (Fő tér 1. sarok) feltárása, cseréje</t>
  </si>
  <si>
    <t>Katasztrófa védelmi gyakorlat - eszközök, védőfelszerelések, stb.</t>
  </si>
  <si>
    <t>Ady Endre u.11-41. sz. ingatlanok nyugati oldalán lévő 433.hrsz-ú út közvilágítása, Lovassy u. garázssor közvilágítása</t>
  </si>
  <si>
    <t>Közvilágítás tervezése (Vaszary K. u. 16, Egry Iskola-Schwarz D.u. közötti járda, Balogh F.u.1.A-B., stb)</t>
  </si>
  <si>
    <t>Balogh F.u. 1. A-B. közvilágítás I. ütem (1 lámpa a nyugati oldalon)</t>
  </si>
  <si>
    <t>Polgármesteri Hivatal tetőszerkezetének felújítása (áthúzódó)+ szigetelés felújítás</t>
  </si>
  <si>
    <t>Fő téri napvitorla</t>
  </si>
  <si>
    <t>Ebrendészeti telep bővítése</t>
  </si>
  <si>
    <t>ASP informatikai hálózat fejlesztés</t>
  </si>
  <si>
    <t>Kutyafuttató (áthúzódó)</t>
  </si>
  <si>
    <t xml:space="preserve">Fő téri szökőkút </t>
  </si>
  <si>
    <t>Közterületi padok</t>
  </si>
  <si>
    <t>Térkő felújítás - Balaton parton</t>
  </si>
  <si>
    <t>Közterületi játszóterek</t>
  </si>
  <si>
    <t>Külső homlokzat felújítása - Balatoni Múzeum</t>
  </si>
  <si>
    <t>Óvodai vizesblokkok</t>
  </si>
  <si>
    <t>Óvodai közművek felújítása</t>
  </si>
  <si>
    <t>GESZ Központ - bádogozás</t>
  </si>
  <si>
    <t>Ingatlan felújítás - zöldterület és műhely (áthúzódó)</t>
  </si>
  <si>
    <t>Szoftver beszerzés - ASP átállás, TERC program</t>
  </si>
  <si>
    <t>Anyakönyvvezetői páncélszekrény</t>
  </si>
  <si>
    <t>Anyakönyvvezetői szertartásokhoz kellékek</t>
  </si>
  <si>
    <t>Bölcsöde - kisértékű tárgyi eszköz</t>
  </si>
  <si>
    <t>Helyi gazdaságfejlesztés megvalósítása a keszthelyi Reischl sörház barokk szárnyában TOP-1.1.3-15-ZA1-2016-00003 - 29/2016. (II.25.) és
356/2016. (XII.15.)</t>
  </si>
  <si>
    <t xml:space="preserve">Keszthelyi Városi Strand társadalmi és környezeti szempontból fenntartható családbarát attrakciófejlesztése. TOP-1.2.1-15-ZA1-2016-000011 - 92/2016. (IV.18.) és 356/2016. (XII.15.) </t>
  </si>
  <si>
    <t xml:space="preserve">Leromlott városi területek rehabilitációja Keszthelyen TOP-4.3.1-15-ZA1-2016-00004 - 244/2016. (VII.14.) és 356/2016. (XII.15.) </t>
  </si>
  <si>
    <t>Ingyenes B+R parkoló kialakítása a keszthelyi városközpont forgalom-csillapítása érdekében TOP-3.1.1-15-ZA1-2016-00006 - 75/2016. (III.31.) és 356/2016. (XII.15.)</t>
  </si>
  <si>
    <t>A társadalmi hátrányok kompenzálását szolgáló komplex programok megvalósítása Keszthelyen.  (Konzorciumvezető) TOP-5.2.1-15-ZA1-2016-00003 - 76/2016. (III.31.)</t>
  </si>
  <si>
    <t>A Reischl féle sörház felújítása (barnamezős beruházás) TOP-2.1.1-15-ZA1-2016-00001 - 154/2016. (V.12.)</t>
  </si>
  <si>
    <t>Keszthely Zöld Város TOP-2.1.2-15-ZA1-2016-00003 - 155/2016. (V.12.)</t>
  </si>
  <si>
    <t>Kulturális intézmények tanulást segítő infrastrukturális fejlesztései kiírásra a Mosóház (Lehel u. 2.) épület belső szárnyának felújítására és regionális szerepű népi kézműves alkotóház kialakítása EFOP-4.1.7-16 - 357/2016. (XII.15.)</t>
  </si>
  <si>
    <t>Sportcsarnok felújítás az MKSZ tornaterem felújítási programjához - 335/2016. (XI.24.)</t>
  </si>
  <si>
    <t>Esély Otthon EFOP-1.2.11-16 - 358/2016. (XII.15.)</t>
  </si>
  <si>
    <t>Pannon Írók Társasága - Pannon Tükör</t>
  </si>
  <si>
    <t>Egyházak, közösségi és hitéleti tev. támogatása (084040 )</t>
  </si>
  <si>
    <t>Sportlétesítmények, edzőtáborok műk.és fejl. (081030)</t>
  </si>
  <si>
    <t>Keszthely és Környéke Kistérségi Többcélú Társulás</t>
  </si>
  <si>
    <t>ebből: állami támogatás (családsegítés, házi segítség-nyújtás, gyermekjóléti szolg.,)</t>
  </si>
  <si>
    <t>Köznevelési int.tanulók nappali rendszerű oktatása (092111)</t>
  </si>
  <si>
    <t>Keszthelyi Kilométerek Egyesület</t>
  </si>
  <si>
    <t>Szoftver</t>
  </si>
  <si>
    <t>Hordozható számítógép</t>
  </si>
  <si>
    <t>Vezeték nélküli mikrofon szett</t>
  </si>
  <si>
    <t xml:space="preserve">Nézőtéri nagy fényteljesítményű projektor </t>
  </si>
  <si>
    <t>Régi acélvázas mobil színpad faburkolat csere</t>
  </si>
  <si>
    <t>Számítógép beszerzése</t>
  </si>
  <si>
    <t>Könyvek</t>
  </si>
  <si>
    <t>Fő tér 1. fsz. irattár beázás megszűntetése</t>
  </si>
  <si>
    <t>Ingatlan felújítás (áthúzódó vizesblokk 200, étkező 200)</t>
  </si>
  <si>
    <t>Településfejl. 062020</t>
  </si>
  <si>
    <t>Településfejlesztés (062020)</t>
  </si>
  <si>
    <t>Támogatási célú finanszírozási műveletek ( 018030 )</t>
  </si>
  <si>
    <t xml:space="preserve">Iskola u. útfelújítása (tervezés) </t>
  </si>
  <si>
    <t>EFOP-4.1.8-16. "A könyvtári intézményrendszer tanulást segítő infrastruktúrális fejlesztései" pályázat előkészítési munkálatai</t>
  </si>
  <si>
    <t>Konyhatechnológiai gép</t>
  </si>
  <si>
    <t>Kisértékű tárgyi eszközök</t>
  </si>
  <si>
    <r>
      <rPr>
        <b/>
        <sz val="9"/>
        <rFont val="Book Antiqua"/>
        <family val="1"/>
      </rPr>
      <t>Keszthelyi Életfa Óvoda</t>
    </r>
    <r>
      <rPr>
        <sz val="9"/>
        <rFont val="Book Antiqua"/>
        <family val="1"/>
      </rPr>
      <t xml:space="preserve"> eredeti ei.</t>
    </r>
  </si>
  <si>
    <r>
      <rPr>
        <b/>
        <sz val="9"/>
        <rFont val="Book Antiqua"/>
        <family val="1"/>
      </rPr>
      <t>Keszthely Város Önkorm.Egyesített Szociális Intézménye</t>
    </r>
    <r>
      <rPr>
        <sz val="9"/>
        <rFont val="Book Antiqua"/>
        <family val="1"/>
      </rPr>
      <t xml:space="preserve"> eredeti előir.</t>
    </r>
  </si>
  <si>
    <r>
      <rPr>
        <b/>
        <sz val="9"/>
        <rFont val="Book Antiqua"/>
        <family val="1"/>
      </rPr>
      <t>Balatoni Múzeum</t>
    </r>
    <r>
      <rPr>
        <sz val="9"/>
        <rFont val="Book Antiqua"/>
        <family val="1"/>
      </rPr>
      <t xml:space="preserve"> eredeti előir.</t>
    </r>
  </si>
  <si>
    <t>Keszthelyi HUSZ Hulladékszállító Egyszemélyes Nonprofit Kft.   329/2016. (XI. 24.) 2017. 01. 02-2017. 12. 29-ig (Folyószámlahitel 22.000 eFt, Forgóeszközfinanszírozási kölcsön 5.000 eFt.)</t>
  </si>
  <si>
    <t xml:space="preserve">BAHART Zrt. tőkeemelése </t>
  </si>
  <si>
    <t>7/2016. (III. 31.)</t>
  </si>
  <si>
    <t xml:space="preserve">Károly Gyula utca ivóvíz és szennyvízvezeték tervezése 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</si>
</sst>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_-* #,##0\ _F_t_-;\-* #,##0\ _F_t_-;_-* &quot;-&quot;??\ _F_t_-;_-@_-"/>
    <numFmt numFmtId="167" formatCode="#,##0_ ;\-#,##0\ "/>
    <numFmt numFmtId="168" formatCode="_-* #,##0.0\ _F_t_-;\-* #,##0.0\ _F_t_-;_-* \-??\ _F_t_-;_-@_-"/>
    <numFmt numFmtId="169" formatCode="[$-40E]yyyy\.\ mmmm\ d\."/>
    <numFmt numFmtId="170" formatCode="0.0"/>
    <numFmt numFmtId="171" formatCode="_-* #,##0.000\ _F_t_-;\-* #,##0.000\ _F_t_-;_-* \-??\ _F_t_-;_-@_-"/>
    <numFmt numFmtId="172" formatCode="_-* #,##0.0000\ _F_t_-;\-* #,##0.0000\ _F_t_-;_-* \-??\ _F_t_-;_-@_-"/>
    <numFmt numFmtId="173" formatCode="_-* #,##0.00000\ _F_t_-;\-* #,##0.00000\ _F_t_-;_-* \-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i/>
      <sz val="16"/>
      <name val="Arial"/>
      <family val="2"/>
    </font>
    <font>
      <sz val="7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Book Antiqua"/>
      <family val="1"/>
    </font>
    <font>
      <b/>
      <sz val="7"/>
      <name val="Book Antiqua"/>
      <family val="1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i/>
      <sz val="10"/>
      <name val="Book Antiqua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/>
    </border>
    <border>
      <left/>
      <right style="thin"/>
      <top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/>
      <bottom style="medium"/>
    </border>
    <border>
      <left style="medium"/>
      <right style="thin"/>
      <top style="thin">
        <color indexed="8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/>
      <top/>
      <bottom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/>
      <bottom/>
    </border>
    <border>
      <left>
        <color indexed="63"/>
      </left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2" borderId="0" applyNumberFormat="0" applyBorder="0" applyAlignment="0" applyProtection="0"/>
    <xf numFmtId="0" fontId="35" fillId="17" borderId="0" applyNumberFormat="0" applyBorder="0" applyAlignment="0" applyProtection="0"/>
    <xf numFmtId="0" fontId="35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8" borderId="0" applyNumberFormat="0" applyBorder="0" applyAlignment="0" applyProtection="0"/>
    <xf numFmtId="0" fontId="35" fillId="5" borderId="0" applyNumberFormat="0" applyBorder="0" applyAlignment="0" applyProtection="0"/>
    <xf numFmtId="0" fontId="37" fillId="19" borderId="1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18" fillId="0" borderId="2" applyNumberFormat="0" applyFill="0" applyAlignment="0" applyProtection="0"/>
    <xf numFmtId="0" fontId="24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38" fillId="20" borderId="5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41" fillId="22" borderId="0" applyNumberFormat="0" applyBorder="0" applyAlignment="0" applyProtection="0"/>
    <xf numFmtId="0" fontId="42" fillId="4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4" borderId="1" applyNumberFormat="0" applyAlignment="0" applyProtection="0"/>
    <xf numFmtId="9" fontId="0" fillId="0" borderId="0" applyFont="0" applyFill="0" applyBorder="0" applyAlignment="0" applyProtection="0"/>
  </cellStyleXfs>
  <cellXfs count="7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 indent="1"/>
    </xf>
    <xf numFmtId="0" fontId="9" fillId="0" borderId="0" xfId="0" applyFont="1" applyAlignment="1">
      <alignment/>
    </xf>
    <xf numFmtId="166" fontId="4" fillId="0" borderId="0" xfId="47" applyNumberFormat="1" applyFont="1" applyFill="1" applyBorder="1" applyAlignment="1">
      <alignment/>
    </xf>
    <xf numFmtId="0" fontId="10" fillId="0" borderId="12" xfId="0" applyFont="1" applyFill="1" applyBorder="1" applyAlignment="1">
      <alignment horizontal="left" wrapText="1" indent="1"/>
    </xf>
    <xf numFmtId="0" fontId="10" fillId="0" borderId="0" xfId="0" applyFont="1" applyFill="1" applyAlignment="1">
      <alignment wrapText="1"/>
    </xf>
    <xf numFmtId="166" fontId="2" fillId="0" borderId="13" xfId="47" applyNumberFormat="1" applyFont="1" applyFill="1" applyBorder="1" applyAlignment="1">
      <alignment/>
    </xf>
    <xf numFmtId="166" fontId="2" fillId="0" borderId="14" xfId="47" applyNumberFormat="1" applyFont="1" applyFill="1" applyBorder="1" applyAlignment="1">
      <alignment/>
    </xf>
    <xf numFmtId="166" fontId="3" fillId="0" borderId="15" xfId="47" applyNumberFormat="1" applyFont="1" applyFill="1" applyBorder="1" applyAlignment="1">
      <alignment/>
    </xf>
    <xf numFmtId="166" fontId="2" fillId="0" borderId="15" xfId="47" applyNumberFormat="1" applyFont="1" applyFill="1" applyBorder="1" applyAlignment="1">
      <alignment/>
    </xf>
    <xf numFmtId="166" fontId="2" fillId="0" borderId="16" xfId="47" applyNumberFormat="1" applyFont="1" applyFill="1" applyBorder="1" applyAlignment="1">
      <alignment horizontal="right"/>
    </xf>
    <xf numFmtId="166" fontId="2" fillId="0" borderId="14" xfId="47" applyNumberFormat="1" applyFont="1" applyFill="1" applyBorder="1" applyAlignment="1">
      <alignment horizontal="right"/>
    </xf>
    <xf numFmtId="166" fontId="2" fillId="0" borderId="17" xfId="47" applyNumberFormat="1" applyFont="1" applyFill="1" applyBorder="1" applyAlignment="1">
      <alignment/>
    </xf>
    <xf numFmtId="166" fontId="2" fillId="0" borderId="18" xfId="47" applyNumberFormat="1" applyFont="1" applyFill="1" applyBorder="1" applyAlignment="1">
      <alignment horizontal="right"/>
    </xf>
    <xf numFmtId="166" fontId="3" fillId="0" borderId="16" xfId="47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/>
    </xf>
    <xf numFmtId="165" fontId="8" fillId="0" borderId="25" xfId="47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top" wrapText="1"/>
    </xf>
    <xf numFmtId="166" fontId="12" fillId="0" borderId="0" xfId="47" applyNumberFormat="1" applyFont="1" applyAlignment="1">
      <alignment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" fontId="7" fillId="0" borderId="29" xfId="0" applyNumberFormat="1" applyFont="1" applyFill="1" applyBorder="1" applyAlignment="1">
      <alignment horizontal="center"/>
    </xf>
    <xf numFmtId="0" fontId="9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47" applyNumberFormat="1" applyFont="1" applyAlignment="1">
      <alignment/>
    </xf>
    <xf numFmtId="0" fontId="2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" fontId="7" fillId="0" borderId="29" xfId="47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" fontId="15" fillId="0" borderId="29" xfId="47" applyNumberFormat="1" applyFont="1" applyFill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left" wrapText="1" indent="2"/>
    </xf>
    <xf numFmtId="0" fontId="5" fillId="0" borderId="35" xfId="0" applyFont="1" applyBorder="1" applyAlignment="1">
      <alignment wrapText="1"/>
    </xf>
    <xf numFmtId="165" fontId="5" fillId="0" borderId="36" xfId="47" applyNumberFormat="1" applyFont="1" applyFill="1" applyBorder="1" applyAlignment="1" applyProtection="1">
      <alignment/>
      <protection/>
    </xf>
    <xf numFmtId="0" fontId="4" fillId="0" borderId="35" xfId="0" applyFont="1" applyBorder="1" applyAlignment="1">
      <alignment horizontal="left" wrapText="1" indent="1"/>
    </xf>
    <xf numFmtId="0" fontId="5" fillId="0" borderId="0" xfId="0" applyFont="1" applyAlignment="1">
      <alignment horizontal="left"/>
    </xf>
    <xf numFmtId="0" fontId="5" fillId="0" borderId="37" xfId="0" applyFont="1" applyBorder="1" applyAlignment="1">
      <alignment wrapText="1"/>
    </xf>
    <xf numFmtId="165" fontId="5" fillId="0" borderId="38" xfId="47" applyNumberFormat="1" applyFont="1" applyFill="1" applyBorder="1" applyAlignment="1" applyProtection="1">
      <alignment/>
      <protection/>
    </xf>
    <xf numFmtId="0" fontId="5" fillId="0" borderId="39" xfId="0" applyFont="1" applyBorder="1" applyAlignment="1">
      <alignment horizontal="center"/>
    </xf>
    <xf numFmtId="0" fontId="4" fillId="0" borderId="37" xfId="0" applyFont="1" applyBorder="1" applyAlignment="1">
      <alignment horizontal="left" wrapText="1" indent="1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 wrapText="1"/>
    </xf>
    <xf numFmtId="0" fontId="5" fillId="0" borderId="37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4" fillId="0" borderId="0" xfId="0" applyFont="1" applyAlignment="1">
      <alignment horizontal="left" indent="3"/>
    </xf>
    <xf numFmtId="0" fontId="5" fillId="0" borderId="35" xfId="0" applyFont="1" applyBorder="1" applyAlignment="1">
      <alignment horizontal="center" wrapText="1"/>
    </xf>
    <xf numFmtId="0" fontId="4" fillId="0" borderId="35" xfId="0" applyFont="1" applyBorder="1" applyAlignment="1">
      <alignment wrapText="1"/>
    </xf>
    <xf numFmtId="0" fontId="5" fillId="0" borderId="42" xfId="0" applyFont="1" applyBorder="1" applyAlignment="1">
      <alignment horizontal="center" wrapText="1"/>
    </xf>
    <xf numFmtId="165" fontId="5" fillId="0" borderId="43" xfId="47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left" wrapText="1" indent="1"/>
    </xf>
    <xf numFmtId="0" fontId="5" fillId="0" borderId="46" xfId="0" applyFont="1" applyBorder="1" applyAlignment="1">
      <alignment horizontal="center" wrapText="1"/>
    </xf>
    <xf numFmtId="0" fontId="5" fillId="0" borderId="41" xfId="0" applyFont="1" applyBorder="1" applyAlignment="1">
      <alignment wrapText="1"/>
    </xf>
    <xf numFmtId="0" fontId="4" fillId="0" borderId="41" xfId="0" applyFont="1" applyBorder="1" applyAlignment="1">
      <alignment horizontal="left" wrapText="1" indent="1"/>
    </xf>
    <xf numFmtId="0" fontId="5" fillId="0" borderId="41" xfId="0" applyFont="1" applyBorder="1" applyAlignment="1">
      <alignment horizontal="left" wrapText="1"/>
    </xf>
    <xf numFmtId="0" fontId="5" fillId="0" borderId="0" xfId="0" applyFont="1" applyAlignment="1">
      <alignment horizontal="left" indent="3"/>
    </xf>
    <xf numFmtId="0" fontId="4" fillId="0" borderId="41" xfId="0" applyFont="1" applyBorder="1" applyAlignment="1">
      <alignment wrapText="1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wrapText="1"/>
    </xf>
    <xf numFmtId="0" fontId="4" fillId="0" borderId="49" xfId="0" applyFont="1" applyBorder="1" applyAlignment="1">
      <alignment horizontal="left" wrapText="1" indent="1"/>
    </xf>
    <xf numFmtId="165" fontId="5" fillId="0" borderId="50" xfId="47" applyNumberFormat="1" applyFont="1" applyFill="1" applyBorder="1" applyAlignment="1" applyProtection="1">
      <alignment/>
      <protection/>
    </xf>
    <xf numFmtId="165" fontId="5" fillId="0" borderId="36" xfId="47" applyNumberFormat="1" applyFont="1" applyFill="1" applyBorder="1" applyAlignment="1" applyProtection="1">
      <alignment horizontal="center"/>
      <protection/>
    </xf>
    <xf numFmtId="0" fontId="5" fillId="0" borderId="39" xfId="0" applyFont="1" applyBorder="1" applyAlignment="1">
      <alignment horizontal="left" wrapText="1"/>
    </xf>
    <xf numFmtId="0" fontId="5" fillId="0" borderId="49" xfId="0" applyFont="1" applyBorder="1" applyAlignment="1">
      <alignment horizontal="left" wrapText="1"/>
    </xf>
    <xf numFmtId="165" fontId="5" fillId="0" borderId="43" xfId="47" applyNumberFormat="1" applyFont="1" applyFill="1" applyBorder="1" applyAlignment="1" applyProtection="1">
      <alignment horizontal="center"/>
      <protection/>
    </xf>
    <xf numFmtId="165" fontId="5" fillId="0" borderId="36" xfId="47" applyNumberFormat="1" applyFont="1" applyFill="1" applyBorder="1" applyAlignment="1" applyProtection="1">
      <alignment horizontal="left" wrapText="1"/>
      <protection/>
    </xf>
    <xf numFmtId="0" fontId="4" fillId="0" borderId="35" xfId="0" applyFont="1" applyBorder="1" applyAlignment="1">
      <alignment horizontal="left" wrapText="1"/>
    </xf>
    <xf numFmtId="0" fontId="4" fillId="0" borderId="51" xfId="0" applyFont="1" applyBorder="1" applyAlignment="1">
      <alignment horizontal="left" wrapText="1" indent="1"/>
    </xf>
    <xf numFmtId="0" fontId="5" fillId="0" borderId="52" xfId="0" applyFont="1" applyBorder="1" applyAlignment="1">
      <alignment wrapText="1"/>
    </xf>
    <xf numFmtId="166" fontId="2" fillId="0" borderId="53" xfId="47" applyNumberFormat="1" applyFont="1" applyFill="1" applyBorder="1" applyAlignment="1">
      <alignment/>
    </xf>
    <xf numFmtId="166" fontId="3" fillId="0" borderId="22" xfId="47" applyNumberFormat="1" applyFont="1" applyBorder="1" applyAlignment="1">
      <alignment horizontal="center" vertical="center" wrapText="1"/>
    </xf>
    <xf numFmtId="0" fontId="2" fillId="0" borderId="53" xfId="0" applyFont="1" applyFill="1" applyBorder="1" applyAlignment="1">
      <alignment/>
    </xf>
    <xf numFmtId="166" fontId="2" fillId="0" borderId="13" xfId="47" applyNumberFormat="1" applyFont="1" applyFill="1" applyBorder="1" applyAlignment="1">
      <alignment wrapText="1"/>
    </xf>
    <xf numFmtId="166" fontId="2" fillId="0" borderId="15" xfId="47" applyNumberFormat="1" applyFont="1" applyFill="1" applyBorder="1" applyAlignment="1">
      <alignment wrapText="1"/>
    </xf>
    <xf numFmtId="166" fontId="2" fillId="0" borderId="54" xfId="47" applyNumberFormat="1" applyFont="1" applyFill="1" applyBorder="1" applyAlignment="1">
      <alignment/>
    </xf>
    <xf numFmtId="166" fontId="2" fillId="0" borderId="15" xfId="47" applyNumberFormat="1" applyFont="1" applyFill="1" applyBorder="1" applyAlignment="1">
      <alignment vertical="top" wrapText="1"/>
    </xf>
    <xf numFmtId="166" fontId="3" fillId="0" borderId="15" xfId="47" applyNumberFormat="1" applyFont="1" applyFill="1" applyBorder="1" applyAlignment="1">
      <alignment horizontal="center"/>
    </xf>
    <xf numFmtId="166" fontId="3" fillId="0" borderId="54" xfId="47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66" fontId="12" fillId="0" borderId="54" xfId="47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5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3" fillId="0" borderId="25" xfId="0" applyFont="1" applyBorder="1" applyAlignment="1">
      <alignment/>
    </xf>
    <xf numFmtId="1" fontId="2" fillId="0" borderId="53" xfId="47" applyNumberFormat="1" applyFont="1" applyFill="1" applyBorder="1" applyAlignment="1">
      <alignment/>
    </xf>
    <xf numFmtId="1" fontId="2" fillId="0" borderId="15" xfId="47" applyNumberFormat="1" applyFont="1" applyFill="1" applyBorder="1" applyAlignment="1">
      <alignment/>
    </xf>
    <xf numFmtId="1" fontId="2" fillId="0" borderId="54" xfId="47" applyNumberFormat="1" applyFont="1" applyFill="1" applyBorder="1" applyAlignment="1">
      <alignment/>
    </xf>
    <xf numFmtId="166" fontId="3" fillId="0" borderId="14" xfId="47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4" fillId="0" borderId="13" xfId="0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wrapText="1" indent="2"/>
    </xf>
    <xf numFmtId="166" fontId="2" fillId="0" borderId="55" xfId="47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wrapText="1"/>
    </xf>
    <xf numFmtId="0" fontId="9" fillId="0" borderId="56" xfId="0" applyFont="1" applyFill="1" applyBorder="1" applyAlignment="1">
      <alignment wrapText="1"/>
    </xf>
    <xf numFmtId="1" fontId="2" fillId="0" borderId="17" xfId="47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166" fontId="2" fillId="0" borderId="57" xfId="47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 wrapText="1" indent="1"/>
    </xf>
    <xf numFmtId="166" fontId="2" fillId="0" borderId="54" xfId="47" applyNumberFormat="1" applyFont="1" applyFill="1" applyBorder="1" applyAlignment="1">
      <alignment/>
    </xf>
    <xf numFmtId="0" fontId="3" fillId="0" borderId="58" xfId="0" applyFont="1" applyFill="1" applyBorder="1" applyAlignment="1">
      <alignment vertical="top" wrapText="1"/>
    </xf>
    <xf numFmtId="3" fontId="3" fillId="0" borderId="59" xfId="0" applyNumberFormat="1" applyFont="1" applyFill="1" applyBorder="1" applyAlignment="1">
      <alignment/>
    </xf>
    <xf numFmtId="166" fontId="2" fillId="0" borderId="60" xfId="47" applyNumberFormat="1" applyFont="1" applyFill="1" applyBorder="1" applyAlignment="1">
      <alignment horizontal="right"/>
    </xf>
    <xf numFmtId="166" fontId="3" fillId="0" borderId="16" xfId="47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0" fontId="8" fillId="0" borderId="58" xfId="0" applyFont="1" applyFill="1" applyBorder="1" applyAlignment="1">
      <alignment horizontal="left" vertical="center" wrapText="1"/>
    </xf>
    <xf numFmtId="165" fontId="3" fillId="0" borderId="61" xfId="47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62" xfId="0" applyFont="1" applyFill="1" applyBorder="1" applyAlignment="1">
      <alignment horizontal="left" vertical="center" wrapText="1" indent="2"/>
    </xf>
    <xf numFmtId="0" fontId="5" fillId="0" borderId="63" xfId="0" applyFont="1" applyBorder="1" applyAlignment="1">
      <alignment wrapText="1"/>
    </xf>
    <xf numFmtId="165" fontId="3" fillId="0" borderId="15" xfId="47" applyNumberFormat="1" applyFont="1" applyFill="1" applyBorder="1" applyAlignment="1">
      <alignment vertical="center" wrapText="1"/>
    </xf>
    <xf numFmtId="165" fontId="3" fillId="0" borderId="54" xfId="47" applyNumberFormat="1" applyFont="1" applyFill="1" applyBorder="1" applyAlignment="1">
      <alignment vertical="center" wrapText="1"/>
    </xf>
    <xf numFmtId="165" fontId="3" fillId="0" borderId="25" xfId="47" applyNumberFormat="1" applyFont="1" applyFill="1" applyBorder="1" applyAlignment="1">
      <alignment vertical="center" wrapText="1"/>
    </xf>
    <xf numFmtId="165" fontId="3" fillId="0" borderId="29" xfId="47" applyNumberFormat="1" applyFont="1" applyFill="1" applyBorder="1" applyAlignment="1">
      <alignment vertical="center" wrapText="1"/>
    </xf>
    <xf numFmtId="0" fontId="5" fillId="0" borderId="47" xfId="0" applyFont="1" applyBorder="1" applyAlignment="1">
      <alignment horizontal="left" wrapText="1"/>
    </xf>
    <xf numFmtId="0" fontId="3" fillId="0" borderId="54" xfId="0" applyFont="1" applyFill="1" applyBorder="1" applyAlignment="1">
      <alignment vertical="center" wrapText="1"/>
    </xf>
    <xf numFmtId="1" fontId="2" fillId="0" borderId="25" xfId="47" applyNumberFormat="1" applyFont="1" applyFill="1" applyBorder="1" applyAlignment="1">
      <alignment/>
    </xf>
    <xf numFmtId="1" fontId="2" fillId="0" borderId="29" xfId="47" applyNumberFormat="1" applyFont="1" applyFill="1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4" fillId="0" borderId="0" xfId="0" applyFont="1" applyAlignment="1">
      <alignment/>
    </xf>
    <xf numFmtId="166" fontId="3" fillId="0" borderId="0" xfId="47" applyNumberFormat="1" applyFont="1" applyBorder="1" applyAlignment="1">
      <alignment horizontal="center" vertical="center" wrapText="1"/>
    </xf>
    <xf numFmtId="166" fontId="2" fillId="0" borderId="0" xfId="47" applyNumberFormat="1" applyFont="1" applyFill="1" applyBorder="1" applyAlignment="1">
      <alignment/>
    </xf>
    <xf numFmtId="166" fontId="3" fillId="0" borderId="0" xfId="47" applyNumberFormat="1" applyFont="1" applyFill="1" applyBorder="1" applyAlignment="1">
      <alignment vertical="top" wrapText="1"/>
    </xf>
    <xf numFmtId="166" fontId="3" fillId="0" borderId="0" xfId="47" applyNumberFormat="1" applyFont="1" applyFill="1" applyBorder="1" applyAlignment="1">
      <alignment/>
    </xf>
    <xf numFmtId="166" fontId="12" fillId="0" borderId="0" xfId="47" applyNumberFormat="1" applyFont="1" applyFill="1" applyBorder="1" applyAlignment="1">
      <alignment/>
    </xf>
    <xf numFmtId="0" fontId="5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left" wrapText="1" indent="1"/>
    </xf>
    <xf numFmtId="0" fontId="5" fillId="0" borderId="15" xfId="0" applyFont="1" applyBorder="1" applyAlignment="1">
      <alignment horizontal="left" wrapText="1"/>
    </xf>
    <xf numFmtId="166" fontId="5" fillId="0" borderId="64" xfId="47" applyNumberFormat="1" applyFont="1" applyFill="1" applyBorder="1" applyAlignment="1">
      <alignment/>
    </xf>
    <xf numFmtId="166" fontId="5" fillId="0" borderId="54" xfId="47" applyNumberFormat="1" applyFont="1" applyFill="1" applyBorder="1" applyAlignment="1">
      <alignment/>
    </xf>
    <xf numFmtId="166" fontId="2" fillId="0" borderId="65" xfId="47" applyNumberFormat="1" applyFont="1" applyFill="1" applyBorder="1" applyAlignment="1">
      <alignment/>
    </xf>
    <xf numFmtId="166" fontId="2" fillId="0" borderId="66" xfId="47" applyNumberFormat="1" applyFont="1" applyFill="1" applyBorder="1" applyAlignment="1">
      <alignment/>
    </xf>
    <xf numFmtId="166" fontId="2" fillId="0" borderId="29" xfId="47" applyNumberFormat="1" applyFont="1" applyFill="1" applyBorder="1" applyAlignment="1">
      <alignment/>
    </xf>
    <xf numFmtId="165" fontId="3" fillId="0" borderId="67" xfId="47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53" xfId="0" applyFont="1" applyFill="1" applyBorder="1" applyAlignment="1">
      <alignment horizontal="center"/>
    </xf>
    <xf numFmtId="166" fontId="4" fillId="0" borderId="53" xfId="47" applyNumberFormat="1" applyFont="1" applyFill="1" applyBorder="1" applyAlignment="1">
      <alignment/>
    </xf>
    <xf numFmtId="166" fontId="4" fillId="0" borderId="65" xfId="0" applyNumberFormat="1" applyFont="1" applyFill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6" fontId="4" fillId="0" borderId="15" xfId="47" applyNumberFormat="1" applyFont="1" applyFill="1" applyBorder="1" applyAlignment="1">
      <alignment/>
    </xf>
    <xf numFmtId="166" fontId="4" fillId="0" borderId="54" xfId="0" applyNumberFormat="1" applyFont="1" applyFill="1" applyBorder="1" applyAlignment="1">
      <alignment/>
    </xf>
    <xf numFmtId="0" fontId="4" fillId="0" borderId="56" xfId="0" applyFont="1" applyBorder="1" applyAlignment="1">
      <alignment wrapText="1"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166" fontId="4" fillId="0" borderId="15" xfId="47" applyNumberFormat="1" applyFont="1" applyBorder="1" applyAlignment="1">
      <alignment horizontal="center" vertical="center"/>
    </xf>
    <xf numFmtId="166" fontId="4" fillId="0" borderId="54" xfId="47" applyNumberFormat="1" applyFont="1" applyBorder="1" applyAlignment="1">
      <alignment horizontal="center" vertical="center"/>
    </xf>
    <xf numFmtId="0" fontId="5" fillId="0" borderId="62" xfId="0" applyFont="1" applyBorder="1" applyAlignment="1">
      <alignment/>
    </xf>
    <xf numFmtId="166" fontId="5" fillId="0" borderId="29" xfId="0" applyNumberFormat="1" applyFont="1" applyBorder="1" applyAlignment="1">
      <alignment/>
    </xf>
    <xf numFmtId="0" fontId="4" fillId="0" borderId="0" xfId="0" applyFont="1" applyFill="1" applyAlignment="1">
      <alignment/>
    </xf>
    <xf numFmtId="166" fontId="4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0" fontId="3" fillId="0" borderId="0" xfId="0" applyFont="1" applyFill="1" applyBorder="1" applyAlignment="1">
      <alignment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66" fontId="2" fillId="0" borderId="59" xfId="47" applyNumberFormat="1" applyFont="1" applyFill="1" applyBorder="1" applyAlignment="1">
      <alignment/>
    </xf>
    <xf numFmtId="166" fontId="3" fillId="0" borderId="0" xfId="47" applyNumberFormat="1" applyFont="1" applyBorder="1" applyAlignment="1">
      <alignment/>
    </xf>
    <xf numFmtId="1" fontId="2" fillId="0" borderId="56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wrapText="1"/>
    </xf>
    <xf numFmtId="166" fontId="2" fillId="0" borderId="16" xfId="47" applyNumberFormat="1" applyFont="1" applyBorder="1" applyAlignment="1">
      <alignment/>
    </xf>
    <xf numFmtId="166" fontId="2" fillId="0" borderId="15" xfId="47" applyNumberFormat="1" applyFont="1" applyBorder="1" applyAlignment="1">
      <alignment/>
    </xf>
    <xf numFmtId="166" fontId="3" fillId="0" borderId="54" xfId="47" applyNumberFormat="1" applyFont="1" applyBorder="1" applyAlignment="1">
      <alignment/>
    </xf>
    <xf numFmtId="166" fontId="3" fillId="0" borderId="24" xfId="47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166" fontId="3" fillId="0" borderId="0" xfId="47" applyNumberFormat="1" applyFont="1" applyBorder="1" applyAlignment="1">
      <alignment wrapText="1"/>
    </xf>
    <xf numFmtId="0" fontId="3" fillId="0" borderId="25" xfId="0" applyFont="1" applyBorder="1" applyAlignment="1">
      <alignment horizontal="center"/>
    </xf>
    <xf numFmtId="166" fontId="2" fillId="0" borderId="57" xfId="47" applyNumberFormat="1" applyFont="1" applyBorder="1" applyAlignment="1">
      <alignment/>
    </xf>
    <xf numFmtId="0" fontId="3" fillId="0" borderId="69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166" fontId="3" fillId="0" borderId="64" xfId="47" applyNumberFormat="1" applyFont="1" applyBorder="1" applyAlignment="1">
      <alignment/>
    </xf>
    <xf numFmtId="166" fontId="3" fillId="0" borderId="0" xfId="47" applyNumberFormat="1" applyFont="1" applyFill="1" applyBorder="1" applyAlignment="1">
      <alignment/>
    </xf>
    <xf numFmtId="0" fontId="3" fillId="0" borderId="62" xfId="0" applyFont="1" applyBorder="1" applyAlignment="1">
      <alignment/>
    </xf>
    <xf numFmtId="166" fontId="3" fillId="0" borderId="25" xfId="0" applyNumberFormat="1" applyFont="1" applyBorder="1" applyAlignment="1">
      <alignment/>
    </xf>
    <xf numFmtId="166" fontId="3" fillId="0" borderId="29" xfId="47" applyNumberFormat="1" applyFont="1" applyBorder="1" applyAlignment="1">
      <alignment/>
    </xf>
    <xf numFmtId="0" fontId="2" fillId="0" borderId="5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6" fontId="3" fillId="0" borderId="0" xfId="0" applyNumberFormat="1" applyFont="1" applyBorder="1" applyAlignment="1">
      <alignment/>
    </xf>
    <xf numFmtId="0" fontId="3" fillId="0" borderId="26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3" fillId="0" borderId="26" xfId="0" applyFont="1" applyBorder="1" applyAlignment="1">
      <alignment horizontal="center"/>
    </xf>
    <xf numFmtId="0" fontId="3" fillId="0" borderId="23" xfId="0" applyFont="1" applyBorder="1" applyAlignment="1">
      <alignment/>
    </xf>
    <xf numFmtId="166" fontId="3" fillId="0" borderId="24" xfId="0" applyNumberFormat="1" applyFont="1" applyBorder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166" fontId="4" fillId="25" borderId="15" xfId="47" applyNumberFormat="1" applyFont="1" applyFill="1" applyBorder="1" applyAlignment="1">
      <alignment/>
    </xf>
    <xf numFmtId="0" fontId="4" fillId="25" borderId="15" xfId="0" applyFont="1" applyFill="1" applyBorder="1" applyAlignment="1">
      <alignment horizontal="center"/>
    </xf>
    <xf numFmtId="166" fontId="4" fillId="25" borderId="54" xfId="0" applyNumberFormat="1" applyFont="1" applyFill="1" applyBorder="1" applyAlignment="1">
      <alignment/>
    </xf>
    <xf numFmtId="0" fontId="5" fillId="0" borderId="70" xfId="0" applyFont="1" applyBorder="1" applyAlignment="1">
      <alignment horizontal="left" wrapText="1"/>
    </xf>
    <xf numFmtId="166" fontId="3" fillId="0" borderId="22" xfId="47" applyNumberFormat="1" applyFont="1" applyBorder="1" applyAlignment="1">
      <alignment/>
    </xf>
    <xf numFmtId="0" fontId="5" fillId="0" borderId="51" xfId="0" applyFont="1" applyBorder="1" applyAlignment="1">
      <alignment horizontal="left" wrapText="1"/>
    </xf>
    <xf numFmtId="166" fontId="3" fillId="0" borderId="59" xfId="47" applyNumberFormat="1" applyFont="1" applyFill="1" applyBorder="1" applyAlignment="1">
      <alignment/>
    </xf>
    <xf numFmtId="0" fontId="9" fillId="0" borderId="12" xfId="0" applyFont="1" applyFill="1" applyBorder="1" applyAlignment="1">
      <alignment horizontal="left" wrapText="1" indent="1"/>
    </xf>
    <xf numFmtId="1" fontId="2" fillId="0" borderId="57" xfId="47" applyNumberFormat="1" applyFont="1" applyFill="1" applyBorder="1" applyAlignment="1">
      <alignment/>
    </xf>
    <xf numFmtId="1" fontId="2" fillId="0" borderId="13" xfId="47" applyNumberFormat="1" applyFont="1" applyFill="1" applyBorder="1" applyAlignment="1">
      <alignment/>
    </xf>
    <xf numFmtId="1" fontId="2" fillId="0" borderId="71" xfId="47" applyNumberFormat="1" applyFont="1" applyFill="1" applyBorder="1" applyAlignment="1">
      <alignment/>
    </xf>
    <xf numFmtId="0" fontId="9" fillId="0" borderId="62" xfId="0" applyFont="1" applyFill="1" applyBorder="1" applyAlignment="1">
      <alignment horizontal="left" wrapText="1" indent="1"/>
    </xf>
    <xf numFmtId="0" fontId="2" fillId="0" borderId="57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166" fontId="5" fillId="0" borderId="24" xfId="47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66" fontId="5" fillId="0" borderId="14" xfId="47" applyNumberFormat="1" applyFont="1" applyFill="1" applyBorder="1" applyAlignment="1">
      <alignment/>
    </xf>
    <xf numFmtId="166" fontId="4" fillId="0" borderId="16" xfId="47" applyNumberFormat="1" applyFont="1" applyFill="1" applyBorder="1" applyAlignment="1">
      <alignment/>
    </xf>
    <xf numFmtId="166" fontId="4" fillId="0" borderId="18" xfId="47" applyNumberFormat="1" applyFont="1" applyFill="1" applyBorder="1" applyAlignment="1">
      <alignment/>
    </xf>
    <xf numFmtId="166" fontId="5" fillId="0" borderId="14" xfId="47" applyNumberFormat="1" applyFont="1" applyFill="1" applyBorder="1" applyAlignment="1">
      <alignment/>
    </xf>
    <xf numFmtId="166" fontId="5" fillId="0" borderId="16" xfId="47" applyNumberFormat="1" applyFont="1" applyFill="1" applyBorder="1" applyAlignment="1">
      <alignment/>
    </xf>
    <xf numFmtId="166" fontId="5" fillId="0" borderId="18" xfId="47" applyNumberFormat="1" applyFont="1" applyFill="1" applyBorder="1" applyAlignment="1">
      <alignment/>
    </xf>
    <xf numFmtId="166" fontId="4" fillId="0" borderId="28" xfId="47" applyNumberFormat="1" applyFont="1" applyFill="1" applyBorder="1" applyAlignment="1">
      <alignment/>
    </xf>
    <xf numFmtId="166" fontId="5" fillId="0" borderId="23" xfId="47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166" fontId="5" fillId="0" borderId="72" xfId="47" applyNumberFormat="1" applyFont="1" applyFill="1" applyBorder="1" applyAlignment="1">
      <alignment/>
    </xf>
    <xf numFmtId="0" fontId="4" fillId="0" borderId="53" xfId="0" applyFont="1" applyBorder="1" applyAlignment="1">
      <alignment/>
    </xf>
    <xf numFmtId="0" fontId="4" fillId="0" borderId="65" xfId="0" applyFont="1" applyBorder="1" applyAlignment="1">
      <alignment/>
    </xf>
    <xf numFmtId="0" fontId="4" fillId="0" borderId="54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73" xfId="0" applyFont="1" applyBorder="1" applyAlignment="1">
      <alignment horizontal="center" vertical="center" wrapText="1"/>
    </xf>
    <xf numFmtId="165" fontId="4" fillId="0" borderId="74" xfId="47" applyNumberFormat="1" applyFont="1" applyFill="1" applyBorder="1" applyAlignment="1" applyProtection="1">
      <alignment/>
      <protection/>
    </xf>
    <xf numFmtId="165" fontId="5" fillId="0" borderId="74" xfId="47" applyNumberFormat="1" applyFont="1" applyFill="1" applyBorder="1" applyAlignment="1" applyProtection="1">
      <alignment/>
      <protection/>
    </xf>
    <xf numFmtId="165" fontId="5" fillId="0" borderId="75" xfId="47" applyNumberFormat="1" applyFont="1" applyFill="1" applyBorder="1" applyAlignment="1" applyProtection="1">
      <alignment/>
      <protection/>
    </xf>
    <xf numFmtId="165" fontId="4" fillId="0" borderId="75" xfId="47" applyNumberFormat="1" applyFont="1" applyFill="1" applyBorder="1" applyAlignment="1" applyProtection="1">
      <alignment/>
      <protection/>
    </xf>
    <xf numFmtId="165" fontId="4" fillId="0" borderId="74" xfId="47" applyNumberFormat="1" applyFont="1" applyFill="1" applyBorder="1" applyAlignment="1" applyProtection="1">
      <alignment horizontal="left"/>
      <protection/>
    </xf>
    <xf numFmtId="165" fontId="4" fillId="0" borderId="76" xfId="47" applyNumberFormat="1" applyFont="1" applyFill="1" applyBorder="1" applyAlignment="1" applyProtection="1">
      <alignment/>
      <protection/>
    </xf>
    <xf numFmtId="165" fontId="5" fillId="0" borderId="77" xfId="47" applyNumberFormat="1" applyFont="1" applyFill="1" applyBorder="1" applyAlignment="1" applyProtection="1">
      <alignment/>
      <protection/>
    </xf>
    <xf numFmtId="165" fontId="5" fillId="0" borderId="78" xfId="47" applyNumberFormat="1" applyFont="1" applyFill="1" applyBorder="1" applyAlignment="1" applyProtection="1">
      <alignment/>
      <protection/>
    </xf>
    <xf numFmtId="165" fontId="4" fillId="0" borderId="74" xfId="47" applyNumberFormat="1" applyFont="1" applyFill="1" applyBorder="1" applyAlignment="1" applyProtection="1">
      <alignment horizontal="left" indent="3"/>
      <protection/>
    </xf>
    <xf numFmtId="165" fontId="4" fillId="0" borderId="54" xfId="0" applyNumberFormat="1" applyFont="1" applyBorder="1" applyAlignment="1">
      <alignment/>
    </xf>
    <xf numFmtId="165" fontId="5" fillId="0" borderId="79" xfId="47" applyNumberFormat="1" applyFont="1" applyFill="1" applyBorder="1" applyAlignment="1" applyProtection="1">
      <alignment/>
      <protection/>
    </xf>
    <xf numFmtId="0" fontId="5" fillId="0" borderId="16" xfId="0" applyFont="1" applyBorder="1" applyAlignment="1">
      <alignment horizontal="left" wrapText="1"/>
    </xf>
    <xf numFmtId="0" fontId="4" fillId="0" borderId="78" xfId="0" applyFont="1" applyBorder="1" applyAlignment="1">
      <alignment/>
    </xf>
    <xf numFmtId="0" fontId="4" fillId="0" borderId="75" xfId="0" applyFont="1" applyBorder="1" applyAlignment="1">
      <alignment/>
    </xf>
    <xf numFmtId="165" fontId="5" fillId="0" borderId="74" xfId="47" applyNumberFormat="1" applyFont="1" applyFill="1" applyBorder="1" applyAlignment="1" applyProtection="1">
      <alignment horizontal="center"/>
      <protection/>
    </xf>
    <xf numFmtId="165" fontId="4" fillId="0" borderId="74" xfId="47" applyNumberFormat="1" applyFont="1" applyFill="1" applyBorder="1" applyAlignment="1" applyProtection="1">
      <alignment horizontal="center"/>
      <protection/>
    </xf>
    <xf numFmtId="165" fontId="5" fillId="0" borderId="74" xfId="47" applyNumberFormat="1" applyFont="1" applyFill="1" applyBorder="1" applyAlignment="1" applyProtection="1">
      <alignment horizontal="left" wrapText="1"/>
      <protection/>
    </xf>
    <xf numFmtId="165" fontId="4" fillId="0" borderId="74" xfId="47" applyNumberFormat="1" applyFont="1" applyFill="1" applyBorder="1" applyAlignment="1" applyProtection="1">
      <alignment horizontal="left" wrapText="1"/>
      <protection/>
    </xf>
    <xf numFmtId="165" fontId="5" fillId="0" borderId="77" xfId="47" applyNumberFormat="1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/>
    </xf>
    <xf numFmtId="165" fontId="4" fillId="0" borderId="75" xfId="47" applyNumberFormat="1" applyFont="1" applyFill="1" applyBorder="1" applyAlignment="1" applyProtection="1">
      <alignment horizontal="left" wrapText="1"/>
      <protection/>
    </xf>
    <xf numFmtId="165" fontId="4" fillId="0" borderId="80" xfId="47" applyNumberFormat="1" applyFont="1" applyFill="1" applyBorder="1" applyAlignment="1" applyProtection="1">
      <alignment horizontal="left" wrapText="1"/>
      <protection/>
    </xf>
    <xf numFmtId="165" fontId="5" fillId="0" borderId="75" xfId="47" applyNumberFormat="1" applyFont="1" applyFill="1" applyBorder="1" applyAlignment="1" applyProtection="1">
      <alignment horizontal="left" wrapText="1"/>
      <protection/>
    </xf>
    <xf numFmtId="165" fontId="5" fillId="0" borderId="54" xfId="0" applyNumberFormat="1" applyFont="1" applyBorder="1" applyAlignment="1">
      <alignment/>
    </xf>
    <xf numFmtId="165" fontId="5" fillId="0" borderId="77" xfId="47" applyNumberFormat="1" applyFont="1" applyFill="1" applyBorder="1" applyAlignment="1" applyProtection="1">
      <alignment horizontal="left" wrapText="1"/>
      <protection/>
    </xf>
    <xf numFmtId="1" fontId="3" fillId="0" borderId="24" xfId="47" applyNumberFormat="1" applyFont="1" applyBorder="1" applyAlignment="1">
      <alignment/>
    </xf>
    <xf numFmtId="0" fontId="8" fillId="0" borderId="26" xfId="0" applyFont="1" applyBorder="1" applyAlignment="1">
      <alignment horizontal="center" wrapText="1"/>
    </xf>
    <xf numFmtId="0" fontId="8" fillId="0" borderId="2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6" xfId="0" applyFont="1" applyBorder="1" applyAlignment="1">
      <alignment horizontal="left" wrapText="1"/>
    </xf>
    <xf numFmtId="0" fontId="10" fillId="0" borderId="12" xfId="0" applyFont="1" applyBorder="1" applyAlignment="1">
      <alignment wrapText="1"/>
    </xf>
    <xf numFmtId="1" fontId="2" fillId="0" borderId="15" xfId="47" applyNumberFormat="1" applyFont="1" applyBorder="1" applyAlignment="1">
      <alignment/>
    </xf>
    <xf numFmtId="1" fontId="3" fillId="0" borderId="54" xfId="47" applyNumberFormat="1" applyFont="1" applyBorder="1" applyAlignment="1">
      <alignment/>
    </xf>
    <xf numFmtId="165" fontId="21" fillId="0" borderId="0" xfId="47" applyNumberFormat="1" applyFont="1" applyAlignment="1">
      <alignment/>
    </xf>
    <xf numFmtId="0" fontId="10" fillId="0" borderId="56" xfId="0" applyFont="1" applyBorder="1" applyAlignment="1">
      <alignment wrapText="1"/>
    </xf>
    <xf numFmtId="1" fontId="2" fillId="0" borderId="17" xfId="47" applyNumberFormat="1" applyFont="1" applyBorder="1" applyAlignment="1">
      <alignment/>
    </xf>
    <xf numFmtId="0" fontId="8" fillId="0" borderId="26" xfId="0" applyFont="1" applyBorder="1" applyAlignment="1">
      <alignment wrapText="1"/>
    </xf>
    <xf numFmtId="0" fontId="8" fillId="0" borderId="11" xfId="0" applyFont="1" applyBorder="1" applyAlignment="1">
      <alignment wrapText="1"/>
    </xf>
    <xf numFmtId="1" fontId="3" fillId="0" borderId="13" xfId="47" applyNumberFormat="1" applyFont="1" applyBorder="1" applyAlignment="1">
      <alignment/>
    </xf>
    <xf numFmtId="1" fontId="3" fillId="0" borderId="64" xfId="47" applyNumberFormat="1" applyFont="1" applyBorder="1" applyAlignment="1">
      <alignment/>
    </xf>
    <xf numFmtId="0" fontId="10" fillId="0" borderId="11" xfId="0" applyFont="1" applyBorder="1" applyAlignment="1">
      <alignment wrapText="1"/>
    </xf>
    <xf numFmtId="1" fontId="2" fillId="0" borderId="13" xfId="47" applyNumberFormat="1" applyFont="1" applyBorder="1" applyAlignment="1">
      <alignment/>
    </xf>
    <xf numFmtId="0" fontId="8" fillId="0" borderId="10" xfId="0" applyFont="1" applyBorder="1" applyAlignment="1">
      <alignment wrapText="1"/>
    </xf>
    <xf numFmtId="1" fontId="3" fillId="0" borderId="53" xfId="47" applyNumberFormat="1" applyFont="1" applyBorder="1" applyAlignment="1">
      <alignment/>
    </xf>
    <xf numFmtId="0" fontId="8" fillId="0" borderId="27" xfId="0" applyFont="1" applyBorder="1" applyAlignment="1">
      <alignment wrapText="1"/>
    </xf>
    <xf numFmtId="1" fontId="3" fillId="0" borderId="2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0" fontId="9" fillId="0" borderId="81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166" fontId="4" fillId="0" borderId="54" xfId="47" applyNumberFormat="1" applyFont="1" applyFill="1" applyBorder="1" applyAlignment="1">
      <alignment/>
    </xf>
    <xf numFmtId="0" fontId="9" fillId="0" borderId="13" xfId="0" applyFont="1" applyBorder="1" applyAlignment="1">
      <alignment vertical="center" wrapText="1"/>
    </xf>
    <xf numFmtId="165" fontId="8" fillId="0" borderId="20" xfId="47" applyNumberFormat="1" applyFont="1" applyFill="1" applyBorder="1" applyAlignment="1">
      <alignment horizontal="center" vertical="center" wrapText="1"/>
    </xf>
    <xf numFmtId="166" fontId="3" fillId="0" borderId="60" xfId="47" applyNumberFormat="1" applyFont="1" applyFill="1" applyBorder="1" applyAlignment="1">
      <alignment/>
    </xf>
    <xf numFmtId="166" fontId="3" fillId="0" borderId="18" xfId="47" applyNumberFormat="1" applyFont="1" applyFill="1" applyBorder="1" applyAlignment="1">
      <alignment/>
    </xf>
    <xf numFmtId="165" fontId="8" fillId="0" borderId="20" xfId="47" applyNumberFormat="1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left" vertical="top" wrapText="1" indent="1"/>
    </xf>
    <xf numFmtId="3" fontId="2" fillId="0" borderId="20" xfId="0" applyNumberFormat="1" applyFont="1" applyFill="1" applyBorder="1" applyAlignment="1">
      <alignment/>
    </xf>
    <xf numFmtId="165" fontId="4" fillId="25" borderId="74" xfId="47" applyNumberFormat="1" applyFont="1" applyFill="1" applyBorder="1" applyAlignment="1" applyProtection="1">
      <alignment/>
      <protection/>
    </xf>
    <xf numFmtId="0" fontId="5" fillId="0" borderId="82" xfId="0" applyFont="1" applyBorder="1" applyAlignment="1">
      <alignment horizontal="center"/>
    </xf>
    <xf numFmtId="0" fontId="4" fillId="0" borderId="83" xfId="0" applyFont="1" applyBorder="1" applyAlignment="1">
      <alignment horizontal="left" wrapText="1" indent="1"/>
    </xf>
    <xf numFmtId="165" fontId="4" fillId="0" borderId="80" xfId="47" applyNumberFormat="1" applyFont="1" applyFill="1" applyBorder="1" applyAlignment="1" applyProtection="1">
      <alignment/>
      <protection/>
    </xf>
    <xf numFmtId="165" fontId="5" fillId="25" borderId="74" xfId="47" applyNumberFormat="1" applyFont="1" applyFill="1" applyBorder="1" applyAlignment="1" applyProtection="1">
      <alignment/>
      <protection/>
    </xf>
    <xf numFmtId="165" fontId="5" fillId="25" borderId="36" xfId="47" applyNumberFormat="1" applyFont="1" applyFill="1" applyBorder="1" applyAlignment="1" applyProtection="1">
      <alignment/>
      <protection/>
    </xf>
    <xf numFmtId="165" fontId="4" fillId="0" borderId="84" xfId="0" applyNumberFormat="1" applyFont="1" applyBorder="1" applyAlignment="1">
      <alignment/>
    </xf>
    <xf numFmtId="165" fontId="4" fillId="0" borderId="15" xfId="47" applyNumberFormat="1" applyFont="1" applyFill="1" applyBorder="1" applyAlignment="1" applyProtection="1">
      <alignment/>
      <protection/>
    </xf>
    <xf numFmtId="0" fontId="2" fillId="0" borderId="85" xfId="0" applyFont="1" applyFill="1" applyBorder="1" applyAlignment="1">
      <alignment/>
    </xf>
    <xf numFmtId="0" fontId="3" fillId="0" borderId="27" xfId="0" applyFont="1" applyFill="1" applyBorder="1" applyAlignment="1">
      <alignment horizontal="left" vertical="top" wrapText="1" indent="4"/>
    </xf>
    <xf numFmtId="3" fontId="3" fillId="0" borderId="68" xfId="0" applyNumberFormat="1" applyFont="1" applyFill="1" applyBorder="1" applyAlignment="1">
      <alignment/>
    </xf>
    <xf numFmtId="0" fontId="3" fillId="0" borderId="62" xfId="0" applyFont="1" applyFill="1" applyBorder="1" applyAlignment="1">
      <alignment horizontal="left" vertical="top" wrapText="1" indent="1"/>
    </xf>
    <xf numFmtId="3" fontId="3" fillId="0" borderId="29" xfId="0" applyNumberFormat="1" applyFont="1" applyFill="1" applyBorder="1" applyAlignment="1">
      <alignment/>
    </xf>
    <xf numFmtId="0" fontId="2" fillId="0" borderId="68" xfId="0" applyFont="1" applyFill="1" applyBorder="1" applyAlignment="1">
      <alignment horizontal="center"/>
    </xf>
    <xf numFmtId="3" fontId="3" fillId="0" borderId="86" xfId="0" applyNumberFormat="1" applyFont="1" applyFill="1" applyBorder="1" applyAlignment="1">
      <alignment/>
    </xf>
    <xf numFmtId="0" fontId="4" fillId="0" borderId="15" xfId="0" applyFont="1" applyBorder="1" applyAlignment="1">
      <alignment horizontal="left" wrapText="1" indent="1"/>
    </xf>
    <xf numFmtId="165" fontId="5" fillId="0" borderId="15" xfId="47" applyNumberFormat="1" applyFont="1" applyFill="1" applyBorder="1" applyAlignment="1" applyProtection="1">
      <alignment/>
      <protection/>
    </xf>
    <xf numFmtId="165" fontId="4" fillId="0" borderId="15" xfId="47" applyNumberFormat="1" applyFont="1" applyFill="1" applyBorder="1" applyAlignment="1" applyProtection="1">
      <alignment horizontal="center"/>
      <protection/>
    </xf>
    <xf numFmtId="165" fontId="4" fillId="0" borderId="36" xfId="47" applyNumberFormat="1" applyFont="1" applyFill="1" applyBorder="1" applyAlignment="1" applyProtection="1">
      <alignment horizontal="center"/>
      <protection/>
    </xf>
    <xf numFmtId="165" fontId="4" fillId="0" borderId="52" xfId="47" applyNumberFormat="1" applyFont="1" applyFill="1" applyBorder="1" applyAlignment="1" applyProtection="1">
      <alignment/>
      <protection/>
    </xf>
    <xf numFmtId="165" fontId="4" fillId="0" borderId="64" xfId="0" applyNumberFormat="1" applyFont="1" applyBorder="1" applyAlignment="1">
      <alignment/>
    </xf>
    <xf numFmtId="165" fontId="5" fillId="0" borderId="38" xfId="47" applyNumberFormat="1" applyFont="1" applyFill="1" applyBorder="1" applyAlignment="1" applyProtection="1">
      <alignment horizontal="left" wrapText="1"/>
      <protection/>
    </xf>
    <xf numFmtId="165" fontId="4" fillId="0" borderId="36" xfId="47" applyNumberFormat="1" applyFont="1" applyFill="1" applyBorder="1" applyAlignment="1" applyProtection="1">
      <alignment horizontal="left" wrapText="1"/>
      <protection/>
    </xf>
    <xf numFmtId="166" fontId="4" fillId="0" borderId="64" xfId="47" applyNumberFormat="1" applyFont="1" applyFill="1" applyBorder="1" applyAlignment="1">
      <alignment/>
    </xf>
    <xf numFmtId="166" fontId="5" fillId="0" borderId="65" xfId="47" applyNumberFormat="1" applyFont="1" applyFill="1" applyBorder="1" applyAlignment="1">
      <alignment/>
    </xf>
    <xf numFmtId="166" fontId="2" fillId="0" borderId="60" xfId="47" applyNumberFormat="1" applyFont="1" applyBorder="1" applyAlignment="1">
      <alignment/>
    </xf>
    <xf numFmtId="0" fontId="2" fillId="0" borderId="13" xfId="0" applyFont="1" applyFill="1" applyBorder="1" applyAlignment="1">
      <alignment wrapText="1"/>
    </xf>
    <xf numFmtId="1" fontId="2" fillId="0" borderId="11" xfId="0" applyNumberFormat="1" applyFont="1" applyBorder="1" applyAlignment="1">
      <alignment horizontal="center" vertical="center"/>
    </xf>
    <xf numFmtId="1" fontId="2" fillId="0" borderId="24" xfId="47" applyNumberFormat="1" applyFont="1" applyBorder="1" applyAlignment="1">
      <alignment/>
    </xf>
    <xf numFmtId="166" fontId="3" fillId="0" borderId="13" xfId="47" applyNumberFormat="1" applyFont="1" applyFill="1" applyBorder="1" applyAlignment="1">
      <alignment/>
    </xf>
    <xf numFmtId="0" fontId="10" fillId="0" borderId="24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left" wrapText="1"/>
    </xf>
    <xf numFmtId="3" fontId="3" fillId="0" borderId="71" xfId="0" applyNumberFormat="1" applyFont="1" applyFill="1" applyBorder="1" applyAlignment="1">
      <alignment/>
    </xf>
    <xf numFmtId="166" fontId="3" fillId="0" borderId="0" xfId="0" applyNumberFormat="1" applyFont="1" applyAlignment="1">
      <alignment/>
    </xf>
    <xf numFmtId="0" fontId="7" fillId="25" borderId="25" xfId="0" applyFont="1" applyFill="1" applyBorder="1" applyAlignment="1">
      <alignment horizontal="center"/>
    </xf>
    <xf numFmtId="0" fontId="7" fillId="25" borderId="28" xfId="0" applyFont="1" applyFill="1" applyBorder="1" applyAlignment="1">
      <alignment horizontal="center"/>
    </xf>
    <xf numFmtId="166" fontId="4" fillId="0" borderId="14" xfId="47" applyNumberFormat="1" applyFont="1" applyFill="1" applyBorder="1" applyAlignment="1">
      <alignment/>
    </xf>
    <xf numFmtId="0" fontId="5" fillId="0" borderId="87" xfId="0" applyFont="1" applyBorder="1" applyAlignment="1">
      <alignment horizontal="center"/>
    </xf>
    <xf numFmtId="165" fontId="4" fillId="0" borderId="13" xfId="47" applyNumberFormat="1" applyFont="1" applyFill="1" applyBorder="1" applyAlignment="1" applyProtection="1">
      <alignment/>
      <protection/>
    </xf>
    <xf numFmtId="165" fontId="4" fillId="25" borderId="36" xfId="47" applyNumberFormat="1" applyFont="1" applyFill="1" applyBorder="1" applyAlignment="1" applyProtection="1">
      <alignment/>
      <protection/>
    </xf>
    <xf numFmtId="165" fontId="4" fillId="0" borderId="38" xfId="47" applyNumberFormat="1" applyFont="1" applyFill="1" applyBorder="1" applyAlignment="1" applyProtection="1">
      <alignment/>
      <protection/>
    </xf>
    <xf numFmtId="165" fontId="4" fillId="0" borderId="50" xfId="47" applyNumberFormat="1" applyFont="1" applyFill="1" applyBorder="1" applyAlignment="1" applyProtection="1">
      <alignment horizontal="left" wrapText="1"/>
      <protection/>
    </xf>
    <xf numFmtId="0" fontId="2" fillId="0" borderId="15" xfId="0" applyFont="1" applyFill="1" applyBorder="1" applyAlignment="1">
      <alignment wrapText="1"/>
    </xf>
    <xf numFmtId="1" fontId="2" fillId="0" borderId="12" xfId="0" applyNumberFormat="1" applyFont="1" applyBorder="1" applyAlignment="1">
      <alignment horizontal="center" vertical="center"/>
    </xf>
    <xf numFmtId="166" fontId="3" fillId="0" borderId="55" xfId="47" applyNumberFormat="1" applyFont="1" applyBorder="1" applyAlignment="1">
      <alignment/>
    </xf>
    <xf numFmtId="166" fontId="2" fillId="25" borderId="17" xfId="47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1" fontId="2" fillId="0" borderId="19" xfId="0" applyNumberFormat="1" applyFont="1" applyBorder="1" applyAlignment="1">
      <alignment horizontal="center" vertical="center"/>
    </xf>
    <xf numFmtId="0" fontId="2" fillId="0" borderId="57" xfId="0" applyFont="1" applyFill="1" applyBorder="1" applyAlignment="1">
      <alignment wrapText="1"/>
    </xf>
    <xf numFmtId="0" fontId="3" fillId="0" borderId="26" xfId="0" applyFont="1" applyBorder="1" applyAlignment="1">
      <alignment/>
    </xf>
    <xf numFmtId="0" fontId="3" fillId="0" borderId="24" xfId="0" applyFont="1" applyBorder="1" applyAlignment="1">
      <alignment wrapText="1"/>
    </xf>
    <xf numFmtId="1" fontId="3" fillId="0" borderId="55" xfId="47" applyNumberFormat="1" applyFont="1" applyBorder="1" applyAlignment="1">
      <alignment/>
    </xf>
    <xf numFmtId="1" fontId="3" fillId="0" borderId="22" xfId="47" applyNumberFormat="1" applyFont="1" applyBorder="1" applyAlignment="1">
      <alignment/>
    </xf>
    <xf numFmtId="1" fontId="3" fillId="0" borderId="86" xfId="0" applyNumberFormat="1" applyFont="1" applyBorder="1" applyAlignment="1">
      <alignment/>
    </xf>
    <xf numFmtId="0" fontId="9" fillId="0" borderId="19" xfId="0" applyFont="1" applyFill="1" applyBorder="1" applyAlignment="1">
      <alignment wrapText="1"/>
    </xf>
    <xf numFmtId="0" fontId="9" fillId="0" borderId="58" xfId="0" applyFont="1" applyFill="1" applyBorder="1" applyAlignment="1">
      <alignment wrapText="1"/>
    </xf>
    <xf numFmtId="1" fontId="2" fillId="0" borderId="59" xfId="47" applyNumberFormat="1" applyFont="1" applyFill="1" applyBorder="1" applyAlignment="1">
      <alignment/>
    </xf>
    <xf numFmtId="0" fontId="4" fillId="0" borderId="88" xfId="0" applyFont="1" applyBorder="1" applyAlignment="1">
      <alignment horizontal="left" wrapText="1" indent="1"/>
    </xf>
    <xf numFmtId="165" fontId="4" fillId="0" borderId="89" xfId="47" applyNumberFormat="1" applyFont="1" applyFill="1" applyBorder="1" applyAlignment="1" applyProtection="1">
      <alignment/>
      <protection/>
    </xf>
    <xf numFmtId="165" fontId="4" fillId="0" borderId="0" xfId="47" applyNumberFormat="1" applyFont="1" applyFill="1" applyBorder="1" applyAlignment="1" applyProtection="1">
      <alignment horizontal="left" wrapText="1"/>
      <protection/>
    </xf>
    <xf numFmtId="165" fontId="4" fillId="0" borderId="15" xfId="47" applyNumberFormat="1" applyFont="1" applyFill="1" applyBorder="1" applyAlignment="1" applyProtection="1">
      <alignment horizontal="left" wrapText="1"/>
      <protection/>
    </xf>
    <xf numFmtId="165" fontId="5" fillId="0" borderId="79" xfId="47" applyNumberFormat="1" applyFont="1" applyFill="1" applyBorder="1" applyAlignment="1" applyProtection="1">
      <alignment horizontal="left" wrapText="1"/>
      <protection/>
    </xf>
    <xf numFmtId="165" fontId="5" fillId="0" borderId="15" xfId="47" applyNumberFormat="1" applyFont="1" applyFill="1" applyBorder="1" applyAlignment="1" applyProtection="1">
      <alignment horizontal="left" wrapText="1"/>
      <protection/>
    </xf>
    <xf numFmtId="0" fontId="4" fillId="0" borderId="52" xfId="0" applyFont="1" applyBorder="1" applyAlignment="1">
      <alignment horizontal="left" wrapText="1" indent="1"/>
    </xf>
    <xf numFmtId="165" fontId="4" fillId="0" borderId="17" xfId="47" applyNumberFormat="1" applyFont="1" applyFill="1" applyBorder="1" applyAlignment="1" applyProtection="1">
      <alignment/>
      <protection/>
    </xf>
    <xf numFmtId="0" fontId="5" fillId="0" borderId="90" xfId="0" applyFont="1" applyBorder="1" applyAlignment="1">
      <alignment horizontal="left" wrapText="1"/>
    </xf>
    <xf numFmtId="0" fontId="4" fillId="0" borderId="35" xfId="0" applyFont="1" applyFill="1" applyBorder="1" applyAlignment="1">
      <alignment horizontal="left" wrapText="1" indent="2"/>
    </xf>
    <xf numFmtId="165" fontId="4" fillId="0" borderId="55" xfId="0" applyNumberFormat="1" applyFont="1" applyBorder="1" applyAlignment="1">
      <alignment/>
    </xf>
    <xf numFmtId="0" fontId="5" fillId="0" borderId="49" xfId="0" applyFont="1" applyBorder="1" applyAlignment="1">
      <alignment horizontal="center" wrapText="1"/>
    </xf>
    <xf numFmtId="0" fontId="5" fillId="0" borderId="91" xfId="0" applyFont="1" applyBorder="1" applyAlignment="1">
      <alignment horizontal="center"/>
    </xf>
    <xf numFmtId="0" fontId="5" fillId="0" borderId="92" xfId="0" applyFont="1" applyBorder="1" applyAlignment="1">
      <alignment horizontal="center" wrapText="1"/>
    </xf>
    <xf numFmtId="165" fontId="5" fillId="0" borderId="93" xfId="47" applyNumberFormat="1" applyFont="1" applyFill="1" applyBorder="1" applyAlignment="1" applyProtection="1">
      <alignment/>
      <protection/>
    </xf>
    <xf numFmtId="165" fontId="5" fillId="0" borderId="94" xfId="47" applyNumberFormat="1" applyFont="1" applyFill="1" applyBorder="1" applyAlignment="1" applyProtection="1">
      <alignment/>
      <protection/>
    </xf>
    <xf numFmtId="0" fontId="5" fillId="0" borderId="95" xfId="0" applyFont="1" applyBorder="1" applyAlignment="1">
      <alignment horizontal="left" wrapText="1"/>
    </xf>
    <xf numFmtId="0" fontId="4" fillId="0" borderId="96" xfId="0" applyFont="1" applyBorder="1" applyAlignment="1">
      <alignment horizontal="left" wrapText="1" indent="1"/>
    </xf>
    <xf numFmtId="165" fontId="4" fillId="0" borderId="25" xfId="47" applyNumberFormat="1" applyFont="1" applyFill="1" applyBorder="1" applyAlignment="1" applyProtection="1">
      <alignment/>
      <protection/>
    </xf>
    <xf numFmtId="165" fontId="4" fillId="0" borderId="29" xfId="0" applyNumberFormat="1" applyFont="1" applyBorder="1" applyAlignment="1">
      <alignment/>
    </xf>
    <xf numFmtId="0" fontId="5" fillId="0" borderId="97" xfId="0" applyFont="1" applyBorder="1" applyAlignment="1">
      <alignment horizontal="center" wrapText="1"/>
    </xf>
    <xf numFmtId="0" fontId="5" fillId="0" borderId="53" xfId="0" applyFont="1" applyBorder="1" applyAlignment="1">
      <alignment horizontal="left" wrapText="1"/>
    </xf>
    <xf numFmtId="165" fontId="5" fillId="0" borderId="98" xfId="47" applyNumberFormat="1" applyFont="1" applyFill="1" applyBorder="1" applyAlignment="1" applyProtection="1">
      <alignment/>
      <protection/>
    </xf>
    <xf numFmtId="0" fontId="4" fillId="0" borderId="42" xfId="0" applyFont="1" applyBorder="1" applyAlignment="1">
      <alignment horizontal="left" wrapText="1" indent="1"/>
    </xf>
    <xf numFmtId="165" fontId="4" fillId="0" borderId="96" xfId="47" applyNumberFormat="1" applyFont="1" applyFill="1" applyBorder="1" applyAlignment="1" applyProtection="1">
      <alignment/>
      <protection/>
    </xf>
    <xf numFmtId="165" fontId="4" fillId="0" borderId="77" xfId="47" applyNumberFormat="1" applyFont="1" applyFill="1" applyBorder="1" applyAlignment="1" applyProtection="1">
      <alignment/>
      <protection/>
    </xf>
    <xf numFmtId="165" fontId="4" fillId="0" borderId="99" xfId="47" applyNumberFormat="1" applyFont="1" applyFill="1" applyBorder="1" applyAlignment="1" applyProtection="1">
      <alignment/>
      <protection/>
    </xf>
    <xf numFmtId="165" fontId="4" fillId="0" borderId="17" xfId="47" applyNumberFormat="1" applyFont="1" applyFill="1" applyBorder="1" applyAlignment="1" applyProtection="1">
      <alignment vertical="center"/>
      <protection/>
    </xf>
    <xf numFmtId="0" fontId="5" fillId="0" borderId="100" xfId="0" applyFont="1" applyBorder="1" applyAlignment="1">
      <alignment horizontal="center"/>
    </xf>
    <xf numFmtId="0" fontId="5" fillId="0" borderId="101" xfId="0" applyFont="1" applyBorder="1" applyAlignment="1">
      <alignment horizontal="center"/>
    </xf>
    <xf numFmtId="0" fontId="5" fillId="0" borderId="90" xfId="0" applyFont="1" applyBorder="1" applyAlignment="1">
      <alignment wrapText="1"/>
    </xf>
    <xf numFmtId="165" fontId="5" fillId="0" borderId="53" xfId="47" applyNumberFormat="1" applyFont="1" applyFill="1" applyBorder="1" applyAlignment="1" applyProtection="1">
      <alignment/>
      <protection/>
    </xf>
    <xf numFmtId="165" fontId="5" fillId="0" borderId="65" xfId="47" applyNumberFormat="1" applyFont="1" applyFill="1" applyBorder="1" applyAlignment="1" applyProtection="1">
      <alignment/>
      <protection/>
    </xf>
    <xf numFmtId="0" fontId="5" fillId="0" borderId="102" xfId="0" applyFont="1" applyBorder="1" applyAlignment="1">
      <alignment horizontal="center"/>
    </xf>
    <xf numFmtId="165" fontId="4" fillId="0" borderId="54" xfId="47" applyNumberFormat="1" applyFont="1" applyFill="1" applyBorder="1" applyAlignment="1" applyProtection="1">
      <alignment vertical="center"/>
      <protection/>
    </xf>
    <xf numFmtId="165" fontId="4" fillId="0" borderId="54" xfId="47" applyNumberFormat="1" applyFont="1" applyFill="1" applyBorder="1" applyAlignment="1" applyProtection="1">
      <alignment/>
      <protection/>
    </xf>
    <xf numFmtId="165" fontId="5" fillId="0" borderId="103" xfId="47" applyNumberFormat="1" applyFont="1" applyFill="1" applyBorder="1" applyAlignment="1" applyProtection="1">
      <alignment/>
      <protection/>
    </xf>
    <xf numFmtId="0" fontId="4" fillId="0" borderId="41" xfId="0" applyFont="1" applyBorder="1" applyAlignment="1">
      <alignment horizontal="left" wrapText="1" indent="2"/>
    </xf>
    <xf numFmtId="0" fontId="4" fillId="0" borderId="41" xfId="0" applyFont="1" applyBorder="1" applyAlignment="1">
      <alignment horizontal="left" wrapText="1" indent="4"/>
    </xf>
    <xf numFmtId="0" fontId="5" fillId="0" borderId="83" xfId="0" applyFont="1" applyBorder="1" applyAlignment="1">
      <alignment horizontal="center" wrapText="1"/>
    </xf>
    <xf numFmtId="165" fontId="5" fillId="0" borderId="79" xfId="47" applyNumberFormat="1" applyFont="1" applyFill="1" applyBorder="1" applyAlignment="1" applyProtection="1">
      <alignment horizontal="center"/>
      <protection/>
    </xf>
    <xf numFmtId="0" fontId="4" fillId="0" borderId="78" xfId="0" applyFont="1" applyFill="1" applyBorder="1" applyAlignment="1">
      <alignment/>
    </xf>
    <xf numFmtId="165" fontId="5" fillId="0" borderId="104" xfId="47" applyNumberFormat="1" applyFont="1" applyFill="1" applyBorder="1" applyAlignment="1" applyProtection="1">
      <alignment/>
      <protection/>
    </xf>
    <xf numFmtId="165" fontId="4" fillId="0" borderId="105" xfId="47" applyNumberFormat="1" applyFont="1" applyFill="1" applyBorder="1" applyAlignment="1" applyProtection="1">
      <alignment/>
      <protection/>
    </xf>
    <xf numFmtId="0" fontId="4" fillId="0" borderId="80" xfId="0" applyFont="1" applyFill="1" applyBorder="1" applyAlignment="1">
      <alignment horizontal="left" wrapText="1" indent="1"/>
    </xf>
    <xf numFmtId="0" fontId="4" fillId="0" borderId="15" xfId="0" applyFont="1" applyFill="1" applyBorder="1" applyAlignment="1">
      <alignment horizontal="left" wrapText="1" indent="1"/>
    </xf>
    <xf numFmtId="0" fontId="5" fillId="0" borderId="106" xfId="0" applyFont="1" applyBorder="1" applyAlignment="1">
      <alignment horizontal="center"/>
    </xf>
    <xf numFmtId="165" fontId="5" fillId="0" borderId="54" xfId="47" applyNumberFormat="1" applyFont="1" applyFill="1" applyBorder="1" applyAlignment="1" applyProtection="1">
      <alignment/>
      <protection/>
    </xf>
    <xf numFmtId="0" fontId="4" fillId="0" borderId="60" xfId="0" applyFont="1" applyFill="1" applyBorder="1" applyAlignment="1">
      <alignment horizontal="left" wrapText="1" indent="1"/>
    </xf>
    <xf numFmtId="165" fontId="4" fillId="0" borderId="30" xfId="47" applyNumberFormat="1" applyFont="1" applyFill="1" applyBorder="1" applyAlignment="1" applyProtection="1">
      <alignment/>
      <protection/>
    </xf>
    <xf numFmtId="0" fontId="5" fillId="0" borderId="30" xfId="0" applyFont="1" applyBorder="1" applyAlignment="1">
      <alignment horizontal="left" wrapText="1"/>
    </xf>
    <xf numFmtId="165" fontId="5" fillId="0" borderId="52" xfId="47" applyNumberFormat="1" applyFont="1" applyFill="1" applyBorder="1" applyAlignment="1" applyProtection="1">
      <alignment/>
      <protection/>
    </xf>
    <xf numFmtId="165" fontId="5" fillId="0" borderId="30" xfId="47" applyNumberFormat="1" applyFont="1" applyFill="1" applyBorder="1" applyAlignment="1" applyProtection="1">
      <alignment/>
      <protection/>
    </xf>
    <xf numFmtId="0" fontId="5" fillId="0" borderId="51" xfId="0" applyFont="1" applyBorder="1" applyAlignment="1">
      <alignment horizontal="center" wrapText="1"/>
    </xf>
    <xf numFmtId="165" fontId="5" fillId="0" borderId="84" xfId="47" applyNumberFormat="1" applyFont="1" applyFill="1" applyBorder="1" applyAlignment="1" applyProtection="1">
      <alignment horizontal="center"/>
      <protection/>
    </xf>
    <xf numFmtId="165" fontId="5" fillId="0" borderId="96" xfId="47" applyNumberFormat="1" applyFont="1" applyFill="1" applyBorder="1" applyAlignment="1" applyProtection="1">
      <alignment horizontal="center"/>
      <protection/>
    </xf>
    <xf numFmtId="165" fontId="5" fillId="0" borderId="15" xfId="47" applyNumberFormat="1" applyFont="1" applyFill="1" applyBorder="1" applyAlignment="1" applyProtection="1">
      <alignment horizontal="center"/>
      <protection/>
    </xf>
    <xf numFmtId="0" fontId="4" fillId="0" borderId="83" xfId="0" applyFont="1" applyBorder="1" applyAlignment="1">
      <alignment horizontal="left" wrapText="1" indent="2"/>
    </xf>
    <xf numFmtId="165" fontId="4" fillId="0" borderId="79" xfId="47" applyNumberFormat="1" applyFont="1" applyFill="1" applyBorder="1" applyAlignment="1" applyProtection="1">
      <alignment/>
      <protection/>
    </xf>
    <xf numFmtId="165" fontId="2" fillId="0" borderId="79" xfId="47" applyNumberFormat="1" applyFont="1" applyFill="1" applyBorder="1" applyAlignment="1" applyProtection="1">
      <alignment/>
      <protection/>
    </xf>
    <xf numFmtId="165" fontId="4" fillId="0" borderId="55" xfId="47" applyNumberFormat="1" applyFont="1" applyBorder="1" applyAlignment="1">
      <alignment/>
    </xf>
    <xf numFmtId="165" fontId="5" fillId="0" borderId="64" xfId="0" applyNumberFormat="1" applyFont="1" applyBorder="1" applyAlignment="1">
      <alignment/>
    </xf>
    <xf numFmtId="0" fontId="4" fillId="0" borderId="107" xfId="0" applyFont="1" applyBorder="1" applyAlignment="1">
      <alignment horizontal="left" wrapText="1" indent="2"/>
    </xf>
    <xf numFmtId="165" fontId="4" fillId="0" borderId="93" xfId="47" applyNumberFormat="1" applyFont="1" applyFill="1" applyBorder="1" applyAlignment="1" applyProtection="1">
      <alignment/>
      <protection/>
    </xf>
    <xf numFmtId="165" fontId="2" fillId="0" borderId="93" xfId="47" applyNumberFormat="1" applyFont="1" applyFill="1" applyBorder="1" applyAlignment="1" applyProtection="1">
      <alignment/>
      <protection/>
    </xf>
    <xf numFmtId="165" fontId="4" fillId="0" borderId="54" xfId="47" applyNumberFormat="1" applyFont="1" applyBorder="1" applyAlignment="1">
      <alignment/>
    </xf>
    <xf numFmtId="0" fontId="4" fillId="0" borderId="42" xfId="0" applyFont="1" applyFill="1" applyBorder="1" applyAlignment="1">
      <alignment horizontal="left" wrapText="1" indent="2"/>
    </xf>
    <xf numFmtId="165" fontId="4" fillId="0" borderId="43" xfId="47" applyNumberFormat="1" applyFont="1" applyFill="1" applyBorder="1" applyAlignment="1" applyProtection="1">
      <alignment/>
      <protection/>
    </xf>
    <xf numFmtId="0" fontId="3" fillId="0" borderId="65" xfId="0" applyFont="1" applyFill="1" applyBorder="1" applyAlignment="1">
      <alignment vertical="center" wrapText="1"/>
    </xf>
    <xf numFmtId="165" fontId="5" fillId="0" borderId="85" xfId="47" applyNumberFormat="1" applyFont="1" applyFill="1" applyBorder="1" applyAlignment="1" applyProtection="1">
      <alignment/>
      <protection/>
    </xf>
    <xf numFmtId="0" fontId="2" fillId="0" borderId="35" xfId="0" applyFont="1" applyBorder="1" applyAlignment="1">
      <alignment wrapText="1"/>
    </xf>
    <xf numFmtId="1" fontId="3" fillId="0" borderId="65" xfId="47" applyNumberFormat="1" applyFont="1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/>
    </xf>
    <xf numFmtId="0" fontId="3" fillId="0" borderId="108" xfId="0" applyFont="1" applyBorder="1" applyAlignment="1">
      <alignment horizontal="center"/>
    </xf>
    <xf numFmtId="0" fontId="3" fillId="0" borderId="108" xfId="0" applyFont="1" applyBorder="1" applyAlignment="1">
      <alignment horizontal="center" vertical="center" wrapText="1"/>
    </xf>
    <xf numFmtId="1" fontId="9" fillId="0" borderId="71" xfId="47" applyNumberFormat="1" applyFont="1" applyFill="1" applyBorder="1" applyAlignment="1">
      <alignment horizontal="center" vertical="center" wrapText="1"/>
    </xf>
    <xf numFmtId="1" fontId="9" fillId="0" borderId="66" xfId="47" applyNumberFormat="1" applyFont="1" applyFill="1" applyBorder="1" applyAlignment="1">
      <alignment horizontal="center" vertical="center" wrapText="1"/>
    </xf>
    <xf numFmtId="1" fontId="9" fillId="0" borderId="64" xfId="47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0" xfId="0" applyFont="1" applyFill="1" applyBorder="1" applyAlignment="1">
      <alignment horizontal="center" vertical="center" wrapText="1"/>
    </xf>
    <xf numFmtId="0" fontId="9" fillId="0" borderId="102" xfId="0" applyFont="1" applyFill="1" applyBorder="1" applyAlignment="1">
      <alignment horizontal="center" vertical="center" wrapText="1"/>
    </xf>
    <xf numFmtId="0" fontId="9" fillId="0" borderId="111" xfId="0" applyFont="1" applyFill="1" applyBorder="1" applyAlignment="1">
      <alignment horizontal="center" vertical="center" wrapText="1"/>
    </xf>
    <xf numFmtId="0" fontId="9" fillId="0" borderId="112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14" xfId="0" applyFont="1" applyBorder="1" applyAlignment="1">
      <alignment horizontal="center" vertical="center" wrapText="1"/>
    </xf>
    <xf numFmtId="0" fontId="14" fillId="0" borderId="115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114" xfId="0" applyFont="1" applyBorder="1" applyAlignment="1">
      <alignment horizontal="center"/>
    </xf>
    <xf numFmtId="0" fontId="9" fillId="0" borderId="72" xfId="0" applyFont="1" applyBorder="1" applyAlignment="1">
      <alignment horizontal="center" vertical="center" wrapText="1"/>
    </xf>
    <xf numFmtId="0" fontId="9" fillId="0" borderId="108" xfId="0" applyFont="1" applyBorder="1" applyAlignment="1">
      <alignment horizontal="center" vertical="center" wrapText="1"/>
    </xf>
    <xf numFmtId="0" fontId="9" fillId="0" borderId="113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9" xfId="0" applyFont="1" applyFill="1" applyBorder="1" applyAlignment="1">
      <alignment horizontal="center" vertical="center" wrapText="1"/>
    </xf>
    <xf numFmtId="165" fontId="8" fillId="0" borderId="15" xfId="47" applyNumberFormat="1" applyFont="1" applyFill="1" applyBorder="1" applyAlignment="1">
      <alignment horizontal="center" vertical="center" wrapText="1"/>
    </xf>
    <xf numFmtId="165" fontId="8" fillId="0" borderId="65" xfId="47" applyNumberFormat="1" applyFont="1" applyFill="1" applyBorder="1" applyAlignment="1">
      <alignment horizontal="center" vertical="center" wrapText="1"/>
    </xf>
    <xf numFmtId="165" fontId="8" fillId="0" borderId="54" xfId="47" applyNumberFormat="1" applyFont="1" applyFill="1" applyBorder="1" applyAlignment="1">
      <alignment horizontal="center" vertical="center" wrapText="1"/>
    </xf>
    <xf numFmtId="165" fontId="8" fillId="0" borderId="29" xfId="47" applyNumberFormat="1" applyFont="1" applyFill="1" applyBorder="1" applyAlignment="1">
      <alignment horizontal="center" vertical="center" wrapText="1"/>
    </xf>
    <xf numFmtId="165" fontId="8" fillId="0" borderId="72" xfId="47" applyNumberFormat="1" applyFont="1" applyFill="1" applyBorder="1" applyAlignment="1">
      <alignment horizontal="center" vertical="center" wrapText="1"/>
    </xf>
    <xf numFmtId="165" fontId="8" fillId="0" borderId="16" xfId="47" applyNumberFormat="1" applyFont="1" applyFill="1" applyBorder="1" applyAlignment="1">
      <alignment horizontal="center" vertical="center" wrapText="1"/>
    </xf>
    <xf numFmtId="165" fontId="8" fillId="0" borderId="28" xfId="47" applyNumberFormat="1" applyFont="1" applyFill="1" applyBorder="1" applyAlignment="1">
      <alignment horizontal="center" vertical="center" wrapText="1"/>
    </xf>
    <xf numFmtId="165" fontId="8" fillId="0" borderId="108" xfId="47" applyNumberFormat="1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165" fontId="8" fillId="0" borderId="113" xfId="47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165" fontId="8" fillId="0" borderId="15" xfId="47" applyNumberFormat="1" applyFont="1" applyFill="1" applyBorder="1" applyAlignment="1">
      <alignment horizontal="center" vertical="center"/>
    </xf>
    <xf numFmtId="165" fontId="8" fillId="0" borderId="17" xfId="47" applyNumberFormat="1" applyFont="1" applyFill="1" applyBorder="1" applyAlignment="1">
      <alignment horizontal="center" vertical="center" wrapText="1"/>
    </xf>
    <xf numFmtId="165" fontId="8" fillId="0" borderId="20" xfId="47" applyNumberFormat="1" applyFont="1" applyFill="1" applyBorder="1" applyAlignment="1">
      <alignment horizontal="center" vertical="center" wrapText="1"/>
    </xf>
    <xf numFmtId="1" fontId="14" fillId="0" borderId="71" xfId="47" applyNumberFormat="1" applyFont="1" applyFill="1" applyBorder="1" applyAlignment="1">
      <alignment horizontal="center" vertical="center" wrapText="1"/>
    </xf>
    <xf numFmtId="1" fontId="14" fillId="0" borderId="66" xfId="47" applyNumberFormat="1" applyFont="1" applyFill="1" applyBorder="1" applyAlignment="1">
      <alignment horizontal="center" vertical="center" wrapText="1"/>
    </xf>
    <xf numFmtId="1" fontId="14" fillId="0" borderId="64" xfId="47" applyNumberFormat="1" applyFont="1" applyFill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9" fillId="0" borderId="72" xfId="0" applyFont="1" applyBorder="1" applyAlignment="1">
      <alignment horizontal="center"/>
    </xf>
    <xf numFmtId="0" fontId="9" fillId="0" borderId="108" xfId="0" applyFont="1" applyBorder="1" applyAlignment="1">
      <alignment horizontal="center"/>
    </xf>
    <xf numFmtId="0" fontId="9" fillId="0" borderId="113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108" xfId="0" applyFont="1" applyBorder="1" applyAlignment="1">
      <alignment horizontal="center" vertical="center"/>
    </xf>
    <xf numFmtId="0" fontId="14" fillId="0" borderId="1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0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4" fillId="0" borderId="116" xfId="0" applyFont="1" applyBorder="1" applyAlignment="1">
      <alignment horizontal="center" wrapText="1"/>
    </xf>
    <xf numFmtId="0" fontId="14" fillId="0" borderId="104" xfId="0" applyFont="1" applyBorder="1" applyAlignment="1">
      <alignment horizontal="center" wrapText="1"/>
    </xf>
    <xf numFmtId="0" fontId="14" fillId="0" borderId="61" xfId="0" applyFont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0" fontId="9" fillId="0" borderId="117" xfId="0" applyFont="1" applyBorder="1" applyAlignment="1">
      <alignment horizontal="center"/>
    </xf>
    <xf numFmtId="0" fontId="9" fillId="0" borderId="112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1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5" fillId="0" borderId="87" xfId="0" applyFont="1" applyBorder="1" applyAlignment="1">
      <alignment horizontal="left" wrapText="1"/>
    </xf>
    <xf numFmtId="0" fontId="5" fillId="0" borderId="120" xfId="0" applyFont="1" applyBorder="1" applyAlignment="1">
      <alignment horizontal="left" wrapText="1"/>
    </xf>
    <xf numFmtId="0" fontId="5" fillId="0" borderId="78" xfId="0" applyFont="1" applyBorder="1" applyAlignment="1">
      <alignment horizontal="left" wrapText="1"/>
    </xf>
    <xf numFmtId="0" fontId="5" fillId="0" borderId="39" xfId="0" applyFont="1" applyBorder="1" applyAlignment="1">
      <alignment horizontal="left" wrapText="1"/>
    </xf>
    <xf numFmtId="0" fontId="5" fillId="0" borderId="49" xfId="0" applyFont="1" applyBorder="1" applyAlignment="1">
      <alignment horizontal="left" wrapText="1"/>
    </xf>
    <xf numFmtId="165" fontId="4" fillId="0" borderId="17" xfId="47" applyNumberFormat="1" applyFont="1" applyFill="1" applyBorder="1" applyAlignment="1" applyProtection="1">
      <alignment horizontal="center" vertical="center"/>
      <protection/>
    </xf>
    <xf numFmtId="165" fontId="4" fillId="0" borderId="57" xfId="47" applyNumberFormat="1" applyFont="1" applyFill="1" applyBorder="1" applyAlignment="1" applyProtection="1">
      <alignment horizontal="center" vertical="center"/>
      <protection/>
    </xf>
    <xf numFmtId="165" fontId="4" fillId="0" borderId="13" xfId="47" applyNumberFormat="1" applyFont="1" applyFill="1" applyBorder="1" applyAlignment="1" applyProtection="1">
      <alignment horizontal="center" vertical="center"/>
      <protection/>
    </xf>
    <xf numFmtId="165" fontId="4" fillId="0" borderId="55" xfId="47" applyNumberFormat="1" applyFont="1" applyFill="1" applyBorder="1" applyAlignment="1" applyProtection="1">
      <alignment horizontal="center" vertical="center"/>
      <protection/>
    </xf>
    <xf numFmtId="165" fontId="4" fillId="0" borderId="66" xfId="47" applyNumberFormat="1" applyFont="1" applyFill="1" applyBorder="1" applyAlignment="1" applyProtection="1">
      <alignment horizontal="center" vertical="center"/>
      <protection/>
    </xf>
    <xf numFmtId="165" fontId="4" fillId="0" borderId="64" xfId="47" applyNumberFormat="1" applyFont="1" applyFill="1" applyBorder="1" applyAlignment="1" applyProtection="1">
      <alignment horizontal="center" vertical="center"/>
      <protection/>
    </xf>
    <xf numFmtId="0" fontId="5" fillId="0" borderId="97" xfId="0" applyFont="1" applyBorder="1" applyAlignment="1">
      <alignment horizontal="left" wrapText="1"/>
    </xf>
    <xf numFmtId="0" fontId="5" fillId="0" borderId="121" xfId="0" applyFont="1" applyBorder="1" applyAlignment="1">
      <alignment horizontal="left" wrapText="1"/>
    </xf>
    <xf numFmtId="0" fontId="5" fillId="0" borderId="47" xfId="0" applyFont="1" applyBorder="1" applyAlignment="1">
      <alignment horizontal="left" wrapText="1"/>
    </xf>
    <xf numFmtId="0" fontId="5" fillId="0" borderId="51" xfId="0" applyFont="1" applyBorder="1" applyAlignment="1">
      <alignment horizontal="left" wrapText="1"/>
    </xf>
    <xf numFmtId="0" fontId="5" fillId="0" borderId="122" xfId="0" applyFont="1" applyBorder="1" applyAlignment="1">
      <alignment horizontal="left" wrapText="1"/>
    </xf>
    <xf numFmtId="0" fontId="5" fillId="0" borderId="83" xfId="0" applyFont="1" applyBorder="1" applyAlignment="1">
      <alignment horizontal="left" wrapText="1"/>
    </xf>
    <xf numFmtId="0" fontId="5" fillId="0" borderId="47" xfId="0" applyFont="1" applyBorder="1" applyAlignment="1">
      <alignment horizontal="left"/>
    </xf>
    <xf numFmtId="0" fontId="5" fillId="0" borderId="74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3" fillId="0" borderId="71" xfId="0" applyFont="1" applyBorder="1" applyAlignment="1">
      <alignment horizontal="center" vertical="center" wrapText="1"/>
    </xf>
    <xf numFmtId="0" fontId="3" fillId="0" borderId="86" xfId="0" applyFont="1" applyBorder="1" applyAlignment="1">
      <alignment/>
    </xf>
    <xf numFmtId="0" fontId="3" fillId="0" borderId="71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3" fillId="0" borderId="123" xfId="0" applyFont="1" applyBorder="1" applyAlignment="1">
      <alignment horizontal="center" vertical="center" wrapText="1"/>
    </xf>
    <xf numFmtId="0" fontId="3" fillId="0" borderId="124" xfId="0" applyFont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/>
    </xf>
    <xf numFmtId="0" fontId="3" fillId="0" borderId="108" xfId="0" applyFont="1" applyFill="1" applyBorder="1" applyAlignment="1">
      <alignment horizontal="center"/>
    </xf>
    <xf numFmtId="0" fontId="3" fillId="0" borderId="113" xfId="0" applyFont="1" applyFill="1" applyBorder="1" applyAlignment="1">
      <alignment horizontal="center"/>
    </xf>
    <xf numFmtId="0" fontId="3" fillId="0" borderId="7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0" fillId="0" borderId="31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3" fillId="0" borderId="1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40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center" wrapText="1"/>
    </xf>
    <xf numFmtId="165" fontId="5" fillId="0" borderId="76" xfId="47" applyNumberFormat="1" applyFont="1" applyFill="1" applyBorder="1" applyAlignment="1" applyProtection="1">
      <alignment/>
      <protection/>
    </xf>
    <xf numFmtId="0" fontId="5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left" wrapText="1" indent="1"/>
    </xf>
    <xf numFmtId="0" fontId="5" fillId="0" borderId="0" xfId="0" applyFont="1" applyFill="1" applyAlignment="1">
      <alignment/>
    </xf>
    <xf numFmtId="0" fontId="5" fillId="0" borderId="37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166" fontId="3" fillId="0" borderId="53" xfId="0" applyNumberFormat="1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left" vertical="center" wrapText="1"/>
    </xf>
    <xf numFmtId="166" fontId="3" fillId="0" borderId="65" xfId="47" applyNumberFormat="1" applyFont="1" applyFill="1" applyBorder="1" applyAlignment="1">
      <alignment horizontal="center" vertical="center" wrapText="1"/>
    </xf>
    <xf numFmtId="166" fontId="3" fillId="0" borderId="0" xfId="47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166" fontId="3" fillId="0" borderId="15" xfId="47" applyNumberFormat="1" applyFont="1" applyFill="1" applyBorder="1" applyAlignment="1">
      <alignment wrapText="1"/>
    </xf>
    <xf numFmtId="0" fontId="12" fillId="0" borderId="12" xfId="0" applyFont="1" applyFill="1" applyBorder="1" applyAlignment="1">
      <alignment vertical="top" wrapText="1"/>
    </xf>
    <xf numFmtId="0" fontId="12" fillId="0" borderId="15" xfId="0" applyFont="1" applyFill="1" applyBorder="1" applyAlignment="1">
      <alignment/>
    </xf>
    <xf numFmtId="166" fontId="3" fillId="0" borderId="54" xfId="47" applyNumberFormat="1" applyFont="1" applyFill="1" applyBorder="1" applyAlignment="1">
      <alignment vertical="top" wrapText="1"/>
    </xf>
    <xf numFmtId="0" fontId="12" fillId="0" borderId="102" xfId="0" applyFont="1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0" fontId="2" fillId="0" borderId="102" xfId="0" applyFont="1" applyFill="1" applyBorder="1" applyAlignment="1">
      <alignment/>
    </xf>
    <xf numFmtId="166" fontId="3" fillId="0" borderId="54" xfId="47" applyNumberFormat="1" applyFont="1" applyFill="1" applyBorder="1" applyAlignment="1">
      <alignment/>
    </xf>
    <xf numFmtId="0" fontId="3" fillId="0" borderId="26" xfId="0" applyFont="1" applyFill="1" applyBorder="1" applyAlignment="1">
      <alignment horizontal="center" vertical="center" wrapText="1"/>
    </xf>
    <xf numFmtId="166" fontId="3" fillId="0" borderId="24" xfId="47" applyNumberFormat="1" applyFont="1" applyFill="1" applyBorder="1" applyAlignment="1">
      <alignment vertical="center" wrapText="1"/>
    </xf>
    <xf numFmtId="166" fontId="3" fillId="0" borderId="24" xfId="47" applyNumberFormat="1" applyFont="1" applyFill="1" applyBorder="1" applyAlignment="1">
      <alignment horizontal="center" vertical="center"/>
    </xf>
    <xf numFmtId="166" fontId="3" fillId="0" borderId="22" xfId="47" applyNumberFormat="1" applyFont="1" applyFill="1" applyBorder="1" applyAlignment="1">
      <alignment horizontal="center" vertical="center"/>
    </xf>
    <xf numFmtId="166" fontId="3" fillId="0" borderId="0" xfId="47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166" fontId="5" fillId="0" borderId="64" xfId="47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66" fontId="4" fillId="0" borderId="16" xfId="47" applyNumberFormat="1" applyFont="1" applyFill="1" applyBorder="1" applyAlignment="1">
      <alignment/>
    </xf>
    <xf numFmtId="0" fontId="4" fillId="0" borderId="15" xfId="0" applyFont="1" applyFill="1" applyBorder="1" applyAlignment="1">
      <alignment horizontal="left" indent="2"/>
    </xf>
    <xf numFmtId="0" fontId="4" fillId="0" borderId="15" xfId="0" applyFont="1" applyFill="1" applyBorder="1" applyAlignment="1">
      <alignment horizontal="left" wrapText="1" indent="2"/>
    </xf>
    <xf numFmtId="0" fontId="4" fillId="0" borderId="5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166" fontId="4" fillId="0" borderId="64" xfId="0" applyNumberFormat="1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56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166" fontId="5" fillId="0" borderId="55" xfId="47" applyNumberFormat="1" applyFont="1" applyFill="1" applyBorder="1" applyAlignment="1">
      <alignment/>
    </xf>
    <xf numFmtId="0" fontId="4" fillId="0" borderId="6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left" indent="4"/>
    </xf>
    <xf numFmtId="166" fontId="4" fillId="0" borderId="86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53" xfId="0" applyFont="1" applyFill="1" applyBorder="1" applyAlignment="1">
      <alignment/>
    </xf>
    <xf numFmtId="166" fontId="4" fillId="0" borderId="55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11" fillId="0" borderId="12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56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62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166" fontId="5" fillId="0" borderId="28" xfId="47" applyNumberFormat="1" applyFont="1" applyFill="1" applyBorder="1" applyAlignment="1">
      <alignment/>
    </xf>
    <xf numFmtId="166" fontId="5" fillId="0" borderId="29" xfId="47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 indent="1"/>
    </xf>
    <xf numFmtId="0" fontId="3" fillId="0" borderId="55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5" xfId="47" applyNumberFormat="1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left" vertical="center" wrapText="1" indent="1"/>
    </xf>
    <xf numFmtId="0" fontId="2" fillId="0" borderId="60" xfId="0" applyFont="1" applyFill="1" applyBorder="1" applyAlignment="1">
      <alignment vertical="center" wrapText="1"/>
    </xf>
    <xf numFmtId="0" fontId="2" fillId="0" borderId="60" xfId="47" applyNumberFormat="1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14" fillId="0" borderId="58" xfId="0" applyFont="1" applyFill="1" applyBorder="1" applyAlignment="1">
      <alignment horizontal="left" vertical="center" wrapText="1"/>
    </xf>
    <xf numFmtId="0" fontId="3" fillId="0" borderId="116" xfId="0" applyFont="1" applyFill="1" applyBorder="1" applyAlignment="1">
      <alignment wrapText="1"/>
    </xf>
    <xf numFmtId="0" fontId="3" fillId="0" borderId="71" xfId="0" applyFont="1" applyFill="1" applyBorder="1" applyAlignment="1">
      <alignment wrapText="1"/>
    </xf>
    <xf numFmtId="0" fontId="14" fillId="0" borderId="12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wrapText="1"/>
    </xf>
    <xf numFmtId="0" fontId="3" fillId="0" borderId="54" xfId="0" applyFont="1" applyFill="1" applyBorder="1" applyAlignment="1">
      <alignment wrapText="1"/>
    </xf>
    <xf numFmtId="0" fontId="14" fillId="0" borderId="27" xfId="0" applyFont="1" applyFill="1" applyBorder="1" applyAlignment="1">
      <alignment horizontal="left" vertical="center" wrapText="1" indent="1"/>
    </xf>
    <xf numFmtId="0" fontId="3" fillId="0" borderId="68" xfId="0" applyFont="1" applyFill="1" applyBorder="1" applyAlignment="1">
      <alignment wrapText="1"/>
    </xf>
    <xf numFmtId="0" fontId="3" fillId="0" borderId="86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 vertical="center" wrapText="1" indent="1"/>
    </xf>
    <xf numFmtId="0" fontId="9" fillId="0" borderId="12" xfId="0" applyFont="1" applyFill="1" applyBorder="1" applyAlignment="1">
      <alignment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wrapText="1" indent="1"/>
    </xf>
    <xf numFmtId="0" fontId="3" fillId="0" borderId="0" xfId="0" applyFont="1" applyFill="1" applyAlignment="1">
      <alignment/>
    </xf>
    <xf numFmtId="0" fontId="3" fillId="0" borderId="62" xfId="0" applyFont="1" applyFill="1" applyBorder="1" applyAlignment="1">
      <alignment horizontal="left" wrapText="1" indent="1"/>
    </xf>
    <xf numFmtId="0" fontId="3" fillId="0" borderId="25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66" fontId="2" fillId="0" borderId="125" xfId="47" applyNumberFormat="1" applyFont="1" applyFill="1" applyBorder="1" applyAlignment="1">
      <alignment/>
    </xf>
    <xf numFmtId="166" fontId="2" fillId="0" borderId="0" xfId="47" applyNumberFormat="1" applyFont="1" applyFill="1" applyBorder="1" applyAlignment="1">
      <alignment horizontal="right"/>
    </xf>
    <xf numFmtId="166" fontId="2" fillId="0" borderId="28" xfId="47" applyNumberFormat="1" applyFont="1" applyFill="1" applyBorder="1" applyAlignment="1">
      <alignment horizontal="right"/>
    </xf>
    <xf numFmtId="166" fontId="2" fillId="0" borderId="25" xfId="47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/>
    </xf>
    <xf numFmtId="0" fontId="8" fillId="0" borderId="19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/>
    </xf>
    <xf numFmtId="0" fontId="8" fillId="0" borderId="12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/>
    </xf>
    <xf numFmtId="0" fontId="8" fillId="0" borderId="27" xfId="0" applyFont="1" applyFill="1" applyBorder="1" applyAlignment="1">
      <alignment horizontal="left" vertical="center" wrapText="1"/>
    </xf>
    <xf numFmtId="0" fontId="3" fillId="0" borderId="86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3" fillId="0" borderId="71" xfId="0" applyFont="1" applyFill="1" applyBorder="1" applyAlignment="1">
      <alignment/>
    </xf>
    <xf numFmtId="0" fontId="8" fillId="0" borderId="12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/>
    </xf>
    <xf numFmtId="0" fontId="8" fillId="0" borderId="27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1" fontId="2" fillId="0" borderId="66" xfId="47" applyNumberFormat="1" applyFont="1" applyFill="1" applyBorder="1" applyAlignment="1">
      <alignment/>
    </xf>
    <xf numFmtId="1" fontId="2" fillId="0" borderId="65" xfId="47" applyNumberFormat="1" applyFont="1" applyFill="1" applyBorder="1" applyAlignment="1">
      <alignment/>
    </xf>
    <xf numFmtId="1" fontId="3" fillId="0" borderId="59" xfId="47" applyNumberFormat="1" applyFont="1" applyFill="1" applyBorder="1" applyAlignment="1">
      <alignment/>
    </xf>
    <xf numFmtId="1" fontId="3" fillId="0" borderId="71" xfId="47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left" indent="1"/>
    </xf>
    <xf numFmtId="1" fontId="3" fillId="0" borderId="15" xfId="0" applyNumberFormat="1" applyFont="1" applyFill="1" applyBorder="1" applyAlignment="1">
      <alignment/>
    </xf>
    <xf numFmtId="1" fontId="3" fillId="0" borderId="54" xfId="0" applyNumberFormat="1" applyFont="1" applyFill="1" applyBorder="1" applyAlignment="1">
      <alignment/>
    </xf>
    <xf numFmtId="1" fontId="3" fillId="0" borderId="25" xfId="0" applyNumberFormat="1" applyFont="1" applyFill="1" applyBorder="1" applyAlignment="1">
      <alignment/>
    </xf>
    <xf numFmtId="1" fontId="3" fillId="0" borderId="29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126" xfId="0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0" fontId="2" fillId="0" borderId="119" xfId="0" applyFont="1" applyFill="1" applyBorder="1" applyAlignment="1">
      <alignment/>
    </xf>
    <xf numFmtId="0" fontId="5" fillId="0" borderId="97" xfId="0" applyFont="1" applyFill="1" applyBorder="1" applyAlignment="1">
      <alignment horizontal="left" wrapText="1"/>
    </xf>
    <xf numFmtId="0" fontId="5" fillId="0" borderId="90" xfId="0" applyFont="1" applyFill="1" applyBorder="1" applyAlignment="1">
      <alignment horizontal="left" wrapText="1"/>
    </xf>
    <xf numFmtId="0" fontId="4" fillId="0" borderId="53" xfId="0" applyFont="1" applyFill="1" applyBorder="1" applyAlignment="1">
      <alignment/>
    </xf>
    <xf numFmtId="0" fontId="4" fillId="0" borderId="65" xfId="0" applyFont="1" applyFill="1" applyBorder="1" applyAlignment="1">
      <alignment/>
    </xf>
    <xf numFmtId="0" fontId="5" fillId="0" borderId="41" xfId="0" applyFont="1" applyFill="1" applyBorder="1" applyAlignment="1">
      <alignment horizontal="left" wrapText="1"/>
    </xf>
    <xf numFmtId="0" fontId="4" fillId="0" borderId="54" xfId="0" applyFont="1" applyFill="1" applyBorder="1" applyAlignment="1">
      <alignment/>
    </xf>
    <xf numFmtId="0" fontId="5" fillId="0" borderId="41" xfId="0" applyFont="1" applyFill="1" applyBorder="1" applyAlignment="1">
      <alignment wrapText="1"/>
    </xf>
    <xf numFmtId="0" fontId="4" fillId="0" borderId="74" xfId="0" applyFont="1" applyFill="1" applyBorder="1" applyAlignment="1">
      <alignment horizontal="left" wrapText="1" indent="1"/>
    </xf>
    <xf numFmtId="0" fontId="4" fillId="0" borderId="75" xfId="0" applyFont="1" applyFill="1" applyBorder="1" applyAlignment="1">
      <alignment/>
    </xf>
    <xf numFmtId="0" fontId="4" fillId="0" borderId="41" xfId="0" applyFont="1" applyFill="1" applyBorder="1" applyAlignment="1">
      <alignment horizontal="left" wrapText="1" indent="1"/>
    </xf>
    <xf numFmtId="0" fontId="4" fillId="0" borderId="41" xfId="0" applyFont="1" applyFill="1" applyBorder="1" applyAlignment="1">
      <alignment horizontal="left" wrapText="1"/>
    </xf>
    <xf numFmtId="165" fontId="4" fillId="0" borderId="54" xfId="0" applyNumberFormat="1" applyFont="1" applyFill="1" applyBorder="1" applyAlignment="1">
      <alignment/>
    </xf>
    <xf numFmtId="0" fontId="5" fillId="0" borderId="41" xfId="0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 indent="2"/>
    </xf>
    <xf numFmtId="0" fontId="4" fillId="0" borderId="41" xfId="0" applyFont="1" applyFill="1" applyBorder="1" applyAlignment="1">
      <alignment wrapText="1"/>
    </xf>
    <xf numFmtId="0" fontId="5" fillId="0" borderId="46" xfId="0" applyFont="1" applyFill="1" applyBorder="1" applyAlignment="1">
      <alignment horizontal="center" wrapText="1"/>
    </xf>
    <xf numFmtId="165" fontId="5" fillId="0" borderId="43" xfId="47" applyNumberFormat="1" applyFont="1" applyFill="1" applyBorder="1" applyAlignment="1" applyProtection="1">
      <alignment horizontal="left" wrapText="1"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" xfId="41"/>
    <cellStyle name="Címsor 1" xfId="42"/>
    <cellStyle name="Címsor 2" xfId="43"/>
    <cellStyle name="Címsor 3" xfId="44"/>
    <cellStyle name="Címsor 4" xfId="45"/>
    <cellStyle name="Ellenőrzőcella" xfId="46"/>
    <cellStyle name="Comma" xfId="47"/>
    <cellStyle name="Comma [0]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2" sqref="A2:IV22"/>
    </sheetView>
  </sheetViews>
  <sheetFormatPr defaultColWidth="9.140625" defaultRowHeight="12.75"/>
  <cols>
    <col min="1" max="1" width="44.00390625" style="49" customWidth="1"/>
    <col min="2" max="2" width="11.8515625" style="48" customWidth="1"/>
    <col min="3" max="3" width="49.8515625" style="48" customWidth="1"/>
    <col min="4" max="4" width="12.28125" style="50" bestFit="1" customWidth="1"/>
    <col min="5" max="5" width="16.421875" style="50" customWidth="1"/>
    <col min="6" max="16384" width="9.140625" style="48" customWidth="1"/>
  </cols>
  <sheetData>
    <row r="1" spans="1:7" ht="30.75" thickBot="1">
      <c r="A1" s="45" t="s">
        <v>27</v>
      </c>
      <c r="B1" s="46" t="s">
        <v>158</v>
      </c>
      <c r="C1" s="46" t="s">
        <v>28</v>
      </c>
      <c r="D1" s="118" t="s">
        <v>158</v>
      </c>
      <c r="E1" s="175"/>
      <c r="F1" s="47"/>
      <c r="G1" s="47"/>
    </row>
    <row r="2" spans="1:7" s="129" customFormat="1" ht="15">
      <c r="A2" s="626" t="s">
        <v>29</v>
      </c>
      <c r="B2" s="627"/>
      <c r="C2" s="628" t="s">
        <v>30</v>
      </c>
      <c r="D2" s="629"/>
      <c r="E2" s="630"/>
      <c r="F2" s="128"/>
      <c r="G2" s="128"/>
    </row>
    <row r="3" spans="1:7" s="129" customFormat="1" ht="13.5">
      <c r="A3" s="631" t="s">
        <v>39</v>
      </c>
      <c r="B3" s="120">
        <v>1225000</v>
      </c>
      <c r="C3" s="120" t="s">
        <v>31</v>
      </c>
      <c r="D3" s="122">
        <v>1179861</v>
      </c>
      <c r="E3" s="176"/>
      <c r="F3" s="128"/>
      <c r="G3" s="128"/>
    </row>
    <row r="4" spans="1:7" s="129" customFormat="1" ht="13.5">
      <c r="A4" s="632" t="s">
        <v>286</v>
      </c>
      <c r="B4" s="121">
        <v>1042509</v>
      </c>
      <c r="C4" s="120" t="s">
        <v>102</v>
      </c>
      <c r="D4" s="122">
        <v>285277</v>
      </c>
      <c r="E4" s="176"/>
      <c r="F4" s="128"/>
      <c r="G4" s="128"/>
    </row>
    <row r="5" spans="1:7" s="129" customFormat="1" ht="13.5">
      <c r="A5" s="632" t="s">
        <v>213</v>
      </c>
      <c r="B5" s="121">
        <v>619711</v>
      </c>
      <c r="C5" s="121" t="s">
        <v>41</v>
      </c>
      <c r="D5" s="122">
        <v>1264625</v>
      </c>
      <c r="E5" s="176"/>
      <c r="F5" s="128"/>
      <c r="G5" s="128"/>
    </row>
    <row r="6" spans="1:7" s="129" customFormat="1" ht="13.5">
      <c r="A6" s="632" t="s">
        <v>295</v>
      </c>
      <c r="B6" s="121">
        <v>140334</v>
      </c>
      <c r="C6" s="121" t="s">
        <v>296</v>
      </c>
      <c r="D6" s="122">
        <v>63873</v>
      </c>
      <c r="E6" s="176"/>
      <c r="F6" s="128"/>
      <c r="G6" s="128"/>
    </row>
    <row r="7" spans="1:7" s="129" customFormat="1" ht="13.5">
      <c r="A7" s="632" t="s">
        <v>301</v>
      </c>
      <c r="B7" s="121">
        <v>1700</v>
      </c>
      <c r="C7" s="121" t="s">
        <v>297</v>
      </c>
      <c r="D7" s="122">
        <v>112176</v>
      </c>
      <c r="E7" s="176"/>
      <c r="F7" s="128"/>
      <c r="G7" s="128"/>
    </row>
    <row r="8" spans="1:7" s="129" customFormat="1" ht="13.5">
      <c r="A8" s="632" t="s">
        <v>291</v>
      </c>
      <c r="B8" s="123">
        <v>24662</v>
      </c>
      <c r="C8" s="121" t="s">
        <v>290</v>
      </c>
      <c r="D8" s="122">
        <v>22657</v>
      </c>
      <c r="E8" s="176"/>
      <c r="F8" s="128"/>
      <c r="G8" s="128"/>
    </row>
    <row r="9" spans="1:7" s="129" customFormat="1" ht="13.5">
      <c r="A9" s="632" t="s">
        <v>287</v>
      </c>
      <c r="B9" s="121">
        <v>0</v>
      </c>
      <c r="C9" s="121" t="s">
        <v>32</v>
      </c>
      <c r="D9" s="122">
        <v>82279</v>
      </c>
      <c r="E9" s="176"/>
      <c r="F9" s="128"/>
      <c r="G9" s="128"/>
    </row>
    <row r="10" spans="1:7" s="129" customFormat="1" ht="13.5">
      <c r="A10" s="632" t="s">
        <v>40</v>
      </c>
      <c r="B10" s="121">
        <v>0</v>
      </c>
      <c r="C10" s="121" t="s">
        <v>293</v>
      </c>
      <c r="D10" s="122">
        <v>2500</v>
      </c>
      <c r="E10" s="176"/>
      <c r="F10" s="128"/>
      <c r="G10" s="128"/>
    </row>
    <row r="11" spans="1:7" s="129" customFormat="1" ht="15">
      <c r="A11" s="633" t="s">
        <v>35</v>
      </c>
      <c r="B11" s="634">
        <f>SUM(B3:B10)</f>
        <v>3053916</v>
      </c>
      <c r="C11" s="121" t="s">
        <v>350</v>
      </c>
      <c r="D11" s="122">
        <v>35368</v>
      </c>
      <c r="E11" s="176"/>
      <c r="F11" s="128"/>
      <c r="G11" s="128"/>
    </row>
    <row r="12" spans="1:7" s="129" customFormat="1" ht="15">
      <c r="A12" s="635"/>
      <c r="B12" s="636"/>
      <c r="C12" s="124" t="s">
        <v>33</v>
      </c>
      <c r="D12" s="637">
        <f>SUM(D3:D11)</f>
        <v>3048616</v>
      </c>
      <c r="E12" s="177"/>
      <c r="F12" s="128"/>
      <c r="G12" s="128"/>
    </row>
    <row r="13" spans="1:7" s="129" customFormat="1" ht="15">
      <c r="A13" s="638"/>
      <c r="B13" s="121"/>
      <c r="C13" s="124"/>
      <c r="D13" s="125"/>
      <c r="E13" s="178"/>
      <c r="F13" s="128"/>
      <c r="G13" s="128"/>
    </row>
    <row r="14" spans="1:7" s="129" customFormat="1" ht="15">
      <c r="A14" s="639" t="s">
        <v>36</v>
      </c>
      <c r="B14" s="123"/>
      <c r="C14" s="126" t="s">
        <v>34</v>
      </c>
      <c r="D14" s="127"/>
      <c r="E14" s="179"/>
      <c r="F14" s="128"/>
      <c r="G14" s="128"/>
    </row>
    <row r="15" spans="1:7" s="129" customFormat="1" ht="13.5">
      <c r="A15" s="640" t="s">
        <v>300</v>
      </c>
      <c r="B15" s="121">
        <v>127667</v>
      </c>
      <c r="C15" s="121" t="s">
        <v>288</v>
      </c>
      <c r="D15" s="122">
        <v>207873</v>
      </c>
      <c r="E15" s="176"/>
      <c r="F15" s="128"/>
      <c r="G15" s="128"/>
    </row>
    <row r="16" spans="1:7" s="129" customFormat="1" ht="13.5">
      <c r="A16" s="632" t="s">
        <v>298</v>
      </c>
      <c r="B16" s="121">
        <v>0</v>
      </c>
      <c r="C16" s="121" t="s">
        <v>159</v>
      </c>
      <c r="D16" s="122">
        <v>186797</v>
      </c>
      <c r="E16" s="176"/>
      <c r="F16" s="128"/>
      <c r="G16" s="128"/>
    </row>
    <row r="17" spans="1:7" s="129" customFormat="1" ht="13.5">
      <c r="A17" s="632" t="s">
        <v>299</v>
      </c>
      <c r="B17" s="121"/>
      <c r="C17" s="121" t="s">
        <v>351</v>
      </c>
      <c r="D17" s="122">
        <v>14000</v>
      </c>
      <c r="E17" s="176"/>
      <c r="F17" s="128"/>
      <c r="G17" s="128"/>
    </row>
    <row r="18" spans="1:7" s="129" customFormat="1" ht="13.5">
      <c r="A18" s="632" t="s">
        <v>292</v>
      </c>
      <c r="B18" s="121">
        <v>1000</v>
      </c>
      <c r="C18" s="123" t="s">
        <v>187</v>
      </c>
      <c r="D18" s="122">
        <v>380266</v>
      </c>
      <c r="E18" s="176"/>
      <c r="F18" s="128"/>
      <c r="G18" s="128"/>
    </row>
    <row r="19" spans="1:7" s="129" customFormat="1" ht="13.5">
      <c r="A19" s="632" t="s">
        <v>289</v>
      </c>
      <c r="B19" s="121">
        <v>658739</v>
      </c>
      <c r="C19" s="121" t="s">
        <v>294</v>
      </c>
      <c r="D19" s="122">
        <v>3770</v>
      </c>
      <c r="E19" s="176"/>
      <c r="F19" s="128"/>
      <c r="G19" s="128"/>
    </row>
    <row r="20" spans="1:7" s="129" customFormat="1" ht="13.5">
      <c r="A20" s="632" t="s">
        <v>103</v>
      </c>
      <c r="B20" s="121">
        <v>0</v>
      </c>
      <c r="C20" s="121" t="s">
        <v>188</v>
      </c>
      <c r="D20" s="122">
        <v>0</v>
      </c>
      <c r="E20" s="176"/>
      <c r="F20" s="128"/>
      <c r="G20" s="128"/>
    </row>
    <row r="21" spans="1:7" s="129" customFormat="1" ht="15.75" thickBot="1">
      <c r="A21" s="633" t="s">
        <v>189</v>
      </c>
      <c r="B21" s="634">
        <f>SUM(B14:B20)</f>
        <v>787406</v>
      </c>
      <c r="C21" s="124" t="s">
        <v>37</v>
      </c>
      <c r="D21" s="641">
        <f>SUM(D15:D20)</f>
        <v>792706</v>
      </c>
      <c r="E21" s="176"/>
      <c r="F21" s="128"/>
      <c r="G21" s="128"/>
    </row>
    <row r="22" spans="1:7" s="648" customFormat="1" ht="15.75" thickBot="1">
      <c r="A22" s="642" t="s">
        <v>38</v>
      </c>
      <c r="B22" s="643">
        <f>SUM(B11+B21)</f>
        <v>3841322</v>
      </c>
      <c r="C22" s="644" t="s">
        <v>38</v>
      </c>
      <c r="D22" s="645">
        <f>SUM(D12+D21)</f>
        <v>3841322</v>
      </c>
      <c r="E22" s="646"/>
      <c r="F22" s="647"/>
      <c r="G22" s="647"/>
    </row>
  </sheetData>
  <sheetProtection/>
  <printOptions/>
  <pageMargins left="0.7874015748031497" right="0.15748031496062992" top="1.141732283464567" bottom="0.7480314960629921" header="0.31496062992125984" footer="0.31496062992125984"/>
  <pageSetup horizontalDpi="600" verticalDpi="600" orientation="landscape" paperSize="9" r:id="rId1"/>
  <headerFooter>
    <oddHeader>&amp;C&amp;"Book Antiqua,Félkövér"&amp;11Keszthely Város Önkormányzata
költségvetési mérlege közgazdasági tagolásban
2017. év&amp;R&amp;"Book Antiqua,Félkövér"1. melléklet
ezer Ft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64">
      <selection activeCell="E24" sqref="E24"/>
    </sheetView>
  </sheetViews>
  <sheetFormatPr defaultColWidth="9.140625" defaultRowHeight="12.75"/>
  <cols>
    <col min="1" max="1" width="4.421875" style="95" customWidth="1"/>
    <col min="2" max="2" width="74.57421875" style="96" customWidth="1"/>
    <col min="3" max="3" width="12.28125" style="38" bestFit="1" customWidth="1"/>
    <col min="4" max="4" width="11.57421875" style="3" customWidth="1"/>
    <col min="5" max="5" width="12.28125" style="3" bestFit="1" customWidth="1"/>
    <col min="6" max="11" width="9.140625" style="3" customWidth="1"/>
    <col min="12" max="12" width="9.140625" style="42" customWidth="1"/>
    <col min="13" max="16384" width="9.140625" style="3" customWidth="1"/>
  </cols>
  <sheetData>
    <row r="1" spans="1:5" ht="45.75" thickBot="1">
      <c r="A1" s="74" t="s">
        <v>14</v>
      </c>
      <c r="B1" s="75" t="s">
        <v>56</v>
      </c>
      <c r="C1" s="282" t="s">
        <v>384</v>
      </c>
      <c r="D1" s="140" t="s">
        <v>195</v>
      </c>
      <c r="E1" s="267" t="s">
        <v>196</v>
      </c>
    </row>
    <row r="2" spans="1:5" ht="16.5" customHeight="1">
      <c r="A2" s="566" t="s">
        <v>59</v>
      </c>
      <c r="B2" s="567"/>
      <c r="C2" s="568"/>
      <c r="D2" s="278"/>
      <c r="E2" s="279"/>
    </row>
    <row r="3" spans="1:5" s="42" customFormat="1" ht="16.5">
      <c r="A3" s="76"/>
      <c r="B3" s="77"/>
      <c r="C3" s="283"/>
      <c r="D3" s="41"/>
      <c r="E3" s="281"/>
    </row>
    <row r="4" spans="1:5" s="42" customFormat="1" ht="15">
      <c r="A4" s="76">
        <v>1</v>
      </c>
      <c r="B4" s="78" t="s">
        <v>178</v>
      </c>
      <c r="C4" s="345">
        <f>SUM(C5:C9)</f>
        <v>57300</v>
      </c>
      <c r="D4" s="345">
        <f>SUM(D5:D9)</f>
        <v>0</v>
      </c>
      <c r="E4" s="346">
        <f aca="true" t="shared" si="0" ref="E4:E12">C4-D4</f>
        <v>57300</v>
      </c>
    </row>
    <row r="5" spans="1:5" s="42" customFormat="1" ht="16.5">
      <c r="A5" s="76"/>
      <c r="B5" s="80" t="s">
        <v>411</v>
      </c>
      <c r="C5" s="341">
        <v>4400</v>
      </c>
      <c r="D5" s="283">
        <v>0</v>
      </c>
      <c r="E5" s="380">
        <f t="shared" si="0"/>
        <v>4400</v>
      </c>
    </row>
    <row r="6" spans="1:5" s="42" customFormat="1" ht="16.5">
      <c r="A6" s="76"/>
      <c r="B6" s="80" t="s">
        <v>412</v>
      </c>
      <c r="C6" s="341">
        <v>14400</v>
      </c>
      <c r="D6" s="283"/>
      <c r="E6" s="380">
        <f t="shared" si="0"/>
        <v>14400</v>
      </c>
    </row>
    <row r="7" spans="1:5" s="42" customFormat="1" ht="16.5" customHeight="1">
      <c r="A7" s="76"/>
      <c r="B7" s="80" t="s">
        <v>413</v>
      </c>
      <c r="C7" s="341">
        <v>10000</v>
      </c>
      <c r="D7" s="283"/>
      <c r="E7" s="380">
        <f t="shared" si="0"/>
        <v>10000</v>
      </c>
    </row>
    <row r="8" spans="1:5" s="42" customFormat="1" ht="16.5" customHeight="1">
      <c r="A8" s="76"/>
      <c r="B8" s="80" t="s">
        <v>414</v>
      </c>
      <c r="C8" s="341">
        <v>24000</v>
      </c>
      <c r="D8" s="283"/>
      <c r="E8" s="380">
        <f t="shared" si="0"/>
        <v>24000</v>
      </c>
    </row>
    <row r="9" spans="1:5" s="42" customFormat="1" ht="16.5">
      <c r="A9" s="76"/>
      <c r="B9" s="80" t="s">
        <v>415</v>
      </c>
      <c r="C9" s="341">
        <v>4500</v>
      </c>
      <c r="D9" s="283">
        <v>0</v>
      </c>
      <c r="E9" s="380">
        <f t="shared" si="0"/>
        <v>4500</v>
      </c>
    </row>
    <row r="10" spans="1:5" s="42" customFormat="1" ht="16.5">
      <c r="A10" s="76"/>
      <c r="B10" s="80"/>
      <c r="C10" s="283"/>
      <c r="D10" s="283"/>
      <c r="E10" s="292">
        <f t="shared" si="0"/>
        <v>0</v>
      </c>
    </row>
    <row r="11" spans="1:5" s="42" customFormat="1" ht="15">
      <c r="A11" s="76">
        <v>2</v>
      </c>
      <c r="B11" s="78" t="s">
        <v>179</v>
      </c>
      <c r="C11" s="284">
        <f>SUM(C12:C12)</f>
        <v>11327</v>
      </c>
      <c r="D11" s="284">
        <f>SUM(D12:D12)</f>
        <v>0</v>
      </c>
      <c r="E11" s="79">
        <f t="shared" si="0"/>
        <v>11327</v>
      </c>
    </row>
    <row r="12" spans="1:5" s="42" customFormat="1" ht="16.5">
      <c r="A12" s="76"/>
      <c r="B12" s="399" t="s">
        <v>373</v>
      </c>
      <c r="C12" s="288">
        <v>11327</v>
      </c>
      <c r="D12" s="400"/>
      <c r="E12" s="292">
        <f t="shared" si="0"/>
        <v>11327</v>
      </c>
    </row>
    <row r="13" spans="1:5" s="42" customFormat="1" ht="16.5">
      <c r="A13" s="76"/>
      <c r="B13" s="80"/>
      <c r="C13" s="283"/>
      <c r="D13" s="283"/>
      <c r="E13" s="292"/>
    </row>
    <row r="14" spans="1:5" s="42" customFormat="1" ht="15">
      <c r="A14" s="76">
        <v>3</v>
      </c>
      <c r="B14" s="78" t="s">
        <v>180</v>
      </c>
      <c r="C14" s="284">
        <f>SUM(C15:C16)</f>
        <v>1100</v>
      </c>
      <c r="D14" s="284">
        <f>SUM(D15:D16)</f>
        <v>0</v>
      </c>
      <c r="E14" s="79">
        <f>C14-D14</f>
        <v>1100</v>
      </c>
    </row>
    <row r="15" spans="1:5" s="42" customFormat="1" ht="16.5">
      <c r="A15" s="76"/>
      <c r="B15" s="80" t="s">
        <v>419</v>
      </c>
      <c r="C15" s="283">
        <v>100</v>
      </c>
      <c r="D15" s="283"/>
      <c r="E15" s="292">
        <f>C15-D15</f>
        <v>100</v>
      </c>
    </row>
    <row r="16" spans="1:5" s="42" customFormat="1" ht="16.5">
      <c r="A16" s="76"/>
      <c r="B16" s="80" t="s">
        <v>420</v>
      </c>
      <c r="C16" s="283">
        <v>1000</v>
      </c>
      <c r="D16" s="283"/>
      <c r="E16" s="292">
        <f>C16-D16</f>
        <v>1000</v>
      </c>
    </row>
    <row r="17" spans="1:5" s="81" customFormat="1" ht="16.5">
      <c r="A17" s="76"/>
      <c r="B17" s="80"/>
      <c r="C17" s="287"/>
      <c r="D17" s="283"/>
      <c r="E17" s="292">
        <f>C17-D17</f>
        <v>0</v>
      </c>
    </row>
    <row r="18" spans="1:5" ht="16.5">
      <c r="A18" s="76">
        <v>4</v>
      </c>
      <c r="B18" s="82" t="s">
        <v>181</v>
      </c>
      <c r="C18" s="285">
        <f>SUM(C19:C21)</f>
        <v>4200</v>
      </c>
      <c r="D18" s="285">
        <f>SUM(D19:D21)</f>
        <v>4200</v>
      </c>
      <c r="E18" s="83">
        <f>SUM(E19:E21)</f>
        <v>0</v>
      </c>
    </row>
    <row r="19" spans="1:5" ht="33">
      <c r="A19" s="76"/>
      <c r="B19" s="80" t="s">
        <v>434</v>
      </c>
      <c r="C19" s="286">
        <v>2500</v>
      </c>
      <c r="D19" s="283">
        <v>2500</v>
      </c>
      <c r="E19" s="292">
        <f>C19-D19</f>
        <v>0</v>
      </c>
    </row>
    <row r="20" spans="1:5" ht="33">
      <c r="A20" s="76"/>
      <c r="B20" s="80" t="s">
        <v>435</v>
      </c>
      <c r="C20" s="286">
        <v>700</v>
      </c>
      <c r="D20" s="283">
        <v>700</v>
      </c>
      <c r="E20" s="292">
        <f>C20-D20</f>
        <v>0</v>
      </c>
    </row>
    <row r="21" spans="1:5" ht="16.5">
      <c r="A21" s="342"/>
      <c r="B21" s="343" t="s">
        <v>436</v>
      </c>
      <c r="C21" s="344">
        <v>1000</v>
      </c>
      <c r="D21" s="283">
        <v>1000</v>
      </c>
      <c r="E21" s="292">
        <f>C21-D21</f>
        <v>0</v>
      </c>
    </row>
    <row r="22" spans="1:5" ht="16.5">
      <c r="A22" s="97"/>
      <c r="B22" s="98"/>
      <c r="C22" s="288"/>
      <c r="D22" s="283"/>
      <c r="E22" s="292">
        <f>C22-D22</f>
        <v>0</v>
      </c>
    </row>
    <row r="23" spans="1:12" s="4" customFormat="1" ht="16.5">
      <c r="A23" s="622">
        <v>5</v>
      </c>
      <c r="B23" s="625" t="s">
        <v>182</v>
      </c>
      <c r="C23" s="285">
        <f>SUM(C24:C38)</f>
        <v>18624</v>
      </c>
      <c r="D23" s="285">
        <f>SUM(D24:D38)</f>
        <v>18624</v>
      </c>
      <c r="E23" s="83">
        <f>C23-D23</f>
        <v>0</v>
      </c>
      <c r="L23" s="624"/>
    </row>
    <row r="24" spans="1:5" ht="33">
      <c r="A24" s="76"/>
      <c r="B24" s="80" t="s">
        <v>270</v>
      </c>
      <c r="C24" s="286">
        <v>800</v>
      </c>
      <c r="D24" s="283">
        <v>800</v>
      </c>
      <c r="E24" s="381">
        <f aca="true" t="shared" si="1" ref="E24:E38">C24-D24</f>
        <v>0</v>
      </c>
    </row>
    <row r="25" spans="1:5" ht="33">
      <c r="A25" s="76"/>
      <c r="B25" s="80" t="s">
        <v>421</v>
      </c>
      <c r="C25" s="286">
        <v>5000</v>
      </c>
      <c r="D25" s="283">
        <v>5000</v>
      </c>
      <c r="E25" s="381">
        <f t="shared" si="1"/>
        <v>0</v>
      </c>
    </row>
    <row r="26" spans="1:5" ht="16.5">
      <c r="A26" s="76"/>
      <c r="B26" s="80" t="s">
        <v>422</v>
      </c>
      <c r="C26" s="286">
        <v>1000</v>
      </c>
      <c r="D26" s="283">
        <v>1000</v>
      </c>
      <c r="E26" s="381">
        <f t="shared" si="1"/>
        <v>0</v>
      </c>
    </row>
    <row r="27" spans="1:5" ht="16.5">
      <c r="A27" s="76"/>
      <c r="B27" s="80" t="s">
        <v>423</v>
      </c>
      <c r="C27" s="286">
        <v>124</v>
      </c>
      <c r="D27" s="283">
        <v>124</v>
      </c>
      <c r="E27" s="381">
        <f t="shared" si="1"/>
        <v>0</v>
      </c>
    </row>
    <row r="28" spans="1:5" ht="16.5">
      <c r="A28" s="76"/>
      <c r="B28" s="80" t="s">
        <v>424</v>
      </c>
      <c r="C28" s="286">
        <v>3300</v>
      </c>
      <c r="D28" s="283">
        <v>3300</v>
      </c>
      <c r="E28" s="381">
        <f t="shared" si="1"/>
        <v>0</v>
      </c>
    </row>
    <row r="29" spans="1:12" s="4" customFormat="1" ht="16.5">
      <c r="A29" s="622"/>
      <c r="B29" s="623" t="s">
        <v>494</v>
      </c>
      <c r="C29" s="286">
        <v>1000</v>
      </c>
      <c r="D29" s="283">
        <v>1000</v>
      </c>
      <c r="E29" s="381">
        <f t="shared" si="1"/>
        <v>0</v>
      </c>
      <c r="L29" s="624"/>
    </row>
    <row r="30" spans="1:5" ht="16.5">
      <c r="A30" s="76"/>
      <c r="B30" s="80" t="s">
        <v>425</v>
      </c>
      <c r="C30" s="286">
        <v>400</v>
      </c>
      <c r="D30" s="283">
        <v>400</v>
      </c>
      <c r="E30" s="381">
        <f t="shared" si="1"/>
        <v>0</v>
      </c>
    </row>
    <row r="31" spans="1:5" ht="16.5">
      <c r="A31" s="76"/>
      <c r="B31" s="80" t="s">
        <v>426</v>
      </c>
      <c r="C31" s="286">
        <v>700</v>
      </c>
      <c r="D31" s="283">
        <v>700</v>
      </c>
      <c r="E31" s="381">
        <f t="shared" si="1"/>
        <v>0</v>
      </c>
    </row>
    <row r="32" spans="1:5" ht="16.5">
      <c r="A32" s="76"/>
      <c r="B32" s="80" t="s">
        <v>427</v>
      </c>
      <c r="C32" s="286">
        <v>500</v>
      </c>
      <c r="D32" s="283">
        <v>500</v>
      </c>
      <c r="E32" s="381">
        <f t="shared" si="1"/>
        <v>0</v>
      </c>
    </row>
    <row r="33" spans="1:5" ht="16.5">
      <c r="A33" s="76"/>
      <c r="B33" s="80" t="s">
        <v>428</v>
      </c>
      <c r="C33" s="286">
        <v>1400</v>
      </c>
      <c r="D33" s="283">
        <v>1400</v>
      </c>
      <c r="E33" s="381">
        <f t="shared" si="1"/>
        <v>0</v>
      </c>
    </row>
    <row r="34" spans="1:5" ht="16.5">
      <c r="A34" s="76"/>
      <c r="B34" s="80" t="s">
        <v>429</v>
      </c>
      <c r="C34" s="286">
        <v>800</v>
      </c>
      <c r="D34" s="283">
        <v>800</v>
      </c>
      <c r="E34" s="381">
        <f t="shared" si="1"/>
        <v>0</v>
      </c>
    </row>
    <row r="35" spans="1:5" ht="33">
      <c r="A35" s="76"/>
      <c r="B35" s="80" t="s">
        <v>430</v>
      </c>
      <c r="C35" s="286">
        <v>600</v>
      </c>
      <c r="D35" s="283">
        <v>600</v>
      </c>
      <c r="E35" s="381">
        <f t="shared" si="1"/>
        <v>0</v>
      </c>
    </row>
    <row r="36" spans="1:5" ht="16.5">
      <c r="A36" s="76"/>
      <c r="B36" s="80" t="s">
        <v>431</v>
      </c>
      <c r="C36" s="286">
        <v>2000</v>
      </c>
      <c r="D36" s="283">
        <v>2000</v>
      </c>
      <c r="E36" s="381">
        <f t="shared" si="1"/>
        <v>0</v>
      </c>
    </row>
    <row r="37" spans="1:5" ht="16.5">
      <c r="A37" s="76"/>
      <c r="B37" s="80" t="s">
        <v>432</v>
      </c>
      <c r="C37" s="286">
        <v>500</v>
      </c>
      <c r="D37" s="283">
        <v>500</v>
      </c>
      <c r="E37" s="381">
        <f t="shared" si="1"/>
        <v>0</v>
      </c>
    </row>
    <row r="38" spans="1:5" ht="17.25" thickBot="1">
      <c r="A38" s="86"/>
      <c r="B38" s="422" t="s">
        <v>433</v>
      </c>
      <c r="C38" s="423">
        <v>500</v>
      </c>
      <c r="D38" s="424">
        <v>500</v>
      </c>
      <c r="E38" s="425">
        <f t="shared" si="1"/>
        <v>0</v>
      </c>
    </row>
    <row r="39" spans="1:5" ht="16.5">
      <c r="A39" s="428">
        <v>6</v>
      </c>
      <c r="B39" s="429" t="s">
        <v>482</v>
      </c>
      <c r="C39" s="430">
        <f>SUM(C40:C48)</f>
        <v>86718</v>
      </c>
      <c r="D39" s="430">
        <f>SUM(D40:D48)</f>
        <v>0</v>
      </c>
      <c r="E39" s="431">
        <f>SUM(E40:E48)</f>
        <v>86718</v>
      </c>
    </row>
    <row r="40" spans="1:5" ht="49.5">
      <c r="A40" s="427"/>
      <c r="B40" s="356" t="s">
        <v>455</v>
      </c>
      <c r="C40" s="571">
        <v>45000</v>
      </c>
      <c r="D40" s="571"/>
      <c r="E40" s="574">
        <f>C40-D40</f>
        <v>45000</v>
      </c>
    </row>
    <row r="41" spans="1:5" ht="49.5">
      <c r="A41" s="432"/>
      <c r="B41" s="356" t="s">
        <v>458</v>
      </c>
      <c r="C41" s="572"/>
      <c r="D41" s="572"/>
      <c r="E41" s="575"/>
    </row>
    <row r="42" spans="1:5" ht="49.5">
      <c r="A42" s="40"/>
      <c r="B42" s="356" t="s">
        <v>456</v>
      </c>
      <c r="C42" s="572"/>
      <c r="D42" s="572"/>
      <c r="E42" s="575"/>
    </row>
    <row r="43" spans="1:5" ht="33">
      <c r="A43" s="432"/>
      <c r="B43" s="356" t="s">
        <v>457</v>
      </c>
      <c r="C43" s="573"/>
      <c r="D43" s="573"/>
      <c r="E43" s="576"/>
    </row>
    <row r="44" spans="1:5" ht="49.5">
      <c r="A44" s="40"/>
      <c r="B44" s="356" t="s">
        <v>459</v>
      </c>
      <c r="C44" s="426">
        <v>1778</v>
      </c>
      <c r="D44" s="426"/>
      <c r="E44" s="433">
        <f aca="true" t="shared" si="2" ref="E44:E49">C44-D44</f>
        <v>1778</v>
      </c>
    </row>
    <row r="45" spans="1:5" ht="33">
      <c r="A45" s="40"/>
      <c r="B45" s="356" t="s">
        <v>460</v>
      </c>
      <c r="C45" s="406">
        <v>18288</v>
      </c>
      <c r="D45" s="406"/>
      <c r="E45" s="434">
        <f t="shared" si="2"/>
        <v>18288</v>
      </c>
    </row>
    <row r="46" spans="1:5" ht="16.5">
      <c r="A46" s="40"/>
      <c r="B46" s="356" t="s">
        <v>461</v>
      </c>
      <c r="C46" s="406">
        <v>9652</v>
      </c>
      <c r="D46" s="406"/>
      <c r="E46" s="434">
        <f t="shared" si="2"/>
        <v>9652</v>
      </c>
    </row>
    <row r="47" spans="1:5" ht="66">
      <c r="A47" s="40"/>
      <c r="B47" s="356" t="s">
        <v>462</v>
      </c>
      <c r="C47" s="406">
        <v>4000</v>
      </c>
      <c r="D47" s="406"/>
      <c r="E47" s="434">
        <f t="shared" si="2"/>
        <v>4000</v>
      </c>
    </row>
    <row r="48" spans="1:5" ht="16.5">
      <c r="A48" s="40"/>
      <c r="B48" s="356" t="s">
        <v>464</v>
      </c>
      <c r="C48" s="406">
        <v>8000</v>
      </c>
      <c r="D48" s="406"/>
      <c r="E48" s="434">
        <f t="shared" si="2"/>
        <v>8000</v>
      </c>
    </row>
    <row r="49" spans="1:12" ht="16.5">
      <c r="A49" s="40"/>
      <c r="B49" s="356"/>
      <c r="C49" s="348"/>
      <c r="D49" s="348"/>
      <c r="E49" s="292">
        <f t="shared" si="2"/>
        <v>0</v>
      </c>
      <c r="L49" s="3"/>
    </row>
    <row r="50" spans="1:12" ht="16.5">
      <c r="A50" s="84">
        <v>7</v>
      </c>
      <c r="B50" s="82" t="s">
        <v>183</v>
      </c>
      <c r="C50" s="285">
        <f>SUM(C51:C51)</f>
        <v>5000</v>
      </c>
      <c r="D50" s="285">
        <f>SUM(D51:D51)</f>
        <v>0</v>
      </c>
      <c r="E50" s="83">
        <f>SUM(E51:E51)</f>
        <v>5000</v>
      </c>
      <c r="L50" s="3"/>
    </row>
    <row r="51" spans="1:12" ht="16.5">
      <c r="A51" s="97"/>
      <c r="B51" s="98" t="s">
        <v>57</v>
      </c>
      <c r="C51" s="288">
        <v>5000</v>
      </c>
      <c r="D51" s="283"/>
      <c r="E51" s="292">
        <f>C51-D51</f>
        <v>5000</v>
      </c>
      <c r="L51" s="3"/>
    </row>
    <row r="52" spans="1:12" ht="16.5">
      <c r="A52" s="84"/>
      <c r="B52" s="141"/>
      <c r="C52" s="286"/>
      <c r="D52" s="283"/>
      <c r="E52" s="292">
        <f>C52-D52</f>
        <v>0</v>
      </c>
      <c r="L52" s="3"/>
    </row>
    <row r="53" spans="1:5" s="4" customFormat="1" ht="16.5">
      <c r="A53" s="619"/>
      <c r="B53" s="620" t="s">
        <v>24</v>
      </c>
      <c r="C53" s="621">
        <f>SUM(C50+C39+C23+C18+C14+C11+C4)</f>
        <v>184269</v>
      </c>
      <c r="D53" s="621">
        <f>SUM(D50+D39+D23+D18+D14+D11+D4)</f>
        <v>22824</v>
      </c>
      <c r="E53" s="435">
        <f>SUM(E50+E39+E23+E18+E14+E11+E4)</f>
        <v>161445</v>
      </c>
    </row>
    <row r="54" spans="1:5" s="42" customFormat="1" ht="15" customHeight="1">
      <c r="A54" s="569" t="s">
        <v>60</v>
      </c>
      <c r="B54" s="570"/>
      <c r="C54" s="285"/>
      <c r="D54" s="286"/>
      <c r="E54" s="361">
        <f aca="true" t="shared" si="3" ref="E54:E61">C54-D54</f>
        <v>0</v>
      </c>
    </row>
    <row r="55" spans="1:5" s="42" customFormat="1" ht="16.5">
      <c r="A55" s="76"/>
      <c r="B55" s="88"/>
      <c r="C55" s="285"/>
      <c r="D55" s="283"/>
      <c r="E55" s="292">
        <f t="shared" si="3"/>
        <v>0</v>
      </c>
    </row>
    <row r="56" spans="1:5" s="42" customFormat="1" ht="15">
      <c r="A56" s="76">
        <v>1</v>
      </c>
      <c r="B56" s="88" t="s">
        <v>356</v>
      </c>
      <c r="C56" s="285">
        <f>SUM(C57:C61)</f>
        <v>4220</v>
      </c>
      <c r="D56" s="285">
        <f>SUM(D57:D61)</f>
        <v>2300</v>
      </c>
      <c r="E56" s="83">
        <f t="shared" si="3"/>
        <v>1920</v>
      </c>
    </row>
    <row r="57" spans="1:5" s="42" customFormat="1" ht="16.5">
      <c r="A57" s="76"/>
      <c r="B57" s="77" t="s">
        <v>357</v>
      </c>
      <c r="C57" s="283">
        <v>1000</v>
      </c>
      <c r="D57" s="283"/>
      <c r="E57" s="292">
        <f t="shared" si="3"/>
        <v>1000</v>
      </c>
    </row>
    <row r="58" spans="1:5" s="42" customFormat="1" ht="16.5">
      <c r="A58" s="76"/>
      <c r="B58" s="77" t="s">
        <v>451</v>
      </c>
      <c r="C58" s="283">
        <v>2300</v>
      </c>
      <c r="D58" s="283">
        <v>2300</v>
      </c>
      <c r="E58" s="292">
        <f t="shared" si="3"/>
        <v>0</v>
      </c>
    </row>
    <row r="59" spans="1:5" s="42" customFormat="1" ht="16.5">
      <c r="A59" s="76"/>
      <c r="B59" s="77" t="s">
        <v>452</v>
      </c>
      <c r="C59" s="283">
        <v>320</v>
      </c>
      <c r="D59" s="283"/>
      <c r="E59" s="292">
        <f t="shared" si="3"/>
        <v>320</v>
      </c>
    </row>
    <row r="60" spans="1:5" s="42" customFormat="1" ht="16.5">
      <c r="A60" s="76"/>
      <c r="B60" s="77" t="s">
        <v>453</v>
      </c>
      <c r="C60" s="283">
        <v>200</v>
      </c>
      <c r="D60" s="283"/>
      <c r="E60" s="292">
        <f t="shared" si="3"/>
        <v>200</v>
      </c>
    </row>
    <row r="61" spans="1:5" s="42" customFormat="1" ht="16.5">
      <c r="A61" s="76"/>
      <c r="B61" s="77" t="s">
        <v>358</v>
      </c>
      <c r="C61" s="283">
        <v>400</v>
      </c>
      <c r="D61" s="283"/>
      <c r="E61" s="292">
        <f t="shared" si="3"/>
        <v>400</v>
      </c>
    </row>
    <row r="62" spans="1:5" s="42" customFormat="1" ht="16.5">
      <c r="A62" s="76"/>
      <c r="B62" s="77"/>
      <c r="C62" s="283"/>
      <c r="D62" s="283"/>
      <c r="E62" s="292"/>
    </row>
    <row r="63" spans="1:5" s="90" customFormat="1" ht="16.5">
      <c r="A63" s="76">
        <v>2</v>
      </c>
      <c r="B63" s="88" t="s">
        <v>276</v>
      </c>
      <c r="C63" s="284">
        <f>SUM(C64)</f>
        <v>3175</v>
      </c>
      <c r="D63" s="284">
        <f>SUM(D64)</f>
        <v>0</v>
      </c>
      <c r="E63" s="79">
        <f>SUM(E64)</f>
        <v>3175</v>
      </c>
    </row>
    <row r="64" spans="1:5" s="90" customFormat="1" ht="16.5">
      <c r="A64" s="342"/>
      <c r="B64" s="456" t="s">
        <v>353</v>
      </c>
      <c r="C64" s="457">
        <v>3175</v>
      </c>
      <c r="D64" s="458">
        <v>0</v>
      </c>
      <c r="E64" s="459">
        <f>C64-D64</f>
        <v>3175</v>
      </c>
    </row>
    <row r="65" spans="1:5" s="90" customFormat="1" ht="16.5">
      <c r="A65" s="411"/>
      <c r="B65" s="461"/>
      <c r="C65" s="462"/>
      <c r="D65" s="463"/>
      <c r="E65" s="464"/>
    </row>
    <row r="66" spans="1:5" s="42" customFormat="1" ht="15">
      <c r="A66" s="84">
        <v>3</v>
      </c>
      <c r="B66" s="88" t="s">
        <v>352</v>
      </c>
      <c r="C66" s="285">
        <f>SUM(C67:C69)</f>
        <v>500</v>
      </c>
      <c r="D66" s="285">
        <f>SUM(D67)</f>
        <v>0</v>
      </c>
      <c r="E66" s="460">
        <f>C66-D66</f>
        <v>500</v>
      </c>
    </row>
    <row r="67" spans="1:5" s="42" customFormat="1" ht="16.5">
      <c r="A67" s="76"/>
      <c r="B67" s="408" t="s">
        <v>472</v>
      </c>
      <c r="C67" s="283">
        <v>75</v>
      </c>
      <c r="D67" s="283"/>
      <c r="E67" s="292">
        <f>C67-D67</f>
        <v>75</v>
      </c>
    </row>
    <row r="68" spans="1:5" s="42" customFormat="1" ht="16.5">
      <c r="A68" s="76"/>
      <c r="B68" s="408" t="s">
        <v>473</v>
      </c>
      <c r="C68" s="283">
        <v>195</v>
      </c>
      <c r="D68" s="283"/>
      <c r="E68" s="292">
        <f>C68-D68</f>
        <v>195</v>
      </c>
    </row>
    <row r="69" spans="1:5" s="42" customFormat="1" ht="16.5">
      <c r="A69" s="76"/>
      <c r="B69" s="408" t="s">
        <v>474</v>
      </c>
      <c r="C69" s="283">
        <v>230</v>
      </c>
      <c r="D69" s="283"/>
      <c r="E69" s="292">
        <f>C69-D69</f>
        <v>230</v>
      </c>
    </row>
    <row r="70" spans="1:5" s="42" customFormat="1" ht="16.5">
      <c r="A70" s="76"/>
      <c r="B70" s="77"/>
      <c r="C70" s="283"/>
      <c r="D70" s="283"/>
      <c r="E70" s="292"/>
    </row>
    <row r="71" spans="1:5" s="42" customFormat="1" ht="15">
      <c r="A71" s="76">
        <v>4</v>
      </c>
      <c r="B71" s="88" t="s">
        <v>274</v>
      </c>
      <c r="C71" s="284">
        <f>SUM(C72:C73)</f>
        <v>3715</v>
      </c>
      <c r="D71" s="284">
        <f>SUM(D72:D73)</f>
        <v>3334</v>
      </c>
      <c r="E71" s="79">
        <f>SUM(E72:E73)</f>
        <v>381</v>
      </c>
    </row>
    <row r="72" spans="1:5" s="42" customFormat="1" ht="16.5">
      <c r="A72" s="76"/>
      <c r="B72" s="77" t="s">
        <v>477</v>
      </c>
      <c r="C72" s="283">
        <v>381</v>
      </c>
      <c r="D72" s="283"/>
      <c r="E72" s="292">
        <f>C72-D72</f>
        <v>381</v>
      </c>
    </row>
    <row r="73" spans="1:5" s="42" customFormat="1" ht="16.5">
      <c r="A73" s="76"/>
      <c r="B73" s="77" t="s">
        <v>478</v>
      </c>
      <c r="C73" s="283">
        <v>3334</v>
      </c>
      <c r="D73" s="283">
        <v>3334</v>
      </c>
      <c r="E73" s="292">
        <f>C73-D73</f>
        <v>0</v>
      </c>
    </row>
    <row r="74" spans="1:5" s="90" customFormat="1" ht="16.5">
      <c r="A74" s="76"/>
      <c r="B74" s="77"/>
      <c r="C74" s="291"/>
      <c r="D74" s="283"/>
      <c r="E74" s="292"/>
    </row>
    <row r="75" spans="1:5" s="90" customFormat="1" ht="16.5">
      <c r="A75" s="76">
        <v>5</v>
      </c>
      <c r="B75" s="88" t="s">
        <v>275</v>
      </c>
      <c r="C75" s="284">
        <f>SUM(C76:C76)</f>
        <v>635</v>
      </c>
      <c r="D75" s="284">
        <f>SUM(D76)</f>
        <v>635</v>
      </c>
      <c r="E75" s="79">
        <f>C75-D75</f>
        <v>0</v>
      </c>
    </row>
    <row r="76" spans="1:5" s="90" customFormat="1" ht="17.25" thickBot="1">
      <c r="A76" s="86"/>
      <c r="B76" s="465" t="s">
        <v>454</v>
      </c>
      <c r="C76" s="424">
        <v>635</v>
      </c>
      <c r="D76" s="424">
        <v>635</v>
      </c>
      <c r="E76" s="466">
        <f>C76-D76</f>
        <v>0</v>
      </c>
    </row>
    <row r="77" spans="1:5" s="42" customFormat="1" ht="15">
      <c r="A77" s="378">
        <v>6</v>
      </c>
      <c r="B77" s="407" t="s">
        <v>104</v>
      </c>
      <c r="C77" s="290">
        <f>SUM(C78:C83)</f>
        <v>11359</v>
      </c>
      <c r="D77" s="290">
        <f>SUM(D78:D83)</f>
        <v>2400</v>
      </c>
      <c r="E77" s="421">
        <f>SUM(E78:E83)</f>
        <v>8959</v>
      </c>
    </row>
    <row r="78" spans="1:5" s="42" customFormat="1" ht="16.5">
      <c r="A78" s="76"/>
      <c r="B78" s="77" t="s">
        <v>438</v>
      </c>
      <c r="C78" s="283">
        <v>3000</v>
      </c>
      <c r="D78" s="283"/>
      <c r="E78" s="292">
        <f aca="true" t="shared" si="4" ref="E78:E83">C78-D78</f>
        <v>3000</v>
      </c>
    </row>
    <row r="79" spans="1:5" s="42" customFormat="1" ht="16.5">
      <c r="A79" s="76"/>
      <c r="B79" s="77" t="s">
        <v>439</v>
      </c>
      <c r="C79" s="283">
        <v>600</v>
      </c>
      <c r="D79" s="283"/>
      <c r="E79" s="292">
        <f t="shared" si="4"/>
        <v>600</v>
      </c>
    </row>
    <row r="80" spans="1:5" s="42" customFormat="1" ht="16.5">
      <c r="A80" s="76"/>
      <c r="B80" s="77" t="s">
        <v>440</v>
      </c>
      <c r="C80" s="283">
        <v>2400</v>
      </c>
      <c r="D80" s="283">
        <v>2400</v>
      </c>
      <c r="E80" s="292">
        <f t="shared" si="4"/>
        <v>0</v>
      </c>
    </row>
    <row r="81" spans="1:5" s="42" customFormat="1" ht="16.5">
      <c r="A81" s="76"/>
      <c r="B81" s="77" t="s">
        <v>486</v>
      </c>
      <c r="C81" s="283">
        <v>1100</v>
      </c>
      <c r="D81" s="283"/>
      <c r="E81" s="292">
        <f t="shared" si="4"/>
        <v>1100</v>
      </c>
    </row>
    <row r="82" spans="1:5" s="42" customFormat="1" ht="16.5">
      <c r="A82" s="76"/>
      <c r="B82" s="77" t="s">
        <v>441</v>
      </c>
      <c r="C82" s="283">
        <v>659</v>
      </c>
      <c r="D82" s="283"/>
      <c r="E82" s="292">
        <f t="shared" si="4"/>
        <v>659</v>
      </c>
    </row>
    <row r="83" spans="1:5" s="42" customFormat="1" ht="16.5">
      <c r="A83" s="76"/>
      <c r="B83" s="77" t="s">
        <v>487</v>
      </c>
      <c r="C83" s="283">
        <v>3600</v>
      </c>
      <c r="D83" s="283"/>
      <c r="E83" s="292">
        <f t="shared" si="4"/>
        <v>3600</v>
      </c>
    </row>
    <row r="84" spans="1:5" s="42" customFormat="1" ht="16.5">
      <c r="A84" s="76"/>
      <c r="B84" s="77"/>
      <c r="C84" s="283"/>
      <c r="D84" s="283"/>
      <c r="E84" s="292"/>
    </row>
    <row r="85" spans="1:12" ht="16.5">
      <c r="A85" s="76"/>
      <c r="B85" s="91" t="s">
        <v>24</v>
      </c>
      <c r="C85" s="284">
        <f>SUM(C66+C63+C75+C71+C77+C56)</f>
        <v>23604</v>
      </c>
      <c r="D85" s="284">
        <f>SUM(D66+D63+D75+D71+D77+D56)</f>
        <v>8669</v>
      </c>
      <c r="E85" s="79">
        <f>SUM(E66+E63+E75+E71+E77+E56)</f>
        <v>14935</v>
      </c>
      <c r="L85" s="3"/>
    </row>
    <row r="86" spans="1:12" ht="16.5">
      <c r="A86" s="76"/>
      <c r="B86" s="92"/>
      <c r="C86" s="283"/>
      <c r="D86" s="283"/>
      <c r="E86" s="292">
        <f>C86-D86</f>
        <v>0</v>
      </c>
      <c r="L86" s="3"/>
    </row>
    <row r="87" spans="1:5" s="4" customFormat="1" ht="17.25" thickBot="1">
      <c r="A87" s="617"/>
      <c r="B87" s="618" t="s">
        <v>58</v>
      </c>
      <c r="C87" s="289">
        <f>SUM(C53+C85)</f>
        <v>207873</v>
      </c>
      <c r="D87" s="289">
        <f>SUM(D53+D85)</f>
        <v>31493</v>
      </c>
      <c r="E87" s="94">
        <f>SUM(E53+E85)</f>
        <v>176380</v>
      </c>
    </row>
    <row r="89" spans="2:12" ht="16.5">
      <c r="B89" s="3"/>
      <c r="L89" s="3"/>
    </row>
  </sheetData>
  <sheetProtection/>
  <mergeCells count="5">
    <mergeCell ref="A2:C2"/>
    <mergeCell ref="A54:B54"/>
    <mergeCell ref="C40:C43"/>
    <mergeCell ref="E40:E43"/>
    <mergeCell ref="D40:D43"/>
  </mergeCells>
  <printOptions/>
  <pageMargins left="0.31496062992125984" right="0.1968503937007874" top="0.7086614173228347" bottom="0.15748031496062992" header="0.2362204724409449" footer="0.1968503937007874"/>
  <pageSetup horizontalDpi="600" verticalDpi="600" orientation="portrait" paperSize="9" scale="85" r:id="rId1"/>
  <headerFooter>
    <oddHeader>&amp;C&amp;"Book Antiqua,Félkövér"&amp;11Keszthely Város Önkormányzata
beruházási kiadásai feladatonként&amp;R&amp;"Book Antiqua,Félkövér"10.  melléklet
ezer Ft</oddHeader>
    <oddFooter>&amp;C&amp;P</oddFooter>
  </headerFooter>
  <rowBreaks count="2" manualBreakCount="2">
    <brk id="38" max="255" man="1"/>
    <brk id="7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55">
      <selection activeCell="I54" sqref="I54"/>
    </sheetView>
  </sheetViews>
  <sheetFormatPr defaultColWidth="9.140625" defaultRowHeight="12.75"/>
  <cols>
    <col min="1" max="1" width="5.57421875" style="95" customWidth="1"/>
    <col min="2" max="2" width="61.421875" style="3" customWidth="1"/>
    <col min="3" max="3" width="12.28125" style="3" bestFit="1" customWidth="1"/>
    <col min="4" max="4" width="11.140625" style="3" bestFit="1" customWidth="1"/>
    <col min="5" max="5" width="12.28125" style="3" bestFit="1" customWidth="1"/>
    <col min="6" max="16384" width="9.140625" style="3" customWidth="1"/>
  </cols>
  <sheetData>
    <row r="1" spans="1:12" ht="45.75" thickBot="1">
      <c r="A1" s="74" t="s">
        <v>14</v>
      </c>
      <c r="B1" s="75" t="s">
        <v>61</v>
      </c>
      <c r="C1" s="282" t="s">
        <v>384</v>
      </c>
      <c r="D1" s="140" t="s">
        <v>195</v>
      </c>
      <c r="E1" s="267" t="s">
        <v>196</v>
      </c>
      <c r="L1" s="42"/>
    </row>
    <row r="2" spans="1:12" ht="16.5" customHeight="1">
      <c r="A2" s="577" t="s">
        <v>62</v>
      </c>
      <c r="B2" s="578"/>
      <c r="C2" s="578"/>
      <c r="D2" s="278"/>
      <c r="E2" s="279"/>
      <c r="L2" s="42"/>
    </row>
    <row r="3" spans="1:12" ht="16.5">
      <c r="A3" s="76"/>
      <c r="B3" s="100"/>
      <c r="C3" s="283"/>
      <c r="D3" s="39"/>
      <c r="E3" s="280"/>
      <c r="L3" s="42"/>
    </row>
    <row r="4" spans="1:12" ht="16.5">
      <c r="A4" s="76">
        <v>1</v>
      </c>
      <c r="B4" s="100" t="s">
        <v>178</v>
      </c>
      <c r="C4" s="284">
        <f>SUM(C5:C18)</f>
        <v>55100</v>
      </c>
      <c r="D4" s="284">
        <f>SUM(D5:D18)</f>
        <v>55100</v>
      </c>
      <c r="E4" s="79">
        <f>SUM(E5:E18)</f>
        <v>0</v>
      </c>
      <c r="L4" s="42"/>
    </row>
    <row r="5" spans="1:12" ht="16.5">
      <c r="A5" s="76"/>
      <c r="B5" s="101" t="s">
        <v>75</v>
      </c>
      <c r="C5" s="283">
        <v>2000</v>
      </c>
      <c r="D5" s="283">
        <v>2000</v>
      </c>
      <c r="E5" s="292">
        <f>C5-D5</f>
        <v>0</v>
      </c>
      <c r="L5" s="42"/>
    </row>
    <row r="6" spans="1:12" ht="33">
      <c r="A6" s="76"/>
      <c r="B6" s="101" t="s">
        <v>367</v>
      </c>
      <c r="C6" s="283">
        <v>2000</v>
      </c>
      <c r="D6" s="283">
        <v>2000</v>
      </c>
      <c r="E6" s="292">
        <f>C6-D6</f>
        <v>0</v>
      </c>
      <c r="L6" s="42"/>
    </row>
    <row r="7" spans="1:12" ht="16.5">
      <c r="A7" s="76"/>
      <c r="B7" s="101" t="s">
        <v>484</v>
      </c>
      <c r="C7" s="283">
        <v>500</v>
      </c>
      <c r="D7" s="283">
        <v>500</v>
      </c>
      <c r="E7" s="292">
        <f aca="true" t="shared" si="0" ref="E7:E18">C7-D7</f>
        <v>0</v>
      </c>
      <c r="L7" s="42"/>
    </row>
    <row r="8" spans="1:12" ht="16.5">
      <c r="A8" s="76"/>
      <c r="B8" s="101" t="s">
        <v>400</v>
      </c>
      <c r="C8" s="283">
        <v>2000</v>
      </c>
      <c r="D8" s="283">
        <v>2000</v>
      </c>
      <c r="E8" s="292">
        <f t="shared" si="0"/>
        <v>0</v>
      </c>
      <c r="L8" s="42"/>
    </row>
    <row r="9" spans="1:12" ht="16.5">
      <c r="A9" s="76"/>
      <c r="B9" s="101" t="s">
        <v>401</v>
      </c>
      <c r="C9" s="283">
        <v>1200</v>
      </c>
      <c r="D9" s="283">
        <v>1200</v>
      </c>
      <c r="E9" s="292">
        <f t="shared" si="0"/>
        <v>0</v>
      </c>
      <c r="L9" s="42"/>
    </row>
    <row r="10" spans="1:12" ht="16.5">
      <c r="A10" s="76"/>
      <c r="B10" s="101" t="s">
        <v>402</v>
      </c>
      <c r="C10" s="283">
        <v>5000</v>
      </c>
      <c r="D10" s="283">
        <v>5000</v>
      </c>
      <c r="E10" s="292">
        <f t="shared" si="0"/>
        <v>0</v>
      </c>
      <c r="L10" s="42"/>
    </row>
    <row r="11" spans="1:12" ht="16.5">
      <c r="A11" s="76"/>
      <c r="B11" s="101" t="s">
        <v>403</v>
      </c>
      <c r="C11" s="283">
        <v>600</v>
      </c>
      <c r="D11" s="283">
        <v>600</v>
      </c>
      <c r="E11" s="292">
        <f t="shared" si="0"/>
        <v>0</v>
      </c>
      <c r="L11" s="42"/>
    </row>
    <row r="12" spans="1:12" ht="16.5">
      <c r="A12" s="76"/>
      <c r="B12" s="101" t="s">
        <v>404</v>
      </c>
      <c r="C12" s="283">
        <v>8000</v>
      </c>
      <c r="D12" s="283">
        <v>8000</v>
      </c>
      <c r="E12" s="292">
        <f t="shared" si="0"/>
        <v>0</v>
      </c>
      <c r="L12" s="42"/>
    </row>
    <row r="13" spans="1:12" ht="16.5">
      <c r="A13" s="76"/>
      <c r="B13" s="101" t="s">
        <v>405</v>
      </c>
      <c r="C13" s="283">
        <v>2500</v>
      </c>
      <c r="D13" s="283">
        <v>2500</v>
      </c>
      <c r="E13" s="292">
        <f t="shared" si="0"/>
        <v>0</v>
      </c>
      <c r="L13" s="42"/>
    </row>
    <row r="14" spans="1:12" ht="16.5">
      <c r="A14" s="76"/>
      <c r="B14" s="101" t="s">
        <v>406</v>
      </c>
      <c r="C14" s="283">
        <v>2000</v>
      </c>
      <c r="D14" s="283">
        <v>2000</v>
      </c>
      <c r="E14" s="292">
        <f t="shared" si="0"/>
        <v>0</v>
      </c>
      <c r="L14" s="42"/>
    </row>
    <row r="15" spans="1:12" ht="33">
      <c r="A15" s="76"/>
      <c r="B15" s="101" t="s">
        <v>407</v>
      </c>
      <c r="C15" s="283">
        <v>13000</v>
      </c>
      <c r="D15" s="283">
        <v>13000</v>
      </c>
      <c r="E15" s="292">
        <f t="shared" si="0"/>
        <v>0</v>
      </c>
      <c r="L15" s="42"/>
    </row>
    <row r="16" spans="1:12" ht="16.5">
      <c r="A16" s="76"/>
      <c r="B16" s="101" t="s">
        <v>408</v>
      </c>
      <c r="C16" s="283">
        <v>500</v>
      </c>
      <c r="D16" s="283">
        <v>500</v>
      </c>
      <c r="E16" s="292">
        <f t="shared" si="0"/>
        <v>0</v>
      </c>
      <c r="L16" s="42"/>
    </row>
    <row r="17" spans="1:12" ht="16.5">
      <c r="A17" s="76"/>
      <c r="B17" s="101" t="s">
        <v>409</v>
      </c>
      <c r="C17" s="283">
        <v>800</v>
      </c>
      <c r="D17" s="283">
        <v>800</v>
      </c>
      <c r="E17" s="292">
        <f t="shared" si="0"/>
        <v>0</v>
      </c>
      <c r="L17" s="42"/>
    </row>
    <row r="18" spans="1:12" ht="16.5">
      <c r="A18" s="76"/>
      <c r="B18" s="101" t="s">
        <v>410</v>
      </c>
      <c r="C18" s="283">
        <v>15000</v>
      </c>
      <c r="D18" s="283">
        <v>15000</v>
      </c>
      <c r="E18" s="292">
        <f t="shared" si="0"/>
        <v>0</v>
      </c>
      <c r="L18" s="42"/>
    </row>
    <row r="19" spans="1:12" ht="16.5">
      <c r="A19" s="76"/>
      <c r="B19" s="101"/>
      <c r="C19" s="283"/>
      <c r="D19" s="39"/>
      <c r="E19" s="292"/>
      <c r="L19" s="42"/>
    </row>
    <row r="20" spans="1:12" ht="16.5">
      <c r="A20" s="76">
        <v>2</v>
      </c>
      <c r="B20" s="106" t="s">
        <v>184</v>
      </c>
      <c r="C20" s="293">
        <f>SUM(C21:C25)</f>
        <v>48317</v>
      </c>
      <c r="D20" s="293">
        <f>SUM(D21:D25)</f>
        <v>0</v>
      </c>
      <c r="E20" s="108">
        <f>SUM(E21:E25)</f>
        <v>48317</v>
      </c>
      <c r="L20" s="42"/>
    </row>
    <row r="21" spans="1:12" ht="16.5">
      <c r="A21" s="105"/>
      <c r="B21" s="101" t="s">
        <v>63</v>
      </c>
      <c r="C21" s="341">
        <v>3747</v>
      </c>
      <c r="D21" s="283">
        <v>0</v>
      </c>
      <c r="E21" s="292">
        <f>C21-D21</f>
        <v>3747</v>
      </c>
      <c r="L21" s="42"/>
    </row>
    <row r="22" spans="1:12" ht="16.5">
      <c r="A22" s="105"/>
      <c r="B22" s="101" t="s">
        <v>280</v>
      </c>
      <c r="C22" s="341">
        <v>750</v>
      </c>
      <c r="D22" s="283">
        <v>0</v>
      </c>
      <c r="E22" s="292">
        <f>C22-D22</f>
        <v>750</v>
      </c>
      <c r="L22" s="42"/>
    </row>
    <row r="23" spans="1:12" ht="17.25" customHeight="1">
      <c r="A23" s="105"/>
      <c r="B23" s="101" t="s">
        <v>271</v>
      </c>
      <c r="C23" s="341">
        <v>820</v>
      </c>
      <c r="D23" s="283">
        <v>0</v>
      </c>
      <c r="E23" s="292">
        <f>C23-D23</f>
        <v>820</v>
      </c>
      <c r="L23" s="42"/>
    </row>
    <row r="24" spans="1:12" ht="16.5">
      <c r="A24" s="105"/>
      <c r="B24" s="101" t="s">
        <v>386</v>
      </c>
      <c r="C24" s="341">
        <v>18000</v>
      </c>
      <c r="D24" s="283">
        <v>0</v>
      </c>
      <c r="E24" s="292">
        <f>C24-D24</f>
        <v>18000</v>
      </c>
      <c r="L24" s="42"/>
    </row>
    <row r="25" spans="1:12" ht="16.5">
      <c r="A25" s="105"/>
      <c r="B25" s="101" t="s">
        <v>385</v>
      </c>
      <c r="C25" s="341">
        <v>25000</v>
      </c>
      <c r="D25" s="283">
        <v>0</v>
      </c>
      <c r="E25" s="292">
        <f>C25-D25</f>
        <v>25000</v>
      </c>
      <c r="L25" s="42"/>
    </row>
    <row r="26" spans="1:12" ht="16.5">
      <c r="A26" s="105"/>
      <c r="B26" s="356"/>
      <c r="C26" s="348"/>
      <c r="D26" s="379"/>
      <c r="E26" s="292"/>
      <c r="L26" s="42"/>
    </row>
    <row r="27" spans="1:12" ht="16.5">
      <c r="A27" s="76">
        <v>3</v>
      </c>
      <c r="B27" s="116" t="s">
        <v>269</v>
      </c>
      <c r="C27" s="357">
        <f>SUM(C28:C30)</f>
        <v>3900</v>
      </c>
      <c r="D27" s="357">
        <f>SUM(D28:D30)</f>
        <v>3900</v>
      </c>
      <c r="E27" s="307">
        <f>C27-D27</f>
        <v>0</v>
      </c>
      <c r="L27" s="42"/>
    </row>
    <row r="28" spans="1:12" ht="16.5">
      <c r="A28" s="76"/>
      <c r="B28" s="101" t="s">
        <v>416</v>
      </c>
      <c r="C28" s="348">
        <v>500</v>
      </c>
      <c r="D28" s="379">
        <v>500</v>
      </c>
      <c r="E28" s="292">
        <f>C28-D28</f>
        <v>0</v>
      </c>
      <c r="L28" s="42"/>
    </row>
    <row r="29" spans="1:12" ht="33">
      <c r="A29" s="76"/>
      <c r="B29" s="101" t="s">
        <v>417</v>
      </c>
      <c r="C29" s="348">
        <v>800</v>
      </c>
      <c r="D29" s="379">
        <v>800</v>
      </c>
      <c r="E29" s="292">
        <f>C29-D29</f>
        <v>0</v>
      </c>
      <c r="L29" s="42"/>
    </row>
    <row r="30" spans="1:12" ht="16.5">
      <c r="A30" s="76"/>
      <c r="B30" s="101" t="s">
        <v>418</v>
      </c>
      <c r="C30" s="348">
        <v>2600</v>
      </c>
      <c r="D30" s="379">
        <v>2600</v>
      </c>
      <c r="E30" s="292">
        <f>C30-D30</f>
        <v>0</v>
      </c>
      <c r="L30" s="42"/>
    </row>
    <row r="31" spans="1:12" ht="16.5">
      <c r="A31" s="445"/>
      <c r="B31" s="356"/>
      <c r="C31" s="348"/>
      <c r="D31" s="348"/>
      <c r="E31" s="409"/>
      <c r="L31" s="42"/>
    </row>
    <row r="32" spans="1:12" ht="16.5">
      <c r="A32" s="445">
        <v>4</v>
      </c>
      <c r="B32" s="43" t="s">
        <v>482</v>
      </c>
      <c r="C32" s="357">
        <f>SUM(C33:C34)</f>
        <v>43600</v>
      </c>
      <c r="D32" s="357">
        <f>SUM(D33:D34)</f>
        <v>0</v>
      </c>
      <c r="E32" s="446">
        <f>SUM(E33:E34)</f>
        <v>43600</v>
      </c>
      <c r="L32" s="42"/>
    </row>
    <row r="33" spans="1:12" ht="33">
      <c r="A33" s="445"/>
      <c r="B33" s="356" t="s">
        <v>463</v>
      </c>
      <c r="C33" s="348">
        <v>22600</v>
      </c>
      <c r="D33" s="348">
        <v>0</v>
      </c>
      <c r="E33" s="409">
        <f>C33-D33</f>
        <v>22600</v>
      </c>
      <c r="L33" s="42"/>
    </row>
    <row r="34" spans="1:12" ht="33">
      <c r="A34" s="445"/>
      <c r="B34" s="356" t="s">
        <v>437</v>
      </c>
      <c r="C34" s="348">
        <v>21000</v>
      </c>
      <c r="D34" s="348">
        <v>0</v>
      </c>
      <c r="E34" s="409">
        <f>C34-D34</f>
        <v>21000</v>
      </c>
      <c r="L34" s="42"/>
    </row>
    <row r="35" spans="1:12" ht="16.5">
      <c r="A35" s="445"/>
      <c r="B35" s="356"/>
      <c r="C35" s="348"/>
      <c r="D35" s="39"/>
      <c r="E35" s="409"/>
      <c r="G35" s="143"/>
      <c r="L35" s="42"/>
    </row>
    <row r="36" spans="1:12" ht="16.5">
      <c r="A36" s="411"/>
      <c r="B36" s="412" t="s">
        <v>24</v>
      </c>
      <c r="C36" s="413">
        <f>SUM(C27+C20+C4+C32)</f>
        <v>150917</v>
      </c>
      <c r="D36" s="413">
        <f>SUM(D27+D20+D4+D32)</f>
        <v>59000</v>
      </c>
      <c r="E36" s="414">
        <f>SUM(E27+E20+E4+E32)</f>
        <v>91917</v>
      </c>
      <c r="L36" s="42"/>
    </row>
    <row r="37" spans="1:12" ht="16.5">
      <c r="A37" s="84"/>
      <c r="B37" s="410"/>
      <c r="C37" s="285"/>
      <c r="D37" s="138"/>
      <c r="E37" s="361"/>
      <c r="L37" s="42"/>
    </row>
    <row r="38" spans="1:12" ht="16.5">
      <c r="A38" s="579" t="s">
        <v>60</v>
      </c>
      <c r="B38" s="580"/>
      <c r="C38" s="581"/>
      <c r="D38" s="39"/>
      <c r="E38" s="292"/>
      <c r="L38" s="42"/>
    </row>
    <row r="39" spans="1:12" ht="16.5">
      <c r="A39" s="167"/>
      <c r="B39" s="254"/>
      <c r="C39" s="294"/>
      <c r="D39" s="39"/>
      <c r="E39" s="292"/>
      <c r="L39" s="42"/>
    </row>
    <row r="40" spans="1:12" ht="16.5">
      <c r="A40" s="180">
        <v>1</v>
      </c>
      <c r="B40" s="182" t="s">
        <v>359</v>
      </c>
      <c r="C40" s="357">
        <f>SUM(C41:C42)</f>
        <v>1400</v>
      </c>
      <c r="D40" s="357">
        <f>SUM(D41:D42)</f>
        <v>1000</v>
      </c>
      <c r="E40" s="446">
        <f>SUM(E41:E42)</f>
        <v>400</v>
      </c>
      <c r="L40" s="42"/>
    </row>
    <row r="41" spans="1:12" ht="16.5">
      <c r="A41" s="167"/>
      <c r="B41" s="444" t="s">
        <v>480</v>
      </c>
      <c r="C41" s="348">
        <v>400</v>
      </c>
      <c r="D41" s="379">
        <v>0</v>
      </c>
      <c r="E41" s="292">
        <f>C41-D41</f>
        <v>400</v>
      </c>
      <c r="L41" s="42"/>
    </row>
    <row r="42" spans="1:5" s="42" customFormat="1" ht="16.5">
      <c r="A42" s="76"/>
      <c r="B42" s="444" t="s">
        <v>479</v>
      </c>
      <c r="C42" s="283">
        <v>1000</v>
      </c>
      <c r="D42" s="283">
        <v>1000</v>
      </c>
      <c r="E42" s="292">
        <f>C42-D42</f>
        <v>0</v>
      </c>
    </row>
    <row r="43" spans="1:12" ht="16.5">
      <c r="A43" s="167"/>
      <c r="B43" s="254"/>
      <c r="C43" s="182"/>
      <c r="D43" s="39"/>
      <c r="E43" s="347"/>
      <c r="L43" s="42"/>
    </row>
    <row r="44" spans="1:12" ht="16.5">
      <c r="A44" s="180">
        <v>2</v>
      </c>
      <c r="B44" s="182" t="s">
        <v>354</v>
      </c>
      <c r="C44" s="357">
        <f>SUM(C45)</f>
        <v>5000</v>
      </c>
      <c r="D44" s="357">
        <f>SUM(D45)</f>
        <v>0</v>
      </c>
      <c r="E44" s="307">
        <f aca="true" t="shared" si="1" ref="E44:E49">C44-D44</f>
        <v>5000</v>
      </c>
      <c r="L44" s="42"/>
    </row>
    <row r="45" spans="1:12" ht="17.25" thickBot="1">
      <c r="A45" s="415"/>
      <c r="B45" s="416" t="s">
        <v>355</v>
      </c>
      <c r="C45" s="417">
        <v>5000</v>
      </c>
      <c r="D45" s="417">
        <v>0</v>
      </c>
      <c r="E45" s="418">
        <f t="shared" si="1"/>
        <v>5000</v>
      </c>
      <c r="L45" s="42"/>
    </row>
    <row r="46" spans="1:12" ht="16.5">
      <c r="A46" s="419">
        <v>3</v>
      </c>
      <c r="B46" s="420" t="s">
        <v>352</v>
      </c>
      <c r="C46" s="441">
        <f>SUM(C47:C48)</f>
        <v>500</v>
      </c>
      <c r="D46" s="442">
        <f>SUM(D47)</f>
        <v>0</v>
      </c>
      <c r="E46" s="421">
        <f t="shared" si="1"/>
        <v>500</v>
      </c>
      <c r="L46" s="42"/>
    </row>
    <row r="47" spans="1:12" ht="16.5">
      <c r="A47" s="167"/>
      <c r="B47" s="443" t="s">
        <v>475</v>
      </c>
      <c r="C47" s="348">
        <v>161</v>
      </c>
      <c r="D47" s="348">
        <v>0</v>
      </c>
      <c r="E47" s="409">
        <f t="shared" si="1"/>
        <v>161</v>
      </c>
      <c r="L47" s="42"/>
    </row>
    <row r="48" spans="1:12" ht="16.5">
      <c r="A48" s="167"/>
      <c r="B48" s="444" t="s">
        <v>476</v>
      </c>
      <c r="C48" s="348">
        <v>339</v>
      </c>
      <c r="D48" s="348"/>
      <c r="E48" s="409">
        <f t="shared" si="1"/>
        <v>339</v>
      </c>
      <c r="L48" s="42"/>
    </row>
    <row r="49" spans="1:12" ht="16.5">
      <c r="A49" s="167"/>
      <c r="B49" s="447"/>
      <c r="C49" s="348"/>
      <c r="D49" s="348"/>
      <c r="E49" s="409">
        <f t="shared" si="1"/>
        <v>0</v>
      </c>
      <c r="L49" s="42"/>
    </row>
    <row r="50" spans="1:12" ht="16.5">
      <c r="A50" s="180">
        <v>4</v>
      </c>
      <c r="B50" s="182" t="s">
        <v>274</v>
      </c>
      <c r="C50" s="451">
        <f>SUM(C51)</f>
        <v>4000</v>
      </c>
      <c r="D50" s="451">
        <f>SUM(D51)</f>
        <v>0</v>
      </c>
      <c r="E50" s="468">
        <f>SUM(E51)</f>
        <v>4000</v>
      </c>
      <c r="L50" s="42"/>
    </row>
    <row r="51" spans="1:12" ht="49.5">
      <c r="A51" s="167"/>
      <c r="B51" s="107" t="s">
        <v>485</v>
      </c>
      <c r="C51" s="448">
        <v>4000</v>
      </c>
      <c r="D51" s="348"/>
      <c r="E51" s="409">
        <f>C51-D51</f>
        <v>4000</v>
      </c>
      <c r="L51" s="42"/>
    </row>
    <row r="52" spans="1:12" ht="16.5">
      <c r="A52" s="167"/>
      <c r="B52" s="182"/>
      <c r="C52" s="449"/>
      <c r="D52" s="39"/>
      <c r="E52" s="292"/>
      <c r="L52" s="42"/>
    </row>
    <row r="53" spans="1:12" ht="16.5">
      <c r="A53" s="180">
        <v>5</v>
      </c>
      <c r="B53" s="182" t="s">
        <v>272</v>
      </c>
      <c r="C53" s="450">
        <f>SUM(C54)</f>
        <v>250</v>
      </c>
      <c r="D53" s="285">
        <f>SUM(D54)</f>
        <v>0</v>
      </c>
      <c r="E53" s="83">
        <f>SUM(E54)</f>
        <v>250</v>
      </c>
      <c r="L53" s="42"/>
    </row>
    <row r="54" spans="1:12" ht="16.5">
      <c r="A54" s="167"/>
      <c r="B54" s="107" t="s">
        <v>273</v>
      </c>
      <c r="C54" s="286">
        <v>250</v>
      </c>
      <c r="D54" s="283">
        <v>0</v>
      </c>
      <c r="E54" s="292">
        <f>C54-D54</f>
        <v>250</v>
      </c>
      <c r="L54" s="42"/>
    </row>
    <row r="55" spans="1:12" ht="16.5">
      <c r="A55" s="167"/>
      <c r="B55" s="254"/>
      <c r="C55" s="182"/>
      <c r="D55" s="39"/>
      <c r="E55" s="292"/>
      <c r="L55" s="42"/>
    </row>
    <row r="56" spans="1:12" ht="16.5">
      <c r="A56" s="180">
        <v>6</v>
      </c>
      <c r="B56" s="254" t="s">
        <v>104</v>
      </c>
      <c r="C56" s="285">
        <f>SUM(C57:C66)</f>
        <v>24730</v>
      </c>
      <c r="D56" s="285">
        <f>SUM(D57:D66)</f>
        <v>2240</v>
      </c>
      <c r="E56" s="83">
        <f>SUM(E57:E66)</f>
        <v>22490</v>
      </c>
      <c r="L56" s="42"/>
    </row>
    <row r="57" spans="1:12" ht="16.5">
      <c r="A57" s="167"/>
      <c r="B57" s="101" t="s">
        <v>442</v>
      </c>
      <c r="C57" s="286">
        <v>3000</v>
      </c>
      <c r="D57" s="286"/>
      <c r="E57" s="292">
        <f>C57-D57</f>
        <v>3000</v>
      </c>
      <c r="L57" s="42"/>
    </row>
    <row r="58" spans="1:12" ht="16.5">
      <c r="A58" s="167"/>
      <c r="B58" s="181" t="s">
        <v>443</v>
      </c>
      <c r="C58" s="286">
        <v>1000</v>
      </c>
      <c r="D58" s="344"/>
      <c r="E58" s="292">
        <f aca="true" t="shared" si="2" ref="E58:E65">C58-D58</f>
        <v>1000</v>
      </c>
      <c r="L58" s="42"/>
    </row>
    <row r="59" spans="1:12" ht="16.5">
      <c r="A59" s="167"/>
      <c r="B59" s="356" t="s">
        <v>444</v>
      </c>
      <c r="C59" s="360">
        <v>750</v>
      </c>
      <c r="D59" s="348"/>
      <c r="E59" s="292">
        <f t="shared" si="2"/>
        <v>750</v>
      </c>
      <c r="L59" s="42"/>
    </row>
    <row r="60" spans="1:12" ht="16.5">
      <c r="A60" s="167"/>
      <c r="B60" s="356" t="s">
        <v>445</v>
      </c>
      <c r="C60" s="360">
        <v>6000</v>
      </c>
      <c r="D60" s="348"/>
      <c r="E60" s="292">
        <f t="shared" si="2"/>
        <v>6000</v>
      </c>
      <c r="L60" s="42"/>
    </row>
    <row r="61" spans="1:12" ht="16.5">
      <c r="A61" s="167"/>
      <c r="B61" s="356" t="s">
        <v>446</v>
      </c>
      <c r="C61" s="360">
        <v>1200</v>
      </c>
      <c r="D61" s="348"/>
      <c r="E61" s="292">
        <f t="shared" si="2"/>
        <v>1200</v>
      </c>
      <c r="L61" s="42"/>
    </row>
    <row r="62" spans="1:12" ht="16.5">
      <c r="A62" s="167"/>
      <c r="B62" s="356" t="s">
        <v>447</v>
      </c>
      <c r="C62" s="360">
        <v>3500</v>
      </c>
      <c r="D62" s="348"/>
      <c r="E62" s="292">
        <f t="shared" si="2"/>
        <v>3500</v>
      </c>
      <c r="L62" s="42"/>
    </row>
    <row r="63" spans="1:12" ht="16.5">
      <c r="A63" s="167"/>
      <c r="B63" s="356" t="s">
        <v>448</v>
      </c>
      <c r="C63" s="360">
        <v>940</v>
      </c>
      <c r="D63" s="348"/>
      <c r="E63" s="292">
        <f t="shared" si="2"/>
        <v>940</v>
      </c>
      <c r="L63" s="42"/>
    </row>
    <row r="64" spans="1:12" ht="16.5">
      <c r="A64" s="167"/>
      <c r="B64" s="356" t="s">
        <v>360</v>
      </c>
      <c r="C64" s="360">
        <v>4000</v>
      </c>
      <c r="D64" s="348"/>
      <c r="E64" s="292">
        <f t="shared" si="2"/>
        <v>4000</v>
      </c>
      <c r="L64" s="42"/>
    </row>
    <row r="65" spans="1:12" ht="16.5">
      <c r="A65" s="167"/>
      <c r="B65" s="356" t="s">
        <v>449</v>
      </c>
      <c r="C65" s="360">
        <v>2100</v>
      </c>
      <c r="D65" s="348"/>
      <c r="E65" s="292">
        <f t="shared" si="2"/>
        <v>2100</v>
      </c>
      <c r="L65" s="42"/>
    </row>
    <row r="66" spans="1:12" ht="16.5">
      <c r="A66" s="167"/>
      <c r="B66" s="356" t="s">
        <v>450</v>
      </c>
      <c r="C66" s="360">
        <v>2240</v>
      </c>
      <c r="D66" s="348">
        <v>2240</v>
      </c>
      <c r="E66" s="292">
        <f>C66-D66</f>
        <v>0</v>
      </c>
      <c r="L66" s="42"/>
    </row>
    <row r="67" spans="1:12" ht="16.5">
      <c r="A67" s="167"/>
      <c r="B67" s="182"/>
      <c r="C67" s="256"/>
      <c r="D67" s="39"/>
      <c r="E67" s="292">
        <f>C67-D67</f>
        <v>0</v>
      </c>
      <c r="L67" s="42"/>
    </row>
    <row r="68" spans="1:5" s="103" customFormat="1" ht="15">
      <c r="A68" s="76"/>
      <c r="B68" s="87" t="s">
        <v>1</v>
      </c>
      <c r="C68" s="285">
        <f>SUM(C40+C44+C46+C53+C56+C50)</f>
        <v>35880</v>
      </c>
      <c r="D68" s="285">
        <f>SUM(D40+D44+D46+D53+D56+D50)</f>
        <v>3240</v>
      </c>
      <c r="E68" s="83">
        <f>SUM(E40+E44+E46+E53+E56+E50)</f>
        <v>32640</v>
      </c>
    </row>
    <row r="69" spans="1:12" ht="16.5">
      <c r="A69" s="76"/>
      <c r="B69" s="104"/>
      <c r="C69" s="283"/>
      <c r="D69" s="39"/>
      <c r="E69" s="292">
        <f>C69-D69</f>
        <v>0</v>
      </c>
      <c r="L69" s="42"/>
    </row>
    <row r="70" spans="1:12" ht="17.25" thickBot="1">
      <c r="A70" s="86"/>
      <c r="B70" s="99" t="s">
        <v>58</v>
      </c>
      <c r="C70" s="289">
        <f>SUM(C36+C68)</f>
        <v>186797</v>
      </c>
      <c r="D70" s="289">
        <f>SUM(D36+D68)</f>
        <v>62240</v>
      </c>
      <c r="E70" s="94">
        <f>SUM(E36+E68)</f>
        <v>124557</v>
      </c>
      <c r="L70" s="42"/>
    </row>
  </sheetData>
  <sheetProtection/>
  <mergeCells count="2">
    <mergeCell ref="A2:C2"/>
    <mergeCell ref="A38:C38"/>
  </mergeCells>
  <printOptions/>
  <pageMargins left="0.5511811023622047" right="0.31496062992125984" top="0.9448818897637796" bottom="0.35433070866141736" header="0.31496062992125984" footer="0.31496062992125984"/>
  <pageSetup horizontalDpi="600" verticalDpi="600" orientation="portrait" paperSize="9" scale="90" r:id="rId1"/>
  <headerFooter>
    <oddHeader>&amp;C&amp;"Book Antiqua,Félkövér"&amp;11Keszthely Város Önkormányzata
felújítási előirányzatai célonként&amp;R&amp;"Book Antiqua,Félkövér"11. melléklet
ezer Ft</oddHeader>
    <oddFooter>&amp;C&amp;P</oddFooter>
  </headerFooter>
  <rowBreaks count="1" manualBreakCount="1">
    <brk id="4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7.00390625" style="95" customWidth="1"/>
    <col min="2" max="2" width="59.7109375" style="3" customWidth="1"/>
    <col min="3" max="3" width="11.140625" style="3" bestFit="1" customWidth="1"/>
    <col min="4" max="4" width="11.421875" style="3" customWidth="1"/>
    <col min="5" max="5" width="11.140625" style="3" bestFit="1" customWidth="1"/>
    <col min="6" max="16384" width="9.140625" style="3" customWidth="1"/>
  </cols>
  <sheetData>
    <row r="1" spans="1:5" ht="45.75" thickBot="1">
      <c r="A1" s="139" t="s">
        <v>14</v>
      </c>
      <c r="B1" s="140" t="s">
        <v>284</v>
      </c>
      <c r="C1" s="140" t="s">
        <v>384</v>
      </c>
      <c r="D1" s="140" t="s">
        <v>195</v>
      </c>
      <c r="E1" s="267" t="s">
        <v>196</v>
      </c>
    </row>
    <row r="2" spans="1:5" ht="16.5">
      <c r="A2" s="566" t="s">
        <v>62</v>
      </c>
      <c r="B2" s="567"/>
      <c r="C2" s="295"/>
      <c r="D2" s="278"/>
      <c r="E2" s="279"/>
    </row>
    <row r="3" spans="1:5" ht="16.5">
      <c r="A3" s="110"/>
      <c r="B3" s="111"/>
      <c r="C3" s="296"/>
      <c r="D3" s="39"/>
      <c r="E3" s="280"/>
    </row>
    <row r="4" spans="1:5" ht="16.5">
      <c r="A4" s="76">
        <v>1</v>
      </c>
      <c r="B4" s="100" t="s">
        <v>483</v>
      </c>
      <c r="C4" s="297">
        <f>SUM(C5+C10)</f>
        <v>61373</v>
      </c>
      <c r="D4" s="297">
        <f>SUM(D5+D10)</f>
        <v>11662</v>
      </c>
      <c r="E4" s="109">
        <f>SUM(E5+E10)</f>
        <v>49711</v>
      </c>
    </row>
    <row r="5" spans="1:5" ht="16.5">
      <c r="A5" s="76"/>
      <c r="B5" s="101" t="s">
        <v>468</v>
      </c>
      <c r="C5" s="298">
        <f>SUM(C6:C9)</f>
        <v>60573</v>
      </c>
      <c r="D5" s="298">
        <f>SUM(D6:D9)</f>
        <v>11662</v>
      </c>
      <c r="E5" s="359">
        <f>SUM(E6:E9)</f>
        <v>48911</v>
      </c>
    </row>
    <row r="6" spans="1:5" ht="33">
      <c r="A6" s="76"/>
      <c r="B6" s="436" t="s">
        <v>469</v>
      </c>
      <c r="C6" s="298">
        <v>48911</v>
      </c>
      <c r="D6" s="358"/>
      <c r="E6" s="292">
        <f>C6-D6</f>
        <v>48911</v>
      </c>
    </row>
    <row r="7" spans="1:5" ht="16.5">
      <c r="A7" s="76"/>
      <c r="B7" s="437" t="s">
        <v>283</v>
      </c>
      <c r="C7" s="298">
        <v>7225</v>
      </c>
      <c r="D7" s="358">
        <v>7225</v>
      </c>
      <c r="E7" s="292">
        <f>C7-D7</f>
        <v>0</v>
      </c>
    </row>
    <row r="8" spans="1:5" ht="16.5">
      <c r="A8" s="76"/>
      <c r="B8" s="437" t="s">
        <v>282</v>
      </c>
      <c r="C8" s="298">
        <v>637</v>
      </c>
      <c r="D8" s="358">
        <v>637</v>
      </c>
      <c r="E8" s="292">
        <f>C8-D8</f>
        <v>0</v>
      </c>
    </row>
    <row r="9" spans="1:5" ht="16.5">
      <c r="A9" s="76"/>
      <c r="B9" s="437" t="s">
        <v>388</v>
      </c>
      <c r="C9" s="298">
        <v>3800</v>
      </c>
      <c r="D9" s="358">
        <v>3800</v>
      </c>
      <c r="E9" s="292">
        <f>C9-D9</f>
        <v>0</v>
      </c>
    </row>
    <row r="10" spans="1:5" ht="33">
      <c r="A10" s="76"/>
      <c r="B10" s="101" t="s">
        <v>387</v>
      </c>
      <c r="C10" s="298">
        <v>800</v>
      </c>
      <c r="D10" s="358"/>
      <c r="E10" s="292">
        <f>C10-D10</f>
        <v>800</v>
      </c>
    </row>
    <row r="11" spans="1:5" ht="16.5">
      <c r="A11" s="76"/>
      <c r="B11" s="101"/>
      <c r="C11" s="298"/>
      <c r="D11" s="39"/>
      <c r="E11" s="292">
        <f aca="true" t="shared" si="0" ref="E11:E20">C11-D11</f>
        <v>0</v>
      </c>
    </row>
    <row r="12" spans="1:5" ht="16.5">
      <c r="A12" s="76">
        <v>2</v>
      </c>
      <c r="B12" s="89" t="s">
        <v>186</v>
      </c>
      <c r="C12" s="299">
        <f>SUM(C13:C13)</f>
        <v>2500</v>
      </c>
      <c r="D12" s="299">
        <f>SUM(D13:D13)</f>
        <v>0</v>
      </c>
      <c r="E12" s="109">
        <f>SUM(E13:E13)</f>
        <v>2500</v>
      </c>
    </row>
    <row r="13" spans="1:5" ht="16.5">
      <c r="A13" s="76"/>
      <c r="B13" s="80" t="s">
        <v>64</v>
      </c>
      <c r="C13" s="300">
        <v>2500</v>
      </c>
      <c r="D13" s="39"/>
      <c r="E13" s="292">
        <f t="shared" si="0"/>
        <v>2500</v>
      </c>
    </row>
    <row r="14" spans="1:5" ht="16.5">
      <c r="A14" s="76"/>
      <c r="B14" s="104"/>
      <c r="C14" s="298"/>
      <c r="D14" s="39"/>
      <c r="E14" s="292">
        <f t="shared" si="0"/>
        <v>0</v>
      </c>
    </row>
    <row r="15" spans="1:5" ht="16.5">
      <c r="A15" s="76"/>
      <c r="B15" s="87" t="s">
        <v>24</v>
      </c>
      <c r="C15" s="297">
        <f>SUM(C4+C12)</f>
        <v>63873</v>
      </c>
      <c r="D15" s="297">
        <f>SUM(D4+D12)</f>
        <v>11662</v>
      </c>
      <c r="E15" s="109">
        <f>SUM(E4+E12)</f>
        <v>52211</v>
      </c>
    </row>
    <row r="16" spans="1:5" ht="16.5">
      <c r="A16" s="76"/>
      <c r="B16" s="87"/>
      <c r="C16" s="298"/>
      <c r="D16" s="39"/>
      <c r="E16" s="292">
        <f t="shared" si="0"/>
        <v>0</v>
      </c>
    </row>
    <row r="17" spans="1:5" ht="16.5">
      <c r="A17" s="579" t="s">
        <v>60</v>
      </c>
      <c r="B17" s="582"/>
      <c r="C17" s="298"/>
      <c r="D17" s="39"/>
      <c r="E17" s="292">
        <f t="shared" si="0"/>
        <v>0</v>
      </c>
    </row>
    <row r="18" spans="1:5" ht="16.5">
      <c r="A18" s="76"/>
      <c r="B18" s="102"/>
      <c r="C18" s="298"/>
      <c r="D18" s="39"/>
      <c r="E18" s="292">
        <f t="shared" si="0"/>
        <v>0</v>
      </c>
    </row>
    <row r="19" spans="1:5" ht="16.5">
      <c r="A19" s="76"/>
      <c r="B19" s="87" t="s">
        <v>24</v>
      </c>
      <c r="C19" s="297">
        <v>0</v>
      </c>
      <c r="D19" s="39"/>
      <c r="E19" s="292">
        <f t="shared" si="0"/>
        <v>0</v>
      </c>
    </row>
    <row r="20" spans="1:5" ht="16.5">
      <c r="A20" s="76"/>
      <c r="B20" s="104"/>
      <c r="C20" s="298"/>
      <c r="D20" s="39"/>
      <c r="E20" s="292">
        <f t="shared" si="0"/>
        <v>0</v>
      </c>
    </row>
    <row r="21" spans="1:5" ht="17.25" thickBot="1">
      <c r="A21" s="86"/>
      <c r="B21" s="99" t="s">
        <v>58</v>
      </c>
      <c r="C21" s="301">
        <f>SUM(C15+C19)</f>
        <v>63873</v>
      </c>
      <c r="D21" s="301">
        <f>SUM(D15+D19)</f>
        <v>11662</v>
      </c>
      <c r="E21" s="112">
        <f>SUM(E15+E19)</f>
        <v>52211</v>
      </c>
    </row>
  </sheetData>
  <sheetProtection/>
  <mergeCells count="2">
    <mergeCell ref="A2:B2"/>
    <mergeCell ref="A17:B17"/>
  </mergeCells>
  <printOptions/>
  <pageMargins left="0.3937007874015748" right="0.4330708661417323" top="1.1023622047244095" bottom="0.7480314960629921" header="0.31496062992125984" footer="0.31496062992125984"/>
  <pageSetup horizontalDpi="600" verticalDpi="600" orientation="portrait" paperSize="9" scale="90" r:id="rId1"/>
  <headerFooter>
    <oddHeader>&amp;C&amp;"Book Antiqua,Félkövér"&amp;11Keszthely Város Önkormányzata
egyéb működési célú támogatásai ÁHT-n belülre&amp;R&amp;"Book Antiqua,Félkövér"12. melléklet
ezer Ft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6.57421875" style="95" customWidth="1"/>
    <col min="2" max="2" width="65.00390625" style="96" customWidth="1"/>
    <col min="3" max="3" width="12.28125" style="4" bestFit="1" customWidth="1"/>
    <col min="4" max="5" width="12.28125" style="3" bestFit="1" customWidth="1"/>
    <col min="6" max="16384" width="9.140625" style="3" customWidth="1"/>
  </cols>
  <sheetData>
    <row r="1" spans="1:7" ht="45.75" thickBot="1">
      <c r="A1" s="139" t="s">
        <v>14</v>
      </c>
      <c r="B1" s="140" t="s">
        <v>233</v>
      </c>
      <c r="C1" s="302" t="s">
        <v>384</v>
      </c>
      <c r="D1" s="140" t="s">
        <v>195</v>
      </c>
      <c r="E1" s="267" t="s">
        <v>196</v>
      </c>
      <c r="G1" s="42"/>
    </row>
    <row r="2" spans="1:7" ht="16.5" customHeight="1">
      <c r="A2" s="577" t="s">
        <v>62</v>
      </c>
      <c r="B2" s="568"/>
      <c r="C2" s="440"/>
      <c r="D2" s="278"/>
      <c r="E2" s="279"/>
      <c r="G2" s="42"/>
    </row>
    <row r="3" spans="1:7" ht="16.5">
      <c r="A3" s="76"/>
      <c r="B3" s="89"/>
      <c r="C3" s="303"/>
      <c r="D3" s="39"/>
      <c r="E3" s="280"/>
      <c r="G3" s="42"/>
    </row>
    <row r="4" spans="1:7" ht="16.5">
      <c r="A4" s="76">
        <v>1</v>
      </c>
      <c r="B4" s="89" t="s">
        <v>314</v>
      </c>
      <c r="C4" s="299">
        <f>SUM(C5:C6)</f>
        <v>9940</v>
      </c>
      <c r="D4" s="284">
        <f>SUM(D5:D6)</f>
        <v>9940</v>
      </c>
      <c r="E4" s="113">
        <f>SUM(E5:E6)</f>
        <v>0</v>
      </c>
      <c r="G4" s="42"/>
    </row>
    <row r="5" spans="1:7" ht="33">
      <c r="A5" s="76"/>
      <c r="B5" s="80" t="s">
        <v>368</v>
      </c>
      <c r="C5" s="300">
        <v>2500</v>
      </c>
      <c r="D5" s="283">
        <v>2500</v>
      </c>
      <c r="E5" s="292">
        <f aca="true" t="shared" si="0" ref="E5:E40">C5-D5</f>
        <v>0</v>
      </c>
      <c r="G5" s="42"/>
    </row>
    <row r="6" spans="1:7" ht="33">
      <c r="A6" s="76"/>
      <c r="B6" s="80" t="s">
        <v>369</v>
      </c>
      <c r="C6" s="300">
        <v>7440</v>
      </c>
      <c r="D6" s="283">
        <v>7440</v>
      </c>
      <c r="E6" s="292">
        <f t="shared" si="0"/>
        <v>0</v>
      </c>
      <c r="G6" s="42"/>
    </row>
    <row r="7" spans="1:7" ht="16.5">
      <c r="A7" s="76"/>
      <c r="B7" s="80"/>
      <c r="C7" s="300"/>
      <c r="D7" s="39"/>
      <c r="E7" s="292"/>
      <c r="G7" s="42"/>
    </row>
    <row r="8" spans="1:7" ht="16.5">
      <c r="A8" s="76">
        <v>2</v>
      </c>
      <c r="B8" s="162" t="s">
        <v>185</v>
      </c>
      <c r="C8" s="299">
        <f>SUM(C9)</f>
        <v>27000</v>
      </c>
      <c r="D8" s="403">
        <f>SUM(D9)</f>
        <v>0</v>
      </c>
      <c r="E8" s="113">
        <f>SUM(E9)</f>
        <v>27000</v>
      </c>
      <c r="G8" s="42"/>
    </row>
    <row r="9" spans="1:7" ht="16.5">
      <c r="A9" s="76"/>
      <c r="B9" s="80" t="s">
        <v>389</v>
      </c>
      <c r="C9" s="300">
        <v>27000</v>
      </c>
      <c r="D9" s="39"/>
      <c r="E9" s="292">
        <f>C9-D9</f>
        <v>27000</v>
      </c>
      <c r="G9" s="42"/>
    </row>
    <row r="10" spans="1:7" ht="16.5">
      <c r="A10" s="76"/>
      <c r="B10" s="80"/>
      <c r="C10" s="300"/>
      <c r="D10" s="39"/>
      <c r="E10" s="292"/>
      <c r="G10" s="42"/>
    </row>
    <row r="11" spans="1:7" ht="16.5">
      <c r="A11" s="76">
        <v>3</v>
      </c>
      <c r="B11" s="89" t="s">
        <v>470</v>
      </c>
      <c r="C11" s="299">
        <f>SUM(C12:C12)</f>
        <v>35000</v>
      </c>
      <c r="D11" s="404">
        <f>SUM(D12:D12)</f>
        <v>0</v>
      </c>
      <c r="E11" s="307">
        <f>SUM(E12:E12)</f>
        <v>35000</v>
      </c>
      <c r="G11" s="42"/>
    </row>
    <row r="12" spans="1:7" ht="16.5">
      <c r="A12" s="76"/>
      <c r="B12" s="80" t="s">
        <v>68</v>
      </c>
      <c r="C12" s="300">
        <v>35000</v>
      </c>
      <c r="D12" s="39"/>
      <c r="E12" s="292">
        <f t="shared" si="0"/>
        <v>35000</v>
      </c>
      <c r="G12" s="42"/>
    </row>
    <row r="13" spans="1:7" ht="16.5">
      <c r="A13" s="76"/>
      <c r="B13" s="114"/>
      <c r="C13" s="300"/>
      <c r="D13" s="39"/>
      <c r="E13" s="292"/>
      <c r="G13" s="42"/>
    </row>
    <row r="14" spans="1:7" ht="16.5">
      <c r="A14" s="76">
        <v>4</v>
      </c>
      <c r="B14" s="78" t="s">
        <v>315</v>
      </c>
      <c r="C14" s="299">
        <f>SUM(C15:C28)</f>
        <v>32249</v>
      </c>
      <c r="D14" s="299">
        <f>SUM(D15:D28)</f>
        <v>0</v>
      </c>
      <c r="E14" s="113">
        <f>C14-D14</f>
        <v>32249</v>
      </c>
      <c r="G14" s="42"/>
    </row>
    <row r="15" spans="1:7" ht="16.5">
      <c r="A15" s="76"/>
      <c r="B15" s="80" t="s">
        <v>65</v>
      </c>
      <c r="C15" s="300">
        <v>8907</v>
      </c>
      <c r="D15" s="39"/>
      <c r="E15" s="292">
        <f t="shared" si="0"/>
        <v>8907</v>
      </c>
      <c r="G15" s="42"/>
    </row>
    <row r="16" spans="1:7" ht="16.5">
      <c r="A16" s="76"/>
      <c r="B16" s="80" t="s">
        <v>69</v>
      </c>
      <c r="C16" s="300">
        <v>240</v>
      </c>
      <c r="D16" s="39"/>
      <c r="E16" s="292">
        <f t="shared" si="0"/>
        <v>240</v>
      </c>
      <c r="G16" s="42"/>
    </row>
    <row r="17" spans="1:7" ht="33">
      <c r="A17" s="84"/>
      <c r="B17" s="85" t="s">
        <v>393</v>
      </c>
      <c r="C17" s="304">
        <v>1000</v>
      </c>
      <c r="D17" s="39"/>
      <c r="E17" s="292">
        <f t="shared" si="0"/>
        <v>1000</v>
      </c>
      <c r="G17" s="42"/>
    </row>
    <row r="18" spans="1:7" ht="16.5">
      <c r="A18" s="84"/>
      <c r="B18" s="85" t="s">
        <v>363</v>
      </c>
      <c r="C18" s="304">
        <v>100</v>
      </c>
      <c r="D18" s="39"/>
      <c r="E18" s="292">
        <f t="shared" si="0"/>
        <v>100</v>
      </c>
      <c r="G18" s="42"/>
    </row>
    <row r="19" spans="1:7" ht="33">
      <c r="A19" s="84"/>
      <c r="B19" s="85" t="s">
        <v>362</v>
      </c>
      <c r="C19" s="304">
        <v>2000</v>
      </c>
      <c r="D19" s="39"/>
      <c r="E19" s="292">
        <f t="shared" si="0"/>
        <v>2000</v>
      </c>
      <c r="G19" s="42"/>
    </row>
    <row r="20" spans="1:7" ht="16.5">
      <c r="A20" s="84"/>
      <c r="B20" s="85" t="s">
        <v>312</v>
      </c>
      <c r="C20" s="305">
        <v>150</v>
      </c>
      <c r="D20" s="39"/>
      <c r="E20" s="292">
        <f t="shared" si="0"/>
        <v>150</v>
      </c>
      <c r="G20" s="42"/>
    </row>
    <row r="21" spans="1:7" ht="16.5">
      <c r="A21" s="84"/>
      <c r="B21" s="405" t="s">
        <v>66</v>
      </c>
      <c r="C21" s="402">
        <v>16302</v>
      </c>
      <c r="D21" s="39"/>
      <c r="E21" s="292">
        <f t="shared" si="0"/>
        <v>16302</v>
      </c>
      <c r="G21" s="42"/>
    </row>
    <row r="22" spans="1:7" ht="16.5">
      <c r="A22" s="84"/>
      <c r="B22" s="405" t="s">
        <v>361</v>
      </c>
      <c r="C22" s="402">
        <v>500</v>
      </c>
      <c r="D22" s="39"/>
      <c r="E22" s="292">
        <f t="shared" si="0"/>
        <v>500</v>
      </c>
      <c r="G22" s="42"/>
    </row>
    <row r="23" spans="1:7" ht="16.5">
      <c r="A23" s="84"/>
      <c r="B23" s="405" t="s">
        <v>67</v>
      </c>
      <c r="C23" s="402">
        <v>1000</v>
      </c>
      <c r="D23" s="39"/>
      <c r="E23" s="292">
        <f t="shared" si="0"/>
        <v>1000</v>
      </c>
      <c r="G23" s="42"/>
    </row>
    <row r="24" spans="1:7" ht="16.5">
      <c r="A24" s="84"/>
      <c r="B24" s="405" t="s">
        <v>156</v>
      </c>
      <c r="C24" s="402">
        <v>300</v>
      </c>
      <c r="D24" s="39"/>
      <c r="E24" s="292">
        <f t="shared" si="0"/>
        <v>300</v>
      </c>
      <c r="G24" s="42"/>
    </row>
    <row r="25" spans="1:7" ht="16.5">
      <c r="A25" s="84"/>
      <c r="B25" s="405" t="s">
        <v>394</v>
      </c>
      <c r="C25" s="402">
        <v>1000</v>
      </c>
      <c r="D25" s="39"/>
      <c r="E25" s="292">
        <f t="shared" si="0"/>
        <v>1000</v>
      </c>
      <c r="G25" s="42"/>
    </row>
    <row r="26" spans="1:7" ht="16.5">
      <c r="A26" s="84"/>
      <c r="B26" s="405" t="s">
        <v>395</v>
      </c>
      <c r="C26" s="402">
        <v>250</v>
      </c>
      <c r="D26" s="39"/>
      <c r="E26" s="292">
        <f t="shared" si="0"/>
        <v>250</v>
      </c>
      <c r="G26" s="42"/>
    </row>
    <row r="27" spans="1:7" ht="16.5">
      <c r="A27" s="84"/>
      <c r="B27" s="405" t="s">
        <v>396</v>
      </c>
      <c r="C27" s="402">
        <v>300</v>
      </c>
      <c r="D27" s="39"/>
      <c r="E27" s="292">
        <f t="shared" si="0"/>
        <v>300</v>
      </c>
      <c r="G27" s="42"/>
    </row>
    <row r="28" spans="1:7" ht="16.5">
      <c r="A28" s="84"/>
      <c r="B28" s="405" t="s">
        <v>465</v>
      </c>
      <c r="C28" s="402">
        <v>200</v>
      </c>
      <c r="D28" s="39"/>
      <c r="E28" s="292">
        <f t="shared" si="0"/>
        <v>200</v>
      </c>
      <c r="G28" s="42"/>
    </row>
    <row r="29" spans="1:7" ht="16.5">
      <c r="A29" s="84"/>
      <c r="B29" s="405"/>
      <c r="C29" s="402"/>
      <c r="D29" s="39"/>
      <c r="E29" s="292"/>
      <c r="G29" s="42"/>
    </row>
    <row r="30" spans="1:7" ht="16.5">
      <c r="A30" s="84">
        <v>5</v>
      </c>
      <c r="B30" s="100" t="s">
        <v>466</v>
      </c>
      <c r="C30" s="404">
        <f>SUM(C31:C32)</f>
        <v>4487</v>
      </c>
      <c r="D30" s="404">
        <f>SUM(D31:D32)</f>
        <v>0</v>
      </c>
      <c r="E30" s="307">
        <f t="shared" si="0"/>
        <v>4487</v>
      </c>
      <c r="G30" s="42"/>
    </row>
    <row r="31" spans="1:7" ht="16.5">
      <c r="A31" s="84"/>
      <c r="B31" s="101" t="s">
        <v>397</v>
      </c>
      <c r="C31" s="402">
        <v>3987</v>
      </c>
      <c r="D31" s="39"/>
      <c r="E31" s="292">
        <f t="shared" si="0"/>
        <v>3987</v>
      </c>
      <c r="G31" s="42"/>
    </row>
    <row r="32" spans="1:7" ht="16.5">
      <c r="A32" s="84"/>
      <c r="B32" s="405" t="s">
        <v>398</v>
      </c>
      <c r="C32" s="402">
        <v>500</v>
      </c>
      <c r="D32" s="39"/>
      <c r="E32" s="292">
        <f t="shared" si="0"/>
        <v>500</v>
      </c>
      <c r="G32" s="42"/>
    </row>
    <row r="33" spans="1:7" ht="16.5">
      <c r="A33" s="76"/>
      <c r="B33" s="115"/>
      <c r="C33" s="402"/>
      <c r="D33" s="39"/>
      <c r="E33" s="292"/>
      <c r="G33" s="42"/>
    </row>
    <row r="34" spans="1:7" ht="16.5">
      <c r="A34" s="84">
        <v>6</v>
      </c>
      <c r="B34" s="116" t="s">
        <v>467</v>
      </c>
      <c r="C34" s="306">
        <f>SUM(C35:C36)</f>
        <v>3500</v>
      </c>
      <c r="D34" s="306">
        <f>SUM(D35:D35)</f>
        <v>0</v>
      </c>
      <c r="E34" s="307">
        <f>C34-D34</f>
        <v>3500</v>
      </c>
      <c r="G34" s="42"/>
    </row>
    <row r="35" spans="1:7" ht="16.5">
      <c r="A35" s="76"/>
      <c r="B35" s="115" t="s">
        <v>471</v>
      </c>
      <c r="C35" s="300">
        <v>1500</v>
      </c>
      <c r="D35" s="39"/>
      <c r="E35" s="292">
        <f t="shared" si="0"/>
        <v>1500</v>
      </c>
      <c r="G35" s="42"/>
    </row>
    <row r="36" spans="1:7" ht="16.5">
      <c r="A36" s="76"/>
      <c r="B36" s="115" t="s">
        <v>399</v>
      </c>
      <c r="C36" s="300">
        <v>2000</v>
      </c>
      <c r="D36" s="39"/>
      <c r="E36" s="292">
        <f t="shared" si="0"/>
        <v>2000</v>
      </c>
      <c r="G36" s="42"/>
    </row>
    <row r="37" spans="1:7" ht="16.5">
      <c r="A37" s="76"/>
      <c r="B37" s="91" t="s">
        <v>24</v>
      </c>
      <c r="C37" s="297">
        <f>C4+C11+C14+C34+C30+C8</f>
        <v>112176</v>
      </c>
      <c r="D37" s="439">
        <f>D4+D11+D14+D34+D30+D8</f>
        <v>9940</v>
      </c>
      <c r="E37" s="109">
        <f>E4+E11+E14+E34+E30+E8</f>
        <v>102236</v>
      </c>
      <c r="G37" s="42"/>
    </row>
    <row r="38" spans="1:7" ht="16.5">
      <c r="A38" s="105"/>
      <c r="B38" s="452"/>
      <c r="C38" s="297"/>
      <c r="D38" s="455"/>
      <c r="E38" s="453"/>
      <c r="G38" s="42"/>
    </row>
    <row r="39" spans="1:7" ht="16.5">
      <c r="A39" s="583" t="s">
        <v>60</v>
      </c>
      <c r="B39" s="584"/>
      <c r="C39" s="300"/>
      <c r="D39" s="39"/>
      <c r="E39" s="292">
        <f t="shared" si="0"/>
        <v>0</v>
      </c>
      <c r="G39" s="42"/>
    </row>
    <row r="40" spans="1:5" ht="16.5">
      <c r="A40" s="76"/>
      <c r="B40" s="91" t="s">
        <v>24</v>
      </c>
      <c r="C40" s="297">
        <v>0</v>
      </c>
      <c r="D40" s="39"/>
      <c r="E40" s="292">
        <f t="shared" si="0"/>
        <v>0</v>
      </c>
    </row>
    <row r="41" spans="1:5" ht="16.5">
      <c r="A41" s="342"/>
      <c r="B41" s="438"/>
      <c r="C41" s="439"/>
      <c r="D41" s="39"/>
      <c r="E41" s="347"/>
    </row>
    <row r="42" spans="1:5" ht="17.25" thickBot="1">
      <c r="A42" s="86"/>
      <c r="B42" s="93" t="s">
        <v>58</v>
      </c>
      <c r="C42" s="301">
        <f>SUM(C40+C37)</f>
        <v>112176</v>
      </c>
      <c r="D42" s="454">
        <f>SUM(D40+D37)</f>
        <v>9940</v>
      </c>
      <c r="E42" s="112">
        <f>SUM(E40+E37)</f>
        <v>102236</v>
      </c>
    </row>
    <row r="44" ht="16.5">
      <c r="B44" s="3"/>
    </row>
  </sheetData>
  <sheetProtection/>
  <mergeCells count="2">
    <mergeCell ref="A2:B2"/>
    <mergeCell ref="A39:B39"/>
  </mergeCells>
  <printOptions/>
  <pageMargins left="0.1968503937007874" right="0.15748031496062992" top="0.7480314960629921" bottom="0.35433070866141736" header="0.2362204724409449" footer="0.15748031496062992"/>
  <pageSetup horizontalDpi="600" verticalDpi="600" orientation="portrait" paperSize="9" scale="90" r:id="rId1"/>
  <headerFooter>
    <oddHeader>&amp;C&amp;"Book Antiqua,Félkövér"&amp;11Keszthely Város Önkormányzata
egyéb működési célú támogatásai ÁHT-n kívülre&amp;R&amp;"Book Antiqua,Félkövér"13. melléklet
ezer Ft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2" sqref="A2:IV20"/>
    </sheetView>
  </sheetViews>
  <sheetFormatPr defaultColWidth="9.140625" defaultRowHeight="12.75"/>
  <cols>
    <col min="1" max="1" width="6.140625" style="95" bestFit="1" customWidth="1"/>
    <col min="2" max="2" width="59.421875" style="3" customWidth="1"/>
    <col min="3" max="3" width="10.140625" style="3" bestFit="1" customWidth="1"/>
    <col min="4" max="4" width="9.8515625" style="3" bestFit="1" customWidth="1"/>
    <col min="5" max="5" width="11.140625" style="3" bestFit="1" customWidth="1"/>
    <col min="6" max="16384" width="9.140625" style="3" customWidth="1"/>
  </cols>
  <sheetData>
    <row r="1" spans="1:7" ht="45.75" thickBot="1">
      <c r="A1" s="74" t="s">
        <v>14</v>
      </c>
      <c r="B1" s="75" t="s">
        <v>285</v>
      </c>
      <c r="C1" s="282" t="s">
        <v>384</v>
      </c>
      <c r="D1" s="140" t="s">
        <v>195</v>
      </c>
      <c r="E1" s="267" t="s">
        <v>196</v>
      </c>
      <c r="G1" s="42"/>
    </row>
    <row r="2" spans="1:7" s="4" customFormat="1" ht="16.5" customHeight="1">
      <c r="A2" s="750" t="s">
        <v>62</v>
      </c>
      <c r="B2" s="751"/>
      <c r="C2" s="440"/>
      <c r="D2" s="752"/>
      <c r="E2" s="753"/>
      <c r="G2" s="624"/>
    </row>
    <row r="3" spans="1:7" s="4" customFormat="1" ht="16.5">
      <c r="A3" s="622"/>
      <c r="B3" s="754"/>
      <c r="C3" s="303"/>
      <c r="D3" s="653"/>
      <c r="E3" s="755"/>
      <c r="G3" s="624"/>
    </row>
    <row r="4" spans="1:7" s="4" customFormat="1" ht="16.5">
      <c r="A4" s="622">
        <v>1</v>
      </c>
      <c r="B4" s="756" t="s">
        <v>366</v>
      </c>
      <c r="C4" s="299">
        <f>SUM(C5:C5)</f>
        <v>2000</v>
      </c>
      <c r="D4" s="299">
        <f>SUM(D5:D5)</f>
        <v>0</v>
      </c>
      <c r="E4" s="113">
        <f>SUM(E5:E5)</f>
        <v>2000</v>
      </c>
      <c r="G4" s="624"/>
    </row>
    <row r="5" spans="1:7" s="4" customFormat="1" ht="16.5">
      <c r="A5" s="622"/>
      <c r="B5" s="757" t="s">
        <v>391</v>
      </c>
      <c r="C5" s="402">
        <v>2000</v>
      </c>
      <c r="D5" s="401"/>
      <c r="E5" s="363">
        <f>C5-D5</f>
        <v>2000</v>
      </c>
      <c r="G5" s="624"/>
    </row>
    <row r="6" spans="1:7" s="4" customFormat="1" ht="16.5">
      <c r="A6" s="622"/>
      <c r="B6" s="754"/>
      <c r="C6" s="758"/>
      <c r="D6" s="653"/>
      <c r="E6" s="755"/>
      <c r="G6" s="624"/>
    </row>
    <row r="7" spans="1:7" s="4" customFormat="1" ht="30.75">
      <c r="A7" s="622">
        <v>2</v>
      </c>
      <c r="B7" s="754" t="s">
        <v>390</v>
      </c>
      <c r="C7" s="299">
        <f>SUM(C8)</f>
        <v>5000</v>
      </c>
      <c r="D7" s="299">
        <f>SUM(D8)</f>
        <v>0</v>
      </c>
      <c r="E7" s="113">
        <f>SUM(E8)</f>
        <v>5000</v>
      </c>
      <c r="G7" s="624"/>
    </row>
    <row r="8" spans="1:7" s="4" customFormat="1" ht="16.5">
      <c r="A8" s="622"/>
      <c r="B8" s="759" t="s">
        <v>365</v>
      </c>
      <c r="C8" s="300">
        <v>5000</v>
      </c>
      <c r="D8" s="300"/>
      <c r="E8" s="363">
        <f>C8-D8</f>
        <v>5000</v>
      </c>
      <c r="G8" s="624"/>
    </row>
    <row r="9" spans="1:7" s="4" customFormat="1" ht="16.5">
      <c r="A9" s="622"/>
      <c r="B9" s="760"/>
      <c r="C9" s="300"/>
      <c r="D9" s="300"/>
      <c r="E9" s="363">
        <f>C9-D9</f>
        <v>0</v>
      </c>
      <c r="G9" s="624"/>
    </row>
    <row r="10" spans="1:7" s="4" customFormat="1" ht="30.75">
      <c r="A10" s="622">
        <v>3</v>
      </c>
      <c r="B10" s="756" t="s">
        <v>316</v>
      </c>
      <c r="C10" s="299">
        <f>SUM(C11:C13)</f>
        <v>7000</v>
      </c>
      <c r="D10" s="306">
        <f>SUM(D11:D13)</f>
        <v>0</v>
      </c>
      <c r="E10" s="362">
        <f>SUM(E11:E13)</f>
        <v>7000</v>
      </c>
      <c r="G10" s="624"/>
    </row>
    <row r="11" spans="1:7" s="4" customFormat="1" ht="33">
      <c r="A11" s="622"/>
      <c r="B11" s="759" t="s">
        <v>364</v>
      </c>
      <c r="C11" s="300">
        <v>5000</v>
      </c>
      <c r="D11" s="653"/>
      <c r="E11" s="761">
        <f>C11-D11</f>
        <v>5000</v>
      </c>
      <c r="G11" s="624"/>
    </row>
    <row r="12" spans="1:7" s="4" customFormat="1" ht="33">
      <c r="A12" s="622"/>
      <c r="B12" s="759" t="s">
        <v>392</v>
      </c>
      <c r="C12" s="300">
        <v>2000</v>
      </c>
      <c r="D12" s="653"/>
      <c r="E12" s="761">
        <f>C12-D12</f>
        <v>2000</v>
      </c>
      <c r="G12" s="624"/>
    </row>
    <row r="13" spans="1:7" s="4" customFormat="1" ht="17.25" customHeight="1">
      <c r="A13" s="622"/>
      <c r="B13" s="760"/>
      <c r="C13" s="300"/>
      <c r="D13" s="653"/>
      <c r="E13" s="382">
        <f>C13-D13</f>
        <v>0</v>
      </c>
      <c r="G13" s="624"/>
    </row>
    <row r="14" spans="1:7" s="4" customFormat="1" ht="16.5">
      <c r="A14" s="622"/>
      <c r="B14" s="762" t="s">
        <v>24</v>
      </c>
      <c r="C14" s="299">
        <f>SUM(C4+C7+C10)</f>
        <v>14000</v>
      </c>
      <c r="D14" s="299">
        <f>SUM(D4+D7+D10)</f>
        <v>0</v>
      </c>
      <c r="E14" s="113">
        <f>SUM(E4+E7+E10)</f>
        <v>14000</v>
      </c>
      <c r="G14" s="624"/>
    </row>
    <row r="15" spans="1:7" s="4" customFormat="1" ht="16.5">
      <c r="A15" s="622"/>
      <c r="B15" s="762"/>
      <c r="C15" s="283"/>
      <c r="D15" s="653"/>
      <c r="E15" s="761"/>
      <c r="G15" s="624"/>
    </row>
    <row r="16" spans="1:7" s="4" customFormat="1" ht="16.5">
      <c r="A16" s="763" t="s">
        <v>60</v>
      </c>
      <c r="B16" s="764"/>
      <c r="C16" s="283"/>
      <c r="D16" s="653"/>
      <c r="E16" s="761">
        <f>C16-D16</f>
        <v>0</v>
      </c>
      <c r="G16" s="624"/>
    </row>
    <row r="17" spans="1:7" s="4" customFormat="1" ht="16.5">
      <c r="A17" s="622"/>
      <c r="B17" s="765"/>
      <c r="C17" s="283"/>
      <c r="D17" s="653"/>
      <c r="E17" s="761"/>
      <c r="G17" s="624"/>
    </row>
    <row r="18" spans="1:7" s="4" customFormat="1" ht="16.5">
      <c r="A18" s="622"/>
      <c r="B18" s="762" t="s">
        <v>24</v>
      </c>
      <c r="C18" s="283">
        <v>0</v>
      </c>
      <c r="D18" s="653"/>
      <c r="E18" s="761">
        <f>C18-D18</f>
        <v>0</v>
      </c>
      <c r="G18" s="624"/>
    </row>
    <row r="19" spans="1:5" s="4" customFormat="1" ht="16.5">
      <c r="A19" s="622"/>
      <c r="B19" s="766"/>
      <c r="C19" s="283"/>
      <c r="D19" s="653"/>
      <c r="E19" s="761"/>
    </row>
    <row r="20" spans="1:5" s="4" customFormat="1" ht="17.25" thickBot="1">
      <c r="A20" s="617"/>
      <c r="B20" s="767" t="s">
        <v>58</v>
      </c>
      <c r="C20" s="308">
        <f>SUM(C16+C14)</f>
        <v>14000</v>
      </c>
      <c r="D20" s="308">
        <f>SUM(D16+D14)</f>
        <v>0</v>
      </c>
      <c r="E20" s="768">
        <f>SUM(E16+E14)</f>
        <v>14000</v>
      </c>
    </row>
  </sheetData>
  <sheetProtection/>
  <mergeCells count="2">
    <mergeCell ref="A2:B2"/>
    <mergeCell ref="A16:B16"/>
  </mergeCells>
  <printOptions/>
  <pageMargins left="0.5905511811023623" right="0.4330708661417323" top="1.220472440944882" bottom="0.7480314960629921" header="0.31496062992125984" footer="0.31496062992125984"/>
  <pageSetup horizontalDpi="600" verticalDpi="600" orientation="portrait" paperSize="9" scale="90" r:id="rId1"/>
  <headerFooter>
    <oddHeader>&amp;C&amp;"Book Antiqua,Félkövér"&amp;11Keszthely Város Önkormányzata
egyéb felhalmozási célú kiadásai ÁHT-n kívülre&amp;R&amp;"Book Antiqua,Félkövér"14. melléklet
ezer Ft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9" sqref="A8:A9"/>
    </sheetView>
  </sheetViews>
  <sheetFormatPr defaultColWidth="9.140625" defaultRowHeight="12.75"/>
  <cols>
    <col min="1" max="1" width="52.7109375" style="3" customWidth="1"/>
    <col min="2" max="2" width="20.00390625" style="3" customWidth="1"/>
    <col min="3" max="3" width="9.28125" style="3" bestFit="1" customWidth="1"/>
    <col min="4" max="4" width="11.140625" style="3" bestFit="1" customWidth="1"/>
    <col min="5" max="5" width="9.421875" style="3" bestFit="1" customWidth="1"/>
    <col min="6" max="6" width="11.140625" style="3" bestFit="1" customWidth="1"/>
    <col min="7" max="7" width="12.7109375" style="3" customWidth="1"/>
    <col min="8" max="16384" width="9.140625" style="3" customWidth="1"/>
  </cols>
  <sheetData>
    <row r="1" spans="1:7" ht="20.25" customHeight="1">
      <c r="A1" s="585" t="s">
        <v>106</v>
      </c>
      <c r="B1" s="587" t="s">
        <v>308</v>
      </c>
      <c r="C1" s="589" t="s">
        <v>107</v>
      </c>
      <c r="D1" s="589"/>
      <c r="E1" s="589" t="s">
        <v>108</v>
      </c>
      <c r="F1" s="589"/>
      <c r="G1" s="590" t="s">
        <v>109</v>
      </c>
    </row>
    <row r="2" spans="1:7" ht="34.5" customHeight="1" thickBot="1">
      <c r="A2" s="586"/>
      <c r="B2" s="588"/>
      <c r="C2" s="190" t="s">
        <v>110</v>
      </c>
      <c r="D2" s="190" t="s">
        <v>111</v>
      </c>
      <c r="E2" s="190" t="s">
        <v>112</v>
      </c>
      <c r="F2" s="190" t="s">
        <v>111</v>
      </c>
      <c r="G2" s="591"/>
    </row>
    <row r="3" spans="1:7" ht="16.5">
      <c r="A3" s="191" t="s">
        <v>113</v>
      </c>
      <c r="B3" s="249" t="s">
        <v>157</v>
      </c>
      <c r="C3" s="192">
        <v>100</v>
      </c>
      <c r="D3" s="193">
        <v>10000</v>
      </c>
      <c r="E3" s="192"/>
      <c r="F3" s="193"/>
      <c r="G3" s="194">
        <f aca="true" t="shared" si="0" ref="G3:G11">SUM(F3+D3)</f>
        <v>10000</v>
      </c>
    </row>
    <row r="4" spans="1:7" ht="16.5">
      <c r="A4" s="195" t="s">
        <v>114</v>
      </c>
      <c r="B4" s="196" t="s">
        <v>157</v>
      </c>
      <c r="C4" s="197"/>
      <c r="D4" s="198">
        <v>0</v>
      </c>
      <c r="E4" s="197">
        <v>40</v>
      </c>
      <c r="F4" s="198">
        <v>15100</v>
      </c>
      <c r="G4" s="199">
        <f t="shared" si="0"/>
        <v>15100</v>
      </c>
    </row>
    <row r="5" spans="1:7" ht="16.5">
      <c r="A5" s="195" t="s">
        <v>115</v>
      </c>
      <c r="B5" s="196" t="s">
        <v>157</v>
      </c>
      <c r="C5" s="197">
        <v>100</v>
      </c>
      <c r="D5" s="198">
        <v>12600</v>
      </c>
      <c r="E5" s="197" t="s">
        <v>116</v>
      </c>
      <c r="F5" s="198">
        <v>5100</v>
      </c>
      <c r="G5" s="199">
        <f t="shared" si="0"/>
        <v>17700</v>
      </c>
    </row>
    <row r="6" spans="1:7" ht="16.5">
      <c r="A6" s="195" t="s">
        <v>117</v>
      </c>
      <c r="B6" s="249" t="s">
        <v>157</v>
      </c>
      <c r="C6" s="198">
        <v>0</v>
      </c>
      <c r="D6" s="198">
        <v>0</v>
      </c>
      <c r="E6" s="198">
        <v>0</v>
      </c>
      <c r="F6" s="198">
        <v>0</v>
      </c>
      <c r="G6" s="199">
        <f t="shared" si="0"/>
        <v>0</v>
      </c>
    </row>
    <row r="7" spans="1:7" ht="16.5">
      <c r="A7" s="195" t="s">
        <v>118</v>
      </c>
      <c r="B7" s="196" t="s">
        <v>493</v>
      </c>
      <c r="C7" s="252">
        <v>100</v>
      </c>
      <c r="D7" s="251">
        <v>173</v>
      </c>
      <c r="E7" s="252"/>
      <c r="F7" s="251"/>
      <c r="G7" s="253">
        <f t="shared" si="0"/>
        <v>173</v>
      </c>
    </row>
    <row r="8" spans="1:7" ht="16.5">
      <c r="A8" s="195" t="s">
        <v>119</v>
      </c>
      <c r="B8" s="196" t="s">
        <v>493</v>
      </c>
      <c r="C8" s="252">
        <v>100</v>
      </c>
      <c r="D8" s="251">
        <v>0</v>
      </c>
      <c r="E8" s="252"/>
      <c r="F8" s="251"/>
      <c r="G8" s="253">
        <f t="shared" si="0"/>
        <v>0</v>
      </c>
    </row>
    <row r="9" spans="1:7" ht="16.5">
      <c r="A9" s="195" t="s">
        <v>120</v>
      </c>
      <c r="B9" s="196" t="s">
        <v>121</v>
      </c>
      <c r="C9" s="252">
        <v>100</v>
      </c>
      <c r="D9" s="251">
        <v>26119</v>
      </c>
      <c r="E9" s="252">
        <v>92</v>
      </c>
      <c r="F9" s="251">
        <v>8723</v>
      </c>
      <c r="G9" s="253">
        <f t="shared" si="0"/>
        <v>34842</v>
      </c>
    </row>
    <row r="10" spans="1:7" ht="33">
      <c r="A10" s="200" t="s">
        <v>122</v>
      </c>
      <c r="B10" s="201"/>
      <c r="C10" s="198">
        <v>0</v>
      </c>
      <c r="D10" s="198"/>
      <c r="E10" s="198">
        <v>0</v>
      </c>
      <c r="F10" s="198"/>
      <c r="G10" s="199">
        <f t="shared" si="0"/>
        <v>0</v>
      </c>
    </row>
    <row r="11" spans="1:7" ht="16.5">
      <c r="A11" s="200" t="s">
        <v>123</v>
      </c>
      <c r="B11" s="202"/>
      <c r="C11" s="203">
        <v>0</v>
      </c>
      <c r="D11" s="203">
        <v>0</v>
      </c>
      <c r="E11" s="203">
        <v>0</v>
      </c>
      <c r="F11" s="203">
        <v>0</v>
      </c>
      <c r="G11" s="204">
        <f t="shared" si="0"/>
        <v>0</v>
      </c>
    </row>
    <row r="12" spans="1:7" s="42" customFormat="1" ht="15.75" thickBot="1">
      <c r="A12" s="205" t="s">
        <v>24</v>
      </c>
      <c r="B12" s="592"/>
      <c r="C12" s="592"/>
      <c r="D12" s="592"/>
      <c r="E12" s="592"/>
      <c r="F12" s="592"/>
      <c r="G12" s="206">
        <f>SUM(G3:G11)</f>
        <v>77815</v>
      </c>
    </row>
    <row r="14" spans="2:4" ht="16.5">
      <c r="B14" s="174"/>
      <c r="C14" s="174"/>
      <c r="D14" s="207"/>
    </row>
    <row r="16" ht="16.5">
      <c r="D16" s="208"/>
    </row>
    <row r="17" ht="16.5">
      <c r="D17" s="208"/>
    </row>
    <row r="18" ht="16.5">
      <c r="D18" s="208"/>
    </row>
  </sheetData>
  <sheetProtection/>
  <mergeCells count="6">
    <mergeCell ref="A1:A2"/>
    <mergeCell ref="B1:B2"/>
    <mergeCell ref="C1:D1"/>
    <mergeCell ref="E1:F1"/>
    <mergeCell ref="G1:G2"/>
    <mergeCell ref="B12:F12"/>
  </mergeCells>
  <printOptions/>
  <pageMargins left="0.7086614173228347" right="0.7086614173228347" top="1.0236220472440944" bottom="0.7480314960629921" header="0.31496062992125984" footer="0.31496062992125984"/>
  <pageSetup horizontalDpi="600" verticalDpi="600" orientation="landscape" paperSize="9" r:id="rId1"/>
  <headerFooter>
    <oddHeader>&amp;C&amp;"Book Antiqua,Félkövér"&amp;11Keszthely Város Önkormányzata 
2017. évi közvetett támogatásai&amp;R&amp;"Book Antiqua,Normál"&amp;11 &amp;"Book Antiqua,Félkövér"15. melléklet
ezer Ft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28">
      <selection activeCell="D37" sqref="D37"/>
    </sheetView>
  </sheetViews>
  <sheetFormatPr defaultColWidth="9.140625" defaultRowHeight="12.75"/>
  <cols>
    <col min="1" max="1" width="6.28125" style="1" customWidth="1"/>
    <col min="2" max="2" width="89.57421875" style="1" customWidth="1"/>
    <col min="3" max="3" width="12.00390625" style="1" bestFit="1" customWidth="1"/>
    <col min="4" max="4" width="12.140625" style="1" bestFit="1" customWidth="1"/>
    <col min="5" max="5" width="11.57421875" style="1" bestFit="1" customWidth="1"/>
    <col min="6" max="6" width="12.8515625" style="1" bestFit="1" customWidth="1"/>
    <col min="7" max="7" width="11.00390625" style="1" bestFit="1" customWidth="1"/>
    <col min="8" max="8" width="12.00390625" style="1" bestFit="1" customWidth="1"/>
    <col min="9" max="16384" width="9.140625" style="1" customWidth="1"/>
  </cols>
  <sheetData>
    <row r="1" spans="1:2" ht="13.5">
      <c r="A1" s="597" t="s">
        <v>124</v>
      </c>
      <c r="B1" s="597"/>
    </row>
    <row r="2" spans="1:2" ht="13.5">
      <c r="A2" s="209"/>
      <c r="B2" s="209"/>
    </row>
    <row r="3" spans="1:2" ht="14.25" thickBot="1">
      <c r="A3" s="597" t="s">
        <v>125</v>
      </c>
      <c r="B3" s="597"/>
    </row>
    <row r="4" spans="1:7" ht="15">
      <c r="A4" s="606" t="s">
        <v>14</v>
      </c>
      <c r="B4" s="608" t="s">
        <v>15</v>
      </c>
      <c r="C4" s="600"/>
      <c r="D4" s="601"/>
      <c r="E4" s="602"/>
      <c r="F4" s="595" t="s">
        <v>1</v>
      </c>
      <c r="G4" s="210"/>
    </row>
    <row r="5" spans="1:7" ht="15.75" thickBot="1">
      <c r="A5" s="607"/>
      <c r="B5" s="609"/>
      <c r="C5" s="211" t="s">
        <v>126</v>
      </c>
      <c r="D5" s="212" t="s">
        <v>127</v>
      </c>
      <c r="E5" s="211" t="s">
        <v>128</v>
      </c>
      <c r="F5" s="596"/>
      <c r="G5" s="210"/>
    </row>
    <row r="6" spans="1:7" ht="54.75">
      <c r="A6" s="215">
        <v>1</v>
      </c>
      <c r="B6" s="216" t="s">
        <v>129</v>
      </c>
      <c r="C6" s="217">
        <v>6585</v>
      </c>
      <c r="D6" s="218">
        <v>6585</v>
      </c>
      <c r="E6" s="218">
        <v>52765</v>
      </c>
      <c r="F6" s="219">
        <f>SUM(C6:E6)</f>
        <v>65935</v>
      </c>
      <c r="G6" s="214"/>
    </row>
    <row r="7" spans="1:7" ht="32.25" customHeight="1">
      <c r="A7" s="384">
        <v>2</v>
      </c>
      <c r="B7" s="383" t="s">
        <v>491</v>
      </c>
      <c r="C7" s="218"/>
      <c r="D7" s="218">
        <v>27000</v>
      </c>
      <c r="E7" s="218"/>
      <c r="F7" s="219">
        <f>SUM(C7:E7)</f>
        <v>27000</v>
      </c>
      <c r="G7" s="214"/>
    </row>
    <row r="8" spans="1:7" ht="33" customHeight="1" thickBot="1">
      <c r="A8" s="389">
        <v>3</v>
      </c>
      <c r="B8" s="390" t="s">
        <v>371</v>
      </c>
      <c r="C8" s="366">
        <v>30000</v>
      </c>
      <c r="D8" s="224"/>
      <c r="E8" s="224"/>
      <c r="F8" s="385">
        <f>SUM(C8:E8)</f>
        <v>30000</v>
      </c>
      <c r="G8" s="214"/>
    </row>
    <row r="9" spans="1:7" s="2" customFormat="1" ht="21" customHeight="1" thickBot="1">
      <c r="A9" s="391"/>
      <c r="B9" s="392" t="s">
        <v>130</v>
      </c>
      <c r="C9" s="220">
        <f>SUM(C6:C8)</f>
        <v>36585</v>
      </c>
      <c r="D9" s="220">
        <f>SUM(D6:D8)</f>
        <v>33585</v>
      </c>
      <c r="E9" s="220">
        <f>SUM(E6:E8)</f>
        <v>52765</v>
      </c>
      <c r="F9" s="220">
        <f>SUM(F6:F8)</f>
        <v>122935</v>
      </c>
      <c r="G9" s="214"/>
    </row>
    <row r="10" spans="1:7" s="2" customFormat="1" ht="15">
      <c r="A10" s="10"/>
      <c r="B10" s="221"/>
      <c r="C10" s="222"/>
      <c r="D10" s="222"/>
      <c r="E10" s="222"/>
      <c r="F10" s="222"/>
      <c r="G10" s="222"/>
    </row>
    <row r="11" spans="1:2" ht="13.5">
      <c r="A11" s="597" t="s">
        <v>131</v>
      </c>
      <c r="B11" s="597"/>
    </row>
    <row r="12" spans="1:6" ht="13.5">
      <c r="A12" s="616" t="s">
        <v>370</v>
      </c>
      <c r="B12" s="616"/>
      <c r="C12" s="616"/>
      <c r="D12" s="616"/>
      <c r="E12" s="616"/>
      <c r="F12" s="616"/>
    </row>
    <row r="13" ht="13.5">
      <c r="G13" s="226"/>
    </row>
    <row r="14" spans="1:7" ht="14.25" thickBot="1">
      <c r="A14" s="610" t="s">
        <v>132</v>
      </c>
      <c r="B14" s="611"/>
      <c r="G14" s="226"/>
    </row>
    <row r="15" spans="1:7" s="2" customFormat="1" ht="18.75" customHeight="1">
      <c r="A15" s="598" t="s">
        <v>14</v>
      </c>
      <c r="B15" s="603" t="s">
        <v>15</v>
      </c>
      <c r="C15" s="474"/>
      <c r="D15" s="475"/>
      <c r="E15" s="605"/>
      <c r="F15" s="593" t="s">
        <v>1</v>
      </c>
      <c r="G15" s="227"/>
    </row>
    <row r="16" spans="1:7" s="2" customFormat="1" ht="15.75" thickBot="1">
      <c r="A16" s="599"/>
      <c r="B16" s="604"/>
      <c r="C16" s="223" t="s">
        <v>126</v>
      </c>
      <c r="D16" s="223" t="s">
        <v>127</v>
      </c>
      <c r="E16" s="223" t="s">
        <v>133</v>
      </c>
      <c r="F16" s="594"/>
      <c r="G16" s="228"/>
    </row>
    <row r="17" spans="1:8" ht="15">
      <c r="A17" s="229">
        <v>1</v>
      </c>
      <c r="B17" s="230" t="s">
        <v>134</v>
      </c>
      <c r="C17" s="17">
        <v>5000</v>
      </c>
      <c r="D17" s="17">
        <v>5000</v>
      </c>
      <c r="E17" s="17">
        <v>66438</v>
      </c>
      <c r="F17" s="231">
        <f>SUM(C17:E17)</f>
        <v>76438</v>
      </c>
      <c r="G17" s="232"/>
      <c r="H17" s="226"/>
    </row>
    <row r="18" spans="1:7" s="2" customFormat="1" ht="17.25" customHeight="1" thickBot="1">
      <c r="A18" s="233"/>
      <c r="B18" s="132" t="s">
        <v>24</v>
      </c>
      <c r="C18" s="234">
        <f>SUM(C17)</f>
        <v>5000</v>
      </c>
      <c r="D18" s="234">
        <f>SUM(D17)</f>
        <v>5000</v>
      </c>
      <c r="E18" s="234">
        <f>SUM(E17)</f>
        <v>66438</v>
      </c>
      <c r="F18" s="235">
        <f>SUM(C18:E18)</f>
        <v>76438</v>
      </c>
      <c r="G18" s="10"/>
    </row>
    <row r="19" spans="1:7" s="2" customFormat="1" ht="15">
      <c r="A19" s="10"/>
      <c r="B19" s="10"/>
      <c r="C19" s="238"/>
      <c r="D19" s="238"/>
      <c r="E19" s="238"/>
      <c r="F19" s="214"/>
      <c r="G19" s="10"/>
    </row>
    <row r="20" spans="1:7" ht="15">
      <c r="A20" s="10"/>
      <c r="B20" s="10"/>
      <c r="C20" s="238"/>
      <c r="D20" s="238"/>
      <c r="E20" s="238"/>
      <c r="F20" s="238"/>
      <c r="G20" s="226"/>
    </row>
    <row r="21" spans="1:7" ht="14.25" thickBot="1">
      <c r="A21" s="597" t="s">
        <v>135</v>
      </c>
      <c r="B21" s="597"/>
      <c r="G21" s="226"/>
    </row>
    <row r="22" spans="1:7" ht="15">
      <c r="A22" s="612" t="s">
        <v>14</v>
      </c>
      <c r="B22" s="614" t="s">
        <v>15</v>
      </c>
      <c r="C22" s="600"/>
      <c r="D22" s="601"/>
      <c r="E22" s="602"/>
      <c r="F22" s="595" t="s">
        <v>1</v>
      </c>
      <c r="G22" s="226"/>
    </row>
    <row r="23" spans="1:7" ht="15.75" thickBot="1">
      <c r="A23" s="613"/>
      <c r="B23" s="615"/>
      <c r="C23" s="211" t="s">
        <v>126</v>
      </c>
      <c r="D23" s="212" t="s">
        <v>127</v>
      </c>
      <c r="E23" s="212" t="s">
        <v>128</v>
      </c>
      <c r="F23" s="596"/>
      <c r="G23" s="226"/>
    </row>
    <row r="24" spans="1:7" ht="41.25">
      <c r="A24" s="368">
        <v>1</v>
      </c>
      <c r="B24" s="367" t="s">
        <v>136</v>
      </c>
      <c r="C24" s="217">
        <v>2147</v>
      </c>
      <c r="D24" s="20">
        <v>1846</v>
      </c>
      <c r="E24" s="20">
        <v>4927</v>
      </c>
      <c r="F24" s="219">
        <f>SUM(C24:E24)</f>
        <v>8920</v>
      </c>
      <c r="G24" s="226"/>
    </row>
    <row r="25" spans="1:7" ht="27.75">
      <c r="A25" s="384">
        <v>2</v>
      </c>
      <c r="B25" s="383" t="s">
        <v>491</v>
      </c>
      <c r="C25" s="218"/>
      <c r="D25" s="20">
        <v>2000</v>
      </c>
      <c r="E25" s="20"/>
      <c r="F25" s="219">
        <f>SUM(C25:E25)</f>
        <v>2000</v>
      </c>
      <c r="G25" s="226"/>
    </row>
    <row r="26" spans="1:7" ht="28.5" thickBot="1">
      <c r="A26" s="215">
        <v>3</v>
      </c>
      <c r="B26" s="216" t="s">
        <v>371</v>
      </c>
      <c r="C26" s="386">
        <v>2060</v>
      </c>
      <c r="D26" s="23"/>
      <c r="E26" s="23"/>
      <c r="F26" s="385">
        <f>SUM(C26:E26)</f>
        <v>2060</v>
      </c>
      <c r="G26" s="226"/>
    </row>
    <row r="27" spans="1:7" ht="17.25" customHeight="1" thickBot="1">
      <c r="A27" s="225"/>
      <c r="B27" s="239" t="s">
        <v>24</v>
      </c>
      <c r="C27" s="220">
        <f>SUM(C24:C26)</f>
        <v>4207</v>
      </c>
      <c r="D27" s="220">
        <f>SUM(D24:D26)</f>
        <v>3846</v>
      </c>
      <c r="E27" s="220">
        <f>SUM(E24:E26)</f>
        <v>4927</v>
      </c>
      <c r="F27" s="255">
        <f>SUM(C27:E27)</f>
        <v>12980</v>
      </c>
      <c r="G27" s="226"/>
    </row>
    <row r="28" spans="1:7" ht="15">
      <c r="A28" s="10"/>
      <c r="B28" s="221"/>
      <c r="C28" s="222"/>
      <c r="D28" s="222"/>
      <c r="E28" s="222"/>
      <c r="F28" s="222"/>
      <c r="G28" s="226"/>
    </row>
    <row r="29" spans="1:2" ht="14.25" thickBot="1">
      <c r="A29" s="597" t="s">
        <v>137</v>
      </c>
      <c r="B29" s="597"/>
    </row>
    <row r="30" spans="1:7" s="2" customFormat="1" ht="15">
      <c r="A30" s="598" t="s">
        <v>14</v>
      </c>
      <c r="B30" s="603" t="s">
        <v>15</v>
      </c>
      <c r="C30" s="474"/>
      <c r="D30" s="475"/>
      <c r="E30" s="605"/>
      <c r="F30" s="593" t="s">
        <v>1</v>
      </c>
      <c r="G30" s="227"/>
    </row>
    <row r="31" spans="1:7" s="2" customFormat="1" ht="15.75" thickBot="1">
      <c r="A31" s="599"/>
      <c r="B31" s="604"/>
      <c r="C31" s="223" t="s">
        <v>126</v>
      </c>
      <c r="D31" s="223" t="s">
        <v>127</v>
      </c>
      <c r="E31" s="223" t="s">
        <v>380</v>
      </c>
      <c r="F31" s="594"/>
      <c r="G31" s="228"/>
    </row>
    <row r="32" spans="1:7" ht="16.5">
      <c r="A32" s="240">
        <v>1</v>
      </c>
      <c r="B32" s="92" t="s">
        <v>375</v>
      </c>
      <c r="C32" s="117">
        <v>8500</v>
      </c>
      <c r="D32" s="117">
        <v>9440</v>
      </c>
      <c r="E32" s="117"/>
      <c r="F32" s="219">
        <f>SUM(C32:E32)</f>
        <v>17940</v>
      </c>
      <c r="G32" s="232"/>
    </row>
    <row r="33" spans="1:7" ht="15">
      <c r="A33" s="236">
        <v>2</v>
      </c>
      <c r="B33" s="241" t="s">
        <v>138</v>
      </c>
      <c r="C33" s="23">
        <v>0</v>
      </c>
      <c r="D33" s="23">
        <v>0</v>
      </c>
      <c r="E33" s="20">
        <v>0</v>
      </c>
      <c r="F33" s="219">
        <f aca="true" t="shared" si="0" ref="F33:F39">SUM(C33:E33)</f>
        <v>0</v>
      </c>
      <c r="G33" s="232"/>
    </row>
    <row r="34" spans="1:8" ht="15">
      <c r="A34" s="237">
        <v>3</v>
      </c>
      <c r="B34" s="250" t="s">
        <v>139</v>
      </c>
      <c r="C34" s="20">
        <v>20</v>
      </c>
      <c r="D34" s="20">
        <v>20</v>
      </c>
      <c r="E34" s="20">
        <v>20</v>
      </c>
      <c r="F34" s="219">
        <f t="shared" si="0"/>
        <v>60</v>
      </c>
      <c r="G34" s="232"/>
      <c r="H34" s="226"/>
    </row>
    <row r="35" spans="1:8" ht="15">
      <c r="A35" s="237">
        <v>4</v>
      </c>
      <c r="B35" s="469" t="s">
        <v>376</v>
      </c>
      <c r="C35" s="20">
        <v>1200</v>
      </c>
      <c r="D35" s="20">
        <v>1200</v>
      </c>
      <c r="E35" s="20">
        <v>1200</v>
      </c>
      <c r="F35" s="219">
        <f t="shared" si="0"/>
        <v>3600</v>
      </c>
      <c r="G35" s="232"/>
      <c r="H35" s="226"/>
    </row>
    <row r="36" spans="1:8" ht="15">
      <c r="A36" s="237">
        <v>5</v>
      </c>
      <c r="B36" s="469" t="s">
        <v>377</v>
      </c>
      <c r="C36" s="20">
        <v>770</v>
      </c>
      <c r="D36" s="20">
        <v>770</v>
      </c>
      <c r="E36" s="20">
        <v>770</v>
      </c>
      <c r="F36" s="219">
        <f t="shared" si="0"/>
        <v>2310</v>
      </c>
      <c r="G36" s="232"/>
      <c r="H36" s="226"/>
    </row>
    <row r="37" spans="1:8" ht="15">
      <c r="A37" s="237">
        <v>6</v>
      </c>
      <c r="B37" s="250" t="s">
        <v>379</v>
      </c>
      <c r="C37" s="20">
        <v>1200</v>
      </c>
      <c r="D37" s="20">
        <v>1500</v>
      </c>
      <c r="E37" s="20">
        <v>1500</v>
      </c>
      <c r="F37" s="219">
        <f t="shared" si="0"/>
        <v>4200</v>
      </c>
      <c r="G37" s="232"/>
      <c r="H37" s="226"/>
    </row>
    <row r="38" spans="1:8" ht="15">
      <c r="A38" s="237">
        <v>8</v>
      </c>
      <c r="B38" s="250" t="s">
        <v>378</v>
      </c>
      <c r="C38" s="20">
        <v>4700</v>
      </c>
      <c r="D38" s="20">
        <v>4700</v>
      </c>
      <c r="E38" s="20">
        <v>14100</v>
      </c>
      <c r="F38" s="219">
        <f t="shared" si="0"/>
        <v>23500</v>
      </c>
      <c r="G38" s="232"/>
      <c r="H38" s="226"/>
    </row>
    <row r="39" spans="1:8" ht="15.75" thickBot="1">
      <c r="A39" s="237">
        <v>9</v>
      </c>
      <c r="B39" s="250" t="s">
        <v>492</v>
      </c>
      <c r="C39" s="20">
        <v>0</v>
      </c>
      <c r="D39" s="20">
        <v>170880</v>
      </c>
      <c r="E39" s="20">
        <v>0</v>
      </c>
      <c r="F39" s="219">
        <f t="shared" si="0"/>
        <v>170880</v>
      </c>
      <c r="G39" s="232"/>
      <c r="H39" s="226"/>
    </row>
    <row r="40" spans="1:8" s="2" customFormat="1" ht="15.75" thickBot="1">
      <c r="A40" s="242"/>
      <c r="B40" s="243" t="s">
        <v>24</v>
      </c>
      <c r="C40" s="244">
        <f>SUM(C32:C39)</f>
        <v>16390</v>
      </c>
      <c r="D40" s="244">
        <f>SUM(D32:D39)</f>
        <v>188510</v>
      </c>
      <c r="E40" s="244">
        <f>SUM(E32:E39)</f>
        <v>17590</v>
      </c>
      <c r="F40" s="244">
        <f>SUM(F32:F39)</f>
        <v>222490</v>
      </c>
      <c r="G40" s="232"/>
      <c r="H40" s="10"/>
    </row>
    <row r="43" ht="12.75" customHeight="1"/>
    <row r="44" ht="12.75" customHeight="1"/>
  </sheetData>
  <sheetProtection/>
  <mergeCells count="23">
    <mergeCell ref="A11:B11"/>
    <mergeCell ref="B15:B16"/>
    <mergeCell ref="C4:E4"/>
    <mergeCell ref="C15:E15"/>
    <mergeCell ref="F15:F16"/>
    <mergeCell ref="A1:B1"/>
    <mergeCell ref="A3:B3"/>
    <mergeCell ref="A4:A5"/>
    <mergeCell ref="B4:B5"/>
    <mergeCell ref="A14:B14"/>
    <mergeCell ref="A22:A23"/>
    <mergeCell ref="B22:B23"/>
    <mergeCell ref="A15:A16"/>
    <mergeCell ref="A12:F12"/>
    <mergeCell ref="F4:F5"/>
    <mergeCell ref="F30:F31"/>
    <mergeCell ref="F22:F23"/>
    <mergeCell ref="A29:B29"/>
    <mergeCell ref="A30:A31"/>
    <mergeCell ref="C22:E22"/>
    <mergeCell ref="A21:B21"/>
    <mergeCell ref="B30:B31"/>
    <mergeCell ref="C30:E30"/>
  </mergeCells>
  <printOptions/>
  <pageMargins left="0.8267716535433072" right="0.2755905511811024" top="0.7480314960629921" bottom="0.31496062992125984" header="0.31496062992125984" footer="0.31496062992125984"/>
  <pageSetup horizontalDpi="600" verticalDpi="600" orientation="landscape" paperSize="9" scale="85" r:id="rId1"/>
  <headerFooter>
    <oddHeader>&amp;C&amp;"Book Antiqua,Félkövér"&amp;11KIMUTATÁS
az Önkormányzat többéves kihatással járó kötelezettségeiről&amp;R&amp;"Book Antiqua,Félkövér"&amp;11 16. melléklet
ezer Ft</oddHeader>
  </headerFooter>
  <rowBreaks count="1" manualBreakCount="1">
    <brk id="2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24.421875" style="245" customWidth="1"/>
    <col min="2" max="8" width="8.7109375" style="246" customWidth="1"/>
    <col min="9" max="9" width="9.7109375" style="246" customWidth="1"/>
    <col min="10" max="10" width="11.7109375" style="246" customWidth="1"/>
    <col min="11" max="11" width="8.7109375" style="246" customWidth="1"/>
    <col min="12" max="13" width="9.7109375" style="246" customWidth="1"/>
    <col min="14" max="14" width="9.7109375" style="247" customWidth="1"/>
    <col min="15" max="15" width="14.7109375" style="246" customWidth="1"/>
    <col min="16" max="16384" width="9.140625" style="246" customWidth="1"/>
  </cols>
  <sheetData>
    <row r="1" spans="1:15" ht="14.25" thickBo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4" s="248" customFormat="1" ht="16.5" customHeight="1" thickBot="1">
      <c r="A2" s="310" t="s">
        <v>15</v>
      </c>
      <c r="B2" s="311" t="s">
        <v>140</v>
      </c>
      <c r="C2" s="311" t="s">
        <v>141</v>
      </c>
      <c r="D2" s="311" t="s">
        <v>142</v>
      </c>
      <c r="E2" s="311" t="s">
        <v>143</v>
      </c>
      <c r="F2" s="311" t="s">
        <v>144</v>
      </c>
      <c r="G2" s="311" t="s">
        <v>145</v>
      </c>
      <c r="H2" s="311" t="s">
        <v>146</v>
      </c>
      <c r="I2" s="311" t="s">
        <v>147</v>
      </c>
      <c r="J2" s="311" t="s">
        <v>148</v>
      </c>
      <c r="K2" s="311" t="s">
        <v>149</v>
      </c>
      <c r="L2" s="311" t="s">
        <v>150</v>
      </c>
      <c r="M2" s="311" t="s">
        <v>151</v>
      </c>
      <c r="N2" s="312" t="s">
        <v>1</v>
      </c>
    </row>
    <row r="3" spans="1:14" s="248" customFormat="1" ht="15" customHeight="1" thickBot="1">
      <c r="A3" s="313" t="s">
        <v>152</v>
      </c>
      <c r="B3" s="311"/>
      <c r="C3" s="311"/>
      <c r="D3" s="311"/>
      <c r="E3" s="369"/>
      <c r="F3" s="311"/>
      <c r="G3" s="311"/>
      <c r="H3" s="311"/>
      <c r="I3" s="311"/>
      <c r="J3" s="311"/>
      <c r="K3" s="369"/>
      <c r="L3" s="369"/>
      <c r="M3" s="311"/>
      <c r="N3" s="312"/>
    </row>
    <row r="4" spans="1:15" ht="15.75">
      <c r="A4" s="314" t="s">
        <v>201</v>
      </c>
      <c r="B4" s="315">
        <v>51102</v>
      </c>
      <c r="C4" s="315">
        <v>51102</v>
      </c>
      <c r="D4" s="315">
        <v>51102</v>
      </c>
      <c r="E4" s="315">
        <v>51102</v>
      </c>
      <c r="F4" s="315">
        <v>51102</v>
      </c>
      <c r="G4" s="315">
        <v>51102</v>
      </c>
      <c r="H4" s="315">
        <v>51102</v>
      </c>
      <c r="I4" s="315">
        <v>51102</v>
      </c>
      <c r="J4" s="315">
        <v>51102</v>
      </c>
      <c r="K4" s="315">
        <v>51102</v>
      </c>
      <c r="L4" s="315">
        <v>51102</v>
      </c>
      <c r="M4" s="315">
        <v>57589</v>
      </c>
      <c r="N4" s="316">
        <f>SUM(B4:M4)</f>
        <v>619711</v>
      </c>
      <c r="O4" s="317"/>
    </row>
    <row r="5" spans="1:15" ht="27.75">
      <c r="A5" s="314" t="s">
        <v>317</v>
      </c>
      <c r="B5" s="315">
        <v>86875</v>
      </c>
      <c r="C5" s="315">
        <v>86875</v>
      </c>
      <c r="D5" s="315">
        <v>86875</v>
      </c>
      <c r="E5" s="315">
        <v>86875</v>
      </c>
      <c r="F5" s="315">
        <v>86875</v>
      </c>
      <c r="G5" s="315">
        <v>86875</v>
      </c>
      <c r="H5" s="315">
        <v>86875</v>
      </c>
      <c r="I5" s="315">
        <v>86875</v>
      </c>
      <c r="J5" s="315">
        <v>86875</v>
      </c>
      <c r="K5" s="315">
        <v>86875</v>
      </c>
      <c r="L5" s="315">
        <v>86875</v>
      </c>
      <c r="M5" s="315">
        <v>86884</v>
      </c>
      <c r="N5" s="316">
        <f aca="true" t="shared" si="0" ref="N5:N12">SUM(B5:M5)</f>
        <v>1042509</v>
      </c>
      <c r="O5" s="317"/>
    </row>
    <row r="6" spans="1:15" ht="15.75">
      <c r="A6" s="314" t="s">
        <v>318</v>
      </c>
      <c r="B6" s="315">
        <v>5000</v>
      </c>
      <c r="C6" s="315">
        <v>5000</v>
      </c>
      <c r="D6" s="315">
        <v>450000</v>
      </c>
      <c r="E6" s="315">
        <v>0</v>
      </c>
      <c r="F6" s="315">
        <v>100000</v>
      </c>
      <c r="G6" s="315">
        <v>0</v>
      </c>
      <c r="H6" s="315">
        <v>5000</v>
      </c>
      <c r="I6" s="315">
        <v>5000</v>
      </c>
      <c r="J6" s="315">
        <v>450000</v>
      </c>
      <c r="K6" s="315">
        <v>100000</v>
      </c>
      <c r="L6" s="315">
        <v>5000</v>
      </c>
      <c r="M6" s="315">
        <v>100000</v>
      </c>
      <c r="N6" s="316">
        <f t="shared" si="0"/>
        <v>1225000</v>
      </c>
      <c r="O6" s="317"/>
    </row>
    <row r="7" spans="1:15" ht="27.75">
      <c r="A7" s="314" t="s">
        <v>319</v>
      </c>
      <c r="B7" s="315">
        <v>8500</v>
      </c>
      <c r="C7" s="315">
        <v>9200</v>
      </c>
      <c r="D7" s="315">
        <v>8500</v>
      </c>
      <c r="E7" s="315">
        <v>8500</v>
      </c>
      <c r="F7" s="315">
        <v>8500</v>
      </c>
      <c r="G7" s="315">
        <v>8500</v>
      </c>
      <c r="H7" s="315">
        <v>9500</v>
      </c>
      <c r="I7" s="315">
        <v>8500</v>
      </c>
      <c r="J7" s="315">
        <v>8500</v>
      </c>
      <c r="K7" s="315">
        <v>8500</v>
      </c>
      <c r="L7" s="315">
        <v>17334</v>
      </c>
      <c r="M7" s="315">
        <v>38000</v>
      </c>
      <c r="N7" s="316">
        <f t="shared" si="0"/>
        <v>142034</v>
      </c>
      <c r="O7" s="317"/>
    </row>
    <row r="8" spans="1:15" ht="15.75">
      <c r="A8" s="314" t="s">
        <v>320</v>
      </c>
      <c r="B8" s="315">
        <v>10000</v>
      </c>
      <c r="C8" s="315"/>
      <c r="D8" s="315"/>
      <c r="E8" s="315"/>
      <c r="F8" s="315"/>
      <c r="G8" s="315">
        <v>10000</v>
      </c>
      <c r="H8" s="315"/>
      <c r="I8" s="315">
        <v>102667</v>
      </c>
      <c r="J8" s="315">
        <v>5000</v>
      </c>
      <c r="K8" s="315"/>
      <c r="L8" s="315"/>
      <c r="M8" s="315"/>
      <c r="N8" s="316">
        <f t="shared" si="0"/>
        <v>127667</v>
      </c>
      <c r="O8" s="317"/>
    </row>
    <row r="9" spans="1:15" ht="15.75">
      <c r="A9" s="314" t="s">
        <v>321</v>
      </c>
      <c r="B9" s="134"/>
      <c r="C9" s="315"/>
      <c r="D9" s="315">
        <v>250</v>
      </c>
      <c r="E9" s="134"/>
      <c r="F9" s="315"/>
      <c r="G9" s="315">
        <v>250</v>
      </c>
      <c r="H9" s="134"/>
      <c r="I9" s="315"/>
      <c r="J9" s="315">
        <v>24912</v>
      </c>
      <c r="K9" s="134"/>
      <c r="L9" s="315"/>
      <c r="M9" s="315">
        <v>250</v>
      </c>
      <c r="N9" s="316">
        <f t="shared" si="0"/>
        <v>25662</v>
      </c>
      <c r="O9" s="317"/>
    </row>
    <row r="10" spans="1:15" ht="15.75">
      <c r="A10" s="318" t="s">
        <v>322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6">
        <f t="shared" si="0"/>
        <v>0</v>
      </c>
      <c r="O10" s="317"/>
    </row>
    <row r="11" spans="1:15" ht="16.5" thickBot="1">
      <c r="A11" s="318" t="s">
        <v>323</v>
      </c>
      <c r="B11" s="148">
        <v>68096</v>
      </c>
      <c r="C11" s="148">
        <v>116956</v>
      </c>
      <c r="D11" s="319">
        <v>0</v>
      </c>
      <c r="E11" s="319">
        <v>102656</v>
      </c>
      <c r="F11" s="319"/>
      <c r="G11" s="319">
        <v>106406</v>
      </c>
      <c r="H11" s="319">
        <v>86656</v>
      </c>
      <c r="I11" s="319"/>
      <c r="J11" s="319"/>
      <c r="K11" s="319"/>
      <c r="L11" s="319">
        <v>78822</v>
      </c>
      <c r="M11" s="319">
        <v>99147</v>
      </c>
      <c r="N11" s="393">
        <f t="shared" si="0"/>
        <v>658739</v>
      </c>
      <c r="O11" s="317"/>
    </row>
    <row r="12" spans="1:15" s="247" customFormat="1" ht="15" customHeight="1" thickBot="1">
      <c r="A12" s="320" t="s">
        <v>153</v>
      </c>
      <c r="B12" s="309">
        <f>SUM(B4:B11)</f>
        <v>229573</v>
      </c>
      <c r="C12" s="309">
        <f aca="true" t="shared" si="1" ref="C12:M12">SUM(C4:C11)</f>
        <v>269133</v>
      </c>
      <c r="D12" s="309">
        <f t="shared" si="1"/>
        <v>596727</v>
      </c>
      <c r="E12" s="309">
        <f t="shared" si="1"/>
        <v>249133</v>
      </c>
      <c r="F12" s="309">
        <f t="shared" si="1"/>
        <v>246477</v>
      </c>
      <c r="G12" s="309">
        <f t="shared" si="1"/>
        <v>263133</v>
      </c>
      <c r="H12" s="309">
        <f t="shared" si="1"/>
        <v>239133</v>
      </c>
      <c r="I12" s="309">
        <f t="shared" si="1"/>
        <v>254144</v>
      </c>
      <c r="J12" s="309">
        <f t="shared" si="1"/>
        <v>626389</v>
      </c>
      <c r="K12" s="309">
        <f t="shared" si="1"/>
        <v>246477</v>
      </c>
      <c r="L12" s="309">
        <f t="shared" si="1"/>
        <v>239133</v>
      </c>
      <c r="M12" s="309">
        <f t="shared" si="1"/>
        <v>381870</v>
      </c>
      <c r="N12" s="394">
        <f t="shared" si="0"/>
        <v>3841322</v>
      </c>
      <c r="O12" s="317"/>
    </row>
    <row r="13" spans="1:15" s="247" customFormat="1" ht="15.75">
      <c r="A13" s="321"/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3"/>
      <c r="O13" s="317"/>
    </row>
    <row r="14" spans="1:15" ht="15.75">
      <c r="A14" s="324" t="s">
        <v>324</v>
      </c>
      <c r="B14" s="325">
        <v>98300</v>
      </c>
      <c r="C14" s="325">
        <v>98300</v>
      </c>
      <c r="D14" s="325">
        <v>98300</v>
      </c>
      <c r="E14" s="325">
        <v>98300</v>
      </c>
      <c r="F14" s="325">
        <v>98300</v>
      </c>
      <c r="G14" s="325">
        <v>98300</v>
      </c>
      <c r="H14" s="325">
        <v>98300</v>
      </c>
      <c r="I14" s="325">
        <v>98300</v>
      </c>
      <c r="J14" s="325">
        <v>98300</v>
      </c>
      <c r="K14" s="325">
        <v>98300</v>
      </c>
      <c r="L14" s="325">
        <v>98300</v>
      </c>
      <c r="M14" s="325">
        <v>98561</v>
      </c>
      <c r="N14" s="316">
        <f>SUM(B14:M14)</f>
        <v>1179861</v>
      </c>
      <c r="O14" s="317"/>
    </row>
    <row r="15" spans="1:15" ht="27.75">
      <c r="A15" s="314" t="s">
        <v>325</v>
      </c>
      <c r="B15" s="315">
        <v>23773</v>
      </c>
      <c r="C15" s="315">
        <v>23773</v>
      </c>
      <c r="D15" s="315">
        <v>23773</v>
      </c>
      <c r="E15" s="315">
        <v>23773</v>
      </c>
      <c r="F15" s="315">
        <v>23773</v>
      </c>
      <c r="G15" s="315">
        <v>23773</v>
      </c>
      <c r="H15" s="315">
        <v>23773</v>
      </c>
      <c r="I15" s="315">
        <v>23773</v>
      </c>
      <c r="J15" s="315">
        <v>23773</v>
      </c>
      <c r="K15" s="315">
        <v>23773</v>
      </c>
      <c r="L15" s="315">
        <v>23773</v>
      </c>
      <c r="M15" s="315">
        <v>23774</v>
      </c>
      <c r="N15" s="316">
        <f aca="true" t="shared" si="2" ref="N15:N21">SUM(B15:M15)</f>
        <v>285277</v>
      </c>
      <c r="O15" s="317"/>
    </row>
    <row r="16" spans="1:15" ht="15.75">
      <c r="A16" s="314" t="s">
        <v>326</v>
      </c>
      <c r="B16" s="315">
        <v>105000</v>
      </c>
      <c r="C16" s="315">
        <v>105000</v>
      </c>
      <c r="D16" s="315">
        <v>105000</v>
      </c>
      <c r="E16" s="315">
        <v>105000</v>
      </c>
      <c r="F16" s="315">
        <v>105000</v>
      </c>
      <c r="G16" s="315">
        <v>105000</v>
      </c>
      <c r="H16" s="315">
        <v>105000</v>
      </c>
      <c r="I16" s="315">
        <v>105000</v>
      </c>
      <c r="J16" s="315">
        <v>105000</v>
      </c>
      <c r="K16" s="315">
        <v>105000</v>
      </c>
      <c r="L16" s="315">
        <v>105000</v>
      </c>
      <c r="M16" s="315">
        <v>109625</v>
      </c>
      <c r="N16" s="316">
        <f t="shared" si="2"/>
        <v>1264625</v>
      </c>
      <c r="O16" s="317"/>
    </row>
    <row r="17" spans="1:15" ht="27.75">
      <c r="A17" s="314" t="s">
        <v>327</v>
      </c>
      <c r="B17" s="315">
        <v>0</v>
      </c>
      <c r="C17" s="315">
        <v>40000</v>
      </c>
      <c r="D17" s="315">
        <v>35368</v>
      </c>
      <c r="E17" s="315">
        <v>20000</v>
      </c>
      <c r="F17" s="315"/>
      <c r="G17" s="315">
        <v>34000</v>
      </c>
      <c r="H17" s="315">
        <v>10000</v>
      </c>
      <c r="I17" s="315">
        <v>10000</v>
      </c>
      <c r="J17" s="315">
        <v>36049</v>
      </c>
      <c r="K17" s="315">
        <v>10000</v>
      </c>
      <c r="L17" s="315">
        <v>10000</v>
      </c>
      <c r="M17" s="315">
        <v>20000</v>
      </c>
      <c r="N17" s="316">
        <f t="shared" si="2"/>
        <v>225417</v>
      </c>
      <c r="O17" s="317"/>
    </row>
    <row r="18" spans="1:16" ht="27.75">
      <c r="A18" s="314" t="s">
        <v>328</v>
      </c>
      <c r="B18" s="315">
        <v>0</v>
      </c>
      <c r="C18" s="315">
        <v>2060</v>
      </c>
      <c r="D18" s="315">
        <v>2060</v>
      </c>
      <c r="E18" s="315">
        <v>2060</v>
      </c>
      <c r="F18" s="315">
        <v>2060</v>
      </c>
      <c r="G18" s="315">
        <v>2060</v>
      </c>
      <c r="H18" s="315">
        <v>2060</v>
      </c>
      <c r="I18" s="315">
        <v>2060</v>
      </c>
      <c r="J18" s="315">
        <v>2060</v>
      </c>
      <c r="K18" s="315">
        <v>2060</v>
      </c>
      <c r="L18" s="315">
        <v>2060</v>
      </c>
      <c r="M18" s="315">
        <v>2057</v>
      </c>
      <c r="N18" s="316">
        <f t="shared" si="2"/>
        <v>22657</v>
      </c>
      <c r="O18" s="317"/>
      <c r="P18"/>
    </row>
    <row r="19" spans="1:16" ht="15.75">
      <c r="A19" s="314" t="s">
        <v>329</v>
      </c>
      <c r="B19" s="315"/>
      <c r="C19" s="315"/>
      <c r="D19" s="315">
        <v>100000</v>
      </c>
      <c r="E19" s="315"/>
      <c r="F19" s="315"/>
      <c r="G19" s="315"/>
      <c r="H19" s="315"/>
      <c r="I19" s="315"/>
      <c r="J19" s="315">
        <v>86797</v>
      </c>
      <c r="K19" s="315"/>
      <c r="L19" s="315"/>
      <c r="M19" s="315"/>
      <c r="N19" s="316">
        <f t="shared" si="2"/>
        <v>186797</v>
      </c>
      <c r="O19" s="317"/>
      <c r="P19"/>
    </row>
    <row r="20" spans="1:16" ht="15.75">
      <c r="A20" s="314" t="s">
        <v>330</v>
      </c>
      <c r="B20" s="315"/>
      <c r="C20" s="315"/>
      <c r="D20" s="315">
        <v>100000</v>
      </c>
      <c r="E20" s="315"/>
      <c r="F20" s="315"/>
      <c r="G20" s="315"/>
      <c r="H20" s="315"/>
      <c r="I20" s="315"/>
      <c r="J20" s="315">
        <v>106873</v>
      </c>
      <c r="K20" s="315"/>
      <c r="L20" s="315"/>
      <c r="M20" s="315">
        <v>1000</v>
      </c>
      <c r="N20" s="316">
        <f t="shared" si="2"/>
        <v>207873</v>
      </c>
      <c r="O20" s="317"/>
      <c r="P20"/>
    </row>
    <row r="21" spans="1:16" ht="15.75">
      <c r="A21" s="314" t="s">
        <v>331</v>
      </c>
      <c r="B21" s="315">
        <v>2500</v>
      </c>
      <c r="C21" s="315"/>
      <c r="D21" s="315"/>
      <c r="E21" s="315"/>
      <c r="F21" s="315"/>
      <c r="G21" s="315"/>
      <c r="H21" s="315"/>
      <c r="I21" s="315"/>
      <c r="J21" s="315">
        <v>3770</v>
      </c>
      <c r="K21" s="315"/>
      <c r="L21" s="315"/>
      <c r="M21" s="315"/>
      <c r="N21" s="316">
        <f t="shared" si="2"/>
        <v>6270</v>
      </c>
      <c r="O21" s="317"/>
      <c r="P21"/>
    </row>
    <row r="22" spans="1:16" ht="16.5" thickBot="1">
      <c r="A22" s="318" t="s">
        <v>332</v>
      </c>
      <c r="B22" s="319"/>
      <c r="C22" s="319"/>
      <c r="D22" s="319">
        <v>132226</v>
      </c>
      <c r="E22" s="319"/>
      <c r="F22" s="319">
        <v>17344</v>
      </c>
      <c r="G22" s="319"/>
      <c r="H22" s="319"/>
      <c r="I22" s="319">
        <v>15011</v>
      </c>
      <c r="J22" s="319">
        <v>163767</v>
      </c>
      <c r="K22" s="319">
        <v>7344</v>
      </c>
      <c r="L22" s="319"/>
      <c r="M22" s="319">
        <v>126853</v>
      </c>
      <c r="N22" s="316">
        <f>SUM(B22:M22)</f>
        <v>462545</v>
      </c>
      <c r="O22" s="317"/>
      <c r="P22"/>
    </row>
    <row r="23" spans="1:15" s="247" customFormat="1" ht="15" customHeight="1">
      <c r="A23" s="326" t="s">
        <v>154</v>
      </c>
      <c r="B23" s="327">
        <f>SUM(B14:B22)</f>
        <v>229573</v>
      </c>
      <c r="C23" s="327">
        <f aca="true" t="shared" si="3" ref="C23:N23">SUM(C14:C22)</f>
        <v>269133</v>
      </c>
      <c r="D23" s="327">
        <f t="shared" si="3"/>
        <v>596727</v>
      </c>
      <c r="E23" s="327">
        <f t="shared" si="3"/>
        <v>249133</v>
      </c>
      <c r="F23" s="327">
        <f t="shared" si="3"/>
        <v>246477</v>
      </c>
      <c r="G23" s="327">
        <f t="shared" si="3"/>
        <v>263133</v>
      </c>
      <c r="H23" s="327">
        <f t="shared" si="3"/>
        <v>239133</v>
      </c>
      <c r="I23" s="327">
        <f t="shared" si="3"/>
        <v>254144</v>
      </c>
      <c r="J23" s="327">
        <f t="shared" si="3"/>
        <v>626389</v>
      </c>
      <c r="K23" s="327">
        <f t="shared" si="3"/>
        <v>246477</v>
      </c>
      <c r="L23" s="327">
        <f t="shared" si="3"/>
        <v>239133</v>
      </c>
      <c r="M23" s="327">
        <f t="shared" si="3"/>
        <v>381870</v>
      </c>
      <c r="N23" s="470">
        <f t="shared" si="3"/>
        <v>3841322</v>
      </c>
      <c r="O23" s="317"/>
    </row>
    <row r="24" spans="1:15" s="247" customFormat="1" ht="15" customHeight="1" thickBot="1">
      <c r="A24" s="328" t="s">
        <v>155</v>
      </c>
      <c r="B24" s="329">
        <f>B3+B12-B23</f>
        <v>0</v>
      </c>
      <c r="C24" s="329">
        <f aca="true" t="shared" si="4" ref="C24:N24">C3+C12-C23</f>
        <v>0</v>
      </c>
      <c r="D24" s="329">
        <f t="shared" si="4"/>
        <v>0</v>
      </c>
      <c r="E24" s="329">
        <f t="shared" si="4"/>
        <v>0</v>
      </c>
      <c r="F24" s="329">
        <f t="shared" si="4"/>
        <v>0</v>
      </c>
      <c r="G24" s="329">
        <f t="shared" si="4"/>
        <v>0</v>
      </c>
      <c r="H24" s="329">
        <f t="shared" si="4"/>
        <v>0</v>
      </c>
      <c r="I24" s="329">
        <f t="shared" si="4"/>
        <v>0</v>
      </c>
      <c r="J24" s="329">
        <f t="shared" si="4"/>
        <v>0</v>
      </c>
      <c r="K24" s="329">
        <f t="shared" si="4"/>
        <v>0</v>
      </c>
      <c r="L24" s="329">
        <f t="shared" si="4"/>
        <v>0</v>
      </c>
      <c r="M24" s="329">
        <f t="shared" si="4"/>
        <v>0</v>
      </c>
      <c r="N24" s="395">
        <f t="shared" si="4"/>
        <v>0</v>
      </c>
      <c r="O24" s="317"/>
    </row>
    <row r="26" spans="1:16" ht="13.5">
      <c r="A26"/>
      <c r="B26" s="330"/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</row>
  </sheetData>
  <sheetProtection/>
  <printOptions/>
  <pageMargins left="0.3149606299212598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&amp;C&amp;"Book Antiqua,Félkövér"&amp;11Keszthely Város Önkormányzata
2017. évi előirányzat-felhasználási ütemterve&amp;R&amp;"Book Antiqua,Félkövér"&amp;11 17. melléklet
ezer 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A2" sqref="A2:IV51"/>
    </sheetView>
  </sheetViews>
  <sheetFormatPr defaultColWidth="9.140625" defaultRowHeight="12.75"/>
  <cols>
    <col min="1" max="1" width="5.57421875" style="44" customWidth="1"/>
    <col min="2" max="2" width="61.7109375" style="3" customWidth="1"/>
    <col min="3" max="3" width="14.8515625" style="14" bestFit="1" customWidth="1"/>
    <col min="4" max="4" width="14.140625" style="3" bestFit="1" customWidth="1"/>
    <col min="5" max="5" width="15.57421875" style="3" bestFit="1" customWidth="1"/>
    <col min="6" max="16384" width="9.140625" style="3" customWidth="1"/>
  </cols>
  <sheetData>
    <row r="1" spans="1:5" ht="30.75" thickBot="1">
      <c r="A1" s="171" t="s">
        <v>14</v>
      </c>
      <c r="B1" s="140" t="s">
        <v>15</v>
      </c>
      <c r="C1" s="266" t="s">
        <v>384</v>
      </c>
      <c r="D1" s="140" t="s">
        <v>193</v>
      </c>
      <c r="E1" s="267" t="s">
        <v>194</v>
      </c>
    </row>
    <row r="2" spans="1:5" s="624" customFormat="1" ht="15">
      <c r="A2" s="649" t="s">
        <v>90</v>
      </c>
      <c r="B2" s="650" t="s">
        <v>89</v>
      </c>
      <c r="C2" s="268">
        <f>C3+C11+C21+C9+C22</f>
        <v>3053916</v>
      </c>
      <c r="D2" s="268">
        <f>D3+D11+D21+D9+D22</f>
        <v>1489140</v>
      </c>
      <c r="E2" s="651">
        <f>C2-D2</f>
        <v>1564776</v>
      </c>
    </row>
    <row r="3" spans="1:5" s="624" customFormat="1" ht="16.5">
      <c r="A3" s="652">
        <v>1</v>
      </c>
      <c r="B3" s="653" t="s">
        <v>265</v>
      </c>
      <c r="C3" s="654">
        <f>SUM(C4:C8)</f>
        <v>1042509</v>
      </c>
      <c r="D3" s="654">
        <f>SUM(D4:D8)</f>
        <v>903948</v>
      </c>
      <c r="E3" s="364">
        <f>C3-D3</f>
        <v>138561</v>
      </c>
    </row>
    <row r="4" spans="1:5" s="624" customFormat="1" ht="16.5">
      <c r="A4" s="652"/>
      <c r="B4" s="655" t="s">
        <v>240</v>
      </c>
      <c r="C4" s="269">
        <v>223358</v>
      </c>
      <c r="D4" s="269">
        <v>223358</v>
      </c>
      <c r="E4" s="364">
        <f aca="true" t="shared" si="0" ref="E4:E24">C4-D4</f>
        <v>0</v>
      </c>
    </row>
    <row r="5" spans="1:5" s="624" customFormat="1" ht="16.5">
      <c r="A5" s="652"/>
      <c r="B5" s="655" t="s">
        <v>221</v>
      </c>
      <c r="C5" s="269">
        <v>360815</v>
      </c>
      <c r="D5" s="269">
        <v>360815</v>
      </c>
      <c r="E5" s="364">
        <f t="shared" si="0"/>
        <v>0</v>
      </c>
    </row>
    <row r="6" spans="1:5" s="624" customFormat="1" ht="33">
      <c r="A6" s="652"/>
      <c r="B6" s="656" t="s">
        <v>372</v>
      </c>
      <c r="C6" s="269">
        <v>403034</v>
      </c>
      <c r="D6" s="269">
        <v>297053</v>
      </c>
      <c r="E6" s="364">
        <f t="shared" si="0"/>
        <v>105981</v>
      </c>
    </row>
    <row r="7" spans="1:5" s="624" customFormat="1" ht="16.5">
      <c r="A7" s="652"/>
      <c r="B7" s="656" t="s">
        <v>241</v>
      </c>
      <c r="C7" s="269">
        <v>55302</v>
      </c>
      <c r="D7" s="269">
        <v>22722</v>
      </c>
      <c r="E7" s="364">
        <f t="shared" si="0"/>
        <v>32580</v>
      </c>
    </row>
    <row r="8" spans="1:5" s="624" customFormat="1" ht="16.5">
      <c r="A8" s="652"/>
      <c r="B8" s="655" t="s">
        <v>220</v>
      </c>
      <c r="C8" s="269">
        <v>0</v>
      </c>
      <c r="D8" s="269"/>
      <c r="E8" s="364">
        <f t="shared" si="0"/>
        <v>0</v>
      </c>
    </row>
    <row r="9" spans="1:5" s="624" customFormat="1" ht="16.5">
      <c r="A9" s="652">
        <v>2</v>
      </c>
      <c r="B9" s="653" t="s">
        <v>222</v>
      </c>
      <c r="C9" s="269">
        <f>SUM(C10:C10)</f>
        <v>140334</v>
      </c>
      <c r="D9" s="269">
        <f>SUM(D10:D10)</f>
        <v>88321</v>
      </c>
      <c r="E9" s="364">
        <f t="shared" si="0"/>
        <v>52013</v>
      </c>
    </row>
    <row r="10" spans="1:5" s="624" customFormat="1" ht="16.5">
      <c r="A10" s="652"/>
      <c r="B10" s="655" t="s">
        <v>264</v>
      </c>
      <c r="C10" s="269">
        <v>140334</v>
      </c>
      <c r="D10" s="269">
        <v>88321</v>
      </c>
      <c r="E10" s="364">
        <f t="shared" si="0"/>
        <v>52013</v>
      </c>
    </row>
    <row r="11" spans="1:5" s="4" customFormat="1" ht="16.5">
      <c r="A11" s="652">
        <v>3</v>
      </c>
      <c r="B11" s="653" t="s">
        <v>25</v>
      </c>
      <c r="C11" s="269">
        <f>SUM(C12:C20)</f>
        <v>1225000</v>
      </c>
      <c r="D11" s="269">
        <f>SUM(D12:D20)</f>
        <v>278859</v>
      </c>
      <c r="E11" s="364">
        <f t="shared" si="0"/>
        <v>946141</v>
      </c>
    </row>
    <row r="12" spans="1:5" s="4" customFormat="1" ht="16.5">
      <c r="A12" s="652"/>
      <c r="B12" s="655" t="s">
        <v>26</v>
      </c>
      <c r="C12" s="269">
        <v>66000</v>
      </c>
      <c r="D12" s="269">
        <v>66000</v>
      </c>
      <c r="E12" s="364">
        <f t="shared" si="0"/>
        <v>0</v>
      </c>
    </row>
    <row r="13" spans="1:5" s="4" customFormat="1" ht="16.5">
      <c r="A13" s="652"/>
      <c r="B13" s="655" t="s">
        <v>214</v>
      </c>
      <c r="C13" s="269">
        <v>200</v>
      </c>
      <c r="D13" s="269">
        <v>200</v>
      </c>
      <c r="E13" s="364">
        <f t="shared" si="0"/>
        <v>0</v>
      </c>
    </row>
    <row r="14" spans="1:5" s="4" customFormat="1" ht="16.5">
      <c r="A14" s="652"/>
      <c r="B14" s="655" t="s">
        <v>215</v>
      </c>
      <c r="C14" s="269">
        <v>220000</v>
      </c>
      <c r="D14" s="653"/>
      <c r="E14" s="364">
        <f t="shared" si="0"/>
        <v>220000</v>
      </c>
    </row>
    <row r="15" spans="1:5" s="4" customFormat="1" ht="16.5">
      <c r="A15" s="652"/>
      <c r="B15" s="655" t="s">
        <v>117</v>
      </c>
      <c r="C15" s="269">
        <v>19000</v>
      </c>
      <c r="D15" s="653"/>
      <c r="E15" s="364">
        <f t="shared" si="0"/>
        <v>19000</v>
      </c>
    </row>
    <row r="16" spans="1:5" s="4" customFormat="1" ht="16.5">
      <c r="A16" s="652"/>
      <c r="B16" s="655" t="s">
        <v>216</v>
      </c>
      <c r="C16" s="269">
        <v>15000</v>
      </c>
      <c r="D16" s="653"/>
      <c r="E16" s="364">
        <f t="shared" si="0"/>
        <v>15000</v>
      </c>
    </row>
    <row r="17" spans="1:5" s="4" customFormat="1" ht="16.5">
      <c r="A17" s="652"/>
      <c r="B17" s="655" t="s">
        <v>217</v>
      </c>
      <c r="C17" s="269">
        <v>68000</v>
      </c>
      <c r="D17" s="653"/>
      <c r="E17" s="364">
        <f t="shared" si="0"/>
        <v>68000</v>
      </c>
    </row>
    <row r="18" spans="1:5" s="4" customFormat="1" ht="16.5">
      <c r="A18" s="657"/>
      <c r="B18" s="655" t="s">
        <v>309</v>
      </c>
      <c r="C18" s="270">
        <v>500</v>
      </c>
      <c r="D18" s="653"/>
      <c r="E18" s="364">
        <f t="shared" si="0"/>
        <v>500</v>
      </c>
    </row>
    <row r="19" spans="1:5" s="4" customFormat="1" ht="16.5">
      <c r="A19" s="657"/>
      <c r="B19" s="655" t="s">
        <v>310</v>
      </c>
      <c r="C19" s="270">
        <v>830000</v>
      </c>
      <c r="D19" s="269">
        <v>212659</v>
      </c>
      <c r="E19" s="364">
        <f t="shared" si="0"/>
        <v>617341</v>
      </c>
    </row>
    <row r="20" spans="1:5" s="4" customFormat="1" ht="16.5">
      <c r="A20" s="652"/>
      <c r="B20" s="655" t="s">
        <v>218</v>
      </c>
      <c r="C20" s="269">
        <v>6300</v>
      </c>
      <c r="D20" s="653"/>
      <c r="E20" s="364">
        <f t="shared" si="0"/>
        <v>6300</v>
      </c>
    </row>
    <row r="21" spans="1:5" s="4" customFormat="1" ht="16.5">
      <c r="A21" s="658">
        <v>4</v>
      </c>
      <c r="B21" s="659" t="s">
        <v>197</v>
      </c>
      <c r="C21" s="377">
        <v>619711</v>
      </c>
      <c r="D21" s="269">
        <v>216312</v>
      </c>
      <c r="E21" s="364">
        <f t="shared" si="0"/>
        <v>403399</v>
      </c>
    </row>
    <row r="22" spans="1:5" s="4" customFormat="1" ht="16.5">
      <c r="A22" s="657">
        <v>5</v>
      </c>
      <c r="B22" s="653" t="s">
        <v>226</v>
      </c>
      <c r="C22" s="270">
        <f>SUM(C23:C24)</f>
        <v>26362</v>
      </c>
      <c r="D22" s="270">
        <f>SUM(D23:D24)</f>
        <v>1700</v>
      </c>
      <c r="E22" s="364">
        <f t="shared" si="0"/>
        <v>24662</v>
      </c>
    </row>
    <row r="23" spans="1:5" s="4" customFormat="1" ht="16.5">
      <c r="A23" s="657"/>
      <c r="B23" s="655" t="s">
        <v>227</v>
      </c>
      <c r="C23" s="270">
        <v>24662</v>
      </c>
      <c r="D23" s="269">
        <v>0</v>
      </c>
      <c r="E23" s="364">
        <f t="shared" si="0"/>
        <v>24662</v>
      </c>
    </row>
    <row r="24" spans="1:5" s="4" customFormat="1" ht="16.5">
      <c r="A24" s="657"/>
      <c r="B24" s="655" t="s">
        <v>228</v>
      </c>
      <c r="C24" s="270">
        <v>1700</v>
      </c>
      <c r="D24" s="269">
        <v>1700</v>
      </c>
      <c r="E24" s="364">
        <f t="shared" si="0"/>
        <v>0</v>
      </c>
    </row>
    <row r="25" spans="1:5" s="4" customFormat="1" ht="16.5">
      <c r="A25" s="652"/>
      <c r="B25" s="653"/>
      <c r="C25" s="269"/>
      <c r="D25" s="269"/>
      <c r="E25" s="660">
        <f>C25-D25</f>
        <v>0</v>
      </c>
    </row>
    <row r="26" spans="1:5" s="4" customFormat="1" ht="16.5">
      <c r="A26" s="649" t="s">
        <v>91</v>
      </c>
      <c r="B26" s="650" t="s">
        <v>92</v>
      </c>
      <c r="C26" s="271">
        <f>SUM(C27+C28+C29+C30+C31)</f>
        <v>3013248</v>
      </c>
      <c r="D26" s="271">
        <f>SUM(D27+D28+D29+D30+D31)</f>
        <v>1432818</v>
      </c>
      <c r="E26" s="183">
        <f>SUM(E27+E28+E29+E30+E31)</f>
        <v>1580430</v>
      </c>
    </row>
    <row r="27" spans="1:5" s="4" customFormat="1" ht="16.5">
      <c r="A27" s="652">
        <v>1</v>
      </c>
      <c r="B27" s="653" t="s">
        <v>0</v>
      </c>
      <c r="C27" s="269">
        <v>1179861</v>
      </c>
      <c r="D27" s="269">
        <v>692210</v>
      </c>
      <c r="E27" s="660">
        <f>C27-D27</f>
        <v>487651</v>
      </c>
    </row>
    <row r="28" spans="1:5" s="4" customFormat="1" ht="16.5">
      <c r="A28" s="652">
        <v>2</v>
      </c>
      <c r="B28" s="661" t="s">
        <v>231</v>
      </c>
      <c r="C28" s="269">
        <v>285277</v>
      </c>
      <c r="D28" s="269">
        <v>162840</v>
      </c>
      <c r="E28" s="660">
        <f aca="true" t="shared" si="1" ref="E28:E36">C28-D28</f>
        <v>122437</v>
      </c>
    </row>
    <row r="29" spans="1:5" s="4" customFormat="1" ht="16.5">
      <c r="A29" s="652">
        <v>3</v>
      </c>
      <c r="B29" s="653" t="s">
        <v>10</v>
      </c>
      <c r="C29" s="269">
        <v>1264625</v>
      </c>
      <c r="D29" s="269">
        <v>556166</v>
      </c>
      <c r="E29" s="660">
        <f t="shared" si="1"/>
        <v>708459</v>
      </c>
    </row>
    <row r="30" spans="1:5" s="4" customFormat="1" ht="16.5">
      <c r="A30" s="652">
        <v>4</v>
      </c>
      <c r="B30" s="653" t="s">
        <v>16</v>
      </c>
      <c r="C30" s="269">
        <v>22657</v>
      </c>
      <c r="D30" s="269"/>
      <c r="E30" s="660">
        <f t="shared" si="1"/>
        <v>22657</v>
      </c>
    </row>
    <row r="31" spans="1:5" s="4" customFormat="1" ht="16.5">
      <c r="A31" s="652">
        <v>5</v>
      </c>
      <c r="B31" s="653" t="s">
        <v>7</v>
      </c>
      <c r="C31" s="269">
        <f>SUM(C32:C36)</f>
        <v>260828</v>
      </c>
      <c r="D31" s="269">
        <f>SUM(D32:D36)</f>
        <v>21602</v>
      </c>
      <c r="E31" s="660">
        <f>C31-D31</f>
        <v>239226</v>
      </c>
    </row>
    <row r="32" spans="1:5" s="4" customFormat="1" ht="16.5">
      <c r="A32" s="652"/>
      <c r="B32" s="655" t="s">
        <v>313</v>
      </c>
      <c r="C32" s="269">
        <v>63873</v>
      </c>
      <c r="D32" s="269">
        <v>11662</v>
      </c>
      <c r="E32" s="660">
        <f t="shared" si="1"/>
        <v>52211</v>
      </c>
    </row>
    <row r="33" spans="1:5" s="4" customFormat="1" ht="16.5">
      <c r="A33" s="652"/>
      <c r="B33" s="655" t="s">
        <v>232</v>
      </c>
      <c r="C33" s="269">
        <v>2500</v>
      </c>
      <c r="D33" s="269">
        <v>0</v>
      </c>
      <c r="E33" s="660">
        <f t="shared" si="1"/>
        <v>2500</v>
      </c>
    </row>
    <row r="34" spans="1:5" s="4" customFormat="1" ht="16.5">
      <c r="A34" s="652"/>
      <c r="B34" s="655" t="s">
        <v>233</v>
      </c>
      <c r="C34" s="269">
        <v>112176</v>
      </c>
      <c r="D34" s="269">
        <v>9940</v>
      </c>
      <c r="E34" s="660">
        <f t="shared" si="1"/>
        <v>102236</v>
      </c>
    </row>
    <row r="35" spans="1:5" s="4" customFormat="1" ht="16.5">
      <c r="A35" s="652"/>
      <c r="B35" s="655" t="s">
        <v>17</v>
      </c>
      <c r="C35" s="269">
        <v>34363</v>
      </c>
      <c r="D35" s="269">
        <v>0</v>
      </c>
      <c r="E35" s="660">
        <f t="shared" si="1"/>
        <v>34363</v>
      </c>
    </row>
    <row r="36" spans="1:5" s="4" customFormat="1" ht="16.5">
      <c r="A36" s="652"/>
      <c r="B36" s="655" t="s">
        <v>18</v>
      </c>
      <c r="C36" s="269">
        <v>47916</v>
      </c>
      <c r="D36" s="269"/>
      <c r="E36" s="660">
        <f t="shared" si="1"/>
        <v>47916</v>
      </c>
    </row>
    <row r="37" spans="1:5" s="4" customFormat="1" ht="16.5">
      <c r="A37" s="652"/>
      <c r="B37" s="653"/>
      <c r="C37" s="269"/>
      <c r="D37" s="653"/>
      <c r="E37" s="660">
        <f>C37-D37</f>
        <v>0</v>
      </c>
    </row>
    <row r="38" spans="1:5" s="624" customFormat="1" ht="15">
      <c r="A38" s="662"/>
      <c r="B38" s="663" t="s">
        <v>307</v>
      </c>
      <c r="C38" s="272">
        <f>C2-C26</f>
        <v>40668</v>
      </c>
      <c r="D38" s="272">
        <f>D2-D26</f>
        <v>56322</v>
      </c>
      <c r="E38" s="184">
        <f>E2-E26</f>
        <v>-15654</v>
      </c>
    </row>
    <row r="39" spans="1:5" s="624" customFormat="1" ht="15">
      <c r="A39" s="662"/>
      <c r="B39" s="663"/>
      <c r="C39" s="272"/>
      <c r="D39" s="272"/>
      <c r="E39" s="184"/>
    </row>
    <row r="40" spans="1:5" s="624" customFormat="1" ht="15">
      <c r="A40" s="662" t="s">
        <v>93</v>
      </c>
      <c r="B40" s="663" t="s">
        <v>23</v>
      </c>
      <c r="C40" s="272">
        <f>C41</f>
        <v>35368</v>
      </c>
      <c r="D40" s="272">
        <f>D41</f>
        <v>35368</v>
      </c>
      <c r="E40" s="184">
        <f>C40-D40</f>
        <v>0</v>
      </c>
    </row>
    <row r="41" spans="1:5" s="624" customFormat="1" ht="16.5">
      <c r="A41" s="649"/>
      <c r="B41" s="659" t="s">
        <v>349</v>
      </c>
      <c r="C41" s="377">
        <v>35368</v>
      </c>
      <c r="D41" s="377">
        <v>35368</v>
      </c>
      <c r="E41" s="333">
        <f>C41-D41</f>
        <v>0</v>
      </c>
    </row>
    <row r="42" spans="1:5" s="624" customFormat="1" ht="15">
      <c r="A42" s="649"/>
      <c r="B42" s="650"/>
      <c r="C42" s="271"/>
      <c r="D42" s="271"/>
      <c r="E42" s="183"/>
    </row>
    <row r="43" spans="1:5" s="4" customFormat="1" ht="16.5">
      <c r="A43" s="649" t="s">
        <v>94</v>
      </c>
      <c r="B43" s="650" t="s">
        <v>21</v>
      </c>
      <c r="C43" s="271">
        <f>SUM(C44:C44)</f>
        <v>0</v>
      </c>
      <c r="D43" s="271">
        <f>SUM(D44:D44)</f>
        <v>0</v>
      </c>
      <c r="E43" s="183">
        <f>SUM(E44:E44)</f>
        <v>0</v>
      </c>
    </row>
    <row r="44" spans="1:5" s="4" customFormat="1" ht="16.5">
      <c r="A44" s="652"/>
      <c r="B44" s="661" t="s">
        <v>204</v>
      </c>
      <c r="C44" s="269">
        <v>0</v>
      </c>
      <c r="D44" s="269"/>
      <c r="E44" s="660">
        <f>C44-D44</f>
        <v>0</v>
      </c>
    </row>
    <row r="45" spans="1:5" s="4" customFormat="1" ht="16.5">
      <c r="A45" s="657"/>
      <c r="B45" s="664"/>
      <c r="C45" s="270"/>
      <c r="D45" s="653"/>
      <c r="E45" s="660">
        <f>C45-D45</f>
        <v>0</v>
      </c>
    </row>
    <row r="46" spans="1:5" s="624" customFormat="1" ht="15">
      <c r="A46" s="665"/>
      <c r="B46" s="666" t="s">
        <v>96</v>
      </c>
      <c r="C46" s="273">
        <f>SUM(C2+C43)</f>
        <v>3053916</v>
      </c>
      <c r="D46" s="273">
        <f>SUM(D2+D43)</f>
        <v>1489140</v>
      </c>
      <c r="E46" s="667">
        <f>SUM(E2+E43)</f>
        <v>1564776</v>
      </c>
    </row>
    <row r="47" spans="1:5" s="624" customFormat="1" ht="15">
      <c r="A47" s="665"/>
      <c r="B47" s="666" t="s">
        <v>97</v>
      </c>
      <c r="C47" s="273">
        <f>C26+C40</f>
        <v>3048616</v>
      </c>
      <c r="D47" s="273">
        <f>D26+D40</f>
        <v>1468186</v>
      </c>
      <c r="E47" s="184">
        <f>E26+E40</f>
        <v>1580430</v>
      </c>
    </row>
    <row r="48" spans="1:5" s="624" customFormat="1" ht="16.5">
      <c r="A48" s="665"/>
      <c r="B48" s="666"/>
      <c r="C48" s="273"/>
      <c r="D48" s="663"/>
      <c r="E48" s="660">
        <f>C48-D48</f>
        <v>0</v>
      </c>
    </row>
    <row r="49" spans="1:5" s="4" customFormat="1" ht="16.5">
      <c r="A49" s="652"/>
      <c r="B49" s="663" t="s">
        <v>95</v>
      </c>
      <c r="C49" s="272">
        <f>SUM(C50:C51)</f>
        <v>395</v>
      </c>
      <c r="D49" s="272">
        <f>SUM(D50:D51)</f>
        <v>314</v>
      </c>
      <c r="E49" s="184">
        <f>SUM(E50:E51)</f>
        <v>81</v>
      </c>
    </row>
    <row r="50" spans="1:5" s="4" customFormat="1" ht="16.5">
      <c r="A50" s="652"/>
      <c r="B50" s="663" t="s">
        <v>198</v>
      </c>
      <c r="C50" s="269">
        <v>2</v>
      </c>
      <c r="D50" s="269">
        <v>2</v>
      </c>
      <c r="E50" s="660">
        <f>C50-D50</f>
        <v>0</v>
      </c>
    </row>
    <row r="51" spans="1:5" s="4" customFormat="1" ht="17.25" thickBot="1">
      <c r="A51" s="668"/>
      <c r="B51" s="669" t="s">
        <v>60</v>
      </c>
      <c r="C51" s="274">
        <v>393</v>
      </c>
      <c r="D51" s="274">
        <v>312</v>
      </c>
      <c r="E51" s="670">
        <f>C51-D51</f>
        <v>81</v>
      </c>
    </row>
  </sheetData>
  <sheetProtection/>
  <printOptions/>
  <pageMargins left="0.3937007874015748" right="0.31496062992125984" top="0.6692913385826772" bottom="0.2755905511811024" header="0.2362204724409449" footer="0.1968503937007874"/>
  <pageSetup horizontalDpi="600" verticalDpi="600" orientation="portrait" paperSize="9" scale="85" r:id="rId1"/>
  <headerFooter>
    <oddHeader>&amp;C&amp;"Book Antiqua,Félkövér"&amp;11Keszthely Város Önkormányzata
2017. évi működési költségvetése&amp;R&amp;"Book Antiqua,Félkövér"2. melléklet
ezer 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2">
      <selection activeCell="A2" sqref="A2:IV32"/>
    </sheetView>
  </sheetViews>
  <sheetFormatPr defaultColWidth="9.140625" defaultRowHeight="12.75"/>
  <cols>
    <col min="1" max="1" width="6.140625" style="0" bestFit="1" customWidth="1"/>
    <col min="2" max="2" width="51.00390625" style="0" customWidth="1"/>
    <col min="3" max="3" width="16.7109375" style="189" customWidth="1"/>
    <col min="4" max="4" width="13.57421875" style="0" customWidth="1"/>
    <col min="5" max="5" width="14.57421875" style="0" customWidth="1"/>
  </cols>
  <sheetData>
    <row r="1" spans="1:5" s="174" customFormat="1" ht="45.75" thickBot="1">
      <c r="A1" s="173" t="s">
        <v>14</v>
      </c>
      <c r="B1" s="172" t="s">
        <v>15</v>
      </c>
      <c r="C1" s="275" t="s">
        <v>384</v>
      </c>
      <c r="D1" s="140" t="s">
        <v>195</v>
      </c>
      <c r="E1" s="267" t="s">
        <v>196</v>
      </c>
    </row>
    <row r="2" spans="1:5" s="4" customFormat="1" ht="16.5">
      <c r="A2" s="671" t="s">
        <v>90</v>
      </c>
      <c r="B2" s="672" t="s">
        <v>12</v>
      </c>
      <c r="C2" s="277">
        <f>C3+C4+C6</f>
        <v>128667</v>
      </c>
      <c r="D2" s="277">
        <f>D3+D4+D6</f>
        <v>0</v>
      </c>
      <c r="E2" s="365">
        <f>E3+E4+E6</f>
        <v>128667</v>
      </c>
    </row>
    <row r="3" spans="1:5" s="4" customFormat="1" ht="16.5">
      <c r="A3" s="652">
        <v>1</v>
      </c>
      <c r="B3" s="653" t="s">
        <v>223</v>
      </c>
      <c r="C3" s="269">
        <v>0</v>
      </c>
      <c r="D3" s="653"/>
      <c r="E3" s="199">
        <f>C3-D3</f>
        <v>0</v>
      </c>
    </row>
    <row r="4" spans="1:5" s="4" customFormat="1" ht="16.5">
      <c r="A4" s="652">
        <v>2</v>
      </c>
      <c r="B4" s="653" t="s">
        <v>225</v>
      </c>
      <c r="C4" s="269">
        <f>SUM(C5:C5)</f>
        <v>127667</v>
      </c>
      <c r="D4" s="269">
        <f>SUM(D5:D5)</f>
        <v>0</v>
      </c>
      <c r="E4" s="673">
        <f aca="true" t="shared" si="0" ref="E4:E31">C4-D4</f>
        <v>127667</v>
      </c>
    </row>
    <row r="5" spans="1:5" s="4" customFormat="1" ht="16.5">
      <c r="A5" s="652"/>
      <c r="B5" s="655" t="s">
        <v>224</v>
      </c>
      <c r="C5" s="269">
        <v>127667</v>
      </c>
      <c r="D5" s="653"/>
      <c r="E5" s="199">
        <f t="shared" si="0"/>
        <v>127667</v>
      </c>
    </row>
    <row r="6" spans="1:5" s="4" customFormat="1" ht="16.5">
      <c r="A6" s="652">
        <v>3</v>
      </c>
      <c r="B6" s="653" t="s">
        <v>229</v>
      </c>
      <c r="C6" s="269">
        <f>SUM(C7:C8)</f>
        <v>1000</v>
      </c>
      <c r="D6" s="269">
        <f>SUM(D7:D8)</f>
        <v>0</v>
      </c>
      <c r="E6" s="333">
        <f>SUM(E7:E8)</f>
        <v>1000</v>
      </c>
    </row>
    <row r="7" spans="1:5" s="624" customFormat="1" ht="16.5">
      <c r="A7" s="662"/>
      <c r="B7" s="655" t="s">
        <v>227</v>
      </c>
      <c r="C7" s="269">
        <v>1000</v>
      </c>
      <c r="D7" s="663"/>
      <c r="E7" s="199">
        <f t="shared" si="0"/>
        <v>1000</v>
      </c>
    </row>
    <row r="8" spans="1:5" s="624" customFormat="1" ht="16.5">
      <c r="A8" s="662"/>
      <c r="B8" s="655" t="s">
        <v>230</v>
      </c>
      <c r="C8" s="269">
        <v>0</v>
      </c>
      <c r="D8" s="674"/>
      <c r="E8" s="199">
        <f t="shared" si="0"/>
        <v>0</v>
      </c>
    </row>
    <row r="9" spans="1:5" s="624" customFormat="1" ht="16.5">
      <c r="A9" s="662"/>
      <c r="B9" s="663"/>
      <c r="C9" s="272"/>
      <c r="D9" s="674"/>
      <c r="E9" s="199"/>
    </row>
    <row r="10" spans="1:5" s="4" customFormat="1" ht="16.5">
      <c r="A10" s="662" t="s">
        <v>91</v>
      </c>
      <c r="B10" s="663" t="s">
        <v>54</v>
      </c>
      <c r="C10" s="272">
        <f>SUM(C11+C12+C13)</f>
        <v>792706</v>
      </c>
      <c r="D10" s="272">
        <f>SUM(D11+D12+D13)</f>
        <v>93733</v>
      </c>
      <c r="E10" s="184">
        <f>SUM(E11+E12+E13)</f>
        <v>698973</v>
      </c>
    </row>
    <row r="11" spans="1:5" s="4" customFormat="1" ht="16.5">
      <c r="A11" s="652">
        <v>1</v>
      </c>
      <c r="B11" s="653" t="s">
        <v>238</v>
      </c>
      <c r="C11" s="269">
        <v>207873</v>
      </c>
      <c r="D11" s="269">
        <v>31493</v>
      </c>
      <c r="E11" s="199">
        <f t="shared" si="0"/>
        <v>176380</v>
      </c>
    </row>
    <row r="12" spans="1:5" s="4" customFormat="1" ht="16.5">
      <c r="A12" s="652">
        <v>2</v>
      </c>
      <c r="B12" s="653" t="s">
        <v>239</v>
      </c>
      <c r="C12" s="269">
        <v>186797</v>
      </c>
      <c r="D12" s="269">
        <v>62240</v>
      </c>
      <c r="E12" s="199">
        <f t="shared" si="0"/>
        <v>124557</v>
      </c>
    </row>
    <row r="13" spans="1:5" s="4" customFormat="1" ht="16.5">
      <c r="A13" s="652">
        <v>3</v>
      </c>
      <c r="B13" s="653" t="s">
        <v>234</v>
      </c>
      <c r="C13" s="269">
        <f>SUM(C14:C17)</f>
        <v>398036</v>
      </c>
      <c r="D13" s="269">
        <f>SUM(D14:D17)</f>
        <v>0</v>
      </c>
      <c r="E13" s="333">
        <f>SUM(E14:E17)</f>
        <v>398036</v>
      </c>
    </row>
    <row r="14" spans="1:5" s="4" customFormat="1" ht="16.5">
      <c r="A14" s="657"/>
      <c r="B14" s="655" t="s">
        <v>237</v>
      </c>
      <c r="C14" s="270">
        <v>0</v>
      </c>
      <c r="D14" s="653"/>
      <c r="E14" s="199">
        <f>C14-D14</f>
        <v>0</v>
      </c>
    </row>
    <row r="15" spans="1:5" s="4" customFormat="1" ht="16.5">
      <c r="A15" s="657"/>
      <c r="B15" s="655" t="s">
        <v>235</v>
      </c>
      <c r="C15" s="270">
        <v>3770</v>
      </c>
      <c r="D15" s="653"/>
      <c r="E15" s="199">
        <f>C15-D15</f>
        <v>3770</v>
      </c>
    </row>
    <row r="16" spans="1:5" s="4" customFormat="1" ht="16.5">
      <c r="A16" s="657"/>
      <c r="B16" s="655" t="s">
        <v>236</v>
      </c>
      <c r="C16" s="270">
        <v>14000</v>
      </c>
      <c r="D16" s="653"/>
      <c r="E16" s="199">
        <f>C16-D16</f>
        <v>14000</v>
      </c>
    </row>
    <row r="17" spans="1:5" s="4" customFormat="1" ht="16.5">
      <c r="A17" s="657"/>
      <c r="B17" s="655" t="s">
        <v>19</v>
      </c>
      <c r="C17" s="270">
        <v>380266</v>
      </c>
      <c r="D17" s="653"/>
      <c r="E17" s="199">
        <f>C17-D17</f>
        <v>380266</v>
      </c>
    </row>
    <row r="18" spans="1:5" s="624" customFormat="1" ht="16.5">
      <c r="A18" s="665"/>
      <c r="B18" s="666"/>
      <c r="C18" s="273"/>
      <c r="D18" s="663"/>
      <c r="E18" s="199">
        <f t="shared" si="0"/>
        <v>0</v>
      </c>
    </row>
    <row r="19" spans="1:5" s="4" customFormat="1" ht="16.5">
      <c r="A19" s="662"/>
      <c r="B19" s="663" t="s">
        <v>160</v>
      </c>
      <c r="C19" s="272">
        <f>C2-C10</f>
        <v>-664039</v>
      </c>
      <c r="D19" s="272">
        <f>D2-D10</f>
        <v>-93733</v>
      </c>
      <c r="E19" s="184">
        <f>E2-E10</f>
        <v>-570306</v>
      </c>
    </row>
    <row r="20" spans="1:5" s="4" customFormat="1" ht="16.5">
      <c r="A20" s="662"/>
      <c r="B20" s="663"/>
      <c r="C20" s="272"/>
      <c r="D20" s="653"/>
      <c r="E20" s="199">
        <f t="shared" si="0"/>
        <v>0</v>
      </c>
    </row>
    <row r="21" spans="1:5" s="624" customFormat="1" ht="16.5">
      <c r="A21" s="662" t="s">
        <v>93</v>
      </c>
      <c r="B21" s="663" t="s">
        <v>23</v>
      </c>
      <c r="C21" s="272"/>
      <c r="D21" s="272"/>
      <c r="E21" s="199">
        <f t="shared" si="0"/>
        <v>0</v>
      </c>
    </row>
    <row r="22" spans="1:5" s="4" customFormat="1" ht="16.5">
      <c r="A22" s="652"/>
      <c r="B22" s="653"/>
      <c r="C22" s="269"/>
      <c r="D22" s="653"/>
      <c r="E22" s="199">
        <f t="shared" si="0"/>
        <v>0</v>
      </c>
    </row>
    <row r="23" spans="1:5" s="4" customFormat="1" ht="16.5">
      <c r="A23" s="662" t="s">
        <v>94</v>
      </c>
      <c r="B23" s="663" t="s">
        <v>46</v>
      </c>
      <c r="C23" s="272">
        <f>SUM(C25+C27)</f>
        <v>658739</v>
      </c>
      <c r="D23" s="272">
        <f>SUM(D25+D27)</f>
        <v>0</v>
      </c>
      <c r="E23" s="184">
        <f>SUM(E25+E27)</f>
        <v>658739</v>
      </c>
    </row>
    <row r="24" spans="1:5" s="4" customFormat="1" ht="16.5">
      <c r="A24" s="662"/>
      <c r="B24" s="675" t="s">
        <v>74</v>
      </c>
      <c r="C24" s="272"/>
      <c r="D24" s="653"/>
      <c r="E24" s="199">
        <f t="shared" si="0"/>
        <v>0</v>
      </c>
    </row>
    <row r="25" spans="1:5" s="4" customFormat="1" ht="16.5">
      <c r="A25" s="652">
        <v>1</v>
      </c>
      <c r="B25" s="661" t="s">
        <v>204</v>
      </c>
      <c r="C25" s="269">
        <v>658739</v>
      </c>
      <c r="D25" s="269"/>
      <c r="E25" s="199">
        <f t="shared" si="0"/>
        <v>658739</v>
      </c>
    </row>
    <row r="26" spans="1:5" s="4" customFormat="1" ht="16.5">
      <c r="A26" s="652"/>
      <c r="B26" s="661"/>
      <c r="C26" s="269"/>
      <c r="D26" s="653"/>
      <c r="E26" s="199">
        <f t="shared" si="0"/>
        <v>0</v>
      </c>
    </row>
    <row r="27" spans="1:5" s="624" customFormat="1" ht="15">
      <c r="A27" s="662"/>
      <c r="B27" s="663" t="s">
        <v>20</v>
      </c>
      <c r="C27" s="272">
        <f>SUM(C28:C28)</f>
        <v>0</v>
      </c>
      <c r="D27" s="272">
        <f>SUM(D28:D28)</f>
        <v>0</v>
      </c>
      <c r="E27" s="184">
        <f>SUM(E28:E28)</f>
        <v>0</v>
      </c>
    </row>
    <row r="28" spans="1:5" s="4" customFormat="1" ht="16.5">
      <c r="A28" s="652">
        <v>1</v>
      </c>
      <c r="B28" s="653" t="s">
        <v>22</v>
      </c>
      <c r="C28" s="269"/>
      <c r="D28" s="653"/>
      <c r="E28" s="199">
        <f t="shared" si="0"/>
        <v>0</v>
      </c>
    </row>
    <row r="29" spans="1:5" s="678" customFormat="1" ht="16.5">
      <c r="A29" s="676"/>
      <c r="B29" s="664"/>
      <c r="C29" s="276"/>
      <c r="D29" s="677"/>
      <c r="E29" s="199">
        <f t="shared" si="0"/>
        <v>0</v>
      </c>
    </row>
    <row r="30" spans="1:5" s="680" customFormat="1" ht="15">
      <c r="A30" s="679"/>
      <c r="B30" s="666" t="s">
        <v>99</v>
      </c>
      <c r="C30" s="272">
        <f>SUM(C2+C23)</f>
        <v>787406</v>
      </c>
      <c r="D30" s="272">
        <f>SUM(D2+D23)</f>
        <v>0</v>
      </c>
      <c r="E30" s="184">
        <f>SUM(E2+E23)</f>
        <v>787406</v>
      </c>
    </row>
    <row r="31" spans="1:5" s="680" customFormat="1" ht="16.5">
      <c r="A31" s="681"/>
      <c r="B31" s="666"/>
      <c r="C31" s="273"/>
      <c r="D31" s="682"/>
      <c r="E31" s="199">
        <f t="shared" si="0"/>
        <v>0</v>
      </c>
    </row>
    <row r="32" spans="1:5" s="680" customFormat="1" ht="15.75" thickBot="1">
      <c r="A32" s="683"/>
      <c r="B32" s="684" t="s">
        <v>100</v>
      </c>
      <c r="C32" s="685">
        <f>C10+C21</f>
        <v>792706</v>
      </c>
      <c r="D32" s="685">
        <f>D10+D21</f>
        <v>93733</v>
      </c>
      <c r="E32" s="686">
        <f>E10+E21</f>
        <v>698973</v>
      </c>
    </row>
  </sheetData>
  <sheetProtection/>
  <printOptions/>
  <pageMargins left="0.35433070866141736" right="0.2362204724409449" top="1.1811023622047245" bottom="0.7480314960629921" header="0.31496062992125984" footer="0.31496062992125984"/>
  <pageSetup horizontalDpi="600" verticalDpi="600" orientation="portrait" paperSize="9" scale="95" r:id="rId1"/>
  <headerFooter>
    <oddHeader>&amp;C&amp;"Book Antiqua,Félkövér"&amp;12Keszthely Város Önkormányzata
2017. évi felhalmozási költségvetése&amp;R&amp;"Book Antiqua,Félkövér"&amp;11 3. melléklet
ezer Ft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A6" sqref="A6:IV12"/>
    </sheetView>
  </sheetViews>
  <sheetFormatPr defaultColWidth="9.140625" defaultRowHeight="12.75"/>
  <cols>
    <col min="1" max="1" width="10.421875" style="1" customWidth="1"/>
    <col min="2" max="2" width="8.00390625" style="59" customWidth="1"/>
    <col min="3" max="3" width="10.00390625" style="60" customWidth="1"/>
    <col min="4" max="4" width="12.7109375" style="1" customWidth="1"/>
    <col min="5" max="5" width="8.28125" style="1" customWidth="1"/>
    <col min="6" max="6" width="10.140625" style="1" customWidth="1"/>
    <col min="7" max="7" width="11.00390625" style="1" customWidth="1"/>
    <col min="8" max="8" width="8.421875" style="1" customWidth="1"/>
    <col min="9" max="9" width="8.8515625" style="1" customWidth="1"/>
    <col min="10" max="10" width="9.28125" style="1" customWidth="1"/>
    <col min="11" max="11" width="10.7109375" style="1" customWidth="1"/>
    <col min="12" max="13" width="7.00390625" style="1" bestFit="1" customWidth="1"/>
    <col min="14" max="14" width="8.28125" style="1" customWidth="1"/>
    <col min="15" max="15" width="9.421875" style="1" customWidth="1"/>
    <col min="16" max="16384" width="9.140625" style="1" customWidth="1"/>
  </cols>
  <sheetData>
    <row r="1" spans="1:15" ht="14.25" customHeight="1">
      <c r="A1" s="485" t="s">
        <v>45</v>
      </c>
      <c r="B1" s="474" t="s">
        <v>12</v>
      </c>
      <c r="C1" s="475"/>
      <c r="D1" s="475"/>
      <c r="E1" s="475"/>
      <c r="F1" s="475"/>
      <c r="G1" s="475"/>
      <c r="H1" s="475"/>
      <c r="I1" s="475"/>
      <c r="J1" s="475"/>
      <c r="K1" s="475"/>
      <c r="L1" s="476"/>
      <c r="M1" s="476"/>
      <c r="N1" s="476"/>
      <c r="O1" s="477" t="s">
        <v>49</v>
      </c>
    </row>
    <row r="2" spans="1:15" ht="13.5" customHeight="1">
      <c r="A2" s="486"/>
      <c r="B2" s="480" t="s">
        <v>2</v>
      </c>
      <c r="C2" s="481"/>
      <c r="D2" s="481"/>
      <c r="E2" s="481"/>
      <c r="F2" s="481"/>
      <c r="G2" s="481"/>
      <c r="H2" s="484" t="s">
        <v>3</v>
      </c>
      <c r="I2" s="484"/>
      <c r="J2" s="471"/>
      <c r="K2" s="471"/>
      <c r="L2" s="482" t="s">
        <v>303</v>
      </c>
      <c r="M2" s="488"/>
      <c r="N2" s="471" t="s">
        <v>244</v>
      </c>
      <c r="O2" s="478"/>
    </row>
    <row r="3" spans="1:15" ht="16.5" customHeight="1">
      <c r="A3" s="486"/>
      <c r="B3" s="471" t="s">
        <v>197</v>
      </c>
      <c r="C3" s="471" t="s">
        <v>25</v>
      </c>
      <c r="D3" s="471" t="s">
        <v>219</v>
      </c>
      <c r="E3" s="482" t="s">
        <v>245</v>
      </c>
      <c r="F3" s="471" t="s">
        <v>302</v>
      </c>
      <c r="G3" s="484" t="s">
        <v>305</v>
      </c>
      <c r="H3" s="482" t="s">
        <v>242</v>
      </c>
      <c r="I3" s="484" t="s">
        <v>302</v>
      </c>
      <c r="J3" s="484" t="s">
        <v>243</v>
      </c>
      <c r="K3" s="488" t="s">
        <v>306</v>
      </c>
      <c r="L3" s="483"/>
      <c r="M3" s="489"/>
      <c r="N3" s="472"/>
      <c r="O3" s="478"/>
    </row>
    <row r="4" spans="1:15" ht="59.25" customHeight="1">
      <c r="A4" s="487"/>
      <c r="B4" s="472"/>
      <c r="C4" s="473"/>
      <c r="D4" s="473"/>
      <c r="E4" s="483"/>
      <c r="F4" s="473"/>
      <c r="G4" s="484"/>
      <c r="H4" s="483"/>
      <c r="I4" s="484"/>
      <c r="J4" s="484"/>
      <c r="K4" s="489"/>
      <c r="L4" s="53" t="s">
        <v>304</v>
      </c>
      <c r="M4" s="51" t="s">
        <v>267</v>
      </c>
      <c r="N4" s="473"/>
      <c r="O4" s="479"/>
    </row>
    <row r="5" spans="1:15" ht="14.25" thickBot="1">
      <c r="A5" s="54">
        <v>1</v>
      </c>
      <c r="B5" s="55">
        <v>2</v>
      </c>
      <c r="C5" s="55">
        <v>3</v>
      </c>
      <c r="D5" s="55">
        <v>4</v>
      </c>
      <c r="E5" s="55">
        <v>5</v>
      </c>
      <c r="F5" s="55">
        <v>6</v>
      </c>
      <c r="G5" s="55">
        <v>7</v>
      </c>
      <c r="H5" s="55">
        <v>8</v>
      </c>
      <c r="I5" s="55">
        <v>9</v>
      </c>
      <c r="J5" s="55">
        <v>10</v>
      </c>
      <c r="K5" s="55">
        <v>11</v>
      </c>
      <c r="L5" s="56">
        <v>12</v>
      </c>
      <c r="M5" s="56">
        <v>13</v>
      </c>
      <c r="N5" s="55">
        <v>14</v>
      </c>
      <c r="O5" s="57">
        <v>15</v>
      </c>
    </row>
    <row r="6" spans="1:15" s="8" customFormat="1" ht="38.25">
      <c r="A6" s="687" t="s">
        <v>47</v>
      </c>
      <c r="B6" s="130">
        <v>272741</v>
      </c>
      <c r="C6" s="130">
        <v>1225000</v>
      </c>
      <c r="D6" s="130">
        <v>1042509</v>
      </c>
      <c r="E6" s="130">
        <v>43591</v>
      </c>
      <c r="F6" s="130">
        <v>24662</v>
      </c>
      <c r="G6" s="130">
        <v>1700</v>
      </c>
      <c r="H6" s="130">
        <v>127667</v>
      </c>
      <c r="I6" s="130"/>
      <c r="J6" s="130"/>
      <c r="K6" s="130"/>
      <c r="L6" s="130"/>
      <c r="M6" s="130">
        <v>653701</v>
      </c>
      <c r="N6" s="130">
        <v>0</v>
      </c>
      <c r="O6" s="688">
        <f>SUM(B6:N6)</f>
        <v>3391571</v>
      </c>
    </row>
    <row r="7" spans="1:15" s="8" customFormat="1" ht="38.25">
      <c r="A7" s="689" t="s">
        <v>86</v>
      </c>
      <c r="B7" s="131">
        <v>0</v>
      </c>
      <c r="C7" s="131">
        <v>278859</v>
      </c>
      <c r="D7" s="131">
        <v>903948</v>
      </c>
      <c r="E7" s="131">
        <v>3381</v>
      </c>
      <c r="F7" s="131">
        <v>0</v>
      </c>
      <c r="G7" s="131">
        <v>1700</v>
      </c>
      <c r="H7" s="131">
        <v>0</v>
      </c>
      <c r="I7" s="131">
        <v>0</v>
      </c>
      <c r="J7" s="131">
        <v>0</v>
      </c>
      <c r="K7" s="131">
        <v>0</v>
      </c>
      <c r="L7" s="131">
        <v>0</v>
      </c>
      <c r="M7" s="131">
        <v>0</v>
      </c>
      <c r="N7" s="131">
        <v>0</v>
      </c>
      <c r="O7" s="690">
        <f>SUM(B7:N7)</f>
        <v>1187888</v>
      </c>
    </row>
    <row r="8" spans="1:15" s="8" customFormat="1" ht="51">
      <c r="A8" s="691" t="s">
        <v>48</v>
      </c>
      <c r="B8" s="692">
        <v>346970</v>
      </c>
      <c r="C8" s="693">
        <v>0</v>
      </c>
      <c r="D8" s="692">
        <v>0</v>
      </c>
      <c r="E8" s="692">
        <v>96743</v>
      </c>
      <c r="F8" s="692"/>
      <c r="G8" s="692"/>
      <c r="H8" s="692"/>
      <c r="I8" s="692">
        <v>1000</v>
      </c>
      <c r="J8" s="692"/>
      <c r="K8" s="692"/>
      <c r="L8" s="692">
        <v>0</v>
      </c>
      <c r="M8" s="692">
        <v>5038</v>
      </c>
      <c r="N8" s="692">
        <v>0</v>
      </c>
      <c r="O8" s="690">
        <f>SUM(B8:N8)</f>
        <v>449751</v>
      </c>
    </row>
    <row r="9" spans="1:15" s="8" customFormat="1" ht="39" thickBot="1">
      <c r="A9" s="694" t="s">
        <v>86</v>
      </c>
      <c r="B9" s="695">
        <v>216312</v>
      </c>
      <c r="C9" s="696"/>
      <c r="D9" s="695"/>
      <c r="E9" s="695">
        <v>84940</v>
      </c>
      <c r="F9" s="695">
        <v>0</v>
      </c>
      <c r="G9" s="695"/>
      <c r="H9" s="695"/>
      <c r="I9" s="695"/>
      <c r="J9" s="695"/>
      <c r="K9" s="695">
        <v>0</v>
      </c>
      <c r="L9" s="695"/>
      <c r="M9" s="695"/>
      <c r="N9" s="695"/>
      <c r="O9" s="697">
        <f>SUM(B9:N9)</f>
        <v>301252</v>
      </c>
    </row>
    <row r="10" spans="1:15" s="8" customFormat="1" ht="29.25" customHeight="1">
      <c r="A10" s="698" t="s">
        <v>1</v>
      </c>
      <c r="B10" s="699">
        <f aca="true" t="shared" si="0" ref="B10:O10">SUM(B6+B8)</f>
        <v>619711</v>
      </c>
      <c r="C10" s="699">
        <f t="shared" si="0"/>
        <v>1225000</v>
      </c>
      <c r="D10" s="699">
        <f t="shared" si="0"/>
        <v>1042509</v>
      </c>
      <c r="E10" s="699">
        <f t="shared" si="0"/>
        <v>140334</v>
      </c>
      <c r="F10" s="699">
        <f t="shared" si="0"/>
        <v>24662</v>
      </c>
      <c r="G10" s="699">
        <f t="shared" si="0"/>
        <v>1700</v>
      </c>
      <c r="H10" s="699">
        <f t="shared" si="0"/>
        <v>127667</v>
      </c>
      <c r="I10" s="699">
        <f t="shared" si="0"/>
        <v>1000</v>
      </c>
      <c r="J10" s="699">
        <f t="shared" si="0"/>
        <v>0</v>
      </c>
      <c r="K10" s="699">
        <f t="shared" si="0"/>
        <v>0</v>
      </c>
      <c r="L10" s="699">
        <f t="shared" si="0"/>
        <v>0</v>
      </c>
      <c r="M10" s="699">
        <f t="shared" si="0"/>
        <v>658739</v>
      </c>
      <c r="N10" s="699">
        <f t="shared" si="0"/>
        <v>0</v>
      </c>
      <c r="O10" s="700">
        <f t="shared" si="0"/>
        <v>3841322</v>
      </c>
    </row>
    <row r="11" spans="1:15" s="8" customFormat="1" ht="40.5">
      <c r="A11" s="701" t="s">
        <v>86</v>
      </c>
      <c r="B11" s="702">
        <f>SUM(B7+B9)</f>
        <v>216312</v>
      </c>
      <c r="C11" s="702">
        <f aca="true" t="shared" si="1" ref="C11:O11">SUM(C7+C9)</f>
        <v>278859</v>
      </c>
      <c r="D11" s="702">
        <f t="shared" si="1"/>
        <v>903948</v>
      </c>
      <c r="E11" s="702">
        <f t="shared" si="1"/>
        <v>88321</v>
      </c>
      <c r="F11" s="702">
        <f t="shared" si="1"/>
        <v>0</v>
      </c>
      <c r="G11" s="702">
        <f t="shared" si="1"/>
        <v>1700</v>
      </c>
      <c r="H11" s="702">
        <f t="shared" si="1"/>
        <v>0</v>
      </c>
      <c r="I11" s="702">
        <f t="shared" si="1"/>
        <v>0</v>
      </c>
      <c r="J11" s="702">
        <f t="shared" si="1"/>
        <v>0</v>
      </c>
      <c r="K11" s="702">
        <f t="shared" si="1"/>
        <v>0</v>
      </c>
      <c r="L11" s="702">
        <f t="shared" si="1"/>
        <v>0</v>
      </c>
      <c r="M11" s="702">
        <f t="shared" si="1"/>
        <v>0</v>
      </c>
      <c r="N11" s="702">
        <f t="shared" si="1"/>
        <v>0</v>
      </c>
      <c r="O11" s="703">
        <f t="shared" si="1"/>
        <v>1489140</v>
      </c>
    </row>
    <row r="12" spans="1:15" s="8" customFormat="1" ht="41.25" thickBot="1">
      <c r="A12" s="704" t="s">
        <v>87</v>
      </c>
      <c r="B12" s="705">
        <f>B10-B11</f>
        <v>403399</v>
      </c>
      <c r="C12" s="705">
        <f aca="true" t="shared" si="2" ref="C12:O12">C10-C11</f>
        <v>946141</v>
      </c>
      <c r="D12" s="705">
        <f t="shared" si="2"/>
        <v>138561</v>
      </c>
      <c r="E12" s="705">
        <f t="shared" si="2"/>
        <v>52013</v>
      </c>
      <c r="F12" s="705">
        <f t="shared" si="2"/>
        <v>24662</v>
      </c>
      <c r="G12" s="705">
        <f t="shared" si="2"/>
        <v>0</v>
      </c>
      <c r="H12" s="705">
        <f t="shared" si="2"/>
        <v>127667</v>
      </c>
      <c r="I12" s="705">
        <f t="shared" si="2"/>
        <v>1000</v>
      </c>
      <c r="J12" s="705">
        <f t="shared" si="2"/>
        <v>0</v>
      </c>
      <c r="K12" s="705">
        <f t="shared" si="2"/>
        <v>0</v>
      </c>
      <c r="L12" s="705">
        <f t="shared" si="2"/>
        <v>0</v>
      </c>
      <c r="M12" s="705">
        <f t="shared" si="2"/>
        <v>658739</v>
      </c>
      <c r="N12" s="705">
        <f t="shared" si="2"/>
        <v>0</v>
      </c>
      <c r="O12" s="706">
        <f t="shared" si="2"/>
        <v>2352182</v>
      </c>
    </row>
    <row r="15" spans="3:15" ht="13.5"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7" spans="3:15" ht="13.5"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</row>
  </sheetData>
  <sheetProtection/>
  <mergeCells count="18">
    <mergeCell ref="A1:A4"/>
    <mergeCell ref="H2:K2"/>
    <mergeCell ref="B3:B4"/>
    <mergeCell ref="C3:C4"/>
    <mergeCell ref="K3:K4"/>
    <mergeCell ref="L2:M3"/>
    <mergeCell ref="I3:I4"/>
    <mergeCell ref="J3:J4"/>
    <mergeCell ref="N2:N4"/>
    <mergeCell ref="B1:K1"/>
    <mergeCell ref="L1:N1"/>
    <mergeCell ref="O1:O4"/>
    <mergeCell ref="B2:G2"/>
    <mergeCell ref="F3:F4"/>
    <mergeCell ref="D3:D4"/>
    <mergeCell ref="E3:E4"/>
    <mergeCell ref="G3:G4"/>
    <mergeCell ref="H3:H4"/>
  </mergeCells>
  <printOptions/>
  <pageMargins left="0.4330708661417323" right="0.2362204724409449" top="1.1811023622047245" bottom="0.7480314960629921" header="0.31496062992125984" footer="0.31496062992125984"/>
  <pageSetup horizontalDpi="600" verticalDpi="600" orientation="landscape" paperSize="9" r:id="rId1"/>
  <headerFooter>
    <oddHeader>&amp;C&amp;"Book Antiqua,Félkövér"&amp;11Keszthely Város Önkormányzata
2017. évi költségvetési bevételei
főbb jogcím-csoportonként&amp;R&amp;"Book Antiqua,Félkövér"4. melléklet
ezer 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6" sqref="A6:IV23"/>
    </sheetView>
  </sheetViews>
  <sheetFormatPr defaultColWidth="9.140625" defaultRowHeight="12.75"/>
  <cols>
    <col min="1" max="1" width="18.421875" style="1" customWidth="1"/>
    <col min="2" max="2" width="8.57421875" style="59" customWidth="1"/>
    <col min="3" max="3" width="9.28125" style="60" customWidth="1"/>
    <col min="4" max="4" width="11.140625" style="1" customWidth="1"/>
    <col min="5" max="6" width="8.28125" style="1" customWidth="1"/>
    <col min="7" max="7" width="8.57421875" style="1" customWidth="1"/>
    <col min="8" max="8" width="8.00390625" style="1" customWidth="1"/>
    <col min="9" max="9" width="8.140625" style="1" customWidth="1"/>
    <col min="10" max="10" width="7.57421875" style="1" customWidth="1"/>
    <col min="11" max="12" width="7.8515625" style="1" customWidth="1"/>
    <col min="13" max="13" width="7.00390625" style="1" bestFit="1" customWidth="1"/>
    <col min="14" max="14" width="5.7109375" style="1" bestFit="1" customWidth="1"/>
    <col min="15" max="15" width="8.00390625" style="1" bestFit="1" customWidth="1"/>
    <col min="16" max="16" width="9.28125" style="1" customWidth="1"/>
    <col min="17" max="16384" width="9.140625" style="1" customWidth="1"/>
  </cols>
  <sheetData>
    <row r="1" spans="1:16" ht="14.25" customHeight="1" thickBot="1">
      <c r="A1" s="500" t="s">
        <v>206</v>
      </c>
      <c r="B1" s="501" t="s">
        <v>12</v>
      </c>
      <c r="C1" s="502"/>
      <c r="D1" s="502"/>
      <c r="E1" s="502"/>
      <c r="F1" s="502"/>
      <c r="G1" s="502"/>
      <c r="H1" s="502"/>
      <c r="I1" s="502"/>
      <c r="J1" s="502"/>
      <c r="K1" s="502"/>
      <c r="L1" s="495" t="s">
        <v>46</v>
      </c>
      <c r="M1" s="496"/>
      <c r="N1" s="496"/>
      <c r="O1" s="497"/>
      <c r="P1" s="477" t="s">
        <v>49</v>
      </c>
    </row>
    <row r="2" spans="1:16" ht="26.25" customHeight="1">
      <c r="A2" s="486"/>
      <c r="B2" s="490" t="s">
        <v>2</v>
      </c>
      <c r="C2" s="491"/>
      <c r="D2" s="491"/>
      <c r="E2" s="491"/>
      <c r="F2" s="491"/>
      <c r="G2" s="492"/>
      <c r="H2" s="503" t="s">
        <v>3</v>
      </c>
      <c r="I2" s="504"/>
      <c r="J2" s="504"/>
      <c r="K2" s="505"/>
      <c r="L2" s="483" t="s">
        <v>248</v>
      </c>
      <c r="M2" s="489"/>
      <c r="N2" s="483" t="s">
        <v>244</v>
      </c>
      <c r="O2" s="489"/>
      <c r="P2" s="478"/>
    </row>
    <row r="3" spans="1:16" ht="28.5" customHeight="1">
      <c r="A3" s="486"/>
      <c r="B3" s="471" t="s">
        <v>101</v>
      </c>
      <c r="C3" s="471" t="s">
        <v>25</v>
      </c>
      <c r="D3" s="482" t="s">
        <v>259</v>
      </c>
      <c r="E3" s="482" t="s">
        <v>245</v>
      </c>
      <c r="F3" s="471" t="s">
        <v>258</v>
      </c>
      <c r="G3" s="484" t="s">
        <v>226</v>
      </c>
      <c r="H3" s="471" t="s">
        <v>242</v>
      </c>
      <c r="I3" s="471" t="s">
        <v>72</v>
      </c>
      <c r="J3" s="482" t="s">
        <v>246</v>
      </c>
      <c r="K3" s="484" t="s">
        <v>247</v>
      </c>
      <c r="L3" s="506" t="s">
        <v>204</v>
      </c>
      <c r="M3" s="507"/>
      <c r="N3" s="498" t="s">
        <v>44</v>
      </c>
      <c r="O3" s="493" t="s">
        <v>73</v>
      </c>
      <c r="P3" s="478"/>
    </row>
    <row r="4" spans="1:16" ht="38.25">
      <c r="A4" s="487"/>
      <c r="B4" s="473"/>
      <c r="C4" s="473"/>
      <c r="D4" s="483"/>
      <c r="E4" s="483"/>
      <c r="F4" s="473"/>
      <c r="G4" s="484"/>
      <c r="H4" s="473"/>
      <c r="I4" s="473"/>
      <c r="J4" s="483"/>
      <c r="K4" s="484"/>
      <c r="L4" s="53" t="s">
        <v>42</v>
      </c>
      <c r="M4" s="51" t="s">
        <v>43</v>
      </c>
      <c r="N4" s="499"/>
      <c r="O4" s="494"/>
      <c r="P4" s="479"/>
    </row>
    <row r="5" spans="1:16" ht="14.25" thickBot="1">
      <c r="A5" s="54">
        <v>1</v>
      </c>
      <c r="B5" s="375">
        <v>2</v>
      </c>
      <c r="C5" s="375">
        <v>3</v>
      </c>
      <c r="D5" s="375">
        <v>4</v>
      </c>
      <c r="E5" s="375">
        <v>5</v>
      </c>
      <c r="F5" s="375">
        <v>6</v>
      </c>
      <c r="G5" s="375">
        <v>7</v>
      </c>
      <c r="H5" s="375">
        <v>8</v>
      </c>
      <c r="I5" s="375">
        <v>9</v>
      </c>
      <c r="J5" s="375">
        <v>10</v>
      </c>
      <c r="K5" s="375">
        <v>11</v>
      </c>
      <c r="L5" s="376">
        <v>12</v>
      </c>
      <c r="M5" s="376">
        <v>13</v>
      </c>
      <c r="N5" s="55">
        <v>14</v>
      </c>
      <c r="O5" s="56">
        <v>15</v>
      </c>
      <c r="P5" s="57">
        <v>16</v>
      </c>
    </row>
    <row r="6" spans="1:16" s="8" customFormat="1" ht="15">
      <c r="A6" s="687" t="s">
        <v>161</v>
      </c>
      <c r="B6" s="130">
        <v>7620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467">
        <f aca="true" t="shared" si="0" ref="P6:P20">SUM(B6:O6)</f>
        <v>7620</v>
      </c>
    </row>
    <row r="7" spans="1:16" s="8" customFormat="1" ht="25.5">
      <c r="A7" s="691" t="s">
        <v>162</v>
      </c>
      <c r="B7" s="131">
        <v>254346</v>
      </c>
      <c r="C7" s="131"/>
      <c r="D7" s="131"/>
      <c r="E7" s="131"/>
      <c r="F7" s="131"/>
      <c r="G7" s="131"/>
      <c r="H7" s="131">
        <v>127667</v>
      </c>
      <c r="I7" s="131"/>
      <c r="J7" s="131"/>
      <c r="K7" s="131"/>
      <c r="L7" s="131"/>
      <c r="M7" s="131"/>
      <c r="N7" s="131"/>
      <c r="O7" s="131"/>
      <c r="P7" s="168">
        <f t="shared" si="0"/>
        <v>382013</v>
      </c>
    </row>
    <row r="8" spans="1:16" s="8" customFormat="1" ht="15">
      <c r="A8" s="691" t="s">
        <v>163</v>
      </c>
      <c r="B8" s="131">
        <v>637</v>
      </c>
      <c r="C8" s="131"/>
      <c r="D8" s="131"/>
      <c r="E8" s="131">
        <v>38790</v>
      </c>
      <c r="F8" s="131">
        <v>24662</v>
      </c>
      <c r="G8" s="131"/>
      <c r="H8" s="131"/>
      <c r="I8" s="131"/>
      <c r="J8" s="131"/>
      <c r="K8" s="131"/>
      <c r="L8" s="131"/>
      <c r="M8" s="131"/>
      <c r="N8" s="131"/>
      <c r="O8" s="131"/>
      <c r="P8" s="168">
        <f t="shared" si="0"/>
        <v>64089</v>
      </c>
    </row>
    <row r="9" spans="1:16" s="8" customFormat="1" ht="15">
      <c r="A9" s="707" t="s">
        <v>192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68">
        <f t="shared" si="0"/>
        <v>0</v>
      </c>
    </row>
    <row r="10" spans="1:16" s="8" customFormat="1" ht="15">
      <c r="A10" s="708" t="s">
        <v>346</v>
      </c>
      <c r="B10" s="131">
        <v>10138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68">
        <f t="shared" si="0"/>
        <v>10138</v>
      </c>
    </row>
    <row r="11" spans="1:16" s="8" customFormat="1" ht="25.5">
      <c r="A11" s="69" t="s">
        <v>165</v>
      </c>
      <c r="B11" s="131"/>
      <c r="C11" s="131"/>
      <c r="D11" s="131"/>
      <c r="E11" s="131"/>
      <c r="F11" s="131"/>
      <c r="G11" s="131">
        <v>1700</v>
      </c>
      <c r="H11" s="131"/>
      <c r="I11" s="131"/>
      <c r="J11" s="131"/>
      <c r="K11" s="131"/>
      <c r="L11" s="131"/>
      <c r="M11" s="131"/>
      <c r="N11" s="131"/>
      <c r="O11" s="131"/>
      <c r="P11" s="168">
        <f t="shared" si="0"/>
        <v>1700</v>
      </c>
    </row>
    <row r="12" spans="1:16" s="8" customFormat="1" ht="15">
      <c r="A12" s="707" t="s">
        <v>192</v>
      </c>
      <c r="B12" s="131"/>
      <c r="C12" s="131"/>
      <c r="D12" s="131"/>
      <c r="E12" s="131"/>
      <c r="F12" s="131"/>
      <c r="G12" s="131">
        <v>1700</v>
      </c>
      <c r="H12" s="131"/>
      <c r="I12" s="131"/>
      <c r="J12" s="131"/>
      <c r="K12" s="131"/>
      <c r="L12" s="131"/>
      <c r="M12" s="131"/>
      <c r="N12" s="131"/>
      <c r="O12" s="131"/>
      <c r="P12" s="168">
        <f t="shared" si="0"/>
        <v>1700</v>
      </c>
    </row>
    <row r="13" spans="1:16" s="8" customFormat="1" ht="25.5">
      <c r="A13" s="147" t="s">
        <v>173</v>
      </c>
      <c r="B13" s="131"/>
      <c r="C13" s="131"/>
      <c r="D13" s="131"/>
      <c r="E13" s="131">
        <v>3381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68">
        <f t="shared" si="0"/>
        <v>3381</v>
      </c>
    </row>
    <row r="14" spans="1:16" s="8" customFormat="1" ht="15">
      <c r="A14" s="707" t="s">
        <v>192</v>
      </c>
      <c r="B14" s="131"/>
      <c r="C14" s="131"/>
      <c r="D14" s="131"/>
      <c r="E14" s="131">
        <v>3381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68">
        <f t="shared" si="0"/>
        <v>3381</v>
      </c>
    </row>
    <row r="15" spans="1:16" s="8" customFormat="1" ht="15">
      <c r="A15" s="69" t="s">
        <v>166</v>
      </c>
      <c r="B15" s="131"/>
      <c r="C15" s="131"/>
      <c r="D15" s="131"/>
      <c r="E15" s="131">
        <v>1420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68">
        <f t="shared" si="0"/>
        <v>1420</v>
      </c>
    </row>
    <row r="16" spans="1:16" s="8" customFormat="1" ht="25.5">
      <c r="A16" s="708" t="s">
        <v>345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>
        <v>0</v>
      </c>
      <c r="M16" s="131">
        <v>653701</v>
      </c>
      <c r="N16" s="131"/>
      <c r="O16" s="131"/>
      <c r="P16" s="168">
        <f t="shared" si="0"/>
        <v>653701</v>
      </c>
    </row>
    <row r="17" spans="1:16" s="8" customFormat="1" ht="25.5">
      <c r="A17" s="69" t="s">
        <v>347</v>
      </c>
      <c r="B17" s="131"/>
      <c r="C17" s="131"/>
      <c r="D17" s="131">
        <v>1042509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68">
        <f t="shared" si="0"/>
        <v>1042509</v>
      </c>
    </row>
    <row r="18" spans="1:16" s="8" customFormat="1" ht="15">
      <c r="A18" s="707" t="s">
        <v>192</v>
      </c>
      <c r="B18" s="131"/>
      <c r="C18" s="131"/>
      <c r="D18" s="131">
        <v>903948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68">
        <f t="shared" si="0"/>
        <v>903948</v>
      </c>
    </row>
    <row r="19" spans="1:16" s="8" customFormat="1" ht="25.5">
      <c r="A19" s="69" t="s">
        <v>205</v>
      </c>
      <c r="B19" s="131"/>
      <c r="C19" s="131">
        <v>1225000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68">
        <f t="shared" si="0"/>
        <v>1225000</v>
      </c>
    </row>
    <row r="20" spans="1:16" s="8" customFormat="1" ht="15.75" thickBot="1">
      <c r="A20" s="707" t="s">
        <v>192</v>
      </c>
      <c r="B20" s="131"/>
      <c r="C20" s="131">
        <v>278859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68">
        <f t="shared" si="0"/>
        <v>278859</v>
      </c>
    </row>
    <row r="21" spans="1:16" s="8" customFormat="1" ht="15">
      <c r="A21" s="709" t="s">
        <v>1</v>
      </c>
      <c r="B21" s="699">
        <f>SUM(B6+B7+B8+B11+B13+B17+B19+B16+B10+B15)</f>
        <v>272741</v>
      </c>
      <c r="C21" s="699">
        <f aca="true" t="shared" si="1" ref="C21:P21">SUM(C6+C7+C8+C11+C13+C17+C19+C16+C10+C15)</f>
        <v>1225000</v>
      </c>
      <c r="D21" s="699">
        <f t="shared" si="1"/>
        <v>1042509</v>
      </c>
      <c r="E21" s="699">
        <f>SUM(E6+E7+E8+E11+E13+E17+E19+E16+E10+E15)</f>
        <v>43591</v>
      </c>
      <c r="F21" s="699">
        <f t="shared" si="1"/>
        <v>24662</v>
      </c>
      <c r="G21" s="699">
        <f t="shared" si="1"/>
        <v>1700</v>
      </c>
      <c r="H21" s="699">
        <f t="shared" si="1"/>
        <v>127667</v>
      </c>
      <c r="I21" s="699">
        <f t="shared" si="1"/>
        <v>0</v>
      </c>
      <c r="J21" s="699">
        <f t="shared" si="1"/>
        <v>0</v>
      </c>
      <c r="K21" s="699">
        <f t="shared" si="1"/>
        <v>0</v>
      </c>
      <c r="L21" s="699">
        <f t="shared" si="1"/>
        <v>0</v>
      </c>
      <c r="M21" s="699">
        <f t="shared" si="1"/>
        <v>653701</v>
      </c>
      <c r="N21" s="699">
        <f t="shared" si="1"/>
        <v>0</v>
      </c>
      <c r="O21" s="699">
        <f t="shared" si="1"/>
        <v>0</v>
      </c>
      <c r="P21" s="700">
        <f t="shared" si="1"/>
        <v>3391571</v>
      </c>
    </row>
    <row r="22" spans="1:16" s="711" customFormat="1" ht="15">
      <c r="A22" s="710" t="s">
        <v>192</v>
      </c>
      <c r="B22" s="702">
        <f>SUM(B9+B12+B14+B18+B20)</f>
        <v>0</v>
      </c>
      <c r="C22" s="702">
        <f aca="true" t="shared" si="2" ref="C22:P22">SUM(C9+C12+C14+C18+C20)</f>
        <v>278859</v>
      </c>
      <c r="D22" s="702">
        <f t="shared" si="2"/>
        <v>903948</v>
      </c>
      <c r="E22" s="702">
        <f t="shared" si="2"/>
        <v>3381</v>
      </c>
      <c r="F22" s="702">
        <f t="shared" si="2"/>
        <v>0</v>
      </c>
      <c r="G22" s="702">
        <f t="shared" si="2"/>
        <v>1700</v>
      </c>
      <c r="H22" s="702">
        <f t="shared" si="2"/>
        <v>0</v>
      </c>
      <c r="I22" s="702">
        <f t="shared" si="2"/>
        <v>0</v>
      </c>
      <c r="J22" s="702">
        <f t="shared" si="2"/>
        <v>0</v>
      </c>
      <c r="K22" s="702">
        <f t="shared" si="2"/>
        <v>0</v>
      </c>
      <c r="L22" s="702">
        <f t="shared" si="2"/>
        <v>0</v>
      </c>
      <c r="M22" s="702">
        <f t="shared" si="2"/>
        <v>0</v>
      </c>
      <c r="N22" s="702">
        <f t="shared" si="2"/>
        <v>0</v>
      </c>
      <c r="O22" s="702">
        <f t="shared" si="2"/>
        <v>0</v>
      </c>
      <c r="P22" s="703">
        <f t="shared" si="2"/>
        <v>1187888</v>
      </c>
    </row>
    <row r="23" spans="1:16" s="711" customFormat="1" ht="30.75" thickBot="1">
      <c r="A23" s="712" t="s">
        <v>87</v>
      </c>
      <c r="B23" s="713">
        <f>B21-B22</f>
        <v>272741</v>
      </c>
      <c r="C23" s="713">
        <f aca="true" t="shared" si="3" ref="C23:P23">C21-C22</f>
        <v>946141</v>
      </c>
      <c r="D23" s="713">
        <f t="shared" si="3"/>
        <v>138561</v>
      </c>
      <c r="E23" s="713">
        <f t="shared" si="3"/>
        <v>40210</v>
      </c>
      <c r="F23" s="713">
        <f t="shared" si="3"/>
        <v>24662</v>
      </c>
      <c r="G23" s="713">
        <f t="shared" si="3"/>
        <v>0</v>
      </c>
      <c r="H23" s="713">
        <f t="shared" si="3"/>
        <v>127667</v>
      </c>
      <c r="I23" s="713">
        <f t="shared" si="3"/>
        <v>0</v>
      </c>
      <c r="J23" s="713">
        <f t="shared" si="3"/>
        <v>0</v>
      </c>
      <c r="K23" s="713">
        <f t="shared" si="3"/>
        <v>0</v>
      </c>
      <c r="L23" s="713">
        <f t="shared" si="3"/>
        <v>0</v>
      </c>
      <c r="M23" s="713">
        <f t="shared" si="3"/>
        <v>653701</v>
      </c>
      <c r="N23" s="713">
        <f t="shared" si="3"/>
        <v>0</v>
      </c>
      <c r="O23" s="713">
        <f t="shared" si="3"/>
        <v>0</v>
      </c>
      <c r="P23" s="714">
        <f t="shared" si="3"/>
        <v>2203683</v>
      </c>
    </row>
  </sheetData>
  <sheetProtection/>
  <mergeCells count="21">
    <mergeCell ref="E3:E4"/>
    <mergeCell ref="N3:N4"/>
    <mergeCell ref="C3:C4"/>
    <mergeCell ref="A1:A4"/>
    <mergeCell ref="B1:K1"/>
    <mergeCell ref="H2:K2"/>
    <mergeCell ref="L3:M3"/>
    <mergeCell ref="D3:D4"/>
    <mergeCell ref="J3:J4"/>
    <mergeCell ref="F3:F4"/>
    <mergeCell ref="G3:G4"/>
    <mergeCell ref="K3:K4"/>
    <mergeCell ref="H3:H4"/>
    <mergeCell ref="P1:P4"/>
    <mergeCell ref="B2:G2"/>
    <mergeCell ref="N2:O2"/>
    <mergeCell ref="L2:M2"/>
    <mergeCell ref="O3:O4"/>
    <mergeCell ref="I3:I4"/>
    <mergeCell ref="B3:B4"/>
    <mergeCell ref="L1:O1"/>
  </mergeCells>
  <printOptions/>
  <pageMargins left="0.31496062992125984" right="0.2362204724409449" top="1.062992125984252" bottom="0.7480314960629921" header="0.31496062992125984" footer="0.31496062992125984"/>
  <pageSetup horizontalDpi="600" verticalDpi="600" orientation="landscape" paperSize="9" r:id="rId1"/>
  <headerFooter>
    <oddHeader>&amp;C&amp;"Book Antiqua,Félkövér"&amp;11Keszthely Város Önkormányzata
2017. évi bevételei&amp;R&amp;"Book Antiqua,Félkövér"5. melléklet
ezer Ft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" sqref="A5:IV24"/>
    </sheetView>
  </sheetViews>
  <sheetFormatPr defaultColWidth="9.140625" defaultRowHeight="12.75"/>
  <cols>
    <col min="1" max="1" width="29.7109375" style="16" customWidth="1"/>
    <col min="2" max="2" width="10.8515625" style="1" bestFit="1" customWidth="1"/>
    <col min="3" max="3" width="12.28125" style="1" customWidth="1"/>
    <col min="4" max="4" width="9.8515625" style="1" customWidth="1"/>
    <col min="5" max="5" width="10.7109375" style="1" customWidth="1"/>
    <col min="6" max="6" width="12.57421875" style="1" customWidth="1"/>
    <col min="7" max="7" width="8.7109375" style="1" customWidth="1"/>
    <col min="8" max="8" width="10.7109375" style="1" customWidth="1"/>
    <col min="9" max="9" width="14.8515625" style="1" customWidth="1"/>
    <col min="10" max="10" width="9.28125" style="1" bestFit="1" customWidth="1"/>
    <col min="11" max="11" width="11.8515625" style="1" bestFit="1" customWidth="1"/>
    <col min="12" max="12" width="13.140625" style="2" customWidth="1"/>
    <col min="13" max="13" width="12.8515625" style="1" customWidth="1"/>
    <col min="14" max="16384" width="9.140625" style="1" customWidth="1"/>
  </cols>
  <sheetData>
    <row r="1" spans="1:13" ht="14.25" customHeight="1">
      <c r="A1" s="516" t="s">
        <v>4</v>
      </c>
      <c r="B1" s="512"/>
      <c r="C1" s="515"/>
      <c r="D1" s="515"/>
      <c r="E1" s="515"/>
      <c r="F1" s="515"/>
      <c r="G1" s="515"/>
      <c r="H1" s="515"/>
      <c r="I1" s="515"/>
      <c r="J1" s="515"/>
      <c r="K1" s="519"/>
      <c r="L1" s="512" t="s">
        <v>49</v>
      </c>
      <c r="M1" s="509" t="s">
        <v>6</v>
      </c>
    </row>
    <row r="2" spans="1:13" ht="28.5" customHeight="1">
      <c r="A2" s="517"/>
      <c r="B2" s="521" t="s">
        <v>2</v>
      </c>
      <c r="C2" s="521"/>
      <c r="D2" s="521"/>
      <c r="E2" s="520" t="s">
        <v>3</v>
      </c>
      <c r="F2" s="520"/>
      <c r="G2" s="520"/>
      <c r="H2" s="520"/>
      <c r="I2" s="522" t="s">
        <v>333</v>
      </c>
      <c r="J2" s="508" t="s">
        <v>338</v>
      </c>
      <c r="K2" s="508"/>
      <c r="L2" s="513"/>
      <c r="M2" s="510"/>
    </row>
    <row r="3" spans="1:13" ht="75.75" customHeight="1" thickBot="1">
      <c r="A3" s="518"/>
      <c r="B3" s="36" t="s">
        <v>101</v>
      </c>
      <c r="C3" s="36" t="s">
        <v>249</v>
      </c>
      <c r="D3" s="36" t="s">
        <v>251</v>
      </c>
      <c r="E3" s="36" t="s">
        <v>250</v>
      </c>
      <c r="F3" s="36" t="s">
        <v>223</v>
      </c>
      <c r="G3" s="36" t="s">
        <v>258</v>
      </c>
      <c r="H3" s="36" t="s">
        <v>247</v>
      </c>
      <c r="I3" s="523"/>
      <c r="J3" s="335" t="s">
        <v>266</v>
      </c>
      <c r="K3" s="338" t="s">
        <v>334</v>
      </c>
      <c r="L3" s="514"/>
      <c r="M3" s="511"/>
    </row>
    <row r="4" spans="1:20" s="7" customFormat="1" ht="14.25" thickBot="1">
      <c r="A4" s="32">
        <v>1</v>
      </c>
      <c r="B4" s="34">
        <v>2</v>
      </c>
      <c r="C4" s="34">
        <v>3</v>
      </c>
      <c r="D4" s="34">
        <v>4</v>
      </c>
      <c r="E4" s="34">
        <v>5</v>
      </c>
      <c r="F4" s="34">
        <v>6</v>
      </c>
      <c r="G4" s="34">
        <v>7</v>
      </c>
      <c r="H4" s="34">
        <v>8</v>
      </c>
      <c r="I4" s="34">
        <v>9</v>
      </c>
      <c r="J4" s="34">
        <v>10</v>
      </c>
      <c r="K4" s="34">
        <v>11</v>
      </c>
      <c r="L4" s="371">
        <v>12</v>
      </c>
      <c r="M4" s="33">
        <v>13</v>
      </c>
      <c r="N4" s="5"/>
      <c r="O4" s="5"/>
      <c r="P4" s="5"/>
      <c r="Q4" s="5"/>
      <c r="R4" s="5"/>
      <c r="S4" s="5"/>
      <c r="T4" s="6"/>
    </row>
    <row r="5" spans="1:20" s="716" customFormat="1" ht="28.5">
      <c r="A5" s="137" t="s">
        <v>199</v>
      </c>
      <c r="B5" s="117">
        <v>1500</v>
      </c>
      <c r="C5" s="117">
        <v>3120</v>
      </c>
      <c r="D5" s="117"/>
      <c r="E5" s="117"/>
      <c r="F5" s="117"/>
      <c r="G5" s="117">
        <v>1000</v>
      </c>
      <c r="H5" s="117"/>
      <c r="I5" s="257">
        <v>315883</v>
      </c>
      <c r="J5" s="213">
        <v>0</v>
      </c>
      <c r="K5" s="117">
        <v>5038</v>
      </c>
      <c r="L5" s="370">
        <f>SUM(B5:K5)</f>
        <v>326541</v>
      </c>
      <c r="M5" s="185">
        <v>191902</v>
      </c>
      <c r="N5" s="72"/>
      <c r="O5" s="72"/>
      <c r="P5" s="72"/>
      <c r="Q5" s="72"/>
      <c r="R5" s="72"/>
      <c r="S5" s="72"/>
      <c r="T5" s="715"/>
    </row>
    <row r="6" spans="1:20" s="716" customFormat="1" ht="15">
      <c r="A6" s="151" t="s">
        <v>86</v>
      </c>
      <c r="B6" s="17"/>
      <c r="C6" s="18"/>
      <c r="D6" s="18"/>
      <c r="E6" s="18"/>
      <c r="F6" s="18"/>
      <c r="G6" s="18"/>
      <c r="H6" s="17"/>
      <c r="I6" s="19">
        <v>191902</v>
      </c>
      <c r="J6" s="19"/>
      <c r="K6" s="18"/>
      <c r="L6" s="19">
        <f aca="true" t="shared" si="0" ref="L6:L21">SUM(B6:K6)</f>
        <v>191902</v>
      </c>
      <c r="M6" s="186">
        <v>191902</v>
      </c>
      <c r="N6" s="72"/>
      <c r="O6" s="72"/>
      <c r="P6" s="72"/>
      <c r="Q6" s="72"/>
      <c r="R6" s="72"/>
      <c r="S6" s="72"/>
      <c r="T6" s="715"/>
    </row>
    <row r="7" spans="1:13" s="8" customFormat="1" ht="15">
      <c r="A7" s="146" t="s">
        <v>488</v>
      </c>
      <c r="B7" s="20">
        <v>1000</v>
      </c>
      <c r="C7" s="21"/>
      <c r="D7" s="21"/>
      <c r="E7" s="21"/>
      <c r="F7" s="21"/>
      <c r="G7" s="21"/>
      <c r="H7" s="20"/>
      <c r="I7" s="19">
        <v>419256</v>
      </c>
      <c r="J7" s="156"/>
      <c r="K7" s="21"/>
      <c r="L7" s="19">
        <f t="shared" si="0"/>
        <v>420256</v>
      </c>
      <c r="M7" s="142">
        <v>360815</v>
      </c>
    </row>
    <row r="8" spans="1:13" s="8" customFormat="1" ht="15">
      <c r="A8" s="15" t="s">
        <v>86</v>
      </c>
      <c r="B8" s="17"/>
      <c r="C8" s="22"/>
      <c r="D8" s="22"/>
      <c r="E8" s="22"/>
      <c r="F8" s="22"/>
      <c r="G8" s="22"/>
      <c r="H8" s="17"/>
      <c r="I8" s="19">
        <v>360815</v>
      </c>
      <c r="J8" s="136"/>
      <c r="K8" s="22"/>
      <c r="L8" s="19">
        <f t="shared" si="0"/>
        <v>360815</v>
      </c>
      <c r="M8" s="142">
        <v>360815</v>
      </c>
    </row>
    <row r="9" spans="1:13" s="8" customFormat="1" ht="28.5">
      <c r="A9" s="146" t="s">
        <v>83</v>
      </c>
      <c r="B9" s="17">
        <v>59510</v>
      </c>
      <c r="C9" s="22">
        <v>2590</v>
      </c>
      <c r="D9" s="22"/>
      <c r="E9" s="22"/>
      <c r="F9" s="22"/>
      <c r="G9" s="22"/>
      <c r="H9" s="17"/>
      <c r="I9" s="19">
        <v>107624</v>
      </c>
      <c r="J9" s="136"/>
      <c r="K9" s="22"/>
      <c r="L9" s="19">
        <f t="shared" si="0"/>
        <v>169724</v>
      </c>
      <c r="M9" s="142">
        <v>12723</v>
      </c>
    </row>
    <row r="10" spans="1:13" s="8" customFormat="1" ht="15">
      <c r="A10" s="15" t="s">
        <v>86</v>
      </c>
      <c r="B10" s="150">
        <v>19900</v>
      </c>
      <c r="C10" s="155">
        <v>2090</v>
      </c>
      <c r="D10" s="155"/>
      <c r="E10" s="155"/>
      <c r="F10" s="155"/>
      <c r="G10" s="155"/>
      <c r="H10" s="150"/>
      <c r="I10" s="19">
        <v>29115</v>
      </c>
      <c r="J10" s="336"/>
      <c r="K10" s="155"/>
      <c r="L10" s="19">
        <f t="shared" si="0"/>
        <v>51105</v>
      </c>
      <c r="M10" s="142">
        <v>12723</v>
      </c>
    </row>
    <row r="11" spans="1:13" s="8" customFormat="1" ht="15">
      <c r="A11" s="146" t="s">
        <v>105</v>
      </c>
      <c r="B11" s="23">
        <v>4200</v>
      </c>
      <c r="C11" s="24">
        <v>1000</v>
      </c>
      <c r="D11" s="24"/>
      <c r="E11" s="24"/>
      <c r="F11" s="24"/>
      <c r="G11" s="24"/>
      <c r="H11" s="23"/>
      <c r="I11" s="19">
        <v>47405</v>
      </c>
      <c r="J11" s="337"/>
      <c r="K11" s="24"/>
      <c r="L11" s="19">
        <f t="shared" si="0"/>
        <v>52605</v>
      </c>
      <c r="M11" s="142">
        <v>10000</v>
      </c>
    </row>
    <row r="12" spans="1:13" s="8" customFormat="1" ht="15">
      <c r="A12" s="15" t="s">
        <v>86</v>
      </c>
      <c r="B12" s="23"/>
      <c r="C12" s="24"/>
      <c r="D12" s="24"/>
      <c r="E12" s="24"/>
      <c r="F12" s="24"/>
      <c r="G12" s="24"/>
      <c r="H12" s="23">
        <v>0</v>
      </c>
      <c r="I12" s="19">
        <v>10000</v>
      </c>
      <c r="J12" s="337"/>
      <c r="K12" s="24"/>
      <c r="L12" s="19">
        <f t="shared" si="0"/>
        <v>10000</v>
      </c>
      <c r="M12" s="142">
        <v>10000</v>
      </c>
    </row>
    <row r="13" spans="1:13" s="8" customFormat="1" ht="28.5">
      <c r="A13" s="146" t="s">
        <v>84</v>
      </c>
      <c r="B13" s="20">
        <v>12972</v>
      </c>
      <c r="C13" s="21">
        <v>82850</v>
      </c>
      <c r="D13" s="21"/>
      <c r="E13" s="25"/>
      <c r="F13" s="25"/>
      <c r="G13" s="25"/>
      <c r="H13" s="20"/>
      <c r="I13" s="19">
        <v>59162</v>
      </c>
      <c r="J13" s="156"/>
      <c r="K13" s="21"/>
      <c r="L13" s="19">
        <f t="shared" si="0"/>
        <v>154984</v>
      </c>
      <c r="M13" s="142">
        <v>0</v>
      </c>
    </row>
    <row r="14" spans="1:13" s="8" customFormat="1" ht="15">
      <c r="A14" s="15" t="s">
        <v>86</v>
      </c>
      <c r="B14" s="20">
        <v>7492</v>
      </c>
      <c r="C14" s="21">
        <v>82850</v>
      </c>
      <c r="D14" s="21"/>
      <c r="E14" s="25"/>
      <c r="F14" s="25"/>
      <c r="G14" s="25"/>
      <c r="H14" s="20"/>
      <c r="I14" s="19">
        <v>35961</v>
      </c>
      <c r="J14" s="156"/>
      <c r="K14" s="21"/>
      <c r="L14" s="19">
        <f t="shared" si="0"/>
        <v>126303</v>
      </c>
      <c r="M14" s="142"/>
    </row>
    <row r="15" spans="1:13" s="8" customFormat="1" ht="28.5">
      <c r="A15" s="146" t="s">
        <v>489</v>
      </c>
      <c r="B15" s="20">
        <v>67051</v>
      </c>
      <c r="C15" s="21">
        <v>7183</v>
      </c>
      <c r="D15" s="21"/>
      <c r="E15" s="21"/>
      <c r="F15" s="21"/>
      <c r="G15" s="21"/>
      <c r="H15" s="20"/>
      <c r="I15" s="19">
        <v>176033</v>
      </c>
      <c r="J15" s="156"/>
      <c r="K15" s="21"/>
      <c r="L15" s="19">
        <f t="shared" si="0"/>
        <v>250267</v>
      </c>
      <c r="M15" s="142">
        <v>138947</v>
      </c>
    </row>
    <row r="16" spans="1:13" s="8" customFormat="1" ht="15">
      <c r="A16" s="15" t="s">
        <v>86</v>
      </c>
      <c r="B16" s="23">
        <v>2920</v>
      </c>
      <c r="C16" s="24"/>
      <c r="D16" s="24"/>
      <c r="E16" s="24"/>
      <c r="F16" s="24"/>
      <c r="G16" s="24"/>
      <c r="H16" s="23"/>
      <c r="I16" s="19">
        <v>67329</v>
      </c>
      <c r="J16" s="337"/>
      <c r="K16" s="24"/>
      <c r="L16" s="19">
        <f t="shared" si="0"/>
        <v>70249</v>
      </c>
      <c r="M16" s="142">
        <v>32966</v>
      </c>
    </row>
    <row r="17" spans="1:13" s="8" customFormat="1" ht="15">
      <c r="A17" s="146" t="s">
        <v>490</v>
      </c>
      <c r="B17" s="23">
        <v>14737</v>
      </c>
      <c r="C17" s="24"/>
      <c r="D17" s="24"/>
      <c r="E17" s="24"/>
      <c r="F17" s="24"/>
      <c r="G17" s="24"/>
      <c r="H17" s="23"/>
      <c r="I17" s="19">
        <v>48297</v>
      </c>
      <c r="J17" s="337"/>
      <c r="K17" s="24"/>
      <c r="L17" s="19">
        <f t="shared" si="0"/>
        <v>63034</v>
      </c>
      <c r="M17" s="142">
        <v>32580</v>
      </c>
    </row>
    <row r="18" spans="1:13" s="8" customFormat="1" ht="28.5">
      <c r="A18" s="372" t="s">
        <v>335</v>
      </c>
      <c r="B18" s="23"/>
      <c r="C18" s="24"/>
      <c r="D18" s="24"/>
      <c r="E18" s="24"/>
      <c r="F18" s="24"/>
      <c r="G18" s="24"/>
      <c r="H18" s="23"/>
      <c r="I18" s="19">
        <v>44134</v>
      </c>
      <c r="J18" s="337"/>
      <c r="K18" s="24"/>
      <c r="L18" s="19">
        <f t="shared" si="0"/>
        <v>44134</v>
      </c>
      <c r="M18" s="142">
        <v>30600</v>
      </c>
    </row>
    <row r="19" spans="1:13" s="8" customFormat="1" ht="15">
      <c r="A19" s="15" t="s">
        <v>336</v>
      </c>
      <c r="B19" s="23"/>
      <c r="C19" s="24"/>
      <c r="D19" s="24"/>
      <c r="E19" s="24"/>
      <c r="F19" s="24"/>
      <c r="G19" s="24"/>
      <c r="H19" s="23"/>
      <c r="I19" s="19">
        <v>44134</v>
      </c>
      <c r="J19" s="337"/>
      <c r="K19" s="24"/>
      <c r="L19" s="19">
        <f t="shared" si="0"/>
        <v>44134</v>
      </c>
      <c r="M19" s="142">
        <v>30600</v>
      </c>
    </row>
    <row r="20" spans="1:13" s="8" customFormat="1" ht="28.5">
      <c r="A20" s="146" t="s">
        <v>85</v>
      </c>
      <c r="B20" s="20">
        <v>186000</v>
      </c>
      <c r="C20" s="21">
        <v>0</v>
      </c>
      <c r="D20" s="21">
        <v>0</v>
      </c>
      <c r="E20" s="21"/>
      <c r="F20" s="21"/>
      <c r="G20" s="21"/>
      <c r="H20" s="20"/>
      <c r="I20" s="19">
        <v>628638</v>
      </c>
      <c r="J20" s="156"/>
      <c r="K20" s="19"/>
      <c r="L20" s="370">
        <f t="shared" si="0"/>
        <v>814638</v>
      </c>
      <c r="M20" s="152">
        <v>151679</v>
      </c>
    </row>
    <row r="21" spans="1:13" s="8" customFormat="1" ht="15.75" thickBot="1">
      <c r="A21" s="151" t="s">
        <v>86</v>
      </c>
      <c r="B21" s="717">
        <v>186000</v>
      </c>
      <c r="C21" s="718"/>
      <c r="D21" s="719"/>
      <c r="E21" s="719"/>
      <c r="F21" s="719"/>
      <c r="G21" s="719"/>
      <c r="H21" s="720"/>
      <c r="I21" s="19">
        <v>151679</v>
      </c>
      <c r="J21" s="337"/>
      <c r="K21" s="719"/>
      <c r="L21" s="336">
        <f t="shared" si="0"/>
        <v>337679</v>
      </c>
      <c r="M21" s="187">
        <v>151679</v>
      </c>
    </row>
    <row r="22" spans="1:13" s="711" customFormat="1" ht="15">
      <c r="A22" s="158" t="s">
        <v>24</v>
      </c>
      <c r="B22" s="159">
        <f>B5+B7+B9+B11+B13+B15+B17+B18+B20</f>
        <v>346970</v>
      </c>
      <c r="C22" s="159">
        <f aca="true" t="shared" si="1" ref="C22:M22">C5+C7+C9+C11+C13+C15+C17+C18+C20</f>
        <v>96743</v>
      </c>
      <c r="D22" s="159">
        <f t="shared" si="1"/>
        <v>0</v>
      </c>
      <c r="E22" s="159">
        <f t="shared" si="1"/>
        <v>0</v>
      </c>
      <c r="F22" s="159">
        <f t="shared" si="1"/>
        <v>0</v>
      </c>
      <c r="G22" s="159">
        <f t="shared" si="1"/>
        <v>1000</v>
      </c>
      <c r="H22" s="159">
        <f t="shared" si="1"/>
        <v>0</v>
      </c>
      <c r="I22" s="159">
        <f t="shared" si="1"/>
        <v>1846432</v>
      </c>
      <c r="J22" s="159">
        <f t="shared" si="1"/>
        <v>0</v>
      </c>
      <c r="K22" s="159">
        <f t="shared" si="1"/>
        <v>5038</v>
      </c>
      <c r="L22" s="159">
        <f t="shared" si="1"/>
        <v>2296183</v>
      </c>
      <c r="M22" s="188">
        <f t="shared" si="1"/>
        <v>929246</v>
      </c>
    </row>
    <row r="23" spans="1:13" s="8" customFormat="1" ht="15">
      <c r="A23" s="160" t="s">
        <v>86</v>
      </c>
      <c r="B23" s="163">
        <f>SUM(B6+B8+B10+B12+B14+B16+B21+B19)</f>
        <v>216312</v>
      </c>
      <c r="C23" s="163">
        <f>SUM(C6+C8+C10+C12+C14+C16+C21+C19)</f>
        <v>84940</v>
      </c>
      <c r="D23" s="163">
        <f aca="true" t="shared" si="2" ref="D23:M23">SUM(D6+D8+D10+D12+D14+D16+D21+D19)</f>
        <v>0</v>
      </c>
      <c r="E23" s="163">
        <f t="shared" si="2"/>
        <v>0</v>
      </c>
      <c r="F23" s="163">
        <f t="shared" si="2"/>
        <v>0</v>
      </c>
      <c r="G23" s="163">
        <f t="shared" si="2"/>
        <v>0</v>
      </c>
      <c r="H23" s="163">
        <f t="shared" si="2"/>
        <v>0</v>
      </c>
      <c r="I23" s="163">
        <f t="shared" si="2"/>
        <v>890935</v>
      </c>
      <c r="J23" s="163">
        <f t="shared" si="2"/>
        <v>0</v>
      </c>
      <c r="K23" s="163">
        <f t="shared" si="2"/>
        <v>0</v>
      </c>
      <c r="L23" s="163">
        <f t="shared" si="2"/>
        <v>1192187</v>
      </c>
      <c r="M23" s="164">
        <f t="shared" si="2"/>
        <v>790685</v>
      </c>
    </row>
    <row r="24" spans="1:13" s="8" customFormat="1" ht="15.75" thickBot="1">
      <c r="A24" s="161" t="s">
        <v>87</v>
      </c>
      <c r="B24" s="165">
        <f aca="true" t="shared" si="3" ref="B24:M24">B22-B23</f>
        <v>130658</v>
      </c>
      <c r="C24" s="165">
        <f t="shared" si="3"/>
        <v>11803</v>
      </c>
      <c r="D24" s="165">
        <f t="shared" si="3"/>
        <v>0</v>
      </c>
      <c r="E24" s="165">
        <f t="shared" si="3"/>
        <v>0</v>
      </c>
      <c r="F24" s="165">
        <f t="shared" si="3"/>
        <v>0</v>
      </c>
      <c r="G24" s="165">
        <f t="shared" si="3"/>
        <v>1000</v>
      </c>
      <c r="H24" s="165">
        <f t="shared" si="3"/>
        <v>0</v>
      </c>
      <c r="I24" s="165">
        <f t="shared" si="3"/>
        <v>955497</v>
      </c>
      <c r="J24" s="165">
        <f t="shared" si="3"/>
        <v>0</v>
      </c>
      <c r="K24" s="165">
        <f t="shared" si="3"/>
        <v>5038</v>
      </c>
      <c r="L24" s="165">
        <f t="shared" si="3"/>
        <v>1103996</v>
      </c>
      <c r="M24" s="166">
        <f t="shared" si="3"/>
        <v>138561</v>
      </c>
    </row>
    <row r="25" spans="2:12" ht="13.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ht="15">
      <c r="L26" s="374"/>
    </row>
  </sheetData>
  <sheetProtection/>
  <mergeCells count="9">
    <mergeCell ref="J2:K2"/>
    <mergeCell ref="M1:M3"/>
    <mergeCell ref="L1:L3"/>
    <mergeCell ref="B1:H1"/>
    <mergeCell ref="A1:A3"/>
    <mergeCell ref="I1:K1"/>
    <mergeCell ref="E2:H2"/>
    <mergeCell ref="B2:D2"/>
    <mergeCell ref="I2:I3"/>
  </mergeCells>
  <printOptions/>
  <pageMargins left="0.4330708661417323" right="0.1968503937007874" top="0.7874015748031497" bottom="0.2362204724409449" header="0.1968503937007874" footer="0.3937007874015748"/>
  <pageSetup horizontalDpi="600" verticalDpi="600" orientation="landscape" paperSize="9" scale="80" r:id="rId1"/>
  <headerFooter>
    <oddHeader>&amp;C&amp;"Book Antiqua,Félkövér"&amp;11Önkormányzati költségvetési szervek 
2017. évi főbb bevételei jogcím-csoportonként&amp;R&amp;"Book Antiqua,Félkövér"&amp;11 6. melléklet
ezer Ft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A6" sqref="A6:IV12"/>
    </sheetView>
  </sheetViews>
  <sheetFormatPr defaultColWidth="9.140625" defaultRowHeight="12.75"/>
  <cols>
    <col min="1" max="1" width="15.57421875" style="61" customWidth="1"/>
    <col min="2" max="2" width="8.28125" style="1" bestFit="1" customWidth="1"/>
    <col min="3" max="3" width="9.28125" style="1" customWidth="1"/>
    <col min="4" max="4" width="8.00390625" style="1" bestFit="1" customWidth="1"/>
    <col min="5" max="5" width="7.8515625" style="1" customWidth="1"/>
    <col min="6" max="6" width="8.140625" style="1" customWidth="1"/>
    <col min="7" max="7" width="8.421875" style="1" customWidth="1"/>
    <col min="8" max="8" width="6.57421875" style="1" bestFit="1" customWidth="1"/>
    <col min="9" max="9" width="6.8515625" style="1" customWidth="1"/>
    <col min="10" max="10" width="7.8515625" style="1" customWidth="1"/>
    <col min="11" max="11" width="7.00390625" style="1" bestFit="1" customWidth="1"/>
    <col min="12" max="12" width="8.28125" style="1" customWidth="1"/>
    <col min="13" max="13" width="7.8515625" style="1" customWidth="1"/>
    <col min="14" max="14" width="7.00390625" style="1" customWidth="1"/>
    <col min="15" max="15" width="6.57421875" style="1" customWidth="1"/>
    <col min="16" max="16" width="7.57421875" style="1" customWidth="1"/>
    <col min="17" max="17" width="6.00390625" style="2" bestFit="1" customWidth="1"/>
    <col min="18" max="18" width="9.00390625" style="2" customWidth="1"/>
    <col min="19" max="16384" width="9.140625" style="1" customWidth="1"/>
  </cols>
  <sheetData>
    <row r="1" spans="1:18" ht="29.25" customHeight="1" thickBot="1">
      <c r="A1" s="529" t="s">
        <v>15</v>
      </c>
      <c r="B1" s="535" t="s">
        <v>54</v>
      </c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7"/>
      <c r="P1" s="495" t="s">
        <v>23</v>
      </c>
      <c r="Q1" s="497"/>
      <c r="R1" s="524" t="s">
        <v>9</v>
      </c>
    </row>
    <row r="2" spans="1:18" ht="15" customHeight="1">
      <c r="A2" s="530"/>
      <c r="B2" s="532" t="s">
        <v>8</v>
      </c>
      <c r="C2" s="533"/>
      <c r="D2" s="533"/>
      <c r="E2" s="533"/>
      <c r="F2" s="533"/>
      <c r="G2" s="533"/>
      <c r="H2" s="533"/>
      <c r="I2" s="533"/>
      <c r="J2" s="532" t="s">
        <v>76</v>
      </c>
      <c r="K2" s="533"/>
      <c r="L2" s="533"/>
      <c r="M2" s="533"/>
      <c r="N2" s="533"/>
      <c r="O2" s="534"/>
      <c r="P2" s="527" t="s">
        <v>348</v>
      </c>
      <c r="Q2" s="473" t="s">
        <v>340</v>
      </c>
      <c r="R2" s="525"/>
    </row>
    <row r="3" spans="1:18" ht="16.5" customHeight="1">
      <c r="A3" s="530"/>
      <c r="B3" s="482" t="s">
        <v>0</v>
      </c>
      <c r="C3" s="471" t="s">
        <v>207</v>
      </c>
      <c r="D3" s="471" t="s">
        <v>10</v>
      </c>
      <c r="E3" s="471" t="s">
        <v>52</v>
      </c>
      <c r="F3" s="528" t="s">
        <v>51</v>
      </c>
      <c r="G3" s="528"/>
      <c r="H3" s="528"/>
      <c r="I3" s="528"/>
      <c r="J3" s="472" t="s">
        <v>383</v>
      </c>
      <c r="K3" s="527" t="s">
        <v>11</v>
      </c>
      <c r="L3" s="484" t="s">
        <v>71</v>
      </c>
      <c r="M3" s="484"/>
      <c r="N3" s="484"/>
      <c r="O3" s="484"/>
      <c r="P3" s="527"/>
      <c r="Q3" s="484"/>
      <c r="R3" s="525"/>
    </row>
    <row r="4" spans="1:18" ht="38.25">
      <c r="A4" s="531"/>
      <c r="B4" s="483"/>
      <c r="C4" s="473"/>
      <c r="D4" s="473"/>
      <c r="E4" s="473"/>
      <c r="F4" s="331" t="s">
        <v>382</v>
      </c>
      <c r="G4" s="52" t="s">
        <v>209</v>
      </c>
      <c r="H4" s="52" t="s">
        <v>252</v>
      </c>
      <c r="I4" s="334" t="s">
        <v>212</v>
      </c>
      <c r="J4" s="473"/>
      <c r="K4" s="483"/>
      <c r="L4" s="52" t="s">
        <v>208</v>
      </c>
      <c r="M4" s="52" t="s">
        <v>209</v>
      </c>
      <c r="N4" s="334" t="s">
        <v>212</v>
      </c>
      <c r="O4" s="334" t="s">
        <v>252</v>
      </c>
      <c r="P4" s="483"/>
      <c r="Q4" s="484"/>
      <c r="R4" s="526"/>
    </row>
    <row r="5" spans="1:18" ht="14.25" thickBot="1">
      <c r="A5" s="63">
        <v>1</v>
      </c>
      <c r="B5" s="64">
        <v>2</v>
      </c>
      <c r="C5" s="64">
        <v>3</v>
      </c>
      <c r="D5" s="65">
        <v>4</v>
      </c>
      <c r="E5" s="64">
        <v>5</v>
      </c>
      <c r="F5" s="64">
        <v>6</v>
      </c>
      <c r="G5" s="64">
        <v>7</v>
      </c>
      <c r="H5" s="64">
        <v>8</v>
      </c>
      <c r="I5" s="64">
        <v>9</v>
      </c>
      <c r="J5" s="64">
        <v>10</v>
      </c>
      <c r="K5" s="64">
        <v>11</v>
      </c>
      <c r="L5" s="64">
        <v>12</v>
      </c>
      <c r="M5" s="64">
        <v>13</v>
      </c>
      <c r="N5" s="64">
        <v>14</v>
      </c>
      <c r="O5" s="64">
        <v>15</v>
      </c>
      <c r="P5" s="64">
        <v>16</v>
      </c>
      <c r="Q5" s="64">
        <v>17</v>
      </c>
      <c r="R5" s="66">
        <v>18</v>
      </c>
    </row>
    <row r="6" spans="1:18" s="8" customFormat="1" ht="42.75">
      <c r="A6" s="721" t="s">
        <v>88</v>
      </c>
      <c r="B6" s="119">
        <v>54416</v>
      </c>
      <c r="C6" s="119">
        <v>18383</v>
      </c>
      <c r="D6" s="119">
        <v>424042</v>
      </c>
      <c r="E6" s="119">
        <v>22650</v>
      </c>
      <c r="F6" s="119">
        <v>63873</v>
      </c>
      <c r="G6" s="119">
        <v>112176</v>
      </c>
      <c r="H6" s="119">
        <v>2500</v>
      </c>
      <c r="I6" s="119">
        <v>82279</v>
      </c>
      <c r="J6" s="119">
        <v>184269</v>
      </c>
      <c r="K6" s="119">
        <v>150917</v>
      </c>
      <c r="L6" s="119"/>
      <c r="M6" s="119">
        <v>14000</v>
      </c>
      <c r="N6" s="119">
        <v>380266</v>
      </c>
      <c r="O6" s="119">
        <v>0</v>
      </c>
      <c r="P6" s="119">
        <v>35368</v>
      </c>
      <c r="Q6" s="119">
        <v>0</v>
      </c>
      <c r="R6" s="722">
        <f>SUM(B6:Q6)</f>
        <v>1545139</v>
      </c>
    </row>
    <row r="7" spans="1:18" s="8" customFormat="1" ht="15">
      <c r="A7" s="723" t="s">
        <v>192</v>
      </c>
      <c r="B7" s="263">
        <v>23975</v>
      </c>
      <c r="C7" s="263">
        <v>5275</v>
      </c>
      <c r="D7" s="263">
        <v>201688</v>
      </c>
      <c r="E7" s="263"/>
      <c r="F7" s="263">
        <v>11662</v>
      </c>
      <c r="G7" s="263">
        <v>9940</v>
      </c>
      <c r="H7" s="263"/>
      <c r="I7" s="263"/>
      <c r="J7" s="263">
        <v>22824</v>
      </c>
      <c r="K7" s="263">
        <v>59000</v>
      </c>
      <c r="L7" s="263">
        <v>0</v>
      </c>
      <c r="M7" s="263">
        <v>0</v>
      </c>
      <c r="N7" s="263">
        <v>0</v>
      </c>
      <c r="O7" s="263">
        <v>0</v>
      </c>
      <c r="P7" s="263">
        <v>35368</v>
      </c>
      <c r="Q7" s="263">
        <v>0</v>
      </c>
      <c r="R7" s="724">
        <f>SUM(B7:Q7)</f>
        <v>369732</v>
      </c>
    </row>
    <row r="8" spans="1:18" s="8" customFormat="1" ht="42.75">
      <c r="A8" s="725" t="s">
        <v>48</v>
      </c>
      <c r="B8" s="264">
        <v>1125445</v>
      </c>
      <c r="C8" s="264">
        <v>266894</v>
      </c>
      <c r="D8" s="264">
        <v>840583</v>
      </c>
      <c r="E8" s="264">
        <v>7</v>
      </c>
      <c r="F8" s="264"/>
      <c r="G8" s="264"/>
      <c r="H8" s="264"/>
      <c r="I8" s="264"/>
      <c r="J8" s="264">
        <v>23604</v>
      </c>
      <c r="K8" s="264">
        <v>35880</v>
      </c>
      <c r="L8" s="264"/>
      <c r="M8" s="264"/>
      <c r="N8" s="264"/>
      <c r="O8" s="264">
        <v>3770</v>
      </c>
      <c r="P8" s="264"/>
      <c r="Q8" s="264"/>
      <c r="R8" s="726">
        <f>SUM(B8:Q8)</f>
        <v>2296183</v>
      </c>
    </row>
    <row r="9" spans="1:18" s="8" customFormat="1" ht="15.75" thickBot="1">
      <c r="A9" s="727" t="s">
        <v>192</v>
      </c>
      <c r="B9" s="265">
        <v>668235</v>
      </c>
      <c r="C9" s="265">
        <v>157565</v>
      </c>
      <c r="D9" s="265">
        <v>354478</v>
      </c>
      <c r="E9" s="265"/>
      <c r="F9" s="265"/>
      <c r="G9" s="265"/>
      <c r="H9" s="265"/>
      <c r="I9" s="265"/>
      <c r="J9" s="265">
        <v>8669</v>
      </c>
      <c r="K9" s="265">
        <v>3240</v>
      </c>
      <c r="L9" s="265"/>
      <c r="M9" s="265"/>
      <c r="N9" s="265"/>
      <c r="O9" s="265"/>
      <c r="P9" s="265"/>
      <c r="Q9" s="265"/>
      <c r="R9" s="728">
        <f>SUM(B9:Q9)</f>
        <v>1192187</v>
      </c>
    </row>
    <row r="10" spans="1:18" s="8" customFormat="1" ht="16.5" customHeight="1">
      <c r="A10" s="158" t="s">
        <v>55</v>
      </c>
      <c r="B10" s="729">
        <f aca="true" t="shared" si="0" ref="B10:R10">SUM(B6+B8)</f>
        <v>1179861</v>
      </c>
      <c r="C10" s="729">
        <f t="shared" si="0"/>
        <v>285277</v>
      </c>
      <c r="D10" s="729">
        <f t="shared" si="0"/>
        <v>1264625</v>
      </c>
      <c r="E10" s="729">
        <f t="shared" si="0"/>
        <v>22657</v>
      </c>
      <c r="F10" s="729">
        <f t="shared" si="0"/>
        <v>63873</v>
      </c>
      <c r="G10" s="729">
        <f t="shared" si="0"/>
        <v>112176</v>
      </c>
      <c r="H10" s="729">
        <f t="shared" si="0"/>
        <v>2500</v>
      </c>
      <c r="I10" s="729">
        <f t="shared" si="0"/>
        <v>82279</v>
      </c>
      <c r="J10" s="729">
        <f t="shared" si="0"/>
        <v>207873</v>
      </c>
      <c r="K10" s="729">
        <f t="shared" si="0"/>
        <v>186797</v>
      </c>
      <c r="L10" s="729">
        <f t="shared" si="0"/>
        <v>0</v>
      </c>
      <c r="M10" s="729">
        <f t="shared" si="0"/>
        <v>14000</v>
      </c>
      <c r="N10" s="729">
        <f t="shared" si="0"/>
        <v>380266</v>
      </c>
      <c r="O10" s="729">
        <f t="shared" si="0"/>
        <v>3770</v>
      </c>
      <c r="P10" s="729">
        <f t="shared" si="0"/>
        <v>35368</v>
      </c>
      <c r="Q10" s="729">
        <f t="shared" si="0"/>
        <v>0</v>
      </c>
      <c r="R10" s="730">
        <f t="shared" si="0"/>
        <v>3841322</v>
      </c>
    </row>
    <row r="11" spans="1:18" s="711" customFormat="1" ht="28.5">
      <c r="A11" s="731" t="s">
        <v>86</v>
      </c>
      <c r="B11" s="732">
        <f>B7+B9</f>
        <v>692210</v>
      </c>
      <c r="C11" s="732">
        <f aca="true" t="shared" si="1" ref="C11:R11">C7+C9</f>
        <v>162840</v>
      </c>
      <c r="D11" s="732">
        <f t="shared" si="1"/>
        <v>556166</v>
      </c>
      <c r="E11" s="732">
        <f t="shared" si="1"/>
        <v>0</v>
      </c>
      <c r="F11" s="732">
        <f t="shared" si="1"/>
        <v>11662</v>
      </c>
      <c r="G11" s="732">
        <f t="shared" si="1"/>
        <v>9940</v>
      </c>
      <c r="H11" s="732">
        <f t="shared" si="1"/>
        <v>0</v>
      </c>
      <c r="I11" s="732">
        <f t="shared" si="1"/>
        <v>0</v>
      </c>
      <c r="J11" s="732">
        <f t="shared" si="1"/>
        <v>31493</v>
      </c>
      <c r="K11" s="732">
        <f t="shared" si="1"/>
        <v>62240</v>
      </c>
      <c r="L11" s="732">
        <f t="shared" si="1"/>
        <v>0</v>
      </c>
      <c r="M11" s="732">
        <f t="shared" si="1"/>
        <v>0</v>
      </c>
      <c r="N11" s="732">
        <f t="shared" si="1"/>
        <v>0</v>
      </c>
      <c r="O11" s="732">
        <f t="shared" si="1"/>
        <v>0</v>
      </c>
      <c r="P11" s="732">
        <f t="shared" si="1"/>
        <v>35368</v>
      </c>
      <c r="Q11" s="732">
        <f t="shared" si="1"/>
        <v>0</v>
      </c>
      <c r="R11" s="726">
        <f t="shared" si="1"/>
        <v>1561919</v>
      </c>
    </row>
    <row r="12" spans="1:18" s="711" customFormat="1" ht="29.25" thickBot="1">
      <c r="A12" s="733" t="s">
        <v>87</v>
      </c>
      <c r="B12" s="734">
        <f>B10-B11</f>
        <v>487651</v>
      </c>
      <c r="C12" s="734">
        <f aca="true" t="shared" si="2" ref="C12:R12">C10-C11</f>
        <v>122437</v>
      </c>
      <c r="D12" s="734">
        <f t="shared" si="2"/>
        <v>708459</v>
      </c>
      <c r="E12" s="734">
        <f t="shared" si="2"/>
        <v>22657</v>
      </c>
      <c r="F12" s="734">
        <f t="shared" si="2"/>
        <v>52211</v>
      </c>
      <c r="G12" s="734">
        <f t="shared" si="2"/>
        <v>102236</v>
      </c>
      <c r="H12" s="734">
        <f t="shared" si="2"/>
        <v>2500</v>
      </c>
      <c r="I12" s="734">
        <f t="shared" si="2"/>
        <v>82279</v>
      </c>
      <c r="J12" s="734">
        <f t="shared" si="2"/>
        <v>176380</v>
      </c>
      <c r="K12" s="734">
        <f t="shared" si="2"/>
        <v>124557</v>
      </c>
      <c r="L12" s="734">
        <f t="shared" si="2"/>
        <v>0</v>
      </c>
      <c r="M12" s="734">
        <f t="shared" si="2"/>
        <v>14000</v>
      </c>
      <c r="N12" s="734">
        <f t="shared" si="2"/>
        <v>380266</v>
      </c>
      <c r="O12" s="734">
        <f t="shared" si="2"/>
        <v>3770</v>
      </c>
      <c r="P12" s="734">
        <f t="shared" si="2"/>
        <v>0</v>
      </c>
      <c r="Q12" s="734">
        <f t="shared" si="2"/>
        <v>0</v>
      </c>
      <c r="R12" s="735">
        <f t="shared" si="2"/>
        <v>2279403</v>
      </c>
    </row>
    <row r="16" ht="14.25" customHeight="1"/>
  </sheetData>
  <sheetProtection/>
  <mergeCells count="16">
    <mergeCell ref="A1:A4"/>
    <mergeCell ref="C3:C4"/>
    <mergeCell ref="D3:D4"/>
    <mergeCell ref="B3:B4"/>
    <mergeCell ref="E3:E4"/>
    <mergeCell ref="J2:O2"/>
    <mergeCell ref="B2:I2"/>
    <mergeCell ref="B1:O1"/>
    <mergeCell ref="R1:R4"/>
    <mergeCell ref="K3:K4"/>
    <mergeCell ref="J3:J4"/>
    <mergeCell ref="F3:I3"/>
    <mergeCell ref="L3:O3"/>
    <mergeCell ref="P2:P4"/>
    <mergeCell ref="Q2:Q4"/>
    <mergeCell ref="P1:Q1"/>
  </mergeCells>
  <printOptions/>
  <pageMargins left="0.15748031496062992" right="0.2362204724409449" top="1.0236220472440944" bottom="0.7480314960629921" header="0.31496062992125984" footer="0.31496062992125984"/>
  <pageSetup horizontalDpi="600" verticalDpi="600" orientation="landscape" paperSize="9" r:id="rId1"/>
  <headerFooter>
    <oddHeader>&amp;C&amp;"Book Antiqua,Félkövér"&amp;11Keszthely Város Önkormányzata
2017. évi kiadásai kiemelt előirányzatok szerinti bontásban&amp;R&amp;"Book Antiqua,Félkövér"7. melléklet
ezer Ft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:IV47"/>
    </sheetView>
  </sheetViews>
  <sheetFormatPr defaultColWidth="9.140625" defaultRowHeight="12.75"/>
  <cols>
    <col min="1" max="1" width="19.8515625" style="61" customWidth="1"/>
    <col min="2" max="2" width="8.28125" style="1" customWidth="1"/>
    <col min="3" max="3" width="7.28125" style="1" customWidth="1"/>
    <col min="4" max="4" width="7.421875" style="1" customWidth="1"/>
    <col min="5" max="5" width="7.140625" style="1" customWidth="1"/>
    <col min="6" max="6" width="9.57421875" style="1" customWidth="1"/>
    <col min="7" max="7" width="10.140625" style="1" customWidth="1"/>
    <col min="8" max="9" width="6.8515625" style="1" customWidth="1"/>
    <col min="10" max="10" width="8.421875" style="1" customWidth="1"/>
    <col min="11" max="12" width="6.8515625" style="1" customWidth="1"/>
    <col min="13" max="14" width="7.140625" style="1" customWidth="1"/>
    <col min="15" max="15" width="6.8515625" style="1" customWidth="1"/>
    <col min="16" max="16" width="7.7109375" style="1" customWidth="1"/>
    <col min="17" max="17" width="7.00390625" style="1" customWidth="1"/>
    <col min="18" max="18" width="6.7109375" style="2" customWidth="1"/>
    <col min="19" max="19" width="8.421875" style="2" customWidth="1"/>
    <col min="20" max="16384" width="9.140625" style="1" customWidth="1"/>
  </cols>
  <sheetData>
    <row r="1" spans="1:19" ht="14.25">
      <c r="A1" s="500" t="s">
        <v>206</v>
      </c>
      <c r="B1" s="538" t="s">
        <v>54</v>
      </c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40"/>
      <c r="P1" s="544" t="s">
        <v>23</v>
      </c>
      <c r="Q1" s="545"/>
      <c r="R1" s="546"/>
      <c r="S1" s="524" t="s">
        <v>9</v>
      </c>
    </row>
    <row r="2" spans="1:19" ht="13.5" customHeight="1">
      <c r="A2" s="486"/>
      <c r="B2" s="541" t="s">
        <v>8</v>
      </c>
      <c r="C2" s="542"/>
      <c r="D2" s="542"/>
      <c r="E2" s="542"/>
      <c r="F2" s="542"/>
      <c r="G2" s="542"/>
      <c r="H2" s="542"/>
      <c r="I2" s="543"/>
      <c r="J2" s="547" t="s">
        <v>76</v>
      </c>
      <c r="K2" s="548"/>
      <c r="L2" s="548"/>
      <c r="M2" s="548"/>
      <c r="N2" s="548"/>
      <c r="O2" s="549"/>
      <c r="P2" s="484" t="s">
        <v>341</v>
      </c>
      <c r="Q2" s="482" t="s">
        <v>342</v>
      </c>
      <c r="R2" s="484" t="s">
        <v>340</v>
      </c>
      <c r="S2" s="525"/>
    </row>
    <row r="3" spans="1:19" ht="20.25" customHeight="1">
      <c r="A3" s="486"/>
      <c r="B3" s="482" t="s">
        <v>50</v>
      </c>
      <c r="C3" s="471" t="s">
        <v>207</v>
      </c>
      <c r="D3" s="471" t="s">
        <v>10</v>
      </c>
      <c r="E3" s="471" t="s">
        <v>52</v>
      </c>
      <c r="F3" s="550" t="s">
        <v>7</v>
      </c>
      <c r="G3" s="551"/>
      <c r="H3" s="551"/>
      <c r="I3" s="552"/>
      <c r="J3" s="484" t="s">
        <v>210</v>
      </c>
      <c r="K3" s="484" t="s">
        <v>211</v>
      </c>
      <c r="L3" s="484" t="s">
        <v>234</v>
      </c>
      <c r="M3" s="484"/>
      <c r="N3" s="484"/>
      <c r="O3" s="484"/>
      <c r="P3" s="484"/>
      <c r="Q3" s="527"/>
      <c r="R3" s="484"/>
      <c r="S3" s="525"/>
    </row>
    <row r="4" spans="1:19" ht="76.5">
      <c r="A4" s="487"/>
      <c r="B4" s="483"/>
      <c r="C4" s="473"/>
      <c r="D4" s="473"/>
      <c r="E4" s="473"/>
      <c r="F4" s="58" t="s">
        <v>253</v>
      </c>
      <c r="G4" s="62" t="s">
        <v>254</v>
      </c>
      <c r="H4" s="332" t="s">
        <v>212</v>
      </c>
      <c r="I4" s="332" t="s">
        <v>252</v>
      </c>
      <c r="J4" s="484"/>
      <c r="K4" s="484"/>
      <c r="L4" s="62" t="s">
        <v>255</v>
      </c>
      <c r="M4" s="62" t="s">
        <v>256</v>
      </c>
      <c r="N4" s="62" t="s">
        <v>53</v>
      </c>
      <c r="O4" s="332" t="s">
        <v>257</v>
      </c>
      <c r="P4" s="484"/>
      <c r="Q4" s="483"/>
      <c r="R4" s="484"/>
      <c r="S4" s="526"/>
    </row>
    <row r="5" spans="1:19" ht="15" thickBot="1">
      <c r="A5" s="63">
        <v>1</v>
      </c>
      <c r="B5" s="64">
        <v>2</v>
      </c>
      <c r="C5" s="64">
        <v>3</v>
      </c>
      <c r="D5" s="65">
        <v>4</v>
      </c>
      <c r="E5" s="64">
        <v>5</v>
      </c>
      <c r="F5" s="64">
        <v>6</v>
      </c>
      <c r="G5" s="64">
        <v>7</v>
      </c>
      <c r="H5" s="64">
        <v>8</v>
      </c>
      <c r="I5" s="64">
        <v>9</v>
      </c>
      <c r="J5" s="64">
        <v>10</v>
      </c>
      <c r="K5" s="64">
        <v>11</v>
      </c>
      <c r="L5" s="64">
        <v>12</v>
      </c>
      <c r="M5" s="64">
        <v>13</v>
      </c>
      <c r="N5" s="64">
        <v>14</v>
      </c>
      <c r="O5" s="64">
        <v>15</v>
      </c>
      <c r="P5" s="64">
        <v>16</v>
      </c>
      <c r="Q5" s="64">
        <v>17</v>
      </c>
      <c r="R5" s="64">
        <v>18</v>
      </c>
      <c r="S5" s="73">
        <v>19</v>
      </c>
    </row>
    <row r="6" spans="1:21" s="68" customFormat="1" ht="14.25">
      <c r="A6" s="67" t="s">
        <v>167</v>
      </c>
      <c r="B6" s="133"/>
      <c r="C6" s="133"/>
      <c r="D6" s="133">
        <v>1500</v>
      </c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261">
        <f aca="true" t="shared" si="0" ref="S6:S43">SUM(B6:R6)</f>
        <v>1500</v>
      </c>
      <c r="T6" s="71"/>
      <c r="U6" s="72"/>
    </row>
    <row r="7" spans="1:21" s="68" customFormat="1" ht="14.25">
      <c r="A7" s="69" t="s">
        <v>381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>
        <v>0</v>
      </c>
      <c r="N7" s="260"/>
      <c r="O7" s="260"/>
      <c r="P7" s="260"/>
      <c r="Q7" s="260"/>
      <c r="R7" s="260"/>
      <c r="S7" s="135">
        <f>SUM(B7:R7)</f>
        <v>0</v>
      </c>
      <c r="T7" s="71"/>
      <c r="U7" s="72"/>
    </row>
    <row r="8" spans="1:21" s="68" customFormat="1" ht="14.25">
      <c r="A8" s="69" t="s">
        <v>168</v>
      </c>
      <c r="B8" s="134"/>
      <c r="C8" s="134"/>
      <c r="D8" s="134">
        <v>5500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5">
        <f t="shared" si="0"/>
        <v>5500</v>
      </c>
      <c r="T8" s="71"/>
      <c r="U8" s="70"/>
    </row>
    <row r="9" spans="1:21" s="68" customFormat="1" ht="14.25">
      <c r="A9" s="258" t="s">
        <v>191</v>
      </c>
      <c r="B9" s="134"/>
      <c r="C9" s="134"/>
      <c r="D9" s="134">
        <v>4500</v>
      </c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5">
        <f t="shared" si="0"/>
        <v>4500</v>
      </c>
      <c r="T9" s="71"/>
      <c r="U9" s="70"/>
    </row>
    <row r="10" spans="1:21" s="68" customFormat="1" ht="26.25">
      <c r="A10" s="69" t="s">
        <v>339</v>
      </c>
      <c r="B10" s="134"/>
      <c r="C10" s="134"/>
      <c r="D10" s="134"/>
      <c r="E10" s="134"/>
      <c r="F10" s="134"/>
      <c r="G10" s="134"/>
      <c r="H10" s="134"/>
      <c r="I10" s="134"/>
      <c r="J10" s="134">
        <v>57300</v>
      </c>
      <c r="K10" s="134">
        <v>55100</v>
      </c>
      <c r="L10" s="134"/>
      <c r="M10" s="134"/>
      <c r="N10" s="134"/>
      <c r="O10" s="134"/>
      <c r="P10" s="134"/>
      <c r="Q10" s="134"/>
      <c r="R10" s="134"/>
      <c r="S10" s="135">
        <f t="shared" si="0"/>
        <v>112400</v>
      </c>
      <c r="T10" s="71"/>
      <c r="U10" s="70"/>
    </row>
    <row r="11" spans="1:21" s="68" customFormat="1" ht="14.25">
      <c r="A11" s="258" t="s">
        <v>191</v>
      </c>
      <c r="B11" s="134"/>
      <c r="C11" s="134"/>
      <c r="D11" s="134"/>
      <c r="E11" s="134"/>
      <c r="F11" s="134"/>
      <c r="G11" s="134"/>
      <c r="H11" s="134"/>
      <c r="I11" s="134"/>
      <c r="J11" s="134">
        <v>0</v>
      </c>
      <c r="K11" s="134">
        <v>55100</v>
      </c>
      <c r="L11" s="134"/>
      <c r="M11" s="134"/>
      <c r="N11" s="134"/>
      <c r="O11" s="134"/>
      <c r="P11" s="134"/>
      <c r="Q11" s="134"/>
      <c r="R11" s="134"/>
      <c r="S11" s="135">
        <f t="shared" si="0"/>
        <v>55100</v>
      </c>
      <c r="T11" s="71"/>
      <c r="U11" s="70"/>
    </row>
    <row r="12" spans="1:21" s="68" customFormat="1" ht="14.25">
      <c r="A12" s="69" t="s">
        <v>169</v>
      </c>
      <c r="B12" s="134"/>
      <c r="C12" s="134"/>
      <c r="D12" s="134">
        <v>78270</v>
      </c>
      <c r="E12" s="134"/>
      <c r="F12" s="134"/>
      <c r="G12" s="134">
        <v>9940</v>
      </c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5">
        <f t="shared" si="0"/>
        <v>88210</v>
      </c>
      <c r="T12" s="71"/>
      <c r="U12" s="70"/>
    </row>
    <row r="13" spans="1:21" s="68" customFormat="1" ht="14.25">
      <c r="A13" s="258" t="s">
        <v>191</v>
      </c>
      <c r="B13" s="134"/>
      <c r="C13" s="134"/>
      <c r="D13" s="134">
        <v>78270</v>
      </c>
      <c r="E13" s="134"/>
      <c r="F13" s="134"/>
      <c r="G13" s="134">
        <v>9940</v>
      </c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5">
        <f t="shared" si="0"/>
        <v>88210</v>
      </c>
      <c r="T13" s="71"/>
      <c r="U13" s="70"/>
    </row>
    <row r="14" spans="1:21" s="68" customFormat="1" ht="26.25">
      <c r="A14" s="69" t="s">
        <v>170</v>
      </c>
      <c r="B14" s="134"/>
      <c r="C14" s="134"/>
      <c r="D14" s="134">
        <v>108243</v>
      </c>
      <c r="E14" s="134"/>
      <c r="F14" s="134"/>
      <c r="G14" s="134"/>
      <c r="H14" s="134"/>
      <c r="I14" s="134"/>
      <c r="J14" s="134">
        <v>11327</v>
      </c>
      <c r="K14" s="134">
        <v>48317</v>
      </c>
      <c r="L14" s="134"/>
      <c r="M14" s="134"/>
      <c r="N14" s="134"/>
      <c r="O14" s="134"/>
      <c r="P14" s="134"/>
      <c r="Q14" s="134"/>
      <c r="R14" s="134"/>
      <c r="S14" s="135">
        <f t="shared" si="0"/>
        <v>167887</v>
      </c>
      <c r="T14" s="71"/>
      <c r="U14" s="70"/>
    </row>
    <row r="15" spans="1:21" s="68" customFormat="1" ht="14.25">
      <c r="A15" s="69" t="s">
        <v>171</v>
      </c>
      <c r="B15" s="134"/>
      <c r="C15" s="134"/>
      <c r="D15" s="134">
        <v>7440</v>
      </c>
      <c r="E15" s="134"/>
      <c r="F15" s="134"/>
      <c r="G15" s="134"/>
      <c r="H15" s="134"/>
      <c r="I15" s="134"/>
      <c r="J15" s="134">
        <v>1100</v>
      </c>
      <c r="K15" s="134"/>
      <c r="L15" s="134"/>
      <c r="M15" s="134"/>
      <c r="N15" s="134"/>
      <c r="O15" s="134"/>
      <c r="P15" s="134"/>
      <c r="Q15" s="134"/>
      <c r="R15" s="134"/>
      <c r="S15" s="135">
        <f t="shared" si="0"/>
        <v>8540</v>
      </c>
      <c r="T15" s="71"/>
      <c r="U15" s="70"/>
    </row>
    <row r="16" spans="1:21" s="68" customFormat="1" ht="14.25">
      <c r="A16" s="258" t="s">
        <v>191</v>
      </c>
      <c r="B16" s="134"/>
      <c r="C16" s="134"/>
      <c r="D16" s="134">
        <v>3300</v>
      </c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5">
        <f t="shared" si="0"/>
        <v>3300</v>
      </c>
      <c r="T16" s="71"/>
      <c r="U16" s="70"/>
    </row>
    <row r="17" spans="1:21" s="68" customFormat="1" ht="14.25">
      <c r="A17" s="69" t="s">
        <v>163</v>
      </c>
      <c r="B17" s="134">
        <v>53137</v>
      </c>
      <c r="C17" s="134">
        <v>18242</v>
      </c>
      <c r="D17" s="134">
        <v>80240</v>
      </c>
      <c r="E17" s="134"/>
      <c r="F17" s="134"/>
      <c r="G17" s="134">
        <v>27000</v>
      </c>
      <c r="H17" s="134"/>
      <c r="I17" s="134">
        <v>2500</v>
      </c>
      <c r="J17" s="134">
        <v>0</v>
      </c>
      <c r="K17" s="134">
        <v>0</v>
      </c>
      <c r="L17" s="134"/>
      <c r="M17" s="134">
        <v>5000</v>
      </c>
      <c r="N17" s="134"/>
      <c r="O17" s="134"/>
      <c r="P17" s="134"/>
      <c r="Q17" s="134"/>
      <c r="R17" s="134"/>
      <c r="S17" s="135">
        <f t="shared" si="0"/>
        <v>186119</v>
      </c>
      <c r="T17" s="71"/>
      <c r="U17" s="70"/>
    </row>
    <row r="18" spans="1:21" s="68" customFormat="1" ht="14.25">
      <c r="A18" s="258" t="s">
        <v>191</v>
      </c>
      <c r="B18" s="134">
        <v>23975</v>
      </c>
      <c r="C18" s="134">
        <v>5275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5">
        <f t="shared" si="0"/>
        <v>29250</v>
      </c>
      <c r="T18" s="71"/>
      <c r="U18" s="70"/>
    </row>
    <row r="19" spans="1:20" s="68" customFormat="1" ht="14.25">
      <c r="A19" s="69" t="s">
        <v>164</v>
      </c>
      <c r="B19" s="134"/>
      <c r="C19" s="134"/>
      <c r="D19" s="134">
        <v>57628</v>
      </c>
      <c r="E19" s="134"/>
      <c r="F19" s="134"/>
      <c r="G19" s="134"/>
      <c r="H19" s="134"/>
      <c r="I19" s="134"/>
      <c r="J19" s="134">
        <v>4200</v>
      </c>
      <c r="K19" s="134"/>
      <c r="L19" s="134"/>
      <c r="M19" s="134"/>
      <c r="N19" s="134"/>
      <c r="O19" s="134"/>
      <c r="P19" s="134"/>
      <c r="Q19" s="134"/>
      <c r="R19" s="134"/>
      <c r="S19" s="135">
        <f t="shared" si="0"/>
        <v>61828</v>
      </c>
      <c r="T19" s="71"/>
    </row>
    <row r="20" spans="1:20" s="68" customFormat="1" ht="14.25">
      <c r="A20" s="258" t="s">
        <v>191</v>
      </c>
      <c r="B20" s="134"/>
      <c r="C20" s="134"/>
      <c r="D20" s="134">
        <v>48500</v>
      </c>
      <c r="E20" s="134"/>
      <c r="F20" s="134"/>
      <c r="G20" s="134"/>
      <c r="H20" s="134"/>
      <c r="I20" s="134"/>
      <c r="J20" s="134">
        <v>4200</v>
      </c>
      <c r="K20" s="134"/>
      <c r="L20" s="134"/>
      <c r="M20" s="134"/>
      <c r="N20" s="134"/>
      <c r="O20" s="134"/>
      <c r="P20" s="134"/>
      <c r="Q20" s="134"/>
      <c r="R20" s="134"/>
      <c r="S20" s="135">
        <f t="shared" si="0"/>
        <v>52700</v>
      </c>
      <c r="T20" s="71"/>
    </row>
    <row r="21" spans="1:21" s="68" customFormat="1" ht="26.25">
      <c r="A21" s="69" t="s">
        <v>165</v>
      </c>
      <c r="B21" s="134"/>
      <c r="C21" s="134"/>
      <c r="D21" s="134">
        <v>29442</v>
      </c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5">
        <f t="shared" si="0"/>
        <v>29442</v>
      </c>
      <c r="T21" s="71"/>
      <c r="U21" s="70"/>
    </row>
    <row r="22" spans="1:21" s="68" customFormat="1" ht="14.25">
      <c r="A22" s="258" t="s">
        <v>191</v>
      </c>
      <c r="B22" s="134"/>
      <c r="C22" s="134"/>
      <c r="D22" s="134">
        <v>29442</v>
      </c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5">
        <f t="shared" si="0"/>
        <v>29442</v>
      </c>
      <c r="T22" s="71"/>
      <c r="U22" s="70"/>
    </row>
    <row r="23" spans="1:21" s="68" customFormat="1" ht="14.25">
      <c r="A23" s="69" t="s">
        <v>481</v>
      </c>
      <c r="B23" s="134"/>
      <c r="C23" s="134"/>
      <c r="D23" s="134">
        <v>12967</v>
      </c>
      <c r="E23" s="134"/>
      <c r="F23" s="134"/>
      <c r="G23" s="134"/>
      <c r="H23" s="134"/>
      <c r="I23" s="134"/>
      <c r="J23" s="134">
        <v>86718</v>
      </c>
      <c r="K23" s="134">
        <v>43600</v>
      </c>
      <c r="L23" s="134"/>
      <c r="M23" s="134"/>
      <c r="N23" s="134"/>
      <c r="O23" s="134"/>
      <c r="P23" s="134"/>
      <c r="Q23" s="134"/>
      <c r="R23" s="134"/>
      <c r="S23" s="135">
        <f t="shared" si="0"/>
        <v>143285</v>
      </c>
      <c r="T23" s="71"/>
      <c r="U23" s="70"/>
    </row>
    <row r="24" spans="1:21" s="68" customFormat="1" ht="26.25">
      <c r="A24" s="69" t="s">
        <v>343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>
        <v>35368</v>
      </c>
      <c r="R24" s="134"/>
      <c r="S24" s="135">
        <f t="shared" si="0"/>
        <v>35368</v>
      </c>
      <c r="T24" s="71"/>
      <c r="U24" s="70"/>
    </row>
    <row r="25" spans="1:21" s="68" customFormat="1" ht="14.25">
      <c r="A25" s="258" t="s">
        <v>374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>
        <v>35368</v>
      </c>
      <c r="R25" s="134"/>
      <c r="S25" s="135">
        <f t="shared" si="0"/>
        <v>35368</v>
      </c>
      <c r="T25" s="71"/>
      <c r="U25" s="70"/>
    </row>
    <row r="26" spans="1:21" s="68" customFormat="1" ht="26.25">
      <c r="A26" s="69" t="s">
        <v>344</v>
      </c>
      <c r="B26" s="134"/>
      <c r="C26" s="134"/>
      <c r="D26" s="134"/>
      <c r="E26" s="134"/>
      <c r="F26" s="134">
        <v>61373</v>
      </c>
      <c r="G26" s="134"/>
      <c r="H26" s="134"/>
      <c r="I26" s="134"/>
      <c r="J26" s="134"/>
      <c r="K26" s="134"/>
      <c r="L26" s="134"/>
      <c r="M26" s="134"/>
      <c r="N26" s="134"/>
      <c r="O26" s="134"/>
      <c r="P26" s="134">
        <v>1846432</v>
      </c>
      <c r="Q26" s="134"/>
      <c r="R26" s="134"/>
      <c r="S26" s="135">
        <f t="shared" si="0"/>
        <v>1907805</v>
      </c>
      <c r="T26" s="71"/>
      <c r="U26" s="70"/>
    </row>
    <row r="27" spans="1:21" s="68" customFormat="1" ht="14.25">
      <c r="A27" s="258" t="s">
        <v>191</v>
      </c>
      <c r="B27" s="134"/>
      <c r="C27" s="134"/>
      <c r="D27" s="134"/>
      <c r="E27" s="134"/>
      <c r="F27" s="134">
        <v>11662</v>
      </c>
      <c r="G27" s="134"/>
      <c r="H27" s="134"/>
      <c r="I27" s="134"/>
      <c r="J27" s="134"/>
      <c r="K27" s="134"/>
      <c r="L27" s="134"/>
      <c r="M27" s="134"/>
      <c r="N27" s="134"/>
      <c r="O27" s="134"/>
      <c r="P27" s="134">
        <v>890935</v>
      </c>
      <c r="Q27" s="134"/>
      <c r="R27" s="134"/>
      <c r="S27" s="135">
        <f t="shared" si="0"/>
        <v>902597</v>
      </c>
      <c r="T27" s="71"/>
      <c r="U27" s="70"/>
    </row>
    <row r="28" spans="1:21" s="68" customFormat="1" ht="14.25">
      <c r="A28" s="396" t="s">
        <v>172</v>
      </c>
      <c r="B28" s="259"/>
      <c r="C28" s="259"/>
      <c r="D28" s="259"/>
      <c r="E28" s="259"/>
      <c r="F28" s="259"/>
      <c r="G28" s="259"/>
      <c r="H28" s="259">
        <v>82279</v>
      </c>
      <c r="I28" s="259"/>
      <c r="J28" s="259"/>
      <c r="K28" s="259"/>
      <c r="L28" s="259"/>
      <c r="M28" s="259"/>
      <c r="N28" s="259">
        <v>380266</v>
      </c>
      <c r="O28" s="259"/>
      <c r="P28" s="259"/>
      <c r="Q28" s="259"/>
      <c r="R28" s="259"/>
      <c r="S28" s="736">
        <f t="shared" si="0"/>
        <v>462545</v>
      </c>
      <c r="T28" s="71"/>
      <c r="U28" s="70"/>
    </row>
    <row r="29" spans="1:21" s="68" customFormat="1" ht="15" thickBot="1">
      <c r="A29" s="262" t="s">
        <v>191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70">
        <f t="shared" si="0"/>
        <v>0</v>
      </c>
      <c r="T29" s="71"/>
      <c r="U29" s="70"/>
    </row>
    <row r="30" spans="1:21" s="68" customFormat="1" ht="26.25">
      <c r="A30" s="397" t="s">
        <v>173</v>
      </c>
      <c r="B30" s="398"/>
      <c r="C30" s="398"/>
      <c r="D30" s="398">
        <v>21676</v>
      </c>
      <c r="E30" s="398"/>
      <c r="F30" s="398"/>
      <c r="G30" s="398"/>
      <c r="H30" s="398"/>
      <c r="I30" s="398"/>
      <c r="J30" s="398">
        <v>18624</v>
      </c>
      <c r="K30" s="398"/>
      <c r="L30" s="398"/>
      <c r="M30" s="398"/>
      <c r="N30" s="398"/>
      <c r="O30" s="398"/>
      <c r="P30" s="398"/>
      <c r="Q30" s="398"/>
      <c r="R30" s="398"/>
      <c r="S30" s="737">
        <f t="shared" si="0"/>
        <v>40300</v>
      </c>
      <c r="T30" s="71"/>
      <c r="U30" s="70"/>
    </row>
    <row r="31" spans="1:21" s="68" customFormat="1" ht="14.25">
      <c r="A31" s="258" t="s">
        <v>191</v>
      </c>
      <c r="B31" s="148"/>
      <c r="C31" s="148"/>
      <c r="D31" s="148">
        <v>19176</v>
      </c>
      <c r="E31" s="148"/>
      <c r="F31" s="148"/>
      <c r="G31" s="148"/>
      <c r="H31" s="148"/>
      <c r="I31" s="148"/>
      <c r="J31" s="148">
        <v>18624</v>
      </c>
      <c r="K31" s="148"/>
      <c r="L31" s="148"/>
      <c r="M31" s="148"/>
      <c r="N31" s="148"/>
      <c r="O31" s="148"/>
      <c r="P31" s="148"/>
      <c r="Q31" s="148"/>
      <c r="R31" s="148"/>
      <c r="S31" s="135">
        <f t="shared" si="0"/>
        <v>37800</v>
      </c>
      <c r="T31" s="71"/>
      <c r="U31" s="70"/>
    </row>
    <row r="32" spans="1:21" s="68" customFormat="1" ht="26.25">
      <c r="A32" s="69" t="s">
        <v>261</v>
      </c>
      <c r="B32" s="134"/>
      <c r="C32" s="134"/>
      <c r="D32" s="134">
        <v>1036</v>
      </c>
      <c r="E32" s="134"/>
      <c r="F32" s="134"/>
      <c r="G32" s="134">
        <v>35000</v>
      </c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5">
        <f t="shared" si="0"/>
        <v>36036</v>
      </c>
      <c r="T32" s="71"/>
      <c r="U32" s="70"/>
    </row>
    <row r="33" spans="1:21" s="68" customFormat="1" ht="26.25">
      <c r="A33" s="69" t="s">
        <v>262</v>
      </c>
      <c r="B33" s="134"/>
      <c r="C33" s="134"/>
      <c r="D33" s="134"/>
      <c r="E33" s="134"/>
      <c r="F33" s="134"/>
      <c r="G33" s="134"/>
      <c r="H33" s="134"/>
      <c r="I33" s="134"/>
      <c r="J33" s="134">
        <v>5000</v>
      </c>
      <c r="K33" s="134"/>
      <c r="L33" s="134"/>
      <c r="M33" s="134"/>
      <c r="N33" s="134"/>
      <c r="O33" s="134"/>
      <c r="P33" s="134"/>
      <c r="Q33" s="134"/>
      <c r="R33" s="134"/>
      <c r="S33" s="135">
        <f t="shared" si="0"/>
        <v>5000</v>
      </c>
      <c r="T33" s="71"/>
      <c r="U33" s="70"/>
    </row>
    <row r="34" spans="1:21" s="68" customFormat="1" ht="26.25">
      <c r="A34" s="69" t="s">
        <v>260</v>
      </c>
      <c r="B34" s="134"/>
      <c r="C34" s="134"/>
      <c r="D34" s="134"/>
      <c r="E34" s="134"/>
      <c r="F34" s="134">
        <v>2500</v>
      </c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5">
        <f t="shared" si="0"/>
        <v>2500</v>
      </c>
      <c r="T34" s="71"/>
      <c r="U34" s="70"/>
    </row>
    <row r="35" spans="1:21" s="68" customFormat="1" ht="14.25">
      <c r="A35" s="69" t="s">
        <v>174</v>
      </c>
      <c r="B35" s="134"/>
      <c r="C35" s="134"/>
      <c r="D35" s="134">
        <v>1600</v>
      </c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5">
        <f t="shared" si="0"/>
        <v>1600</v>
      </c>
      <c r="T35" s="71"/>
      <c r="U35" s="70"/>
    </row>
    <row r="36" spans="1:21" s="68" customFormat="1" ht="26.25">
      <c r="A36" s="69" t="s">
        <v>263</v>
      </c>
      <c r="B36" s="134"/>
      <c r="C36" s="134"/>
      <c r="D36" s="134"/>
      <c r="E36" s="134">
        <v>22650</v>
      </c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5">
        <f t="shared" si="0"/>
        <v>22650</v>
      </c>
      <c r="T36" s="71"/>
      <c r="U36" s="70"/>
    </row>
    <row r="37" spans="1:21" s="68" customFormat="1" ht="26.25">
      <c r="A37" s="69" t="s">
        <v>175</v>
      </c>
      <c r="B37" s="134"/>
      <c r="C37" s="134"/>
      <c r="D37" s="134"/>
      <c r="E37" s="134"/>
      <c r="F37" s="134"/>
      <c r="G37" s="134">
        <v>32249</v>
      </c>
      <c r="H37" s="134"/>
      <c r="J37" s="134"/>
      <c r="K37" s="134"/>
      <c r="L37" s="134"/>
      <c r="M37" s="134"/>
      <c r="N37" s="134"/>
      <c r="O37" s="134"/>
      <c r="P37" s="134"/>
      <c r="Q37" s="134"/>
      <c r="R37" s="134"/>
      <c r="S37" s="135">
        <f t="shared" si="0"/>
        <v>32249</v>
      </c>
      <c r="T37" s="71"/>
      <c r="U37" s="70"/>
    </row>
    <row r="38" spans="1:21" s="68" customFormat="1" ht="14.25">
      <c r="A38" s="69" t="s">
        <v>166</v>
      </c>
      <c r="B38" s="134">
        <v>1279</v>
      </c>
      <c r="C38" s="134">
        <v>141</v>
      </c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5">
        <f t="shared" si="0"/>
        <v>1420</v>
      </c>
      <c r="T38" s="71"/>
      <c r="U38" s="70"/>
    </row>
    <row r="39" spans="1:21" s="68" customFormat="1" ht="26.25">
      <c r="A39" s="69" t="s">
        <v>176</v>
      </c>
      <c r="B39" s="134"/>
      <c r="C39" s="134"/>
      <c r="D39" s="134"/>
      <c r="E39" s="134"/>
      <c r="F39" s="134"/>
      <c r="G39" s="134">
        <v>4487</v>
      </c>
      <c r="H39" s="134"/>
      <c r="I39" s="134"/>
      <c r="J39" s="134"/>
      <c r="K39" s="134"/>
      <c r="L39" s="134"/>
      <c r="M39" s="134">
        <v>7000</v>
      </c>
      <c r="N39" s="134"/>
      <c r="O39" s="134"/>
      <c r="P39" s="134"/>
      <c r="Q39" s="134"/>
      <c r="R39" s="134"/>
      <c r="S39" s="135">
        <f t="shared" si="0"/>
        <v>11487</v>
      </c>
      <c r="T39" s="71"/>
      <c r="U39" s="70"/>
    </row>
    <row r="40" spans="1:21" s="68" customFormat="1" ht="14.25">
      <c r="A40" s="69" t="s">
        <v>346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>
        <v>2000</v>
      </c>
      <c r="N40" s="134"/>
      <c r="O40" s="134"/>
      <c r="P40" s="134"/>
      <c r="Q40" s="134"/>
      <c r="R40" s="134"/>
      <c r="S40" s="135">
        <f t="shared" si="0"/>
        <v>2000</v>
      </c>
      <c r="T40" s="71"/>
      <c r="U40" s="70"/>
    </row>
    <row r="41" spans="1:21" s="68" customFormat="1" ht="26.25">
      <c r="A41" s="69" t="s">
        <v>281</v>
      </c>
      <c r="B41" s="134"/>
      <c r="C41" s="134"/>
      <c r="D41" s="134"/>
      <c r="E41" s="134"/>
      <c r="F41" s="134"/>
      <c r="G41" s="134">
        <v>3500</v>
      </c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5">
        <f t="shared" si="0"/>
        <v>3500</v>
      </c>
      <c r="T41" s="71"/>
      <c r="U41" s="70"/>
    </row>
    <row r="42" spans="1:20" s="68" customFormat="1" ht="26.25">
      <c r="A42" s="69" t="s">
        <v>177</v>
      </c>
      <c r="B42" s="134"/>
      <c r="C42" s="134"/>
      <c r="D42" s="134">
        <v>18500</v>
      </c>
      <c r="E42" s="134"/>
      <c r="F42" s="134"/>
      <c r="G42" s="134"/>
      <c r="H42" s="134"/>
      <c r="I42" s="134"/>
      <c r="J42" s="134"/>
      <c r="K42" s="134">
        <v>3900</v>
      </c>
      <c r="L42" s="134"/>
      <c r="M42" s="134"/>
      <c r="N42" s="134"/>
      <c r="O42" s="134"/>
      <c r="P42" s="134"/>
      <c r="Q42" s="134"/>
      <c r="R42" s="134"/>
      <c r="S42" s="135">
        <f t="shared" si="0"/>
        <v>22400</v>
      </c>
      <c r="T42" s="71"/>
    </row>
    <row r="43" spans="1:20" s="68" customFormat="1" ht="15" thickBot="1">
      <c r="A43" s="258" t="s">
        <v>191</v>
      </c>
      <c r="B43" s="259"/>
      <c r="C43" s="259"/>
      <c r="D43" s="259">
        <v>18500</v>
      </c>
      <c r="E43" s="259"/>
      <c r="F43" s="259"/>
      <c r="G43" s="259"/>
      <c r="H43" s="259"/>
      <c r="I43" s="259"/>
      <c r="J43" s="259"/>
      <c r="K43" s="259">
        <v>3900</v>
      </c>
      <c r="L43" s="259"/>
      <c r="M43" s="259"/>
      <c r="N43" s="259"/>
      <c r="O43" s="259"/>
      <c r="P43" s="259"/>
      <c r="Q43" s="259"/>
      <c r="R43" s="259"/>
      <c r="S43" s="135">
        <f t="shared" si="0"/>
        <v>22400</v>
      </c>
      <c r="T43" s="71"/>
    </row>
    <row r="44" spans="1:22" s="711" customFormat="1" ht="15">
      <c r="A44" s="158" t="s">
        <v>55</v>
      </c>
      <c r="B44" s="738">
        <f aca="true" t="shared" si="1" ref="B44:S44">SUM(B42+B41+B40+B39+B38+B37+B36+B35+B34+B33+B32+B30+B28+B26+B24+B23+B21+B19+B17+B15+B14+B12+B10+B8+B6+B7)</f>
        <v>54416</v>
      </c>
      <c r="C44" s="738">
        <f t="shared" si="1"/>
        <v>18383</v>
      </c>
      <c r="D44" s="738">
        <f t="shared" si="1"/>
        <v>424042</v>
      </c>
      <c r="E44" s="738">
        <f t="shared" si="1"/>
        <v>22650</v>
      </c>
      <c r="F44" s="738">
        <f t="shared" si="1"/>
        <v>63873</v>
      </c>
      <c r="G44" s="738">
        <f t="shared" si="1"/>
        <v>112176</v>
      </c>
      <c r="H44" s="738">
        <f t="shared" si="1"/>
        <v>82279</v>
      </c>
      <c r="I44" s="738">
        <f t="shared" si="1"/>
        <v>2500</v>
      </c>
      <c r="J44" s="738">
        <f t="shared" si="1"/>
        <v>184269</v>
      </c>
      <c r="K44" s="738">
        <f t="shared" si="1"/>
        <v>150917</v>
      </c>
      <c r="L44" s="738">
        <f t="shared" si="1"/>
        <v>0</v>
      </c>
      <c r="M44" s="738">
        <f t="shared" si="1"/>
        <v>14000</v>
      </c>
      <c r="N44" s="738">
        <f t="shared" si="1"/>
        <v>380266</v>
      </c>
      <c r="O44" s="738">
        <f t="shared" si="1"/>
        <v>0</v>
      </c>
      <c r="P44" s="738">
        <f t="shared" si="1"/>
        <v>1846432</v>
      </c>
      <c r="Q44" s="738">
        <f t="shared" si="1"/>
        <v>35368</v>
      </c>
      <c r="R44" s="738">
        <f t="shared" si="1"/>
        <v>0</v>
      </c>
      <c r="S44" s="739">
        <f t="shared" si="1"/>
        <v>3391571</v>
      </c>
      <c r="T44" s="740"/>
      <c r="U44" s="740"/>
      <c r="V44" s="740"/>
    </row>
    <row r="45" spans="1:19" s="711" customFormat="1" ht="15">
      <c r="A45" s="741" t="s">
        <v>190</v>
      </c>
      <c r="B45" s="742">
        <f>SUM(B43+B31+B29+B27+B25+B22+B20+B18+B16+B13+B11+B9)</f>
        <v>23975</v>
      </c>
      <c r="C45" s="742">
        <f aca="true" t="shared" si="2" ref="C45:S45">SUM(C43+C31+C29+C27+C25+C22+C20+C18+C16+C13+C11+C9)</f>
        <v>5275</v>
      </c>
      <c r="D45" s="742">
        <f t="shared" si="2"/>
        <v>201688</v>
      </c>
      <c r="E45" s="742">
        <f t="shared" si="2"/>
        <v>0</v>
      </c>
      <c r="F45" s="742">
        <f t="shared" si="2"/>
        <v>11662</v>
      </c>
      <c r="G45" s="742">
        <f t="shared" si="2"/>
        <v>9940</v>
      </c>
      <c r="H45" s="742">
        <f t="shared" si="2"/>
        <v>0</v>
      </c>
      <c r="I45" s="742">
        <f t="shared" si="2"/>
        <v>0</v>
      </c>
      <c r="J45" s="742">
        <f t="shared" si="2"/>
        <v>22824</v>
      </c>
      <c r="K45" s="742">
        <f t="shared" si="2"/>
        <v>59000</v>
      </c>
      <c r="L45" s="742">
        <f t="shared" si="2"/>
        <v>0</v>
      </c>
      <c r="M45" s="742">
        <f t="shared" si="2"/>
        <v>0</v>
      </c>
      <c r="N45" s="742">
        <f t="shared" si="2"/>
        <v>0</v>
      </c>
      <c r="O45" s="742">
        <f t="shared" si="2"/>
        <v>0</v>
      </c>
      <c r="P45" s="742">
        <f t="shared" si="2"/>
        <v>890935</v>
      </c>
      <c r="Q45" s="742">
        <f t="shared" si="2"/>
        <v>35368</v>
      </c>
      <c r="R45" s="742">
        <f t="shared" si="2"/>
        <v>0</v>
      </c>
      <c r="S45" s="743">
        <f t="shared" si="2"/>
        <v>1260667</v>
      </c>
    </row>
    <row r="46" spans="1:22" s="711" customFormat="1" ht="30.75" thickBot="1">
      <c r="A46" s="712" t="s">
        <v>87</v>
      </c>
      <c r="B46" s="744">
        <f>B44-B45</f>
        <v>30441</v>
      </c>
      <c r="C46" s="744">
        <f aca="true" t="shared" si="3" ref="C46:S46">C44-C45</f>
        <v>13108</v>
      </c>
      <c r="D46" s="744">
        <f t="shared" si="3"/>
        <v>222354</v>
      </c>
      <c r="E46" s="744">
        <f t="shared" si="3"/>
        <v>22650</v>
      </c>
      <c r="F46" s="744">
        <f t="shared" si="3"/>
        <v>52211</v>
      </c>
      <c r="G46" s="744">
        <f t="shared" si="3"/>
        <v>102236</v>
      </c>
      <c r="H46" s="744">
        <f t="shared" si="3"/>
        <v>82279</v>
      </c>
      <c r="I46" s="744">
        <f t="shared" si="3"/>
        <v>2500</v>
      </c>
      <c r="J46" s="744">
        <f t="shared" si="3"/>
        <v>161445</v>
      </c>
      <c r="K46" s="744">
        <f t="shared" si="3"/>
        <v>91917</v>
      </c>
      <c r="L46" s="744">
        <f t="shared" si="3"/>
        <v>0</v>
      </c>
      <c r="M46" s="744">
        <f t="shared" si="3"/>
        <v>14000</v>
      </c>
      <c r="N46" s="744">
        <f t="shared" si="3"/>
        <v>380266</v>
      </c>
      <c r="O46" s="744">
        <f t="shared" si="3"/>
        <v>0</v>
      </c>
      <c r="P46" s="744">
        <f t="shared" si="3"/>
        <v>955497</v>
      </c>
      <c r="Q46" s="744">
        <f t="shared" si="3"/>
        <v>0</v>
      </c>
      <c r="R46" s="744">
        <f t="shared" si="3"/>
        <v>0</v>
      </c>
      <c r="S46" s="745">
        <f t="shared" si="3"/>
        <v>2130904</v>
      </c>
      <c r="V46" s="8"/>
    </row>
    <row r="47" spans="1:19" s="8" customFormat="1" ht="15">
      <c r="A47" s="746"/>
      <c r="R47" s="711"/>
      <c r="S47" s="711"/>
    </row>
  </sheetData>
  <sheetProtection/>
  <mergeCells count="17">
    <mergeCell ref="J2:O2"/>
    <mergeCell ref="D3:D4"/>
    <mergeCell ref="E3:E4"/>
    <mergeCell ref="J3:J4"/>
    <mergeCell ref="K3:K4"/>
    <mergeCell ref="F3:I3"/>
    <mergeCell ref="L3:O3"/>
    <mergeCell ref="R2:R4"/>
    <mergeCell ref="Q2:Q4"/>
    <mergeCell ref="A1:A4"/>
    <mergeCell ref="B1:O1"/>
    <mergeCell ref="S1:S4"/>
    <mergeCell ref="B3:B4"/>
    <mergeCell ref="C3:C4"/>
    <mergeCell ref="B2:I2"/>
    <mergeCell ref="P2:P4"/>
    <mergeCell ref="P1:R1"/>
  </mergeCells>
  <printOptions/>
  <pageMargins left="0.1968503937007874" right="0.1968503937007874" top="0.9055118110236221" bottom="0.5511811023622047" header="0.31496062992125984" footer="0.31496062992125984"/>
  <pageSetup horizontalDpi="600" verticalDpi="600" orientation="landscape" paperSize="9" scale="90" r:id="rId1"/>
  <headerFooter>
    <oddHeader>&amp;C&amp;"Book Antiqua,Félkövér"&amp;11Keszthely Város Önkormányzata
2017. évi főbb kiadásai jogcím-csoportonként és feladatonként&amp;R&amp;"Book Antiqua,Félkövér"8. melléklet
ezer Ft</oddHeader>
    <oddFooter>&amp;C&amp;P</oddFooter>
  </headerFooter>
  <rowBreaks count="1" manualBreakCount="1">
    <brk id="2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5" sqref="A5:IV24"/>
    </sheetView>
  </sheetViews>
  <sheetFormatPr defaultColWidth="9.140625" defaultRowHeight="12.75"/>
  <cols>
    <col min="1" max="1" width="34.8515625" style="3" customWidth="1"/>
    <col min="2" max="2" width="9.28125" style="1" customWidth="1"/>
    <col min="3" max="3" width="10.140625" style="1" customWidth="1"/>
    <col min="4" max="4" width="9.140625" style="1" customWidth="1"/>
    <col min="5" max="5" width="9.421875" style="1" customWidth="1"/>
    <col min="6" max="6" width="10.140625" style="1" customWidth="1"/>
    <col min="7" max="7" width="8.7109375" style="13" customWidth="1"/>
    <col min="8" max="8" width="11.8515625" style="1" customWidth="1"/>
    <col min="9" max="9" width="8.7109375" style="1" customWidth="1"/>
    <col min="10" max="10" width="10.140625" style="1" customWidth="1"/>
    <col min="11" max="11" width="10.00390625" style="2" customWidth="1"/>
    <col min="12" max="12" width="6.8515625" style="1" customWidth="1"/>
    <col min="13" max="13" width="7.140625" style="1" customWidth="1"/>
    <col min="14" max="16384" width="9.140625" style="1" customWidth="1"/>
  </cols>
  <sheetData>
    <row r="1" spans="1:13" ht="16.5" customHeight="1">
      <c r="A1" s="556" t="s">
        <v>4</v>
      </c>
      <c r="B1" s="565" t="s">
        <v>8</v>
      </c>
      <c r="C1" s="565"/>
      <c r="D1" s="565"/>
      <c r="E1" s="565"/>
      <c r="F1" s="565"/>
      <c r="G1" s="565"/>
      <c r="H1" s="565" t="s">
        <v>13</v>
      </c>
      <c r="I1" s="565"/>
      <c r="J1" s="565"/>
      <c r="K1" s="555" t="s">
        <v>9</v>
      </c>
      <c r="L1" s="555" t="s">
        <v>5</v>
      </c>
      <c r="M1" s="559" t="s">
        <v>311</v>
      </c>
    </row>
    <row r="2" spans="1:13" ht="31.5" customHeight="1">
      <c r="A2" s="557"/>
      <c r="B2" s="553" t="s">
        <v>0</v>
      </c>
      <c r="C2" s="553" t="s">
        <v>277</v>
      </c>
      <c r="D2" s="553" t="s">
        <v>10</v>
      </c>
      <c r="E2" s="553" t="s">
        <v>203</v>
      </c>
      <c r="F2" s="563" t="s">
        <v>7</v>
      </c>
      <c r="G2" s="564"/>
      <c r="H2" s="553" t="s">
        <v>98</v>
      </c>
      <c r="I2" s="553" t="s">
        <v>11</v>
      </c>
      <c r="J2" s="553" t="s">
        <v>268</v>
      </c>
      <c r="K2" s="553"/>
      <c r="L2" s="553"/>
      <c r="M2" s="560"/>
    </row>
    <row r="3" spans="1:13" ht="51.75" customHeight="1" thickBot="1">
      <c r="A3" s="558"/>
      <c r="B3" s="554"/>
      <c r="C3" s="554"/>
      <c r="D3" s="554"/>
      <c r="E3" s="554"/>
      <c r="F3" s="37" t="s">
        <v>278</v>
      </c>
      <c r="G3" s="37" t="s">
        <v>279</v>
      </c>
      <c r="H3" s="554"/>
      <c r="I3" s="554"/>
      <c r="J3" s="554"/>
      <c r="K3" s="554"/>
      <c r="L3" s="562"/>
      <c r="M3" s="561"/>
    </row>
    <row r="4" spans="1:13" ht="17.25" thickBot="1">
      <c r="A4" s="30">
        <v>1</v>
      </c>
      <c r="B4" s="35">
        <v>2</v>
      </c>
      <c r="C4" s="35">
        <v>3</v>
      </c>
      <c r="D4" s="35">
        <v>4</v>
      </c>
      <c r="E4" s="35">
        <v>5</v>
      </c>
      <c r="F4" s="35">
        <v>6</v>
      </c>
      <c r="G4" s="35">
        <v>7</v>
      </c>
      <c r="H4" s="35">
        <v>8</v>
      </c>
      <c r="I4" s="35">
        <v>9</v>
      </c>
      <c r="J4" s="31">
        <v>10</v>
      </c>
      <c r="K4" s="354">
        <v>11</v>
      </c>
      <c r="L4" s="387">
        <v>12</v>
      </c>
      <c r="M4" s="388">
        <v>13</v>
      </c>
    </row>
    <row r="5" spans="1:13" s="8" customFormat="1" ht="28.5">
      <c r="A5" s="11" t="s">
        <v>200</v>
      </c>
      <c r="B5" s="26">
        <v>211370</v>
      </c>
      <c r="C5" s="26">
        <v>48663</v>
      </c>
      <c r="D5" s="26">
        <v>57118</v>
      </c>
      <c r="E5" s="26">
        <v>0</v>
      </c>
      <c r="F5" s="26">
        <v>0</v>
      </c>
      <c r="G5" s="26">
        <v>0</v>
      </c>
      <c r="H5" s="26">
        <v>4220</v>
      </c>
      <c r="I5" s="26">
        <v>1400</v>
      </c>
      <c r="J5" s="28">
        <v>3770</v>
      </c>
      <c r="K5" s="27">
        <f>SUM(B5:J5)</f>
        <v>326541</v>
      </c>
      <c r="L5" s="26">
        <v>51</v>
      </c>
      <c r="M5" s="747">
        <v>0</v>
      </c>
    </row>
    <row r="6" spans="1:13" s="8" customFormat="1" ht="15">
      <c r="A6" s="12" t="s">
        <v>86</v>
      </c>
      <c r="B6" s="26">
        <v>126822</v>
      </c>
      <c r="C6" s="26">
        <v>29200</v>
      </c>
      <c r="D6" s="26">
        <v>32580</v>
      </c>
      <c r="E6" s="26"/>
      <c r="F6" s="26"/>
      <c r="G6" s="26"/>
      <c r="H6" s="26">
        <v>2300</v>
      </c>
      <c r="I6" s="26">
        <v>1000</v>
      </c>
      <c r="J6" s="28">
        <v>0</v>
      </c>
      <c r="K6" s="27">
        <f>SUM(B6:J6)</f>
        <v>191902</v>
      </c>
      <c r="L6" s="28">
        <v>42.09</v>
      </c>
      <c r="M6" s="349">
        <v>0</v>
      </c>
    </row>
    <row r="7" spans="1:13" s="8" customFormat="1" ht="28.5">
      <c r="A7" s="144" t="s">
        <v>202</v>
      </c>
      <c r="B7" s="28">
        <v>302216</v>
      </c>
      <c r="C7" s="28">
        <v>71505</v>
      </c>
      <c r="D7" s="28">
        <v>38360</v>
      </c>
      <c r="E7" s="28"/>
      <c r="F7" s="28"/>
      <c r="G7" s="28"/>
      <c r="H7" s="28">
        <v>3175</v>
      </c>
      <c r="I7" s="28">
        <v>5000</v>
      </c>
      <c r="J7" s="28"/>
      <c r="K7" s="27">
        <f aca="true" t="shared" si="0" ref="K7:K21">SUM(B7:I7)</f>
        <v>420256</v>
      </c>
      <c r="L7" s="28">
        <v>94</v>
      </c>
      <c r="M7" s="349">
        <v>0</v>
      </c>
    </row>
    <row r="8" spans="1:13" s="8" customFormat="1" ht="15">
      <c r="A8" s="12" t="s">
        <v>86</v>
      </c>
      <c r="B8" s="28">
        <v>262928</v>
      </c>
      <c r="C8" s="28">
        <v>62209</v>
      </c>
      <c r="D8" s="28">
        <v>35678</v>
      </c>
      <c r="E8" s="28"/>
      <c r="F8" s="28"/>
      <c r="G8" s="28"/>
      <c r="H8" s="28">
        <v>0</v>
      </c>
      <c r="I8" s="28">
        <v>0</v>
      </c>
      <c r="J8" s="28"/>
      <c r="K8" s="27">
        <f t="shared" si="0"/>
        <v>360815</v>
      </c>
      <c r="L8" s="28">
        <v>93</v>
      </c>
      <c r="M8" s="349">
        <v>0</v>
      </c>
    </row>
    <row r="9" spans="1:13" s="8" customFormat="1" ht="30">
      <c r="A9" s="145" t="s">
        <v>77</v>
      </c>
      <c r="B9" s="28">
        <v>36736</v>
      </c>
      <c r="C9" s="28">
        <v>9153</v>
      </c>
      <c r="D9" s="28">
        <v>122835</v>
      </c>
      <c r="E9" s="28"/>
      <c r="F9" s="28"/>
      <c r="G9" s="28"/>
      <c r="H9" s="28">
        <v>500</v>
      </c>
      <c r="I9" s="28">
        <v>500</v>
      </c>
      <c r="J9" s="28"/>
      <c r="K9" s="27">
        <f t="shared" si="0"/>
        <v>169724</v>
      </c>
      <c r="L9" s="28">
        <v>13</v>
      </c>
      <c r="M9" s="349">
        <v>4</v>
      </c>
    </row>
    <row r="10" spans="1:13" s="8" customFormat="1" ht="15">
      <c r="A10" s="12" t="s">
        <v>86</v>
      </c>
      <c r="B10" s="29">
        <v>20735</v>
      </c>
      <c r="C10" s="29">
        <v>5097</v>
      </c>
      <c r="D10" s="29">
        <v>25273</v>
      </c>
      <c r="E10" s="29"/>
      <c r="F10" s="29"/>
      <c r="G10" s="29"/>
      <c r="H10" s="29">
        <v>0</v>
      </c>
      <c r="I10" s="29">
        <v>0</v>
      </c>
      <c r="J10" s="29"/>
      <c r="K10" s="27">
        <f t="shared" si="0"/>
        <v>51105</v>
      </c>
      <c r="L10" s="28">
        <v>7</v>
      </c>
      <c r="M10" s="349">
        <v>0</v>
      </c>
    </row>
    <row r="11" spans="1:13" s="8" customFormat="1" ht="15">
      <c r="A11" s="144" t="s">
        <v>78</v>
      </c>
      <c r="B11" s="29">
        <v>26631</v>
      </c>
      <c r="C11" s="29">
        <v>5859</v>
      </c>
      <c r="D11" s="29">
        <v>12400</v>
      </c>
      <c r="E11" s="29">
        <v>0</v>
      </c>
      <c r="F11" s="29">
        <v>0</v>
      </c>
      <c r="G11" s="29">
        <v>0</v>
      </c>
      <c r="H11" s="29">
        <v>3715</v>
      </c>
      <c r="I11" s="29">
        <v>4000</v>
      </c>
      <c r="J11" s="29"/>
      <c r="K11" s="27">
        <f t="shared" si="0"/>
        <v>52605</v>
      </c>
      <c r="L11" s="28">
        <v>11</v>
      </c>
      <c r="M11" s="349">
        <v>1</v>
      </c>
    </row>
    <row r="12" spans="1:13" s="8" customFormat="1" ht="15">
      <c r="A12" s="12" t="s">
        <v>86</v>
      </c>
      <c r="B12" s="29">
        <v>5460</v>
      </c>
      <c r="C12" s="29">
        <v>1206</v>
      </c>
      <c r="D12" s="29"/>
      <c r="E12" s="29"/>
      <c r="F12" s="29"/>
      <c r="G12" s="29"/>
      <c r="H12" s="29">
        <v>3334</v>
      </c>
      <c r="I12" s="29">
        <v>0</v>
      </c>
      <c r="J12" s="29"/>
      <c r="K12" s="27">
        <f t="shared" si="0"/>
        <v>10000</v>
      </c>
      <c r="L12" s="28">
        <v>11</v>
      </c>
      <c r="M12" s="349">
        <v>0</v>
      </c>
    </row>
    <row r="13" spans="1:13" s="8" customFormat="1" ht="30">
      <c r="A13" s="144" t="s">
        <v>79</v>
      </c>
      <c r="B13" s="28">
        <v>57885</v>
      </c>
      <c r="C13" s="28">
        <v>12586</v>
      </c>
      <c r="D13" s="28">
        <v>84513</v>
      </c>
      <c r="E13" s="28"/>
      <c r="F13" s="28"/>
      <c r="G13" s="28"/>
      <c r="H13" s="28"/>
      <c r="I13" s="28"/>
      <c r="J13" s="28"/>
      <c r="K13" s="27">
        <f t="shared" si="0"/>
        <v>154984</v>
      </c>
      <c r="L13" s="28">
        <v>19</v>
      </c>
      <c r="M13" s="349">
        <v>0</v>
      </c>
    </row>
    <row r="14" spans="1:13" s="8" customFormat="1" ht="15">
      <c r="A14" s="12" t="s">
        <v>86</v>
      </c>
      <c r="B14" s="28">
        <v>47315</v>
      </c>
      <c r="C14" s="28">
        <v>10296</v>
      </c>
      <c r="D14" s="28">
        <v>68692</v>
      </c>
      <c r="E14" s="28"/>
      <c r="F14" s="28"/>
      <c r="G14" s="28"/>
      <c r="H14" s="28"/>
      <c r="I14" s="28"/>
      <c r="J14" s="28"/>
      <c r="K14" s="27">
        <f t="shared" si="0"/>
        <v>126303</v>
      </c>
      <c r="L14" s="28">
        <v>14</v>
      </c>
      <c r="M14" s="349">
        <v>0</v>
      </c>
    </row>
    <row r="15" spans="1:13" s="8" customFormat="1" ht="30">
      <c r="A15" s="144" t="s">
        <v>80</v>
      </c>
      <c r="B15" s="28">
        <v>129473</v>
      </c>
      <c r="C15" s="28">
        <v>31982</v>
      </c>
      <c r="D15" s="28">
        <v>88170</v>
      </c>
      <c r="E15" s="28">
        <v>7</v>
      </c>
      <c r="F15" s="28"/>
      <c r="G15" s="28"/>
      <c r="H15" s="28">
        <v>635</v>
      </c>
      <c r="I15" s="28"/>
      <c r="J15" s="28"/>
      <c r="K15" s="27">
        <f t="shared" si="0"/>
        <v>250267</v>
      </c>
      <c r="L15" s="28">
        <v>54</v>
      </c>
      <c r="M15" s="349">
        <v>6</v>
      </c>
    </row>
    <row r="16" spans="1:13" s="8" customFormat="1" ht="15">
      <c r="A16" s="12" t="s">
        <v>86</v>
      </c>
      <c r="B16" s="28">
        <v>47202</v>
      </c>
      <c r="C16" s="28">
        <v>11508</v>
      </c>
      <c r="D16" s="28">
        <v>10904</v>
      </c>
      <c r="E16" s="28">
        <v>0</v>
      </c>
      <c r="F16" s="28"/>
      <c r="G16" s="28"/>
      <c r="H16" s="28">
        <v>635</v>
      </c>
      <c r="I16" s="28"/>
      <c r="J16" s="29"/>
      <c r="K16" s="27">
        <f t="shared" si="0"/>
        <v>70249</v>
      </c>
      <c r="L16" s="28">
        <v>21</v>
      </c>
      <c r="M16" s="349">
        <v>0</v>
      </c>
    </row>
    <row r="17" spans="1:13" s="8" customFormat="1" ht="15">
      <c r="A17" s="144" t="s">
        <v>81</v>
      </c>
      <c r="B17" s="28">
        <v>33044</v>
      </c>
      <c r="C17" s="28">
        <v>6948</v>
      </c>
      <c r="D17" s="28">
        <v>22792</v>
      </c>
      <c r="E17" s="28"/>
      <c r="F17" s="28"/>
      <c r="G17" s="28"/>
      <c r="H17" s="28">
        <v>0</v>
      </c>
      <c r="I17" s="28">
        <v>250</v>
      </c>
      <c r="J17" s="29"/>
      <c r="K17" s="27">
        <f t="shared" si="0"/>
        <v>63034</v>
      </c>
      <c r="L17" s="28">
        <v>14</v>
      </c>
      <c r="M17" s="349">
        <v>2</v>
      </c>
    </row>
    <row r="18" spans="1:13" s="8" customFormat="1" ht="30">
      <c r="A18" s="144" t="s">
        <v>337</v>
      </c>
      <c r="B18" s="28">
        <v>29289</v>
      </c>
      <c r="C18" s="28">
        <v>6254</v>
      </c>
      <c r="D18" s="28">
        <v>8591</v>
      </c>
      <c r="E18" s="28"/>
      <c r="F18" s="28"/>
      <c r="G18" s="28"/>
      <c r="H18" s="28"/>
      <c r="I18" s="28"/>
      <c r="J18" s="29"/>
      <c r="K18" s="27">
        <f t="shared" si="0"/>
        <v>44134</v>
      </c>
      <c r="L18" s="28">
        <v>13</v>
      </c>
      <c r="M18" s="349">
        <v>1</v>
      </c>
    </row>
    <row r="19" spans="1:13" s="8" customFormat="1" ht="15">
      <c r="A19" s="12" t="s">
        <v>86</v>
      </c>
      <c r="B19" s="28">
        <v>29289</v>
      </c>
      <c r="C19" s="28">
        <v>6254</v>
      </c>
      <c r="D19" s="28">
        <v>8591</v>
      </c>
      <c r="E19" s="28"/>
      <c r="F19" s="28"/>
      <c r="G19" s="28"/>
      <c r="H19" s="28"/>
      <c r="I19" s="28"/>
      <c r="J19" s="29"/>
      <c r="K19" s="27">
        <f t="shared" si="0"/>
        <v>44134</v>
      </c>
      <c r="L19" s="28">
        <v>13</v>
      </c>
      <c r="M19" s="349"/>
    </row>
    <row r="20" spans="1:13" s="8" customFormat="1" ht="28.5">
      <c r="A20" s="144" t="s">
        <v>82</v>
      </c>
      <c r="B20" s="28">
        <v>298801</v>
      </c>
      <c r="C20" s="28">
        <v>73944</v>
      </c>
      <c r="D20" s="28">
        <v>405804</v>
      </c>
      <c r="E20" s="28"/>
      <c r="F20" s="28"/>
      <c r="G20" s="28"/>
      <c r="H20" s="28">
        <v>11359</v>
      </c>
      <c r="I20" s="28">
        <v>24730</v>
      </c>
      <c r="J20" s="28">
        <v>0</v>
      </c>
      <c r="K20" s="27">
        <f>SUM(B20:J20)</f>
        <v>814638</v>
      </c>
      <c r="L20" s="28">
        <v>124</v>
      </c>
      <c r="M20" s="349">
        <v>20</v>
      </c>
    </row>
    <row r="21" spans="1:13" s="8" customFormat="1" ht="15.75" thickBot="1">
      <c r="A21" s="339" t="s">
        <v>86</v>
      </c>
      <c r="B21" s="340">
        <v>128484</v>
      </c>
      <c r="C21" s="340">
        <v>31795</v>
      </c>
      <c r="D21" s="340">
        <v>172760</v>
      </c>
      <c r="E21" s="340"/>
      <c r="F21" s="340"/>
      <c r="G21" s="340"/>
      <c r="H21" s="340">
        <v>2400</v>
      </c>
      <c r="I21" s="340">
        <v>2240</v>
      </c>
      <c r="J21" s="340"/>
      <c r="K21" s="157">
        <f t="shared" si="0"/>
        <v>337679</v>
      </c>
      <c r="L21" s="748">
        <v>124</v>
      </c>
      <c r="M21" s="749">
        <v>0</v>
      </c>
    </row>
    <row r="22" spans="1:13" s="740" customFormat="1" ht="30">
      <c r="A22" s="153" t="s">
        <v>70</v>
      </c>
      <c r="B22" s="154">
        <f>SUM(B5+B7+B9+B11+B13+B15+B17+B20+B18)</f>
        <v>1125445</v>
      </c>
      <c r="C22" s="154">
        <f aca="true" t="shared" si="1" ref="C22:L22">SUM(C5+C7+C9+C11+C13+C15+C17+C20+C18)</f>
        <v>266894</v>
      </c>
      <c r="D22" s="154">
        <f t="shared" si="1"/>
        <v>840583</v>
      </c>
      <c r="E22" s="154">
        <f t="shared" si="1"/>
        <v>7</v>
      </c>
      <c r="F22" s="154">
        <f t="shared" si="1"/>
        <v>0</v>
      </c>
      <c r="G22" s="154">
        <f t="shared" si="1"/>
        <v>0</v>
      </c>
      <c r="H22" s="154">
        <f t="shared" si="1"/>
        <v>23604</v>
      </c>
      <c r="I22" s="154">
        <f t="shared" si="1"/>
        <v>35880</v>
      </c>
      <c r="J22" s="154">
        <f t="shared" si="1"/>
        <v>3770</v>
      </c>
      <c r="K22" s="154">
        <f t="shared" si="1"/>
        <v>2296183</v>
      </c>
      <c r="L22" s="154">
        <f t="shared" si="1"/>
        <v>393</v>
      </c>
      <c r="M22" s="373">
        <f>SUM(M5+M7+M9+M11+M13+M15+M17+M20+M18)</f>
        <v>34</v>
      </c>
    </row>
    <row r="23" spans="1:13" s="711" customFormat="1" ht="15.75" thickBot="1">
      <c r="A23" s="352" t="s">
        <v>86</v>
      </c>
      <c r="B23" s="149">
        <f>SUM(B6+B8+B10+B12+B14+B16+B21+B19)</f>
        <v>668235</v>
      </c>
      <c r="C23" s="149">
        <f aca="true" t="shared" si="2" ref="C23:K23">SUM(C6+C8+C10+C12+C14+C16+C21+C19)</f>
        <v>157565</v>
      </c>
      <c r="D23" s="149">
        <f t="shared" si="2"/>
        <v>354478</v>
      </c>
      <c r="E23" s="149">
        <f t="shared" si="2"/>
        <v>0</v>
      </c>
      <c r="F23" s="149">
        <f t="shared" si="2"/>
        <v>0</v>
      </c>
      <c r="G23" s="149">
        <f t="shared" si="2"/>
        <v>0</v>
      </c>
      <c r="H23" s="149">
        <f t="shared" si="2"/>
        <v>8669</v>
      </c>
      <c r="I23" s="149">
        <f t="shared" si="2"/>
        <v>3240</v>
      </c>
      <c r="J23" s="149">
        <f t="shared" si="2"/>
        <v>0</v>
      </c>
      <c r="K23" s="149">
        <f t="shared" si="2"/>
        <v>1192187</v>
      </c>
      <c r="L23" s="149">
        <f>SUM(L6+L8+L10+L12+L14+L16+L21)</f>
        <v>312.09000000000003</v>
      </c>
      <c r="M23" s="353">
        <f>SUM(M6+M8+M10+M12+M14+M16+M21)</f>
        <v>0</v>
      </c>
    </row>
    <row r="24" spans="1:13" s="711" customFormat="1" ht="15.75" thickBot="1">
      <c r="A24" s="350" t="s">
        <v>87</v>
      </c>
      <c r="B24" s="157">
        <f>B22-B23</f>
        <v>457210</v>
      </c>
      <c r="C24" s="157">
        <f aca="true" t="shared" si="3" ref="C24:M24">C22-C23</f>
        <v>109329</v>
      </c>
      <c r="D24" s="157">
        <f t="shared" si="3"/>
        <v>486105</v>
      </c>
      <c r="E24" s="157">
        <f t="shared" si="3"/>
        <v>7</v>
      </c>
      <c r="F24" s="157">
        <f t="shared" si="3"/>
        <v>0</v>
      </c>
      <c r="G24" s="157">
        <f t="shared" si="3"/>
        <v>0</v>
      </c>
      <c r="H24" s="157">
        <f t="shared" si="3"/>
        <v>14935</v>
      </c>
      <c r="I24" s="157">
        <f t="shared" si="3"/>
        <v>32640</v>
      </c>
      <c r="J24" s="157">
        <f t="shared" si="3"/>
        <v>3770</v>
      </c>
      <c r="K24" s="157">
        <f t="shared" si="3"/>
        <v>1103996</v>
      </c>
      <c r="L24" s="351">
        <f t="shared" si="3"/>
        <v>80.90999999999997</v>
      </c>
      <c r="M24" s="355">
        <f t="shared" si="3"/>
        <v>34</v>
      </c>
    </row>
  </sheetData>
  <sheetProtection/>
  <mergeCells count="14">
    <mergeCell ref="B2:B3"/>
    <mergeCell ref="C2:C3"/>
    <mergeCell ref="D2:D3"/>
    <mergeCell ref="E2:E3"/>
    <mergeCell ref="H2:H3"/>
    <mergeCell ref="I2:I3"/>
    <mergeCell ref="J2:J3"/>
    <mergeCell ref="K1:K3"/>
    <mergeCell ref="A1:A3"/>
    <mergeCell ref="M1:M3"/>
    <mergeCell ref="L1:L3"/>
    <mergeCell ref="F2:G2"/>
    <mergeCell ref="B1:G1"/>
    <mergeCell ref="H1:J1"/>
  </mergeCells>
  <printOptions/>
  <pageMargins left="0.5118110236220472" right="0.15748031496062992" top="0.7874015748031497" bottom="0.2362204724409449" header="0.1968503937007874" footer="0.1968503937007874"/>
  <pageSetup horizontalDpi="600" verticalDpi="600" orientation="landscape" paperSize="9" scale="95" r:id="rId1"/>
  <headerFooter>
    <oddHeader>&amp;C&amp;"Book Antiqua,Félkövér"&amp;11Önkormányzati költségvetési szervek 
2017. évi főbb kiadásai jogcím-csoportonként&amp;R&amp;"Book Antiqua,Félkövér"&amp;11 9.  melléklet
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Eszter</dc:creator>
  <cp:keywords/>
  <dc:description/>
  <cp:lastModifiedBy>Tóth Ibolya</cp:lastModifiedBy>
  <cp:lastPrinted>2017-02-06T14:54:36Z</cp:lastPrinted>
  <dcterms:created xsi:type="dcterms:W3CDTF">2011-12-13T08:40:14Z</dcterms:created>
  <dcterms:modified xsi:type="dcterms:W3CDTF">2017-02-08T07:58:33Z</dcterms:modified>
  <cp:category/>
  <cp:version/>
  <cp:contentType/>
  <cp:contentStatus/>
</cp:coreProperties>
</file>