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Önkormányzat\Rendeletek\2020\"/>
    </mc:Choice>
  </mc:AlternateContent>
  <xr:revisionPtr revIDLastSave="0" documentId="13_ncr:1_{C74E32C0-3938-465D-90A0-3C3A20FA92E1}" xr6:coauthVersionLast="45" xr6:coauthVersionMax="45" xr10:uidLastSave="{00000000-0000-0000-0000-000000000000}"/>
  <bookViews>
    <workbookView xWindow="-120" yWindow="-120" windowWidth="29040" windowHeight="15840" tabRatio="854" xr2:uid="{00000000-000D-0000-FFFF-FFFF00000000}"/>
  </bookViews>
  <sheets>
    <sheet name="1. COFOG" sheetId="17" r:id="rId1"/>
    <sheet name="2. Állami bev" sheetId="18" r:id="rId2"/>
    <sheet name="3. Bevételek" sheetId="1" r:id="rId3"/>
    <sheet name="4. Kiadások" sheetId="2" r:id="rId4"/>
    <sheet name="5. Fejlesztési" sheetId="5" r:id="rId5"/>
    <sheet name="6. Működési" sheetId="20" r:id="rId6"/>
    <sheet name="7. Cofogos kiadások" sheetId="6" r:id="rId7"/>
    <sheet name="8. ISZI" sheetId="21" r:id="rId8"/>
    <sheet name="9. ISZI 2" sheetId="10" r:id="rId9"/>
    <sheet name="10. Óvoda" sheetId="9" r:id="rId10"/>
    <sheet name="11. Óvoda 2" sheetId="22" r:id="rId11"/>
    <sheet name="12. létszámkeret" sheetId="15" r:id="rId12"/>
    <sheet name="13. felhasz. ütemterv." sheetId="16" r:id="rId13"/>
    <sheet name="14. melléklet" sheetId="23" r:id="rId14"/>
    <sheet name="15. melléklet" sheetId="24" r:id="rId15"/>
    <sheet name="16. melléklet" sheetId="25" r:id="rId16"/>
  </sheets>
  <definedNames>
    <definedName name="_xlnm.Print_Area" localSheetId="0">'1. COFOG'!$A$1:$B$52</definedName>
    <definedName name="_xlnm.Print_Area" localSheetId="9">'10. Óvoda'!$A$1:$D$42</definedName>
    <definedName name="_xlnm.Print_Area" localSheetId="10">'11. Óvoda 2'!$A$1:$P$24</definedName>
    <definedName name="_xlnm.Print_Area" localSheetId="1">'2. Állami bev'!$A$1:$C$40</definedName>
    <definedName name="_xlnm.Print_Area" localSheetId="2">'3. Bevételek'!$A$1:$E$66</definedName>
    <definedName name="_xlnm.Print_Area" localSheetId="3">'4. Kiadások'!$A$1:$D$56</definedName>
    <definedName name="_xlnm.Print_Area" localSheetId="8">'9. ISZI 2'!$A$1:$P$24</definedName>
  </definedNames>
  <calcPr calcId="191029"/>
</workbook>
</file>

<file path=xl/calcChain.xml><?xml version="1.0" encoding="utf-8"?>
<calcChain xmlns="http://schemas.openxmlformats.org/spreadsheetml/2006/main">
  <c r="D26" i="24" l="1"/>
  <c r="H26" i="24"/>
  <c r="H24" i="24"/>
  <c r="H16" i="24"/>
  <c r="G29" i="24"/>
  <c r="G23" i="24"/>
  <c r="H23" i="24" s="1"/>
  <c r="G26" i="24"/>
  <c r="G13" i="24"/>
  <c r="H13" i="24" s="1"/>
  <c r="G16" i="24"/>
  <c r="G12" i="24"/>
  <c r="H12" i="24" s="1"/>
  <c r="G11" i="24"/>
  <c r="H11" i="24" s="1"/>
  <c r="D13" i="24"/>
  <c r="D14" i="24"/>
  <c r="D11" i="24"/>
  <c r="C26" i="24"/>
  <c r="C27" i="24"/>
  <c r="D27" i="24" s="1"/>
  <c r="D30" i="24" s="1"/>
  <c r="C25" i="24"/>
  <c r="D25" i="24" s="1"/>
  <c r="C12" i="24"/>
  <c r="D12" i="24" s="1"/>
  <c r="C13" i="24"/>
  <c r="C14" i="24"/>
  <c r="C15" i="24"/>
  <c r="D15" i="24" s="1"/>
  <c r="C16" i="24"/>
  <c r="D16" i="24" s="1"/>
  <c r="C11" i="24"/>
  <c r="B30" i="24"/>
  <c r="F18" i="24"/>
  <c r="B17" i="24"/>
  <c r="B18" i="24" s="1"/>
  <c r="N41" i="23"/>
  <c r="E7" i="23"/>
  <c r="C35" i="23"/>
  <c r="H35" i="23"/>
  <c r="E21" i="25"/>
  <c r="F30" i="24"/>
  <c r="F32" i="24" l="1"/>
  <c r="G30" i="24"/>
  <c r="H29" i="24"/>
  <c r="H30" i="24" s="1"/>
  <c r="C17" i="24"/>
  <c r="D17" i="24" s="1"/>
  <c r="D18" i="24" s="1"/>
  <c r="D32" i="24" s="1"/>
  <c r="H18" i="24"/>
  <c r="G18" i="24"/>
  <c r="G32" i="24" s="1"/>
  <c r="C30" i="24"/>
  <c r="C18" i="24"/>
  <c r="C32" i="24"/>
  <c r="B32" i="24"/>
  <c r="H32" i="24" l="1"/>
  <c r="N50" i="23"/>
  <c r="M50" i="23"/>
  <c r="L50" i="23"/>
  <c r="K50" i="23"/>
  <c r="J50" i="23"/>
  <c r="I50" i="23"/>
  <c r="H50" i="23"/>
  <c r="G50" i="23"/>
  <c r="F50" i="23"/>
  <c r="E50" i="23"/>
  <c r="C50" i="23"/>
  <c r="D49" i="23"/>
  <c r="D50" i="23" s="1"/>
  <c r="N42" i="23"/>
  <c r="M42" i="23"/>
  <c r="M52" i="23" s="1"/>
  <c r="L42" i="23"/>
  <c r="K42" i="23"/>
  <c r="K52" i="23" s="1"/>
  <c r="J42" i="23"/>
  <c r="I42" i="23"/>
  <c r="I52" i="23" s="1"/>
  <c r="H42" i="23"/>
  <c r="F42" i="23"/>
  <c r="D42" i="23"/>
  <c r="C42" i="23"/>
  <c r="C52" i="23" s="1"/>
  <c r="G7" i="23"/>
  <c r="G42" i="23" s="1"/>
  <c r="G52" i="23" s="1"/>
  <c r="E42" i="23"/>
  <c r="E52" i="23" s="1"/>
  <c r="L52" i="23" l="1"/>
  <c r="J52" i="23"/>
  <c r="D52" i="23"/>
  <c r="N52" i="23"/>
  <c r="H52" i="23"/>
  <c r="J53" i="23"/>
  <c r="F52" i="23"/>
  <c r="E53" i="23"/>
  <c r="E44" i="23"/>
  <c r="J44" i="23"/>
  <c r="B52" i="16" l="1"/>
  <c r="D45" i="16"/>
  <c r="E45" i="16"/>
  <c r="F45" i="16"/>
  <c r="G45" i="16"/>
  <c r="H45" i="16"/>
  <c r="I45" i="16"/>
  <c r="J45" i="16"/>
  <c r="K45" i="16"/>
  <c r="L45" i="16"/>
  <c r="M45" i="16"/>
  <c r="N45" i="16"/>
  <c r="C45" i="16"/>
  <c r="C44" i="16"/>
  <c r="B14" i="16"/>
  <c r="C24" i="15"/>
  <c r="C29" i="15" s="1"/>
  <c r="I29" i="6"/>
  <c r="L28" i="6"/>
  <c r="I30" i="6"/>
  <c r="I31" i="6" s="1"/>
  <c r="I33" i="6" s="1"/>
  <c r="F30" i="6"/>
  <c r="F31" i="6" s="1"/>
  <c r="E31" i="6"/>
  <c r="C30" i="6"/>
  <c r="C31" i="6" s="1"/>
  <c r="B31" i="6"/>
  <c r="F29" i="6"/>
  <c r="C29" i="6"/>
  <c r="C33" i="6" l="1"/>
  <c r="F33" i="6"/>
  <c r="C12" i="20"/>
  <c r="C37" i="18"/>
  <c r="C16" i="18"/>
  <c r="C22" i="18"/>
  <c r="C46" i="1" l="1"/>
  <c r="C42" i="1"/>
  <c r="C40" i="1"/>
  <c r="C38" i="1" s="1"/>
  <c r="C41" i="1"/>
  <c r="C44" i="1"/>
  <c r="C49" i="1"/>
  <c r="C55" i="1"/>
  <c r="C39" i="2"/>
  <c r="C25" i="1"/>
  <c r="C33" i="1"/>
  <c r="C20" i="1"/>
  <c r="C18" i="1"/>
  <c r="C10" i="1"/>
  <c r="C41" i="2"/>
  <c r="C19" i="5"/>
  <c r="C20" i="5"/>
  <c r="C24" i="5"/>
  <c r="C8" i="5"/>
  <c r="C9" i="5"/>
  <c r="C29" i="2"/>
  <c r="C30" i="2"/>
  <c r="C19" i="2"/>
  <c r="C18" i="2" s="1"/>
  <c r="I18" i="10"/>
  <c r="C17" i="21"/>
  <c r="C20" i="21"/>
  <c r="C43" i="21"/>
  <c r="O18" i="22"/>
  <c r="O19" i="22"/>
  <c r="O20" i="22"/>
  <c r="C13" i="9"/>
  <c r="C23" i="9"/>
  <c r="C17" i="9"/>
  <c r="C14" i="5" l="1"/>
  <c r="C18" i="5"/>
  <c r="C36" i="1"/>
  <c r="B31" i="20"/>
  <c r="B27" i="20"/>
  <c r="B39" i="2"/>
  <c r="B30" i="2"/>
  <c r="B38" i="2" l="1"/>
  <c r="B38" i="9" l="1"/>
  <c r="B35" i="9" s="1"/>
  <c r="B42" i="9" s="1"/>
  <c r="B29" i="2" l="1"/>
  <c r="B43" i="21" l="1"/>
  <c r="H18" i="10"/>
  <c r="B43" i="16" l="1"/>
  <c r="D44" i="16"/>
  <c r="E44" i="16"/>
  <c r="F44" i="16"/>
  <c r="G44" i="16"/>
  <c r="H44" i="16"/>
  <c r="I44" i="16"/>
  <c r="J44" i="16"/>
  <c r="K44" i="16"/>
  <c r="L44" i="16"/>
  <c r="M44" i="16"/>
  <c r="N44" i="16"/>
  <c r="B9" i="2" l="1"/>
  <c r="H29" i="6"/>
  <c r="B29" i="6"/>
  <c r="D29" i="6"/>
  <c r="E29" i="6"/>
  <c r="E33" i="6" s="1"/>
  <c r="G29" i="6"/>
  <c r="J29" i="6"/>
  <c r="D31" i="6"/>
  <c r="G31" i="6"/>
  <c r="H31" i="6"/>
  <c r="K31" i="6" s="1"/>
  <c r="J31" i="6"/>
  <c r="H33" i="6" l="1"/>
  <c r="K29" i="6"/>
  <c r="N19" i="10" l="1"/>
  <c r="N20" i="10"/>
  <c r="N18" i="10"/>
  <c r="N21" i="10" s="1"/>
  <c r="B17" i="21" l="1"/>
  <c r="B10" i="1" l="1"/>
  <c r="B31" i="5" l="1"/>
  <c r="B41" i="2"/>
  <c r="B17" i="9" l="1"/>
  <c r="B41" i="1" l="1"/>
  <c r="B40" i="1"/>
  <c r="B38" i="1" s="1"/>
  <c r="B16" i="1"/>
  <c r="B9" i="1" l="1"/>
  <c r="B37" i="18"/>
  <c r="B22" i="18"/>
  <c r="B38" i="16" l="1"/>
  <c r="B13" i="9" l="1"/>
  <c r="C24" i="1"/>
  <c r="E24" i="1"/>
  <c r="E36" i="1"/>
  <c r="B19" i="2"/>
  <c r="B47" i="16" l="1"/>
  <c r="F43" i="16"/>
  <c r="G43" i="16"/>
  <c r="C43" i="16"/>
  <c r="E43" i="16"/>
  <c r="H43" i="16"/>
  <c r="I43" i="16"/>
  <c r="J43" i="16"/>
  <c r="K43" i="16"/>
  <c r="L43" i="16"/>
  <c r="M43" i="16"/>
  <c r="N43" i="16"/>
  <c r="C42" i="16"/>
  <c r="B20" i="16"/>
  <c r="B13" i="16"/>
  <c r="B18" i="16"/>
  <c r="E15" i="16"/>
  <c r="C14" i="16"/>
  <c r="N19" i="22"/>
  <c r="N20" i="22"/>
  <c r="D43" i="16" l="1"/>
  <c r="L21" i="6"/>
  <c r="M21" i="6"/>
  <c r="K21" i="6"/>
  <c r="M14" i="6"/>
  <c r="L14" i="6"/>
  <c r="K14" i="6"/>
  <c r="B23" i="9" l="1"/>
  <c r="B19" i="20" l="1"/>
  <c r="B30" i="20" l="1"/>
  <c r="B33" i="20" s="1"/>
  <c r="C15" i="20" l="1"/>
  <c r="D15" i="20"/>
  <c r="B12" i="20"/>
  <c r="B15" i="20" s="1"/>
  <c r="B42" i="1"/>
  <c r="D49" i="1"/>
  <c r="B49" i="1"/>
  <c r="E53" i="1" l="1"/>
  <c r="B9" i="5"/>
  <c r="B20" i="5"/>
  <c r="B8" i="5"/>
  <c r="B14" i="5" s="1"/>
  <c r="B19" i="5"/>
  <c r="B33" i="1"/>
  <c r="B18" i="5" l="1"/>
  <c r="B42" i="21"/>
  <c r="B20" i="1" l="1"/>
  <c r="B18" i="2"/>
  <c r="B55" i="1" l="1"/>
  <c r="O19" i="10" l="1"/>
  <c r="O20" i="10"/>
  <c r="O18" i="10"/>
  <c r="C38" i="2"/>
  <c r="C37" i="2" s="1"/>
  <c r="C16" i="1" l="1"/>
  <c r="C9" i="1" l="1"/>
  <c r="C53" i="1"/>
  <c r="C59" i="1" s="1"/>
  <c r="C33" i="2"/>
  <c r="B33" i="2"/>
  <c r="B54" i="2" s="1"/>
  <c r="C40" i="18" l="1"/>
  <c r="C31" i="5"/>
  <c r="J21" i="10" l="1"/>
  <c r="K21" i="10"/>
  <c r="M21" i="10"/>
  <c r="L21" i="10"/>
  <c r="C35" i="9"/>
  <c r="C42" i="9" s="1"/>
  <c r="C24" i="21"/>
  <c r="C42" i="21"/>
  <c r="C49" i="21" s="1"/>
  <c r="C9" i="2"/>
  <c r="C49" i="2" s="1"/>
  <c r="C36" i="5" l="1"/>
  <c r="C56" i="2"/>
  <c r="O21" i="10"/>
  <c r="C66" i="1"/>
  <c r="B37" i="2" l="1"/>
  <c r="B55" i="16" l="1"/>
  <c r="M25" i="6" l="1"/>
  <c r="M26" i="6"/>
  <c r="L25" i="6"/>
  <c r="L26" i="6"/>
  <c r="K26" i="6"/>
  <c r="M20" i="6"/>
  <c r="L20" i="6"/>
  <c r="K20" i="6"/>
  <c r="B16" i="18" l="1"/>
  <c r="B40" i="18" s="1"/>
  <c r="K25" i="6" l="1"/>
  <c r="D50" i="16"/>
  <c r="E50" i="16"/>
  <c r="F50" i="16"/>
  <c r="G50" i="16"/>
  <c r="H50" i="16"/>
  <c r="I50" i="16"/>
  <c r="J50" i="16"/>
  <c r="K50" i="16"/>
  <c r="L50" i="16"/>
  <c r="M50" i="16"/>
  <c r="N50" i="16"/>
  <c r="C50" i="16"/>
  <c r="B16" i="16"/>
  <c r="B12" i="16" s="1"/>
  <c r="B24" i="16" s="1"/>
  <c r="L26" i="16"/>
  <c r="M26" i="16"/>
  <c r="N26" i="16"/>
  <c r="D56" i="2"/>
  <c r="K21" i="22"/>
  <c r="B25" i="1" l="1"/>
  <c r="B24" i="1" s="1"/>
  <c r="P21" i="22" l="1"/>
  <c r="O21" i="22"/>
  <c r="J21" i="22"/>
  <c r="I21" i="22"/>
  <c r="G21" i="22"/>
  <c r="F21" i="22"/>
  <c r="E21" i="22"/>
  <c r="D21" i="22"/>
  <c r="C21" i="22"/>
  <c r="B21" i="22"/>
  <c r="N18" i="22"/>
  <c r="H21" i="22"/>
  <c r="B49" i="21"/>
  <c r="B20" i="21"/>
  <c r="B24" i="21" s="1"/>
  <c r="C15" i="16"/>
  <c r="D15" i="16"/>
  <c r="F15" i="16"/>
  <c r="G15" i="16"/>
  <c r="H15" i="16"/>
  <c r="H13" i="16" s="1"/>
  <c r="I15" i="16"/>
  <c r="I13" i="16" s="1"/>
  <c r="J15" i="16"/>
  <c r="K15" i="16"/>
  <c r="L15" i="16"/>
  <c r="M15" i="16"/>
  <c r="N15" i="16"/>
  <c r="C16" i="16"/>
  <c r="E16" i="16"/>
  <c r="G16" i="16"/>
  <c r="H16" i="16"/>
  <c r="J16" i="16"/>
  <c r="K16" i="16"/>
  <c r="M16" i="16"/>
  <c r="N16" i="16"/>
  <c r="D17" i="16"/>
  <c r="D16" i="16" s="1"/>
  <c r="F17" i="16"/>
  <c r="F16" i="16" s="1"/>
  <c r="I17" i="16"/>
  <c r="I16" i="16" s="1"/>
  <c r="L17" i="16"/>
  <c r="L16" i="16" s="1"/>
  <c r="C19" i="16"/>
  <c r="C18" i="16" s="1"/>
  <c r="D19" i="16"/>
  <c r="D18" i="16" s="1"/>
  <c r="E19" i="16"/>
  <c r="E18" i="16" s="1"/>
  <c r="F19" i="16"/>
  <c r="F18" i="16" s="1"/>
  <c r="G19" i="16"/>
  <c r="G18" i="16" s="1"/>
  <c r="H19" i="16"/>
  <c r="H18" i="16" s="1"/>
  <c r="I19" i="16"/>
  <c r="I18" i="16" s="1"/>
  <c r="J19" i="16"/>
  <c r="J18" i="16" s="1"/>
  <c r="K19" i="16"/>
  <c r="K18" i="16" s="1"/>
  <c r="L19" i="16"/>
  <c r="L18" i="16" s="1"/>
  <c r="M19" i="16"/>
  <c r="M18" i="16" s="1"/>
  <c r="N19" i="16"/>
  <c r="N18" i="16" s="1"/>
  <c r="C21" i="16"/>
  <c r="C20" i="16" s="1"/>
  <c r="D21" i="16"/>
  <c r="D20" i="16" s="1"/>
  <c r="E21" i="16"/>
  <c r="E20" i="16" s="1"/>
  <c r="F21" i="16"/>
  <c r="F20" i="16" s="1"/>
  <c r="G21" i="16"/>
  <c r="G20" i="16" s="1"/>
  <c r="H21" i="16"/>
  <c r="H20" i="16" s="1"/>
  <c r="I21" i="16"/>
  <c r="I20" i="16" s="1"/>
  <c r="J21" i="16"/>
  <c r="J20" i="16" s="1"/>
  <c r="K21" i="16"/>
  <c r="K20" i="16" s="1"/>
  <c r="L21" i="16"/>
  <c r="L20" i="16" s="1"/>
  <c r="M21" i="16"/>
  <c r="M20" i="16" s="1"/>
  <c r="N21" i="16"/>
  <c r="N20" i="16" s="1"/>
  <c r="C26" i="16"/>
  <c r="D26" i="16"/>
  <c r="E26" i="16"/>
  <c r="F26" i="16"/>
  <c r="G26" i="16"/>
  <c r="H26" i="16"/>
  <c r="I26" i="16"/>
  <c r="J26" i="16"/>
  <c r="K26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D42" i="16"/>
  <c r="E42" i="16"/>
  <c r="F42" i="16"/>
  <c r="G42" i="16"/>
  <c r="H42" i="16"/>
  <c r="I42" i="16"/>
  <c r="J42" i="16"/>
  <c r="K42" i="16"/>
  <c r="L42" i="16"/>
  <c r="M42" i="16"/>
  <c r="N42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C49" i="16"/>
  <c r="D49" i="16"/>
  <c r="E49" i="16"/>
  <c r="F49" i="16"/>
  <c r="G49" i="16"/>
  <c r="H49" i="16"/>
  <c r="I49" i="16"/>
  <c r="J49" i="16"/>
  <c r="K49" i="16"/>
  <c r="L49" i="16"/>
  <c r="M49" i="16"/>
  <c r="N49" i="16"/>
  <c r="C52" i="16"/>
  <c r="D52" i="16"/>
  <c r="E52" i="16"/>
  <c r="F52" i="16"/>
  <c r="G52" i="16"/>
  <c r="H52" i="16"/>
  <c r="I52" i="16"/>
  <c r="J52" i="16"/>
  <c r="K52" i="16"/>
  <c r="L52" i="16"/>
  <c r="M52" i="16"/>
  <c r="N52" i="16"/>
  <c r="B54" i="16"/>
  <c r="B24" i="15"/>
  <c r="B29" i="15" s="1"/>
  <c r="D24" i="15"/>
  <c r="D29" i="15" s="1"/>
  <c r="B21" i="10"/>
  <c r="C21" i="10"/>
  <c r="D21" i="10"/>
  <c r="E21" i="10"/>
  <c r="F21" i="10"/>
  <c r="G21" i="10"/>
  <c r="H21" i="10"/>
  <c r="I21" i="10"/>
  <c r="P21" i="10"/>
  <c r="K11" i="6"/>
  <c r="L11" i="6"/>
  <c r="M11" i="6"/>
  <c r="K12" i="6"/>
  <c r="L12" i="6"/>
  <c r="M12" i="6"/>
  <c r="K13" i="6"/>
  <c r="L13" i="6"/>
  <c r="M13" i="6"/>
  <c r="K15" i="6"/>
  <c r="L15" i="6"/>
  <c r="M15" i="6"/>
  <c r="K16" i="6"/>
  <c r="L16" i="6"/>
  <c r="M16" i="6"/>
  <c r="K17" i="6"/>
  <c r="L17" i="6"/>
  <c r="M17" i="6"/>
  <c r="K18" i="6"/>
  <c r="L18" i="6"/>
  <c r="M18" i="6"/>
  <c r="K19" i="6"/>
  <c r="L19" i="6"/>
  <c r="M19" i="6"/>
  <c r="K22" i="6"/>
  <c r="L22" i="6"/>
  <c r="M22" i="6"/>
  <c r="K23" i="6"/>
  <c r="L23" i="6"/>
  <c r="M23" i="6"/>
  <c r="K24" i="6"/>
  <c r="L24" i="6"/>
  <c r="M24" i="6"/>
  <c r="K27" i="6"/>
  <c r="L27" i="6"/>
  <c r="M27" i="6"/>
  <c r="L30" i="6"/>
  <c r="L31" i="6" s="1"/>
  <c r="M30" i="6"/>
  <c r="M31" i="6" s="1"/>
  <c r="C19" i="20"/>
  <c r="C33" i="20" s="1"/>
  <c r="D19" i="20"/>
  <c r="B36" i="5"/>
  <c r="B49" i="2"/>
  <c r="B56" i="2" s="1"/>
  <c r="D10" i="1"/>
  <c r="D16" i="1"/>
  <c r="D25" i="1"/>
  <c r="D33" i="1"/>
  <c r="D42" i="1"/>
  <c r="B44" i="1"/>
  <c r="D44" i="1"/>
  <c r="B46" i="1"/>
  <c r="B36" i="1" s="1"/>
  <c r="D46" i="1"/>
  <c r="D55" i="1"/>
  <c r="L29" i="6" l="1"/>
  <c r="D36" i="1"/>
  <c r="B53" i="1"/>
  <c r="B59" i="1" s="1"/>
  <c r="B66" i="1" s="1"/>
  <c r="D24" i="1"/>
  <c r="M47" i="16"/>
  <c r="K47" i="16"/>
  <c r="I47" i="16"/>
  <c r="G47" i="16"/>
  <c r="E47" i="16"/>
  <c r="C47" i="16"/>
  <c r="D38" i="16"/>
  <c r="N47" i="16"/>
  <c r="L47" i="16"/>
  <c r="J47" i="16"/>
  <c r="H47" i="16"/>
  <c r="F47" i="16"/>
  <c r="D47" i="16"/>
  <c r="D33" i="6"/>
  <c r="J33" i="6"/>
  <c r="G33" i="6"/>
  <c r="B33" i="6"/>
  <c r="K33" i="6" s="1"/>
  <c r="M29" i="6"/>
  <c r="M33" i="6" s="1"/>
  <c r="H12" i="16"/>
  <c r="H24" i="16" s="1"/>
  <c r="H28" i="16" s="1"/>
  <c r="L33" i="6"/>
  <c r="I12" i="16"/>
  <c r="I24" i="16" s="1"/>
  <c r="I28" i="16" s="1"/>
  <c r="N38" i="16"/>
  <c r="L38" i="16"/>
  <c r="J38" i="16"/>
  <c r="H38" i="16"/>
  <c r="F38" i="16"/>
  <c r="F55" i="16" s="1"/>
  <c r="M38" i="16"/>
  <c r="K38" i="16"/>
  <c r="I38" i="16"/>
  <c r="G38" i="16"/>
  <c r="E38" i="16"/>
  <c r="C38" i="16"/>
  <c r="N21" i="22"/>
  <c r="G55" i="16" l="1"/>
  <c r="D53" i="1"/>
  <c r="D59" i="1" s="1"/>
  <c r="D66" i="1" s="1"/>
  <c r="K55" i="16"/>
  <c r="L55" i="16"/>
  <c r="J55" i="16"/>
  <c r="E55" i="16"/>
  <c r="I55" i="16"/>
  <c r="I58" i="16" s="1"/>
  <c r="M55" i="16"/>
  <c r="N55" i="16"/>
  <c r="D55" i="16"/>
  <c r="H55" i="16"/>
  <c r="H58" i="16" s="1"/>
  <c r="C55" i="16"/>
  <c r="F14" i="16"/>
  <c r="F13" i="16"/>
  <c r="F12" i="16" s="1"/>
  <c r="F24" i="16" s="1"/>
  <c r="F28" i="16" s="1"/>
  <c r="F58" i="16" s="1"/>
  <c r="J14" i="16"/>
  <c r="J13" i="16" s="1"/>
  <c r="J12" i="16" s="1"/>
  <c r="J24" i="16" s="1"/>
  <c r="J28" i="16" s="1"/>
  <c r="B28" i="16"/>
  <c r="B58" i="16" s="1"/>
  <c r="G14" i="16"/>
  <c r="G13" i="16" s="1"/>
  <c r="G12" i="16" s="1"/>
  <c r="G24" i="16" s="1"/>
  <c r="G28" i="16" s="1"/>
  <c r="M14" i="16"/>
  <c r="M13" i="16" s="1"/>
  <c r="M12" i="16" s="1"/>
  <c r="M24" i="16" s="1"/>
  <c r="M28" i="16" s="1"/>
  <c r="N14" i="16"/>
  <c r="N13" i="16" s="1"/>
  <c r="N12" i="16" s="1"/>
  <c r="N24" i="16" s="1"/>
  <c r="N28" i="16" s="1"/>
  <c r="N58" i="16" s="1"/>
  <c r="E14" i="16"/>
  <c r="E13" i="16" s="1"/>
  <c r="E12" i="16" s="1"/>
  <c r="E24" i="16" s="1"/>
  <c r="E28" i="16" s="1"/>
  <c r="D14" i="16"/>
  <c r="D13" i="16" s="1"/>
  <c r="D12" i="16" s="1"/>
  <c r="D24" i="16" s="1"/>
  <c r="D28" i="16" s="1"/>
  <c r="K14" i="16"/>
  <c r="K13" i="16" s="1"/>
  <c r="K12" i="16" s="1"/>
  <c r="K24" i="16" s="1"/>
  <c r="K28" i="16" s="1"/>
  <c r="C13" i="16"/>
  <c r="L14" i="16"/>
  <c r="L13" i="16" s="1"/>
  <c r="L12" i="16" s="1"/>
  <c r="L24" i="16" s="1"/>
  <c r="L28" i="16" s="1"/>
  <c r="M58" i="16" l="1"/>
  <c r="K58" i="16"/>
  <c r="G58" i="16"/>
  <c r="E58" i="16"/>
  <c r="C12" i="16"/>
  <c r="C24" i="16" s="1"/>
  <c r="C28" i="16" s="1"/>
  <c r="C58" i="16" s="1"/>
  <c r="D58" i="16"/>
  <c r="J58" i="16"/>
  <c r="L58" i="16"/>
</calcChain>
</file>

<file path=xl/sharedStrings.xml><?xml version="1.0" encoding="utf-8"?>
<sst xmlns="http://schemas.openxmlformats.org/spreadsheetml/2006/main" count="826" uniqueCount="599">
  <si>
    <t>Támogatási összeg forintban</t>
  </si>
  <si>
    <t>III. Települési önk. szociális és gyermekjóléti feladatainak támogatása</t>
  </si>
  <si>
    <t>Igazgatás</t>
  </si>
  <si>
    <t>Temetőfenntartás</t>
  </si>
  <si>
    <t>Közutak fenntartása</t>
  </si>
  <si>
    <t>Zöldterületgazdálkodás</t>
  </si>
  <si>
    <t xml:space="preserve">                                                                                  BEVÉTELEK</t>
  </si>
  <si>
    <t xml:space="preserve">                  </t>
  </si>
  <si>
    <t>Bevételi    jogcímek</t>
  </si>
  <si>
    <t xml:space="preserve">              Előirányzat</t>
  </si>
  <si>
    <t>Teljesítés</t>
  </si>
  <si>
    <t>Módosított</t>
  </si>
  <si>
    <t xml:space="preserve">                                                                                  K I A D Á S O K</t>
  </si>
  <si>
    <t>Kiadási jogcímek</t>
  </si>
  <si>
    <t>I. Működési kiadások</t>
  </si>
  <si>
    <t>II. Juttatások, segélyek</t>
  </si>
  <si>
    <t>III. Fejlesztések, felújítások</t>
  </si>
  <si>
    <t xml:space="preserve">     - Általános</t>
  </si>
  <si>
    <t xml:space="preserve"> Fejlesztési  bevételek</t>
  </si>
  <si>
    <t>Módosított ei.</t>
  </si>
  <si>
    <t xml:space="preserve"> Fejlesztési  kiadások</t>
  </si>
  <si>
    <t xml:space="preserve">    - szabadon felhasználható</t>
  </si>
  <si>
    <t>Fejlesztési    pénzeszközök</t>
  </si>
  <si>
    <t>Eredeti</t>
  </si>
  <si>
    <t>Eredeti ei.</t>
  </si>
  <si>
    <t>8./  Tartalékok</t>
  </si>
  <si>
    <t>….sz. melléklet</t>
  </si>
  <si>
    <t xml:space="preserve">           - Csatorna hálózat felújítás</t>
  </si>
  <si>
    <t>Bér</t>
  </si>
  <si>
    <t>Munkaadót terhelő járulékok</t>
  </si>
  <si>
    <t>Összesen</t>
  </si>
  <si>
    <t xml:space="preserve">   Előirányzat</t>
  </si>
  <si>
    <t xml:space="preserve">      Előirányzat</t>
  </si>
  <si>
    <t xml:space="preserve">     Előirányzat</t>
  </si>
  <si>
    <t xml:space="preserve">    Előirányzat</t>
  </si>
  <si>
    <t xml:space="preserve"> Eredeti</t>
  </si>
  <si>
    <t>Háziorvosi szolgálat</t>
  </si>
  <si>
    <t xml:space="preserve">   ÖSSZESEN:</t>
  </si>
  <si>
    <t xml:space="preserve">    Összesen:</t>
  </si>
  <si>
    <t>I. Intézményi működési bevételek összesen:</t>
  </si>
  <si>
    <t>III. Előző évi pénzmaradvány</t>
  </si>
  <si>
    <t>Kisértékű eszköz beszerzés</t>
  </si>
  <si>
    <t>Előirányzat</t>
  </si>
  <si>
    <t>Teljesítés %</t>
  </si>
  <si>
    <t>KIADÁSOK</t>
  </si>
  <si>
    <t>Teljesítés               %</t>
  </si>
  <si>
    <t>VIII. Tartalékok</t>
  </si>
  <si>
    <t>Közművelődés</t>
  </si>
  <si>
    <t>Létszámkeret, személyi juttatás és munkáltató által fizetendő járulékok</t>
  </si>
  <si>
    <t>Járulékok</t>
  </si>
  <si>
    <t>Védőnői szolgálat</t>
  </si>
  <si>
    <t>Művelődési Ház</t>
  </si>
  <si>
    <t>COFOG száma</t>
  </si>
  <si>
    <t>COFOG elnevezése</t>
  </si>
  <si>
    <t>063020</t>
  </si>
  <si>
    <t>Víztermelés-, kezelés-, ellátás</t>
  </si>
  <si>
    <t>045160</t>
  </si>
  <si>
    <t>Közutak, hidak, alagutak üzemeltetése, fenntartása</t>
  </si>
  <si>
    <t>013350</t>
  </si>
  <si>
    <t>Önkormányzati vagyonnal való gazdálkodással kapcsolatos feladatok (Lakóingatlan és nem lakóingatlan bérbeadása, üzemeltetése)</t>
  </si>
  <si>
    <t>042180</t>
  </si>
  <si>
    <t>Állat-egészségügy</t>
  </si>
  <si>
    <t>064010</t>
  </si>
  <si>
    <t>Közvilágítás</t>
  </si>
  <si>
    <t>066020</t>
  </si>
  <si>
    <t>Város-, és községgazdálkodási egyéb szolgáltatások</t>
  </si>
  <si>
    <t>018010</t>
  </si>
  <si>
    <t>018030</t>
  </si>
  <si>
    <t>091110</t>
  </si>
  <si>
    <t>Óvodai nevelés, ellátás szakmai feladatai</t>
  </si>
  <si>
    <t>072111</t>
  </si>
  <si>
    <t>Háziorvosi alapellátás</t>
  </si>
  <si>
    <t>072112</t>
  </si>
  <si>
    <t>Háziorvosi ügyeleti ellátás</t>
  </si>
  <si>
    <t>074031</t>
  </si>
  <si>
    <t>Szociális étkeztetés</t>
  </si>
  <si>
    <t>041237</t>
  </si>
  <si>
    <t>082092</t>
  </si>
  <si>
    <t>Köztemető-fenntartás és működtetés</t>
  </si>
  <si>
    <t>011130</t>
  </si>
  <si>
    <t>Önkormányzatok és önkormányzati hivatalok jogalkotó és általános igazgatási tevékenysége</t>
  </si>
  <si>
    <t>ÁLLAMI TÁMOGATÁS</t>
  </si>
  <si>
    <t>I. Helyi önkormányzatok működésének általános támogatása</t>
  </si>
  <si>
    <t>1. Óvoda pedagógusok és segítők bértámogatása</t>
  </si>
  <si>
    <t>IV. Települési önkormányzatok kulturális feladatainak támogatása</t>
  </si>
  <si>
    <r>
      <t>1.)</t>
    </r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>Könyvtári, közművelődési feladatok támogatása</t>
    </r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</si>
  <si>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</si>
  <si>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</si>
  <si>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</si>
  <si>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</si>
  <si>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</si>
  <si>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</si>
  <si>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</si>
  <si>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</si>
  <si>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</si>
  <si>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</si>
  <si>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</si>
  <si>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</si>
  <si>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BEVÉTELEK</t>
  </si>
  <si>
    <t>1. Saját bevételek ( a+b)</t>
  </si>
  <si>
    <t>a/ Folyó bevételek</t>
  </si>
  <si>
    <t xml:space="preserve">          - helyi adók</t>
  </si>
  <si>
    <t>b/ Felhalmozási és tőkejell. bev</t>
  </si>
  <si>
    <t>2. Központilag szabály. bev.</t>
  </si>
  <si>
    <t>3. Átvett pénzeszközök</t>
  </si>
  <si>
    <t>Tárgyévi pénzforgalmi bev.össz.</t>
  </si>
  <si>
    <t>I.GAZDÁLKODÁSI BEVÉTELEK</t>
  </si>
  <si>
    <t>XI:</t>
  </si>
  <si>
    <t>GAZDÁLKODÁSI KIADÁSOK</t>
  </si>
  <si>
    <t>1. Működési kiadások</t>
  </si>
  <si>
    <t>Ebből: - személyi juttatások</t>
  </si>
  <si>
    <t xml:space="preserve">          - munkaadót terh. járulék</t>
  </si>
  <si>
    <t xml:space="preserve">          - dologi kiadások</t>
  </si>
  <si>
    <t>Ebből: - felújítások</t>
  </si>
  <si>
    <t xml:space="preserve">          - beruházások</t>
  </si>
  <si>
    <t>II. Gazdálkodási kiadás össz.</t>
  </si>
  <si>
    <t>III. Tárgyévi gazdálkodási</t>
  </si>
  <si>
    <t>egyenleg ( I.- II.)</t>
  </si>
  <si>
    <t xml:space="preserve">  Értékpapír eladás ( + )</t>
  </si>
  <si>
    <t xml:space="preserve">  Értékpapír vásárlás ( - )</t>
  </si>
  <si>
    <t xml:space="preserve">     egyenlege</t>
  </si>
  <si>
    <t xml:space="preserve">  Hitelfelvétel ( +)</t>
  </si>
  <si>
    <t xml:space="preserve">  Hiteltörlesztés ( - )</t>
  </si>
  <si>
    <t>VI. Tárgyévi egyenleg finan-</t>
  </si>
  <si>
    <r>
      <t xml:space="preserve">    </t>
    </r>
    <r>
      <rPr>
        <b/>
        <sz val="10"/>
        <rFont val="Arial CE"/>
        <family val="2"/>
        <charset val="238"/>
      </rPr>
      <t>( III +/- IV. +/- V.)</t>
    </r>
  </si>
  <si>
    <t>Állami támogatás</t>
  </si>
  <si>
    <t>óvoda</t>
  </si>
  <si>
    <t>1. Központi költségvetésből kapott ktgvetési tám.</t>
  </si>
  <si>
    <t>2. Működési célra átvett pénz ÁHT belülről</t>
  </si>
  <si>
    <t>II. Felhalmozási célú támogatások államháztartáson belülről</t>
  </si>
  <si>
    <t>III. Közhatalmi bevételek</t>
  </si>
  <si>
    <t>IV. Intézményi működési bevételek</t>
  </si>
  <si>
    <t>011320</t>
  </si>
  <si>
    <t>Önkormányzatok elszámolásai a központi költségvetéssel</t>
  </si>
  <si>
    <t>Közfoglalkoztatási mintaprogram</t>
  </si>
  <si>
    <t>Nem veszélyes hulladék begyűjtése, szállítása, átrakása</t>
  </si>
  <si>
    <t xml:space="preserve">          - bérleti díj</t>
  </si>
  <si>
    <t xml:space="preserve">          -  állami tám.</t>
  </si>
  <si>
    <t>066010</t>
  </si>
  <si>
    <t>Zöldterületkezelés</t>
  </si>
  <si>
    <t>Közművelődés- hagyományos közösségi kulturális értékek gondozása</t>
  </si>
  <si>
    <t>Óvodai nevelés , ellátás működési feladatai</t>
  </si>
  <si>
    <t>107051</t>
  </si>
  <si>
    <t>107052</t>
  </si>
  <si>
    <t>107060</t>
  </si>
  <si>
    <t>Egyéb szociális pénzbeli és természetbeni ellátások, támogatások</t>
  </si>
  <si>
    <t>900020</t>
  </si>
  <si>
    <t>091140</t>
  </si>
  <si>
    <t>096015</t>
  </si>
  <si>
    <t>096025</t>
  </si>
  <si>
    <t>Munkahelyi vendéglátás</t>
  </si>
  <si>
    <t>3. melléklete</t>
  </si>
  <si>
    <t>2. melléklete</t>
  </si>
  <si>
    <t xml:space="preserve"> 4. melléklete</t>
  </si>
  <si>
    <t>e Ft-ban</t>
  </si>
  <si>
    <t>1.  melléklete</t>
  </si>
  <si>
    <t>6. melléklete</t>
  </si>
  <si>
    <t>1./ Csatorna hálózat bérleti díja</t>
  </si>
  <si>
    <t xml:space="preserve">2./ Vízműhálózat :   - bérleti díj, koncessziós díj </t>
  </si>
  <si>
    <t>Működési    pénzeszközök</t>
  </si>
  <si>
    <t>1./ Központi költségvetésből kapott támogatások</t>
  </si>
  <si>
    <t>2./ Működési célra átvett pénz ÁHT belülről</t>
  </si>
  <si>
    <t xml:space="preserve">    - kötött felhasználású</t>
  </si>
  <si>
    <t xml:space="preserve">    - szabad felhasználású</t>
  </si>
  <si>
    <t>Személyi jellegű juttatások</t>
  </si>
  <si>
    <t>Dologi kiadások</t>
  </si>
  <si>
    <t>2./ Juttatások, segélyek</t>
  </si>
  <si>
    <t>9. melléklete</t>
  </si>
  <si>
    <t>10. melléklete</t>
  </si>
  <si>
    <t>Részfoglalkozású</t>
  </si>
  <si>
    <t>IX. Megelőlegezés visszafizetése</t>
  </si>
  <si>
    <t>konyha</t>
  </si>
  <si>
    <t>Cofog</t>
  </si>
  <si>
    <t>bentlakásos</t>
  </si>
  <si>
    <t>Zalaszentlászló  Község Önkormányzata</t>
  </si>
  <si>
    <t>042130</t>
  </si>
  <si>
    <t>Növénytermesztés,állattenyésztés és kapcsolodó szolgáltatások</t>
  </si>
  <si>
    <t>081045</t>
  </si>
  <si>
    <t>082044</t>
  </si>
  <si>
    <t>Könyvtári szolgáltatások</t>
  </si>
  <si>
    <t>Könyvtár</t>
  </si>
  <si>
    <t xml:space="preserve">Közfoglalkoztatás           </t>
  </si>
  <si>
    <t xml:space="preserve">Közfoglalkoztatás </t>
  </si>
  <si>
    <t>Növénytermesztés</t>
  </si>
  <si>
    <t>Sport</t>
  </si>
  <si>
    <t>Önkorm. Fogl.</t>
  </si>
  <si>
    <t>Dologi kiadás</t>
  </si>
  <si>
    <t>5. melléklete</t>
  </si>
  <si>
    <t>7. mellékelete</t>
  </si>
  <si>
    <t>8. melléklete</t>
  </si>
  <si>
    <t>13. melléklete</t>
  </si>
  <si>
    <t>Óvoda költségvetése</t>
  </si>
  <si>
    <t>Integrált Szociális Intézmény</t>
  </si>
  <si>
    <t>Házi segítségnyújtás</t>
  </si>
  <si>
    <t>Egyéb vendéglátás</t>
  </si>
  <si>
    <t>12. melléklet</t>
  </si>
  <si>
    <t>Család és nővédelmi egészségügyi gondozás</t>
  </si>
  <si>
    <t>Házisegítségnyújtás</t>
  </si>
  <si>
    <t>ISZI költségvetése</t>
  </si>
  <si>
    <t>Állami támogatás óvoda</t>
  </si>
  <si>
    <t xml:space="preserve">            -Türje Község Önkormányzata (Hivatal fenntartáshoz)</t>
  </si>
  <si>
    <t xml:space="preserve">            -Tűzoltóság</t>
  </si>
  <si>
    <t xml:space="preserve">     - célhoz kötött (lakásfenntartási)</t>
  </si>
  <si>
    <t>V. Felhalmozási és tőke jellegű bevételek</t>
  </si>
  <si>
    <t xml:space="preserve"> adatok ezer Ft-ban</t>
  </si>
  <si>
    <t>adatok ezer Ft-ban</t>
  </si>
  <si>
    <t xml:space="preserve">            - Belső Ellenőrzési Társulás</t>
  </si>
  <si>
    <t>Működési célú áht-n belül</t>
  </si>
  <si>
    <t>Működési célú áht-n kívül</t>
  </si>
  <si>
    <t>Ktgvetési szervek támogatása</t>
  </si>
  <si>
    <t>2. Juttatások, segélyek</t>
  </si>
  <si>
    <t>3. Felhalmozási kiadások</t>
  </si>
  <si>
    <t>Működési bevételek</t>
  </si>
  <si>
    <t>3./ Elvonások, befizetések</t>
  </si>
  <si>
    <t>4./ Működési pénzeszközátadás áht-n belül</t>
  </si>
  <si>
    <t>5./ Működési pénzeszközátadás áht-n kívül</t>
  </si>
  <si>
    <t>6./ Felügyelet alá tartozó  költségvetési szervek támogatása</t>
  </si>
  <si>
    <t>7./ Megelőlegezés visszafizetése</t>
  </si>
  <si>
    <t>Összesen:</t>
  </si>
  <si>
    <t>I. Működési célú támogatások államháztartáson belülről</t>
  </si>
  <si>
    <t>4. Felhalm. célú támogatások</t>
  </si>
  <si>
    <t>Szabadidősport és tevékenység támogatása</t>
  </si>
  <si>
    <t>Gyermekétkeztetés</t>
  </si>
  <si>
    <t>Óvodai nevelés, ellátás működési feladatai</t>
  </si>
  <si>
    <t>1. Felhalmozási bevételek (területalapú támogatás)</t>
  </si>
  <si>
    <t xml:space="preserve"> Ebből  - Szociális és Gyermekjóléti Alapszolg. Központ</t>
  </si>
  <si>
    <t>Támogatási célú finanszírozási műveletek</t>
  </si>
  <si>
    <t>Önkormányzatok funkcióra nem sorolható bevételei államháztartáson kívülről</t>
  </si>
  <si>
    <t>102023</t>
  </si>
  <si>
    <t xml:space="preserve">b. Gyerm. Étk. Üzemeltetésének támogatása </t>
  </si>
  <si>
    <t>V. Működési célú támogatásértékű pénzátadás</t>
  </si>
  <si>
    <t>VII. Felügyelet alá tartozó ktgv.szerv támogatása</t>
  </si>
  <si>
    <t>ezer Ft-ban</t>
  </si>
  <si>
    <t xml:space="preserve"> ezer Ft-ban</t>
  </si>
  <si>
    <t>3./ Közhatalmi bevételek</t>
  </si>
  <si>
    <t>4./ Intézményi működési bevételek</t>
  </si>
  <si>
    <t>II.Beruházási kiadások (kisértékű eszközbeszerzés)</t>
  </si>
  <si>
    <t>Szolgáltatási bevétel</t>
  </si>
  <si>
    <t>Kiszámlázott ÁFA</t>
  </si>
  <si>
    <t>Intézményi kiadások összesen: (I.+II.+III.)</t>
  </si>
  <si>
    <t>Intézményi bevételek összesen: (I.+II.+III.):</t>
  </si>
  <si>
    <t>XI. Levonva az intézmények Finanszírozása</t>
  </si>
  <si>
    <t>XII. Zalaszentlászló Község Önkormányzatának összevont bevételei</t>
  </si>
  <si>
    <t>X. Zalszentlászló Község Önkormányzata  összesen ( I.+….+IX.)</t>
  </si>
  <si>
    <t>Ebből:  - Vízmű hálózat, karbantartás, felújítás</t>
  </si>
  <si>
    <t>Vagyongazdálkodás</t>
  </si>
  <si>
    <t>Város- és községgazdálkodás</t>
  </si>
  <si>
    <t>Összesen közfoglalkoztatás</t>
  </si>
  <si>
    <t>megnevezése</t>
  </si>
  <si>
    <t xml:space="preserve">   Egyéb működési kiadás</t>
  </si>
  <si>
    <t>Szakfeladat megnevezése</t>
  </si>
  <si>
    <t>házi segítségnyújtás</t>
  </si>
  <si>
    <t>szociális étkeztetés</t>
  </si>
  <si>
    <t>Óvoda</t>
  </si>
  <si>
    <t>Szakfeladatok</t>
  </si>
  <si>
    <t>Önkorm.Igazg. tev.(polgármester, képviselők)</t>
  </si>
  <si>
    <t>4. Elvonások, befizetések</t>
  </si>
  <si>
    <t>5. Pénzeszközátadás</t>
  </si>
  <si>
    <t>6. Kölcsönnyújtás</t>
  </si>
  <si>
    <t>7. Tervezett tartalék</t>
  </si>
  <si>
    <t>8. Megelőlegezés visszafizetés</t>
  </si>
  <si>
    <t>( 1.+2.+3.+4.+5.+6.+7.+8.)</t>
  </si>
  <si>
    <t>IV. Értékpapír műveletek</t>
  </si>
  <si>
    <t xml:space="preserve">     szírozási műveletek után</t>
  </si>
  <si>
    <t>Bevételi jogcímek</t>
  </si>
  <si>
    <t>IV. Intézményi bevételek összesen: (I.+II.+III.)</t>
  </si>
  <si>
    <t>III. Felújítások</t>
  </si>
  <si>
    <t>IV.Intézményi kiadások összesen: (I+II.+III.)</t>
  </si>
  <si>
    <t>Módosítás</t>
  </si>
  <si>
    <t>Főfoglalkozású</t>
  </si>
  <si>
    <t>Működési kiadások</t>
  </si>
  <si>
    <t>b. Bölcsődei üzemeltetési támogatás</t>
  </si>
  <si>
    <t>Zalaszentlászlói Kerekerdő Óvoda-Bölcsőde</t>
  </si>
  <si>
    <t>013390</t>
  </si>
  <si>
    <t>Egyéb kiegészítő szolgáltatások</t>
  </si>
  <si>
    <t>016010</t>
  </si>
  <si>
    <t>Országgyűlési, önkormányzati és európai parlamenti képviselők választásához kapcsolódó tevékenységek</t>
  </si>
  <si>
    <t>016020</t>
  </si>
  <si>
    <t>Országos és helyi népszavazással kapcsolatos tevékenységek</t>
  </si>
  <si>
    <t>051030</t>
  </si>
  <si>
    <t>052080</t>
  </si>
  <si>
    <t>Szennyvízcsatorna építése, fenntartása, üzemeltetése</t>
  </si>
  <si>
    <t>063080</t>
  </si>
  <si>
    <t>Vízellátással kapcsolatos közmű fenntartása</t>
  </si>
  <si>
    <t>072312</t>
  </si>
  <si>
    <t>Fogorvosi ügyeleti ellátás</t>
  </si>
  <si>
    <t>072311</t>
  </si>
  <si>
    <t>Fogorvosi alapellátás</t>
  </si>
  <si>
    <t>082042</t>
  </si>
  <si>
    <t>Könyvtári állomány gyarapítása, nyilvántartása</t>
  </si>
  <si>
    <t>082093</t>
  </si>
  <si>
    <t>Közművelődés - egész életre kiterjedő tanulás, amatőr művészetek</t>
  </si>
  <si>
    <t>049010</t>
  </si>
  <si>
    <t>104031</t>
  </si>
  <si>
    <t>104035</t>
  </si>
  <si>
    <t>Gyermekek bölcsődében és mini bölcsődében történő ellátása</t>
  </si>
  <si>
    <t>Gyermekétkeztetés bölcsődében, fogyatékosok nappali intézményében</t>
  </si>
  <si>
    <t xml:space="preserve">            - Szimat Állatvédő Egyesület</t>
  </si>
  <si>
    <t xml:space="preserve">           - Faluház felújítás</t>
  </si>
  <si>
    <t>11. melléklet</t>
  </si>
  <si>
    <t>1./ Felújítások</t>
  </si>
  <si>
    <t>2./ Beruházások</t>
  </si>
  <si>
    <t xml:space="preserve">    - célhoz kötött (lakások)</t>
  </si>
  <si>
    <t xml:space="preserve">    - célhoz kötött (víziközmű)</t>
  </si>
  <si>
    <t>2.1 Működési célra átvett pénz a TB. alapoktól</t>
  </si>
  <si>
    <t>2.2 Működési célú pénzátvétel az elkül. állami pénzalapoktól (közfoglalk.)</t>
  </si>
  <si>
    <t>Tárgyi eszköz beszerzés, felújítás</t>
  </si>
  <si>
    <t>Ellátási díjak (gyermekétkeztetés)</t>
  </si>
  <si>
    <t>IV. Beruházások</t>
  </si>
  <si>
    <t>Működési kiadások összesen (1.+…+8.):</t>
  </si>
  <si>
    <t xml:space="preserve">I. Működési kiadások </t>
  </si>
  <si>
    <t xml:space="preserve">III. Előző évi pénzmaradvány </t>
  </si>
  <si>
    <t xml:space="preserve">            -Zala-Kar</t>
  </si>
  <si>
    <t xml:space="preserve">            -TÖOSZ</t>
  </si>
  <si>
    <t>Állat e.ü.</t>
  </si>
  <si>
    <t>Fogászati ügyeleti ellátás</t>
  </si>
  <si>
    <t>bölcsőde</t>
  </si>
  <si>
    <t>1. Helyi adók</t>
  </si>
  <si>
    <t>1.1. Építmény adó</t>
  </si>
  <si>
    <t>1.2. Magánszemélyek kommunális adója</t>
  </si>
  <si>
    <t>1.3 Telekadó</t>
  </si>
  <si>
    <t>1.4 Iparűzési adó</t>
  </si>
  <si>
    <t>1.5 Talajterhelés</t>
  </si>
  <si>
    <t>1.6 Idegenforgalmi adó</t>
  </si>
  <si>
    <t>1.7 Pótlékok, bírságok</t>
  </si>
  <si>
    <t>2. Átengedett központi adók</t>
  </si>
  <si>
    <t>2.1. Gépjárműadó helyi önkormányzatot megillető része</t>
  </si>
  <si>
    <t>1.1. Működés általános támogatása</t>
  </si>
  <si>
    <t>1.2. Köznevelési feladatok támogatása</t>
  </si>
  <si>
    <t>1.3. Szociális és gyermekjóléti feladatok támogatása</t>
  </si>
  <si>
    <t>1.4. Kulturális feladatok támogatása</t>
  </si>
  <si>
    <t>1.5. Helyi önkormányzatok kiegészítő támogatásai</t>
  </si>
  <si>
    <t>1. Készletértékesítés</t>
  </si>
  <si>
    <t>2.Szolgáltatások ellenértéke (sírhelymegváltás, közterülethasználat, köztemető fenntartási hozzájárulás, szállásdíj, lakbér)</t>
  </si>
  <si>
    <t>3. ÁFA bevételek, visszatérülések</t>
  </si>
  <si>
    <t>3.1. Kiszámlázott Áfa bevétel</t>
  </si>
  <si>
    <t>4. Kamatbevételek</t>
  </si>
  <si>
    <t>4.1. Költségvetési és adószámlák kamata</t>
  </si>
  <si>
    <t>5. Egyéb bevételek</t>
  </si>
  <si>
    <t xml:space="preserve">5.1. Egyéb működési bevételek </t>
  </si>
  <si>
    <t xml:space="preserve">1. Csatornahálózat bérleti díja </t>
  </si>
  <si>
    <t>2.Vízműhálózat bérleti díj (koncessziós)</t>
  </si>
  <si>
    <t>1. Személyi juttatások</t>
  </si>
  <si>
    <t>2. Munkaadókat terhelő járulékok</t>
  </si>
  <si>
    <t xml:space="preserve">3. Dologi kiadások </t>
  </si>
  <si>
    <t>1. Önkormányzatoknak és költségvetési szerveinek</t>
  </si>
  <si>
    <t>2. Fejezeti kezelésű előirányzat részére BURSA</t>
  </si>
  <si>
    <t>Társadalmi szervezetek, alapítványok összesen</t>
  </si>
  <si>
    <t xml:space="preserve">    - Integrált Szociális Intézmény</t>
  </si>
  <si>
    <t xml:space="preserve">    - Zalaszentlászlói Kerekerdő Óvoda-Bölcsőde</t>
  </si>
  <si>
    <t>1. Működési tartalék</t>
  </si>
  <si>
    <t>2. Fejlesztési tartalék</t>
  </si>
  <si>
    <t xml:space="preserve">     - általános fejlesztési tartalék (területalapú támogatás)</t>
  </si>
  <si>
    <t>3./ Pénzmaradvány</t>
  </si>
  <si>
    <t>4./  Adó bevételből</t>
  </si>
  <si>
    <t>3./  Tartalékok</t>
  </si>
  <si>
    <t>VI. Működési pénzátadás ÁHT. kívülre</t>
  </si>
  <si>
    <t xml:space="preserve">  Fejlesztési bevételek összesen: ( 1.+….+5.):</t>
  </si>
  <si>
    <t>Fejlesztési kiadások összesen (1.+…+3.):</t>
  </si>
  <si>
    <t xml:space="preserve">  Működési bevételek összesen: ( 1.+….+6.):</t>
  </si>
  <si>
    <t>Irányító (felügyeleti) szervtől kapott támogatás</t>
  </si>
  <si>
    <t>II. Irányitó (felügyeleti) szervtől kapott támogatás</t>
  </si>
  <si>
    <t>2020. évi költségvetés</t>
  </si>
  <si>
    <t>2020. évi  Működési kiadások részletezése kormányzati funkciónként és kiemelt előirányzatonként</t>
  </si>
  <si>
    <t>2020. évi költségvetése</t>
  </si>
  <si>
    <t xml:space="preserve">2. Óvodaműködési támogatás 97.400 Ft/ fő / év </t>
  </si>
  <si>
    <t>Módosított előirányzat</t>
  </si>
  <si>
    <t>a. A finanszírozás szempontjából elismert dolgozók bértámogatása (2,5 fő)</t>
  </si>
  <si>
    <t xml:space="preserve">a. Elismert dolgozók bértámogatása: 1,2 fő        </t>
  </si>
  <si>
    <t>1. Települési önkormányzatok szociális feladatainak támogatása</t>
  </si>
  <si>
    <t>2. Egyes szociális és gyermekjóléti feladatok támogatása</t>
  </si>
  <si>
    <t xml:space="preserve">a. Szociális étkezés </t>
  </si>
  <si>
    <t>b. Házi segítségnyújtás</t>
  </si>
  <si>
    <t>4. Gyermekétkeztetés támogatása</t>
  </si>
  <si>
    <t>5. Bölcsőde támogatása</t>
  </si>
  <si>
    <t>Lakásbérleti díj</t>
  </si>
  <si>
    <t>Faluház szállásdíj, bérleti díj</t>
  </si>
  <si>
    <t>Egyéb (pl. közterülethasználat, sírhelymegváltás, temetőfenntartási hj)</t>
  </si>
  <si>
    <t>1. Működési (állami megelőlegezés 5.188, pénztár 49 , főszámla 14.405, lekötött betét számlák 16.247, alszámlák 1.185)</t>
  </si>
  <si>
    <t>Ebből:   faluház melletti telek megvétele</t>
  </si>
  <si>
    <t xml:space="preserve">     - célhoz kötött (falugondnoki autó beszerzés)</t>
  </si>
  <si>
    <t xml:space="preserve">           - Temető kerítésének felújítása</t>
  </si>
  <si>
    <t xml:space="preserve">    - kötött</t>
  </si>
  <si>
    <t>Gyermekétkeztetés támogatása</t>
  </si>
  <si>
    <t>2. Fejlesztési: ( víziközmű számla 5.934 , lakbér célelszámolási 3.243 , faluház pályázat 324.297 , falugondnoki autó 12.753)</t>
  </si>
  <si>
    <t xml:space="preserve">    - célhoz kötött (falugondnoki autó)</t>
  </si>
  <si>
    <t>5./ Pénzmaradvány</t>
  </si>
  <si>
    <t>2020. év</t>
  </si>
  <si>
    <t>Közműv. Könyvtár</t>
  </si>
  <si>
    <t>Város és községgazdálkodás</t>
  </si>
  <si>
    <t>2020. évi átlagos statisztikai létszám</t>
  </si>
  <si>
    <t>Szociális étkezés bevétel</t>
  </si>
  <si>
    <t>Bentlakásos ellátási bevétel</t>
  </si>
  <si>
    <t xml:space="preserve">   - 1.) Személyi juttatások</t>
  </si>
  <si>
    <t xml:space="preserve">   - 2.) Munkaadókat terhelő járulékok</t>
  </si>
  <si>
    <t xml:space="preserve">   - 3.) Dologi kiadások </t>
  </si>
  <si>
    <t xml:space="preserve">          -intézményi műk. bevét.</t>
  </si>
  <si>
    <t>Bölcsőde támogatása</t>
  </si>
  <si>
    <t>Francia Baráti Társaság</t>
  </si>
  <si>
    <t>2020. évi kiadások részletezése szakfeladatonként és kiemelt előirányzatonként</t>
  </si>
  <si>
    <t>2020. évi  kiadások részletezése szakfeladatonként és kiemelt előirányzatonként</t>
  </si>
  <si>
    <t>5./ Szabad felhasználású támogatás</t>
  </si>
  <si>
    <t>2020. évben állami ktgv.-ből származó bevételek összesen:</t>
  </si>
  <si>
    <t xml:space="preserve">        b. Közvilágítás fenntartási támogatás                     </t>
  </si>
  <si>
    <t xml:space="preserve">        c. Köztemető fenntartási támogatás                          </t>
  </si>
  <si>
    <t>1. Település üzemeltetéshez kapcsolódó feladatok</t>
  </si>
  <si>
    <t xml:space="preserve">        a. Zöldterület-gazdálkodás:  (25.200 Ft/ha)                               </t>
  </si>
  <si>
    <r>
      <t xml:space="preserve">        d. Közutak fenntartási támogatása              </t>
    </r>
    <r>
      <rPr>
        <u/>
        <sz val="12"/>
        <rFont val="Times New Roman"/>
        <family val="1"/>
        <charset val="238"/>
      </rPr>
      <t xml:space="preserve">       </t>
    </r>
  </si>
  <si>
    <t xml:space="preserve">2. Egyéb kötelező önkormányzati feladatok támogatása </t>
  </si>
  <si>
    <t>3. Lakott külterületekkel kapcsolatos feladatok  (2.550 Ft/lakos)</t>
  </si>
  <si>
    <t>5. Polgármesteri illetmény</t>
  </si>
  <si>
    <t>4. Kiegészítés</t>
  </si>
  <si>
    <t>II. A települési önkormányzatok egyes köznevelési feladatainak támogatása</t>
  </si>
  <si>
    <t>Eredeti előirányzat</t>
  </si>
  <si>
    <t>Jogcímek</t>
  </si>
  <si>
    <t xml:space="preserve">    - óvodapedagógusok elismert létszáma </t>
  </si>
  <si>
    <t xml:space="preserve">    -  óvoda pedagógusok munkáját segítők létszáma</t>
  </si>
  <si>
    <t>b. Intézmény-üzemeltetési támogatás</t>
  </si>
  <si>
    <t>a. A finanszirozás szempontjából elismert szakmai dolgozók bértámogatása (12fő)</t>
  </si>
  <si>
    <t>VII. Előző évi korrigált pénzmaradvány</t>
  </si>
  <si>
    <t>IX. Levonva az intézmények finanszírozása</t>
  </si>
  <si>
    <t>X. Zalaszentlászló Község Önkormányzatának összevont bevételei</t>
  </si>
  <si>
    <t>VI. Bevételek Összesen ( I.+…..+V.)</t>
  </si>
  <si>
    <t>VIII. Zalaszentlászló Község Önkormányzata összesen (VI.+VII.)</t>
  </si>
  <si>
    <t>Bentlakásos ellátás</t>
  </si>
  <si>
    <t>II. Irányító (felügyeleti) szervtől kapott támogatás</t>
  </si>
  <si>
    <t xml:space="preserve">     - célhoz kötött (víziközmű számla)</t>
  </si>
  <si>
    <t xml:space="preserve">Irányító (felügyeleti) szervtől kapott támogatás </t>
  </si>
  <si>
    <t>ZALASZENTLÁSZLÓ  KÖZSÉG  ÖNKORMÁNYZATA</t>
  </si>
  <si>
    <t>ELŐIRÁNYZAT   FELHASZNÁLÁSI  ÉS FINANSZÍROZÁSI  ÜTEMTERV</t>
  </si>
  <si>
    <t>( 1.+ 2.+ 3.+ 4.)</t>
  </si>
  <si>
    <t>Ebből:  - működési célú</t>
  </si>
  <si>
    <t>5. Pénzmaradvány, váll. eredm.</t>
  </si>
  <si>
    <t>ÖSSZESEN ( 1.+2.+3.+4.+5.)</t>
  </si>
  <si>
    <t>V.Hitelműveletek egyenlege</t>
  </si>
  <si>
    <t>3.Szociális szakosított ellátások (időskorúak bentlakásos ellátása)</t>
  </si>
  <si>
    <t xml:space="preserve"> </t>
  </si>
  <si>
    <t>Köfoglalkoztatás eszközbeszerzés</t>
  </si>
  <si>
    <t>Falugondoki autóbeszerzés</t>
  </si>
  <si>
    <t>Irodabútor vásárlás</t>
  </si>
  <si>
    <t>I. vh emlékmű tábla</t>
  </si>
  <si>
    <t>Kisértékű eszközbeszerzás</t>
  </si>
  <si>
    <t>2. Egyéb felhalmozási bevételek (közfoglalkoztatás)</t>
  </si>
  <si>
    <t>6./ Közfoglalkoztatás felhalmozási célú támogatása</t>
  </si>
  <si>
    <t xml:space="preserve"> Zalaszentlászló Község Önkormányzata  feladatainak bemutatása 2020. évre vonatkozóan</t>
  </si>
  <si>
    <t>ezer Ft</t>
  </si>
  <si>
    <t>Önkormányzati kötelező feladatok</t>
  </si>
  <si>
    <t>Kiadások</t>
  </si>
  <si>
    <t>Bevételek</t>
  </si>
  <si>
    <t>működési  kiadás</t>
  </si>
  <si>
    <t>felhalmozási célú kiadás</t>
  </si>
  <si>
    <t>Átvett pénz</t>
  </si>
  <si>
    <t>Önkormányzati saját bevétel</t>
  </si>
  <si>
    <t>pénzeszközátadás, befizetések, finanszírozás</t>
  </si>
  <si>
    <t>TARTALÉK</t>
  </si>
  <si>
    <t>Feladat finanszírozás</t>
  </si>
  <si>
    <t xml:space="preserve">Működési </t>
  </si>
  <si>
    <t>Fejlesztési</t>
  </si>
  <si>
    <t>Intézményi szolg. Bevétel</t>
  </si>
  <si>
    <t>áfa bevétel</t>
  </si>
  <si>
    <t>kamatbevételek</t>
  </si>
  <si>
    <t>2020. évi  Pénzmaradv.</t>
  </si>
  <si>
    <t>egyéb</t>
  </si>
  <si>
    <t>1.</t>
  </si>
  <si>
    <t>igazgatás</t>
  </si>
  <si>
    <t>2.</t>
  </si>
  <si>
    <t>állami megelőlegezés</t>
  </si>
  <si>
    <t>3.</t>
  </si>
  <si>
    <t>közös önkormányzati hivatal</t>
  </si>
  <si>
    <t>4.</t>
  </si>
  <si>
    <t>belső ellenőrzés</t>
  </si>
  <si>
    <t>5.</t>
  </si>
  <si>
    <t>gyermekvédelem és családsegítés</t>
  </si>
  <si>
    <t>6.</t>
  </si>
  <si>
    <t>BURSA</t>
  </si>
  <si>
    <t>7.</t>
  </si>
  <si>
    <t>tűzoltóság</t>
  </si>
  <si>
    <t>8.</t>
  </si>
  <si>
    <t>állatvédő egyesület</t>
  </si>
  <si>
    <t>9.</t>
  </si>
  <si>
    <t>Zala-Kar</t>
  </si>
  <si>
    <t>10.</t>
  </si>
  <si>
    <t>TÖOSZ</t>
  </si>
  <si>
    <t>11.</t>
  </si>
  <si>
    <t>temető</t>
  </si>
  <si>
    <t>12.</t>
  </si>
  <si>
    <t>vagyon</t>
  </si>
  <si>
    <t>13.</t>
  </si>
  <si>
    <t>közutak</t>
  </si>
  <si>
    <t>14.</t>
  </si>
  <si>
    <t>állat e.ü.</t>
  </si>
  <si>
    <t>15.</t>
  </si>
  <si>
    <t>közvilágítás</t>
  </si>
  <si>
    <t>16.</t>
  </si>
  <si>
    <t>zöldterület gazdálkodás</t>
  </si>
  <si>
    <t>17.</t>
  </si>
  <si>
    <t>háziorvos</t>
  </si>
  <si>
    <t>18.</t>
  </si>
  <si>
    <t>háziorvosi ügyeleti ellátás</t>
  </si>
  <si>
    <t>19.</t>
  </si>
  <si>
    <t>fogorvos</t>
  </si>
  <si>
    <t>20.</t>
  </si>
  <si>
    <t>védőnő</t>
  </si>
  <si>
    <t>21.</t>
  </si>
  <si>
    <t>város gazdálkodás</t>
  </si>
  <si>
    <t>22.</t>
  </si>
  <si>
    <t>könyvtár</t>
  </si>
  <si>
    <t>23.</t>
  </si>
  <si>
    <t>művház</t>
  </si>
  <si>
    <t>24.</t>
  </si>
  <si>
    <t>25.</t>
  </si>
  <si>
    <t>26.</t>
  </si>
  <si>
    <t>27.</t>
  </si>
  <si>
    <t>sport</t>
  </si>
  <si>
    <t>28.</t>
  </si>
  <si>
    <t>Szoc.étk</t>
  </si>
  <si>
    <t>29.</t>
  </si>
  <si>
    <t>közfoglalkoztatás</t>
  </si>
  <si>
    <t>30.</t>
  </si>
  <si>
    <t>juttatások segélyek (szoc. feladatok)</t>
  </si>
  <si>
    <t>31.</t>
  </si>
  <si>
    <t>víziközmű</t>
  </si>
  <si>
    <t>32.</t>
  </si>
  <si>
    <t>ISZI</t>
  </si>
  <si>
    <t>33.</t>
  </si>
  <si>
    <t>növénytermesztés</t>
  </si>
  <si>
    <t>falugondnok</t>
  </si>
  <si>
    <t>34.</t>
  </si>
  <si>
    <t>egyéb pl. adóbev</t>
  </si>
  <si>
    <t>Önkormányzati önként feladatok</t>
  </si>
  <si>
    <t>fejlesztési célú kiadás</t>
  </si>
  <si>
    <t>Térítési díj és egyéb bevétel</t>
  </si>
  <si>
    <t xml:space="preserve"> feladattal terheltsaját bevételek</t>
  </si>
  <si>
    <t>egyéb civil szervezetek támogatása</t>
  </si>
  <si>
    <t>MINDÖSSZESEN</t>
  </si>
  <si>
    <t xml:space="preserve">                   Zalaszentlászló Község Önkormányzat várható működési és felhalmozási célú bevételeinek és kiadásainak alakulása mérleg rendszerben</t>
  </si>
  <si>
    <t>15. melléklet</t>
  </si>
  <si>
    <t>2020. évi</t>
  </si>
  <si>
    <t>Müködési kiadások</t>
  </si>
  <si>
    <t>K1. Személyi juttatások</t>
  </si>
  <si>
    <t>B1. Működési célú támogatások államháztartáson belülről</t>
  </si>
  <si>
    <t>K2. Munkaadókat terhelő járulékok és szociális hozzájárulási adó</t>
  </si>
  <si>
    <t>B3. Közhatalmi bevételek</t>
  </si>
  <si>
    <t>K3. Dologi kiadások</t>
  </si>
  <si>
    <t>B4. Működési bevételek</t>
  </si>
  <si>
    <t>K4. Ellátottak pénzbeli juttatásai</t>
  </si>
  <si>
    <t>B6. Működési célú átvett pénzeszközök</t>
  </si>
  <si>
    <t>K5. Egyéb működési célú kiadások</t>
  </si>
  <si>
    <t>B8. Finanszírozási bevételek (működési)</t>
  </si>
  <si>
    <t>tartalék (működési)</t>
  </si>
  <si>
    <t>maradvány igénybevétel</t>
  </si>
  <si>
    <t>K9. Finanszírozási kiadások (állami megelőlegezéssel)</t>
  </si>
  <si>
    <t>Müködési kiadás összesen:</t>
  </si>
  <si>
    <t>Müködési bevétel összesen:</t>
  </si>
  <si>
    <t>Működési bevételek és kiadások egyenlege: 0</t>
  </si>
  <si>
    <t>Felhalmozási kiadások</t>
  </si>
  <si>
    <t>Felhalmozási bevételek</t>
  </si>
  <si>
    <t>B2. Felhalmozási célú támogatások államháztartáson belülről</t>
  </si>
  <si>
    <t>K5. Felhalmozási célú tartalék</t>
  </si>
  <si>
    <t>K6. Beruházások</t>
  </si>
  <si>
    <t>B5. Felhalmozási bevételek</t>
  </si>
  <si>
    <t>K7. Felújítások</t>
  </si>
  <si>
    <t>B7. Felhalmozási célú átvett pénzeszközök</t>
  </si>
  <si>
    <t>K8. Egyéb felhalmozási célú kiadások</t>
  </si>
  <si>
    <t>B8. Finanszírozási bevételek (felhalmozási)</t>
  </si>
  <si>
    <t>Felhalmozási kiadás összesen:</t>
  </si>
  <si>
    <t>Felhalmozási bevétel összesen:</t>
  </si>
  <si>
    <t>Felhalmozási bevételek és kiadások egyenlege: 0</t>
  </si>
  <si>
    <t>M i n d ö s s z e s e n  :</t>
  </si>
  <si>
    <t xml:space="preserve">Az önkormányzat által 2020. évben nyújtott közvetett támogatások </t>
  </si>
  <si>
    <t>( kedvezmények)</t>
  </si>
  <si>
    <t>16. melléklet</t>
  </si>
  <si>
    <t>Sor-szám</t>
  </si>
  <si>
    <t>Bevételi jogcím</t>
  </si>
  <si>
    <t>Kedvezmény nélkül elérhető bevétel</t>
  </si>
  <si>
    <t>Kedvezmények összege</t>
  </si>
  <si>
    <t>Ellátottak térítési díjának elengedése</t>
  </si>
  <si>
    <t>Lakosság részére lakásépítéshez nyújtott kölcsön elengedése</t>
  </si>
  <si>
    <t>…………..-ból biztosított kedvezmény, mentesség*</t>
  </si>
  <si>
    <t xml:space="preserve">Gépjárműadóból biztosított kedvezmény, mentesség 1991.évi LXXXII.tv. 5. § </t>
  </si>
  <si>
    <t xml:space="preserve">Helyiségek hasznosítása utáni kedvezmény, menteség terembéreleti díj határozata alapján/ </t>
  </si>
  <si>
    <t>Eszközök hasznosítása utáni kedvezmény, menteség</t>
  </si>
  <si>
    <t>Egyéb kedvezmény</t>
  </si>
  <si>
    <t>Egyéb kölcsön elengedése</t>
  </si>
  <si>
    <t>Építmény adó kedvezmény (70 %)</t>
  </si>
  <si>
    <t>Telekadó kedvezmény (70 %)</t>
  </si>
  <si>
    <t>Talajterhelési díj kedvezmény</t>
  </si>
  <si>
    <t>Iparűzési adó kedvezmény (1 %)</t>
  </si>
  <si>
    <t>*</t>
  </si>
  <si>
    <t>A helyi adókból biztosított kedvezményeket, mentességeket, adónemenként kell feltüntetni.</t>
  </si>
  <si>
    <t>2021. évi</t>
  </si>
  <si>
    <t>2022. évi</t>
  </si>
  <si>
    <t xml:space="preserve">2020. évi </t>
  </si>
  <si>
    <t>Zalaszentlászló Község Önkormányzatának  10/2020. (VIII.17.) rendelete a 2020. évi költségvetés módosításáról</t>
  </si>
  <si>
    <t xml:space="preserve"> Zalaszentlászló Község Önkormányzatának 10/2020. (VIII.17.) rendelete a 2020. évi költségvetés módosításáról</t>
  </si>
  <si>
    <t>Zalaszentlászló Község Önkormányzatának 10/2020. (VIII.17.) rendelete a 2020. évi költségvetés módosításáról</t>
  </si>
  <si>
    <t>Zalaszentlászló Község Önkormányzatának 10/2020. (VIII.17.) rendelete a 2020. évi költségvetés módosításáról                                                                                    14. Melléklet</t>
  </si>
  <si>
    <t xml:space="preserve">Zalaszentlászló Község Önkormányzatának 10/2020. (VIII.17.) rendelete a 2020. évi költségvetés módosításáról                                                </t>
  </si>
  <si>
    <t xml:space="preserve">Zalaszentlászló Község Önkormányzat 10/2020. (VIII.17.) rendelete a 2020. évi költségvetés módosításáról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</si>
</sst>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\ _F_t"/>
    <numFmt numFmtId="166" formatCode="_-* #,##0\ _F_t_-;\-* #,##0\ _F_t_-;_-* &quot;-&quot;??\ _F_t_-;_-@_-"/>
    <numFmt numFmtId="167" formatCode="#,###"/>
  </numFmts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0"/>
      <color theme="1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rgb="FFFF0000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rgb="FFFF0000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0"/>
      <name val="Times New Roman"/>
      <family val="1"/>
    </font>
    <font>
      <b/>
      <sz val="1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rgb="FFFF0000"/>
      <name val="Arial"/>
      <family val="2"/>
    </font>
    <font>
      <sz val="8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5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/>
    <xf numFmtId="3" fontId="2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5" xfId="0" applyFont="1" applyBorder="1"/>
    <xf numFmtId="0" fontId="2" fillId="0" borderId="6" xfId="0" applyFont="1" applyBorder="1"/>
    <xf numFmtId="3" fontId="3" fillId="0" borderId="7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3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3" fontId="3" fillId="0" borderId="12" xfId="0" applyNumberFormat="1" applyFont="1" applyBorder="1"/>
    <xf numFmtId="0" fontId="2" fillId="0" borderId="12" xfId="0" applyFont="1" applyBorder="1"/>
    <xf numFmtId="0" fontId="3" fillId="0" borderId="15" xfId="0" applyFont="1" applyBorder="1"/>
    <xf numFmtId="0" fontId="2" fillId="0" borderId="15" xfId="0" applyFont="1" applyBorder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3" fontId="0" fillId="0" borderId="0" xfId="0" applyNumberFormat="1" applyBorder="1"/>
    <xf numFmtId="0" fontId="1" fillId="0" borderId="12" xfId="0" applyFont="1" applyBorder="1"/>
    <xf numFmtId="3" fontId="1" fillId="0" borderId="12" xfId="0" applyNumberFormat="1" applyFont="1" applyBorder="1"/>
    <xf numFmtId="3" fontId="4" fillId="0" borderId="15" xfId="0" applyNumberFormat="1" applyFont="1" applyBorder="1"/>
    <xf numFmtId="0" fontId="4" fillId="0" borderId="20" xfId="0" applyFont="1" applyBorder="1"/>
    <xf numFmtId="0" fontId="4" fillId="0" borderId="23" xfId="0" applyFont="1" applyBorder="1"/>
    <xf numFmtId="3" fontId="4" fillId="0" borderId="9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0" fontId="3" fillId="0" borderId="28" xfId="0" applyFont="1" applyBorder="1"/>
    <xf numFmtId="0" fontId="4" fillId="0" borderId="28" xfId="0" applyFont="1" applyBorder="1"/>
    <xf numFmtId="3" fontId="4" fillId="0" borderId="12" xfId="0" applyNumberFormat="1" applyFont="1" applyBorder="1"/>
    <xf numFmtId="0" fontId="4" fillId="0" borderId="12" xfId="0" applyFont="1" applyBorder="1"/>
    <xf numFmtId="0" fontId="4" fillId="0" borderId="15" xfId="0" applyFont="1" applyBorder="1"/>
    <xf numFmtId="3" fontId="4" fillId="0" borderId="33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16" xfId="0" applyNumberFormat="1" applyFont="1" applyBorder="1"/>
    <xf numFmtId="0" fontId="3" fillId="0" borderId="16" xfId="0" applyFont="1" applyBorder="1"/>
    <xf numFmtId="0" fontId="4" fillId="0" borderId="36" xfId="0" applyFont="1" applyBorder="1"/>
    <xf numFmtId="0" fontId="6" fillId="0" borderId="0" xfId="0" applyFont="1"/>
    <xf numFmtId="0" fontId="4" fillId="0" borderId="0" xfId="0" applyFont="1"/>
    <xf numFmtId="0" fontId="0" fillId="0" borderId="34" xfId="0" applyBorder="1"/>
    <xf numFmtId="0" fontId="0" fillId="0" borderId="40" xfId="0" applyBorder="1"/>
    <xf numFmtId="0" fontId="0" fillId="0" borderId="21" xfId="0" applyBorder="1"/>
    <xf numFmtId="0" fontId="0" fillId="0" borderId="13" xfId="0" applyBorder="1"/>
    <xf numFmtId="0" fontId="0" fillId="0" borderId="12" xfId="0" applyBorder="1"/>
    <xf numFmtId="3" fontId="0" fillId="0" borderId="12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0" fontId="2" fillId="0" borderId="0" xfId="0" applyFont="1" applyBorder="1"/>
    <xf numFmtId="3" fontId="0" fillId="0" borderId="6" xfId="0" applyNumberFormat="1" applyBorder="1" applyAlignment="1">
      <alignment horizontal="right"/>
    </xf>
    <xf numFmtId="0" fontId="0" fillId="0" borderId="12" xfId="0" applyFill="1" applyBorder="1"/>
    <xf numFmtId="0" fontId="2" fillId="2" borderId="28" xfId="0" applyFont="1" applyFill="1" applyBorder="1"/>
    <xf numFmtId="3" fontId="4" fillId="2" borderId="12" xfId="0" applyNumberFormat="1" applyFont="1" applyFill="1" applyBorder="1"/>
    <xf numFmtId="0" fontId="4" fillId="0" borderId="12" xfId="0" applyFont="1" applyFill="1" applyBorder="1"/>
    <xf numFmtId="3" fontId="3" fillId="0" borderId="39" xfId="0" applyNumberFormat="1" applyFont="1" applyBorder="1"/>
    <xf numFmtId="0" fontId="2" fillId="0" borderId="45" xfId="0" applyFont="1" applyBorder="1"/>
    <xf numFmtId="3" fontId="3" fillId="0" borderId="43" xfId="0" applyNumberFormat="1" applyFont="1" applyBorder="1"/>
    <xf numFmtId="0" fontId="3" fillId="0" borderId="19" xfId="0" applyFont="1" applyBorder="1"/>
    <xf numFmtId="3" fontId="2" fillId="0" borderId="39" xfId="0" applyNumberFormat="1" applyFont="1" applyFill="1" applyBorder="1"/>
    <xf numFmtId="0" fontId="3" fillId="0" borderId="39" xfId="0" applyFont="1" applyBorder="1"/>
    <xf numFmtId="3" fontId="4" fillId="0" borderId="39" xfId="0" applyNumberFormat="1" applyFont="1" applyBorder="1"/>
    <xf numFmtId="3" fontId="2" fillId="3" borderId="39" xfId="0" applyNumberFormat="1" applyFont="1" applyFill="1" applyBorder="1"/>
    <xf numFmtId="0" fontId="2" fillId="0" borderId="39" xfId="0" applyFont="1" applyBorder="1"/>
    <xf numFmtId="3" fontId="2" fillId="0" borderId="39" xfId="0" applyNumberFormat="1" applyFont="1" applyBorder="1"/>
    <xf numFmtId="3" fontId="4" fillId="2" borderId="10" xfId="0" applyNumberFormat="1" applyFont="1" applyFill="1" applyBorder="1"/>
    <xf numFmtId="3" fontId="4" fillId="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2" xfId="0" applyBorder="1"/>
    <xf numFmtId="0" fontId="4" fillId="0" borderId="50" xfId="0" applyFont="1" applyBorder="1"/>
    <xf numFmtId="0" fontId="4" fillId="2" borderId="50" xfId="0" applyFont="1" applyFill="1" applyBorder="1"/>
    <xf numFmtId="0" fontId="4" fillId="0" borderId="2" xfId="0" applyFont="1" applyBorder="1"/>
    <xf numFmtId="0" fontId="4" fillId="0" borderId="44" xfId="0" applyFont="1" applyBorder="1"/>
    <xf numFmtId="0" fontId="0" fillId="0" borderId="45" xfId="0" applyBorder="1"/>
    <xf numFmtId="0" fontId="11" fillId="0" borderId="45" xfId="0" applyFont="1" applyBorder="1" applyAlignment="1">
      <alignment vertical="top" wrapText="1"/>
    </xf>
    <xf numFmtId="0" fontId="9" fillId="0" borderId="45" xfId="0" applyFont="1" applyBorder="1" applyAlignment="1">
      <alignment horizontal="left" vertical="top" wrapText="1" indent="1"/>
    </xf>
    <xf numFmtId="0" fontId="11" fillId="0" borderId="9" xfId="0" applyFont="1" applyBorder="1" applyAlignment="1">
      <alignment vertical="top" wrapText="1"/>
    </xf>
    <xf numFmtId="0" fontId="2" fillId="0" borderId="0" xfId="0" applyFont="1"/>
    <xf numFmtId="3" fontId="0" fillId="0" borderId="12" xfId="0" applyNumberFormat="1" applyBorder="1"/>
    <xf numFmtId="3" fontId="0" fillId="0" borderId="13" xfId="0" applyNumberFormat="1" applyBorder="1"/>
    <xf numFmtId="0" fontId="0" fillId="0" borderId="18" xfId="0" applyBorder="1"/>
    <xf numFmtId="3" fontId="4" fillId="0" borderId="22" xfId="0" applyNumberFormat="1" applyFont="1" applyBorder="1"/>
    <xf numFmtId="0" fontId="2" fillId="0" borderId="1" xfId="0" applyFont="1" applyFill="1" applyBorder="1"/>
    <xf numFmtId="3" fontId="0" fillId="0" borderId="45" xfId="0" applyNumberFormat="1" applyBorder="1"/>
    <xf numFmtId="3" fontId="2" fillId="0" borderId="3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0" borderId="6" xfId="0" applyBorder="1"/>
    <xf numFmtId="0" fontId="2" fillId="0" borderId="35" xfId="0" applyFont="1" applyFill="1" applyBorder="1"/>
    <xf numFmtId="3" fontId="2" fillId="0" borderId="9" xfId="0" applyNumberFormat="1" applyFont="1" applyBorder="1"/>
    <xf numFmtId="3" fontId="0" fillId="0" borderId="9" xfId="0" applyNumberFormat="1" applyBorder="1"/>
    <xf numFmtId="3" fontId="0" fillId="0" borderId="45" xfId="0" applyNumberFormat="1" applyBorder="1" applyAlignment="1">
      <alignment horizontal="right"/>
    </xf>
    <xf numFmtId="0" fontId="2" fillId="0" borderId="9" xfId="0" applyFont="1" applyBorder="1"/>
    <xf numFmtId="0" fontId="2" fillId="0" borderId="13" xfId="0" applyFont="1" applyBorder="1"/>
    <xf numFmtId="0" fontId="0" fillId="0" borderId="26" xfId="0" applyBorder="1"/>
    <xf numFmtId="3" fontId="4" fillId="0" borderId="19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21" xfId="0" applyFont="1" applyFill="1" applyBorder="1"/>
    <xf numFmtId="3" fontId="2" fillId="0" borderId="41" xfId="0" applyNumberFormat="1" applyFont="1" applyBorder="1"/>
    <xf numFmtId="0" fontId="0" fillId="0" borderId="9" xfId="0" applyBorder="1"/>
    <xf numFmtId="0" fontId="0" fillId="0" borderId="28" xfId="0" applyBorder="1"/>
    <xf numFmtId="0" fontId="3" fillId="0" borderId="28" xfId="0" applyFont="1" applyBorder="1" applyAlignment="1">
      <alignment wrapText="1"/>
    </xf>
    <xf numFmtId="2" fontId="3" fillId="0" borderId="0" xfId="0" applyNumberFormat="1" applyFont="1"/>
    <xf numFmtId="2" fontId="3" fillId="0" borderId="25" xfId="0" applyNumberFormat="1" applyFont="1" applyBorder="1"/>
    <xf numFmtId="2" fontId="3" fillId="0" borderId="0" xfId="0" applyNumberFormat="1" applyFont="1" applyBorder="1"/>
    <xf numFmtId="2" fontId="3" fillId="0" borderId="17" xfId="0" applyNumberFormat="1" applyFont="1" applyBorder="1"/>
    <xf numFmtId="2" fontId="0" fillId="0" borderId="0" xfId="0" applyNumberFormat="1"/>
    <xf numFmtId="2" fontId="6" fillId="0" borderId="0" xfId="0" applyNumberFormat="1" applyFont="1"/>
    <xf numFmtId="3" fontId="9" fillId="0" borderId="5" xfId="0" applyNumberFormat="1" applyFont="1" applyBorder="1" applyAlignment="1">
      <alignment horizontal="right" vertical="top" wrapText="1"/>
    </xf>
    <xf numFmtId="3" fontId="9" fillId="0" borderId="5" xfId="0" applyNumberFormat="1" applyFont="1" applyBorder="1" applyAlignment="1">
      <alignment vertical="top" wrapText="1"/>
    </xf>
    <xf numFmtId="3" fontId="0" fillId="0" borderId="0" xfId="0" applyNumberFormat="1"/>
    <xf numFmtId="3" fontId="11" fillId="0" borderId="45" xfId="0" applyNumberFormat="1" applyFont="1" applyBorder="1" applyAlignment="1">
      <alignment vertical="top" wrapText="1"/>
    </xf>
    <xf numFmtId="3" fontId="11" fillId="0" borderId="5" xfId="0" applyNumberFormat="1" applyFont="1" applyBorder="1" applyAlignment="1">
      <alignment vertical="top" wrapText="1"/>
    </xf>
    <xf numFmtId="3" fontId="11" fillId="0" borderId="11" xfId="0" applyNumberFormat="1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3" fontId="11" fillId="0" borderId="3" xfId="0" applyNumberFormat="1" applyFont="1" applyBorder="1" applyAlignment="1">
      <alignment vertical="top" wrapText="1"/>
    </xf>
    <xf numFmtId="0" fontId="13" fillId="0" borderId="0" xfId="0" applyFont="1"/>
    <xf numFmtId="3" fontId="2" fillId="0" borderId="29" xfId="0" applyNumberFormat="1" applyFont="1" applyBorder="1"/>
    <xf numFmtId="3" fontId="2" fillId="0" borderId="20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7" fillId="0" borderId="4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8" fillId="0" borderId="1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44" xfId="0" applyBorder="1" applyAlignment="1">
      <alignment horizontal="right"/>
    </xf>
    <xf numFmtId="0" fontId="0" fillId="0" borderId="0" xfId="0" applyAlignment="1">
      <alignment horizontal="right" wrapText="1"/>
    </xf>
    <xf numFmtId="3" fontId="0" fillId="0" borderId="12" xfId="0" applyNumberFormat="1" applyFont="1" applyBorder="1"/>
    <xf numFmtId="3" fontId="2" fillId="0" borderId="54" xfId="0" applyNumberFormat="1" applyFont="1" applyBorder="1"/>
    <xf numFmtId="0" fontId="1" fillId="0" borderId="29" xfId="0" applyFont="1" applyBorder="1"/>
    <xf numFmtId="0" fontId="0" fillId="0" borderId="28" xfId="0" applyFill="1" applyBorder="1"/>
    <xf numFmtId="0" fontId="1" fillId="0" borderId="43" xfId="0" applyFont="1" applyFill="1" applyBorder="1"/>
    <xf numFmtId="0" fontId="4" fillId="0" borderId="28" xfId="0" applyFont="1" applyFill="1" applyBorder="1"/>
    <xf numFmtId="0" fontId="2" fillId="0" borderId="29" xfId="0" applyFont="1" applyBorder="1"/>
    <xf numFmtId="3" fontId="1" fillId="0" borderId="29" xfId="0" applyNumberFormat="1" applyFont="1" applyBorder="1"/>
    <xf numFmtId="3" fontId="2" fillId="0" borderId="57" xfId="0" applyNumberFormat="1" applyFont="1" applyBorder="1"/>
    <xf numFmtId="0" fontId="1" fillId="0" borderId="28" xfId="0" applyFont="1" applyFill="1" applyBorder="1"/>
    <xf numFmtId="0" fontId="0" fillId="0" borderId="59" xfId="0" applyBorder="1"/>
    <xf numFmtId="3" fontId="4" fillId="0" borderId="60" xfId="0" applyNumberFormat="1" applyFont="1" applyBorder="1"/>
    <xf numFmtId="3" fontId="4" fillId="0" borderId="29" xfId="0" applyNumberFormat="1" applyFont="1" applyBorder="1"/>
    <xf numFmtId="0" fontId="1" fillId="0" borderId="29" xfId="0" applyFont="1" applyFill="1" applyBorder="1"/>
    <xf numFmtId="0" fontId="1" fillId="0" borderId="53" xfId="0" applyFont="1" applyBorder="1"/>
    <xf numFmtId="3" fontId="0" fillId="0" borderId="2" xfId="0" applyNumberForma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4" fillId="0" borderId="30" xfId="0" applyFont="1" applyFill="1" applyBorder="1"/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right"/>
    </xf>
    <xf numFmtId="0" fontId="2" fillId="5" borderId="1" xfId="0" applyFont="1" applyFill="1" applyBorder="1"/>
    <xf numFmtId="3" fontId="2" fillId="5" borderId="2" xfId="0" applyNumberFormat="1" applyFont="1" applyFill="1" applyBorder="1"/>
    <xf numFmtId="0" fontId="3" fillId="5" borderId="2" xfId="0" applyFont="1" applyFill="1" applyBorder="1"/>
    <xf numFmtId="0" fontId="2" fillId="5" borderId="6" xfId="0" applyFont="1" applyFill="1" applyBorder="1"/>
    <xf numFmtId="3" fontId="3" fillId="5" borderId="7" xfId="0" applyNumberFormat="1" applyFont="1" applyFill="1" applyBorder="1"/>
    <xf numFmtId="0" fontId="3" fillId="5" borderId="8" xfId="0" applyFont="1" applyFill="1" applyBorder="1"/>
    <xf numFmtId="0" fontId="3" fillId="5" borderId="45" xfId="0" applyFont="1" applyFill="1" applyBorder="1"/>
    <xf numFmtId="0" fontId="3" fillId="5" borderId="13" xfId="0" applyFont="1" applyFill="1" applyBorder="1" applyAlignment="1">
      <alignment horizontal="right"/>
    </xf>
    <xf numFmtId="0" fontId="2" fillId="5" borderId="28" xfId="0" applyFont="1" applyFill="1" applyBorder="1"/>
    <xf numFmtId="3" fontId="2" fillId="5" borderId="12" xfId="0" applyNumberFormat="1" applyFont="1" applyFill="1" applyBorder="1"/>
    <xf numFmtId="0" fontId="3" fillId="5" borderId="28" xfId="0" applyFont="1" applyFill="1" applyBorder="1"/>
    <xf numFmtId="3" fontId="3" fillId="5" borderId="12" xfId="0" applyNumberFormat="1" applyFont="1" applyFill="1" applyBorder="1"/>
    <xf numFmtId="3" fontId="1" fillId="5" borderId="12" xfId="0" applyNumberFormat="1" applyFont="1" applyFill="1" applyBorder="1"/>
    <xf numFmtId="3" fontId="1" fillId="5" borderId="0" xfId="0" applyNumberFormat="1" applyFont="1" applyFill="1" applyBorder="1"/>
    <xf numFmtId="0" fontId="4" fillId="5" borderId="28" xfId="0" applyFont="1" applyFill="1" applyBorder="1"/>
    <xf numFmtId="3" fontId="4" fillId="5" borderId="12" xfId="0" applyNumberFormat="1" applyFont="1" applyFill="1" applyBorder="1"/>
    <xf numFmtId="3" fontId="4" fillId="5" borderId="12" xfId="0" applyNumberFormat="1" applyFont="1" applyFill="1" applyBorder="1" applyAlignment="1">
      <alignment horizontal="right"/>
    </xf>
    <xf numFmtId="3" fontId="3" fillId="5" borderId="12" xfId="0" applyNumberFormat="1" applyFont="1" applyFill="1" applyBorder="1" applyAlignment="1">
      <alignment horizontal="right"/>
    </xf>
    <xf numFmtId="3" fontId="4" fillId="5" borderId="39" xfId="0" applyNumberFormat="1" applyFont="1" applyFill="1" applyBorder="1"/>
    <xf numFmtId="3" fontId="2" fillId="5" borderId="39" xfId="0" applyNumberFormat="1" applyFont="1" applyFill="1" applyBorder="1"/>
    <xf numFmtId="0" fontId="1" fillId="5" borderId="0" xfId="0" applyFont="1" applyFill="1"/>
    <xf numFmtId="3" fontId="2" fillId="5" borderId="13" xfId="0" applyNumberFormat="1" applyFont="1" applyFill="1" applyBorder="1"/>
    <xf numFmtId="3" fontId="1" fillId="5" borderId="16" xfId="0" applyNumberFormat="1" applyFont="1" applyFill="1" applyBorder="1"/>
    <xf numFmtId="0" fontId="1" fillId="5" borderId="16" xfId="0" applyFont="1" applyFill="1" applyBorder="1"/>
    <xf numFmtId="3" fontId="3" fillId="5" borderId="17" xfId="0" applyNumberFormat="1" applyFont="1" applyFill="1" applyBorder="1"/>
    <xf numFmtId="3" fontId="2" fillId="5" borderId="16" xfId="0" applyNumberFormat="1" applyFont="1" applyFill="1" applyBorder="1"/>
    <xf numFmtId="0" fontId="1" fillId="5" borderId="22" xfId="0" applyFont="1" applyFill="1" applyBorder="1"/>
    <xf numFmtId="3" fontId="2" fillId="5" borderId="29" xfId="0" applyNumberFormat="1" applyFont="1" applyFill="1" applyBorder="1"/>
    <xf numFmtId="3" fontId="3" fillId="5" borderId="29" xfId="0" applyNumberFormat="1" applyFont="1" applyFill="1" applyBorder="1" applyAlignment="1">
      <alignment horizontal="right"/>
    </xf>
    <xf numFmtId="0" fontId="4" fillId="5" borderId="36" xfId="0" applyFont="1" applyFill="1" applyBorder="1"/>
    <xf numFmtId="3" fontId="4" fillId="5" borderId="16" xfId="0" applyNumberFormat="1" applyFont="1" applyFill="1" applyBorder="1" applyAlignment="1">
      <alignment horizontal="right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3" fontId="3" fillId="5" borderId="0" xfId="0" applyNumberFormat="1" applyFont="1" applyFill="1" applyBorder="1"/>
    <xf numFmtId="0" fontId="3" fillId="5" borderId="5" xfId="0" applyFont="1" applyFill="1" applyBorder="1"/>
    <xf numFmtId="0" fontId="3" fillId="5" borderId="9" xfId="0" applyFont="1" applyFill="1" applyBorder="1"/>
    <xf numFmtId="3" fontId="3" fillId="5" borderId="14" xfId="0" applyNumberFormat="1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4" fillId="5" borderId="0" xfId="0" applyFont="1" applyFill="1" applyBorder="1"/>
    <xf numFmtId="0" fontId="0" fillId="5" borderId="0" xfId="0" applyFill="1"/>
    <xf numFmtId="0" fontId="0" fillId="5" borderId="34" xfId="0" applyFill="1" applyBorder="1"/>
    <xf numFmtId="3" fontId="0" fillId="5" borderId="12" xfId="0" applyNumberFormat="1" applyFill="1" applyBorder="1" applyAlignment="1">
      <alignment horizontal="right"/>
    </xf>
    <xf numFmtId="3" fontId="2" fillId="5" borderId="38" xfId="0" applyNumberFormat="1" applyFont="1" applyFill="1" applyBorder="1" applyAlignment="1">
      <alignment horizontal="right"/>
    </xf>
    <xf numFmtId="0" fontId="1" fillId="5" borderId="12" xfId="0" applyFont="1" applyFill="1" applyBorder="1"/>
    <xf numFmtId="0" fontId="1" fillId="5" borderId="10" xfId="0" applyFont="1" applyFill="1" applyBorder="1"/>
    <xf numFmtId="0" fontId="4" fillId="5" borderId="23" xfId="0" applyFont="1" applyFill="1" applyBorder="1"/>
    <xf numFmtId="0" fontId="0" fillId="0" borderId="0" xfId="0" applyAlignment="1">
      <alignment horizontal="center"/>
    </xf>
    <xf numFmtId="0" fontId="9" fillId="0" borderId="45" xfId="0" applyFont="1" applyBorder="1" applyAlignment="1">
      <alignment horizontal="left" vertical="top" wrapText="1" indent="3"/>
    </xf>
    <xf numFmtId="0" fontId="4" fillId="5" borderId="28" xfId="0" applyFont="1" applyFill="1" applyBorder="1" applyAlignment="1">
      <alignment wrapText="1"/>
    </xf>
    <xf numFmtId="0" fontId="4" fillId="5" borderId="38" xfId="0" applyFont="1" applyFill="1" applyBorder="1"/>
    <xf numFmtId="0" fontId="3" fillId="0" borderId="12" xfId="0" applyFont="1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0" fillId="0" borderId="0" xfId="0" applyFont="1"/>
    <xf numFmtId="0" fontId="9" fillId="0" borderId="23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 wrapText="1"/>
    </xf>
    <xf numFmtId="3" fontId="9" fillId="0" borderId="45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23" xfId="0" applyFont="1" applyBorder="1" applyAlignment="1">
      <alignment vertical="top" wrapText="1"/>
    </xf>
    <xf numFmtId="3" fontId="2" fillId="6" borderId="12" xfId="0" applyNumberFormat="1" applyFont="1" applyFill="1" applyBorder="1"/>
    <xf numFmtId="0" fontId="0" fillId="6" borderId="0" xfId="0" applyFill="1"/>
    <xf numFmtId="3" fontId="2" fillId="7" borderId="12" xfId="0" applyNumberFormat="1" applyFont="1" applyFill="1" applyBorder="1"/>
    <xf numFmtId="0" fontId="0" fillId="7" borderId="0" xfId="0" applyFill="1"/>
    <xf numFmtId="3" fontId="4" fillId="7" borderId="12" xfId="0" applyNumberFormat="1" applyFont="1" applyFill="1" applyBorder="1"/>
    <xf numFmtId="0" fontId="4" fillId="7" borderId="0" xfId="0" applyFont="1" applyFill="1"/>
    <xf numFmtId="0" fontId="0" fillId="0" borderId="28" xfId="0" applyFont="1" applyFill="1" applyBorder="1"/>
    <xf numFmtId="0" fontId="0" fillId="0" borderId="28" xfId="0" applyBorder="1" applyAlignment="1">
      <alignment horizontal="left" indent="1"/>
    </xf>
    <xf numFmtId="0" fontId="0" fillId="0" borderId="28" xfId="0" applyFill="1" applyBorder="1" applyAlignment="1">
      <alignment horizontal="left" indent="1"/>
    </xf>
    <xf numFmtId="0" fontId="3" fillId="5" borderId="28" xfId="0" applyFont="1" applyFill="1" applyBorder="1" applyAlignment="1">
      <alignment horizontal="left" indent="1"/>
    </xf>
    <xf numFmtId="0" fontId="3" fillId="5" borderId="28" xfId="0" applyFont="1" applyFill="1" applyBorder="1" applyAlignment="1">
      <alignment horizontal="left" wrapText="1" indent="1"/>
    </xf>
    <xf numFmtId="3" fontId="3" fillId="5" borderId="54" xfId="0" applyNumberFormat="1" applyFont="1" applyFill="1" applyBorder="1" applyAlignment="1">
      <alignment horizontal="right"/>
    </xf>
    <xf numFmtId="3" fontId="2" fillId="5" borderId="62" xfId="0" applyNumberFormat="1" applyFont="1" applyFill="1" applyBorder="1" applyAlignment="1">
      <alignment horizontal="right"/>
    </xf>
    <xf numFmtId="3" fontId="3" fillId="5" borderId="55" xfId="0" applyNumberFormat="1" applyFont="1" applyFill="1" applyBorder="1" applyAlignment="1">
      <alignment horizontal="right"/>
    </xf>
    <xf numFmtId="49" fontId="7" fillId="0" borderId="23" xfId="0" applyNumberFormat="1" applyFont="1" applyBorder="1" applyAlignment="1">
      <alignment horizontal="right" vertical="top" wrapText="1"/>
    </xf>
    <xf numFmtId="49" fontId="8" fillId="0" borderId="9" xfId="0" applyNumberFormat="1" applyFont="1" applyBorder="1" applyAlignment="1">
      <alignment horizontal="right" vertical="top" wrapText="1"/>
    </xf>
    <xf numFmtId="49" fontId="7" fillId="0" borderId="9" xfId="0" applyNumberFormat="1" applyFont="1" applyBorder="1" applyAlignment="1">
      <alignment horizontal="right" vertical="top" wrapText="1"/>
    </xf>
    <xf numFmtId="2" fontId="4" fillId="0" borderId="5" xfId="0" applyNumberFormat="1" applyFont="1" applyBorder="1"/>
    <xf numFmtId="2" fontId="3" fillId="4" borderId="3" xfId="0" applyNumberFormat="1" applyFont="1" applyFill="1" applyBorder="1" applyAlignment="1">
      <alignment horizontal="center"/>
    </xf>
    <xf numFmtId="2" fontId="4" fillId="0" borderId="63" xfId="0" applyNumberFormat="1" applyFont="1" applyBorder="1"/>
    <xf numFmtId="2" fontId="3" fillId="0" borderId="63" xfId="0" applyNumberFormat="1" applyFont="1" applyBorder="1"/>
    <xf numFmtId="2" fontId="4" fillId="3" borderId="63" xfId="0" applyNumberFormat="1" applyFont="1" applyFill="1" applyBorder="1"/>
    <xf numFmtId="2" fontId="4" fillId="2" borderId="63" xfId="0" applyNumberFormat="1" applyFont="1" applyFill="1" applyBorder="1"/>
    <xf numFmtId="0" fontId="1" fillId="5" borderId="4" xfId="0" applyFont="1" applyFill="1" applyBorder="1"/>
    <xf numFmtId="0" fontId="3" fillId="5" borderId="58" xfId="0" applyFont="1" applyFill="1" applyBorder="1"/>
    <xf numFmtId="0" fontId="4" fillId="2" borderId="28" xfId="0" applyFont="1" applyFill="1" applyBorder="1"/>
    <xf numFmtId="0" fontId="3" fillId="0" borderId="58" xfId="0" applyFont="1" applyBorder="1"/>
    <xf numFmtId="0" fontId="2" fillId="3" borderId="58" xfId="0" applyFont="1" applyFill="1" applyBorder="1"/>
    <xf numFmtId="0" fontId="2" fillId="0" borderId="58" xfId="0" applyFont="1" applyBorder="1"/>
    <xf numFmtId="0" fontId="2" fillId="5" borderId="58" xfId="0" applyFont="1" applyFill="1" applyBorder="1"/>
    <xf numFmtId="0" fontId="4" fillId="3" borderId="58" xfId="0" applyFont="1" applyFill="1" applyBorder="1"/>
    <xf numFmtId="0" fontId="4" fillId="2" borderId="14" xfId="0" applyFont="1" applyFill="1" applyBorder="1"/>
    <xf numFmtId="0" fontId="2" fillId="6" borderId="28" xfId="0" applyFont="1" applyFill="1" applyBorder="1"/>
    <xf numFmtId="10" fontId="0" fillId="0" borderId="63" xfId="0" applyNumberFormat="1" applyFill="1" applyBorder="1"/>
    <xf numFmtId="0" fontId="2" fillId="7" borderId="28" xfId="0" applyFont="1" applyFill="1" applyBorder="1"/>
    <xf numFmtId="0" fontId="2" fillId="0" borderId="58" xfId="0" applyFont="1" applyFill="1" applyBorder="1"/>
    <xf numFmtId="10" fontId="4" fillId="0" borderId="63" xfId="0" applyNumberFormat="1" applyFont="1" applyFill="1" applyBorder="1"/>
    <xf numFmtId="0" fontId="4" fillId="7" borderId="28" xfId="0" applyFont="1" applyFill="1" applyBorder="1"/>
    <xf numFmtId="0" fontId="4" fillId="0" borderId="58" xfId="0" applyFont="1" applyBorder="1"/>
    <xf numFmtId="10" fontId="0" fillId="7" borderId="63" xfId="0" applyNumberFormat="1" applyFill="1" applyBorder="1"/>
    <xf numFmtId="0" fontId="3" fillId="0" borderId="28" xfId="0" applyFont="1" applyFill="1" applyBorder="1"/>
    <xf numFmtId="0" fontId="3" fillId="0" borderId="28" xfId="0" applyFont="1" applyFill="1" applyBorder="1" applyAlignment="1">
      <alignment horizontal="left" wrapText="1"/>
    </xf>
    <xf numFmtId="0" fontId="3" fillId="0" borderId="58" xfId="0" applyFont="1" applyFill="1" applyBorder="1"/>
    <xf numFmtId="0" fontId="0" fillId="0" borderId="5" xfId="0" applyBorder="1"/>
    <xf numFmtId="0" fontId="0" fillId="0" borderId="11" xfId="0" applyBorder="1"/>
    <xf numFmtId="3" fontId="0" fillId="5" borderId="12" xfId="0" applyNumberFormat="1" applyFont="1" applyFill="1" applyBorder="1"/>
    <xf numFmtId="0" fontId="4" fillId="0" borderId="12" xfId="0" applyFont="1" applyBorder="1" applyAlignment="1">
      <alignment horizontal="center"/>
    </xf>
    <xf numFmtId="0" fontId="4" fillId="0" borderId="38" xfId="0" applyFont="1" applyBorder="1"/>
    <xf numFmtId="0" fontId="4" fillId="0" borderId="37" xfId="0" applyFont="1" applyBorder="1"/>
    <xf numFmtId="0" fontId="0" fillId="0" borderId="13" xfId="0" applyFont="1" applyFill="1" applyBorder="1"/>
    <xf numFmtId="3" fontId="4" fillId="0" borderId="9" xfId="0" applyNumberFormat="1" applyFont="1" applyBorder="1" applyAlignment="1">
      <alignment horizontal="right"/>
    </xf>
    <xf numFmtId="0" fontId="3" fillId="5" borderId="0" xfId="0" applyFont="1" applyFill="1" applyBorder="1" applyAlignment="1">
      <alignment horizontal="right"/>
    </xf>
    <xf numFmtId="0" fontId="4" fillId="5" borderId="49" xfId="0" applyFont="1" applyFill="1" applyBorder="1"/>
    <xf numFmtId="0" fontId="2" fillId="5" borderId="59" xfId="0" applyFont="1" applyFill="1" applyBorder="1"/>
    <xf numFmtId="3" fontId="2" fillId="5" borderId="24" xfId="0" applyNumberFormat="1" applyFont="1" applyFill="1" applyBorder="1"/>
    <xf numFmtId="3" fontId="2" fillId="5" borderId="60" xfId="0" applyNumberFormat="1" applyFont="1" applyFill="1" applyBorder="1"/>
    <xf numFmtId="3" fontId="3" fillId="5" borderId="29" xfId="0" applyNumberFormat="1" applyFont="1" applyFill="1" applyBorder="1"/>
    <xf numFmtId="0" fontId="2" fillId="5" borderId="30" xfId="0" applyFont="1" applyFill="1" applyBorder="1"/>
    <xf numFmtId="3" fontId="2" fillId="5" borderId="54" xfId="0" applyNumberFormat="1" applyFont="1" applyFill="1" applyBorder="1"/>
    <xf numFmtId="0" fontId="0" fillId="0" borderId="28" xfId="0" applyFont="1" applyBorder="1"/>
    <xf numFmtId="0" fontId="0" fillId="0" borderId="14" xfId="0" applyFont="1" applyBorder="1"/>
    <xf numFmtId="0" fontId="4" fillId="7" borderId="23" xfId="0" applyFont="1" applyFill="1" applyBorder="1"/>
    <xf numFmtId="0" fontId="4" fillId="7" borderId="42" xfId="0" applyFont="1" applyFill="1" applyBorder="1"/>
    <xf numFmtId="0" fontId="4" fillId="7" borderId="52" xfId="0" applyNumberFormat="1" applyFont="1" applyFill="1" applyBorder="1"/>
    <xf numFmtId="49" fontId="1" fillId="0" borderId="44" xfId="0" applyNumberFormat="1" applyFont="1" applyBorder="1" applyAlignment="1">
      <alignment horizontal="right"/>
    </xf>
    <xf numFmtId="2" fontId="4" fillId="4" borderId="5" xfId="0" applyNumberFormat="1" applyFont="1" applyFill="1" applyBorder="1" applyAlignment="1">
      <alignment horizontal="center" wrapText="1"/>
    </xf>
    <xf numFmtId="2" fontId="4" fillId="4" borderId="49" xfId="0" applyNumberFormat="1" applyFont="1" applyFill="1" applyBorder="1" applyAlignment="1">
      <alignment horizontal="center"/>
    </xf>
    <xf numFmtId="2" fontId="3" fillId="0" borderId="67" xfId="0" applyNumberFormat="1" applyFont="1" applyBorder="1"/>
    <xf numFmtId="2" fontId="3" fillId="2" borderId="63" xfId="0" applyNumberFormat="1" applyFont="1" applyFill="1" applyBorder="1"/>
    <xf numFmtId="2" fontId="4" fillId="2" borderId="68" xfId="0" applyNumberFormat="1" applyFont="1" applyFill="1" applyBorder="1"/>
    <xf numFmtId="0" fontId="3" fillId="5" borderId="3" xfId="0" applyFont="1" applyFill="1" applyBorder="1" applyAlignment="1">
      <alignment horizontal="center"/>
    </xf>
    <xf numFmtId="14" fontId="3" fillId="5" borderId="5" xfId="0" applyNumberFormat="1" applyFont="1" applyFill="1" applyBorder="1" applyAlignment="1">
      <alignment horizontal="center"/>
    </xf>
    <xf numFmtId="3" fontId="1" fillId="5" borderId="29" xfId="0" applyNumberFormat="1" applyFont="1" applyFill="1" applyBorder="1"/>
    <xf numFmtId="3" fontId="1" fillId="5" borderId="5" xfId="0" applyNumberFormat="1" applyFont="1" applyFill="1" applyBorder="1"/>
    <xf numFmtId="3" fontId="4" fillId="5" borderId="29" xfId="0" applyNumberFormat="1" applyFont="1" applyFill="1" applyBorder="1"/>
    <xf numFmtId="3" fontId="4" fillId="5" borderId="53" xfId="0" applyNumberFormat="1" applyFont="1" applyFill="1" applyBorder="1" applyAlignment="1">
      <alignment horizontal="right"/>
    </xf>
    <xf numFmtId="3" fontId="4" fillId="5" borderId="29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4" fillId="5" borderId="63" xfId="0" applyNumberFormat="1" applyFont="1" applyFill="1" applyBorder="1"/>
    <xf numFmtId="3" fontId="3" fillId="0" borderId="29" xfId="0" applyNumberFormat="1" applyFont="1" applyBorder="1"/>
    <xf numFmtId="3" fontId="2" fillId="2" borderId="29" xfId="0" applyNumberFormat="1" applyFont="1" applyFill="1" applyBorder="1"/>
    <xf numFmtId="3" fontId="2" fillId="3" borderId="63" xfId="0" applyNumberFormat="1" applyFont="1" applyFill="1" applyBorder="1"/>
    <xf numFmtId="3" fontId="2" fillId="0" borderId="63" xfId="0" applyNumberFormat="1" applyFont="1" applyBorder="1"/>
    <xf numFmtId="3" fontId="2" fillId="5" borderId="63" xfId="0" applyNumberFormat="1" applyFont="1" applyFill="1" applyBorder="1"/>
    <xf numFmtId="3" fontId="4" fillId="2" borderId="29" xfId="0" applyNumberFormat="1" applyFont="1" applyFill="1" applyBorder="1"/>
    <xf numFmtId="3" fontId="4" fillId="3" borderId="63" xfId="0" applyNumberFormat="1" applyFont="1" applyFill="1" applyBorder="1"/>
    <xf numFmtId="3" fontId="4" fillId="2" borderId="55" xfId="0" applyNumberFormat="1" applyFont="1" applyFill="1" applyBorder="1"/>
    <xf numFmtId="10" fontId="4" fillId="6" borderId="63" xfId="0" applyNumberFormat="1" applyFont="1" applyFill="1" applyBorder="1"/>
    <xf numFmtId="10" fontId="4" fillId="7" borderId="63" xfId="0" applyNumberFormat="1" applyFont="1" applyFill="1" applyBorder="1"/>
    <xf numFmtId="10" fontId="0" fillId="2" borderId="63" xfId="0" applyNumberFormat="1" applyFill="1" applyBorder="1"/>
    <xf numFmtId="0" fontId="3" fillId="0" borderId="3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3" fontId="2" fillId="6" borderId="29" xfId="0" applyNumberFormat="1" applyFont="1" applyFill="1" applyBorder="1"/>
    <xf numFmtId="3" fontId="1" fillId="0" borderId="53" xfId="0" applyNumberFormat="1" applyFont="1" applyBorder="1"/>
    <xf numFmtId="3" fontId="1" fillId="0" borderId="63" xfId="0" applyNumberFormat="1" applyFont="1" applyBorder="1"/>
    <xf numFmtId="3" fontId="2" fillId="7" borderId="53" xfId="0" applyNumberFormat="1" applyFont="1" applyFill="1" applyBorder="1"/>
    <xf numFmtId="3" fontId="2" fillId="0" borderId="63" xfId="0" applyNumberFormat="1" applyFont="1" applyFill="1" applyBorder="1"/>
    <xf numFmtId="3" fontId="4" fillId="7" borderId="29" xfId="0" applyNumberFormat="1" applyFont="1" applyFill="1" applyBorder="1"/>
    <xf numFmtId="3" fontId="4" fillId="0" borderId="53" xfId="0" applyNumberFormat="1" applyFont="1" applyBorder="1"/>
    <xf numFmtId="3" fontId="4" fillId="0" borderId="63" xfId="0" applyNumberFormat="1" applyFont="1" applyBorder="1"/>
    <xf numFmtId="3" fontId="2" fillId="0" borderId="53" xfId="0" applyNumberFormat="1" applyFont="1" applyBorder="1"/>
    <xf numFmtId="0" fontId="0" fillId="0" borderId="27" xfId="0" applyFill="1" applyBorder="1"/>
    <xf numFmtId="0" fontId="0" fillId="0" borderId="30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0" fillId="0" borderId="4" xfId="0" applyFont="1" applyFill="1" applyBorder="1"/>
    <xf numFmtId="0" fontId="0" fillId="0" borderId="4" xfId="0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3" fontId="1" fillId="5" borderId="15" xfId="0" applyNumberFormat="1" applyFont="1" applyFill="1" applyBorder="1" applyAlignment="1">
      <alignment horizontal="right"/>
    </xf>
    <xf numFmtId="0" fontId="4" fillId="5" borderId="59" xfId="0" applyFont="1" applyFill="1" applyBorder="1"/>
    <xf numFmtId="3" fontId="4" fillId="5" borderId="24" xfId="0" applyNumberFormat="1" applyFont="1" applyFill="1" applyBorder="1" applyAlignment="1">
      <alignment horizontal="right"/>
    </xf>
    <xf numFmtId="0" fontId="3" fillId="0" borderId="60" xfId="0" applyFont="1" applyBorder="1" applyAlignment="1">
      <alignment horizontal="center" vertical="center"/>
    </xf>
    <xf numFmtId="0" fontId="15" fillId="0" borderId="58" xfId="0" applyFont="1" applyBorder="1" applyAlignment="1">
      <alignment wrapText="1"/>
    </xf>
    <xf numFmtId="3" fontId="15" fillId="0" borderId="39" xfId="0" applyNumberFormat="1" applyFont="1" applyBorder="1"/>
    <xf numFmtId="3" fontId="1" fillId="0" borderId="64" xfId="0" applyNumberFormat="1" applyFont="1" applyBorder="1"/>
    <xf numFmtId="0" fontId="16" fillId="0" borderId="0" xfId="0" applyFont="1"/>
    <xf numFmtId="3" fontId="16" fillId="5" borderId="17" xfId="0" applyNumberFormat="1" applyFont="1" applyFill="1" applyBorder="1"/>
    <xf numFmtId="3" fontId="16" fillId="5" borderId="16" xfId="0" applyNumberFormat="1" applyFont="1" applyFill="1" applyBorder="1"/>
    <xf numFmtId="3" fontId="15" fillId="0" borderId="12" xfId="0" applyNumberFormat="1" applyFont="1" applyBorder="1"/>
    <xf numFmtId="0" fontId="2" fillId="5" borderId="62" xfId="0" applyFont="1" applyFill="1" applyBorder="1"/>
    <xf numFmtId="3" fontId="2" fillId="5" borderId="66" xfId="0" applyNumberFormat="1" applyFont="1" applyFill="1" applyBorder="1" applyAlignment="1">
      <alignment horizontal="right"/>
    </xf>
    <xf numFmtId="3" fontId="0" fillId="5" borderId="29" xfId="0" applyNumberFormat="1" applyFill="1" applyBorder="1" applyAlignment="1">
      <alignment horizontal="right"/>
    </xf>
    <xf numFmtId="3" fontId="2" fillId="5" borderId="42" xfId="0" applyNumberFormat="1" applyFont="1" applyFill="1" applyBorder="1" applyAlignment="1">
      <alignment horizontal="right"/>
    </xf>
    <xf numFmtId="3" fontId="2" fillId="5" borderId="37" xfId="0" applyNumberFormat="1" applyFont="1" applyFill="1" applyBorder="1" applyAlignment="1">
      <alignment horizontal="right"/>
    </xf>
    <xf numFmtId="3" fontId="0" fillId="5" borderId="34" xfId="0" applyNumberFormat="1" applyFill="1" applyBorder="1" applyAlignment="1">
      <alignment horizontal="right"/>
    </xf>
    <xf numFmtId="3" fontId="2" fillId="5" borderId="32" xfId="0" applyNumberFormat="1" applyFont="1" applyFill="1" applyBorder="1" applyAlignment="1">
      <alignment horizontal="right"/>
    </xf>
    <xf numFmtId="0" fontId="0" fillId="7" borderId="63" xfId="0" applyFill="1" applyBorder="1"/>
    <xf numFmtId="0" fontId="4" fillId="7" borderId="58" xfId="0" applyFont="1" applyFill="1" applyBorder="1" applyAlignment="1">
      <alignment horizontal="center"/>
    </xf>
    <xf numFmtId="0" fontId="4" fillId="7" borderId="39" xfId="0" applyFont="1" applyFill="1" applyBorder="1" applyAlignment="1">
      <alignment horizontal="center"/>
    </xf>
    <xf numFmtId="0" fontId="4" fillId="7" borderId="63" xfId="0" applyFont="1" applyFill="1" applyBorder="1" applyAlignment="1">
      <alignment horizontal="center"/>
    </xf>
    <xf numFmtId="0" fontId="4" fillId="7" borderId="58" xfId="0" applyFont="1" applyFill="1" applyBorder="1"/>
    <xf numFmtId="0" fontId="4" fillId="7" borderId="39" xfId="0" applyFont="1" applyFill="1" applyBorder="1"/>
    <xf numFmtId="0" fontId="4" fillId="7" borderId="63" xfId="0" applyFont="1" applyFill="1" applyBorder="1"/>
    <xf numFmtId="0" fontId="4" fillId="7" borderId="41" xfId="0" applyFont="1" applyFill="1" applyBorder="1"/>
    <xf numFmtId="0" fontId="0" fillId="6" borderId="58" xfId="0" applyFill="1" applyBorder="1"/>
    <xf numFmtId="0" fontId="0" fillId="6" borderId="40" xfId="0" applyFill="1" applyBorder="1"/>
    <xf numFmtId="0" fontId="0" fillId="6" borderId="39" xfId="0" applyFill="1" applyBorder="1"/>
    <xf numFmtId="0" fontId="0" fillId="6" borderId="34" xfId="0" applyFill="1" applyBorder="1"/>
    <xf numFmtId="0" fontId="0" fillId="6" borderId="30" xfId="0" applyFill="1" applyBorder="1"/>
    <xf numFmtId="0" fontId="0" fillId="6" borderId="12" xfId="0" applyFill="1" applyBorder="1"/>
    <xf numFmtId="0" fontId="0" fillId="6" borderId="28" xfId="0" applyFill="1" applyBorder="1"/>
    <xf numFmtId="3" fontId="0" fillId="5" borderId="54" xfId="0" applyNumberFormat="1" applyFill="1" applyBorder="1" applyAlignment="1">
      <alignment horizontal="right"/>
    </xf>
    <xf numFmtId="3" fontId="0" fillId="5" borderId="55" xfId="0" applyNumberFormat="1" applyFill="1" applyBorder="1" applyAlignment="1">
      <alignment horizontal="right"/>
    </xf>
    <xf numFmtId="0" fontId="0" fillId="5" borderId="61" xfId="0" applyFill="1" applyBorder="1"/>
    <xf numFmtId="0" fontId="0" fillId="6" borderId="26" xfId="0" applyFill="1" applyBorder="1"/>
    <xf numFmtId="165" fontId="2" fillId="0" borderId="16" xfId="0" applyNumberFormat="1" applyFont="1" applyBorder="1"/>
    <xf numFmtId="165" fontId="1" fillId="0" borderId="12" xfId="0" applyNumberFormat="1" applyFont="1" applyBorder="1"/>
    <xf numFmtId="165" fontId="0" fillId="0" borderId="12" xfId="0" applyNumberFormat="1" applyFont="1" applyBorder="1"/>
    <xf numFmtId="165" fontId="1" fillId="0" borderId="15" xfId="0" applyNumberFormat="1" applyFont="1" applyBorder="1"/>
    <xf numFmtId="165" fontId="4" fillId="0" borderId="12" xfId="0" applyNumberFormat="1" applyFont="1" applyBorder="1"/>
    <xf numFmtId="165" fontId="4" fillId="0" borderId="17" xfId="0" applyNumberFormat="1" applyFont="1" applyBorder="1"/>
    <xf numFmtId="165" fontId="4" fillId="0" borderId="13" xfId="0" applyNumberFormat="1" applyFont="1" applyBorder="1"/>
    <xf numFmtId="165" fontId="1" fillId="0" borderId="24" xfId="0" applyNumberFormat="1" applyFont="1" applyBorder="1"/>
    <xf numFmtId="165" fontId="1" fillId="5" borderId="12" xfId="0" applyNumberFormat="1" applyFont="1" applyFill="1" applyBorder="1"/>
    <xf numFmtId="0" fontId="0" fillId="0" borderId="58" xfId="0" applyFont="1" applyBorder="1" applyAlignment="1">
      <alignment horizontal="left" indent="2"/>
    </xf>
    <xf numFmtId="3" fontId="0" fillId="5" borderId="39" xfId="0" applyNumberFormat="1" applyFont="1" applyFill="1" applyBorder="1"/>
    <xf numFmtId="3" fontId="14" fillId="5" borderId="12" xfId="0" applyNumberFormat="1" applyFont="1" applyFill="1" applyBorder="1"/>
    <xf numFmtId="3" fontId="18" fillId="5" borderId="12" xfId="0" applyNumberFormat="1" applyFont="1" applyFill="1" applyBorder="1"/>
    <xf numFmtId="0" fontId="9" fillId="0" borderId="45" xfId="0" applyFont="1" applyBorder="1" applyAlignment="1">
      <alignment horizontal="left" indent="3"/>
    </xf>
    <xf numFmtId="0" fontId="9" fillId="0" borderId="45" xfId="0" applyFont="1" applyBorder="1" applyAlignment="1">
      <alignment horizontal="left" wrapText="1" indent="3"/>
    </xf>
    <xf numFmtId="49" fontId="0" fillId="0" borderId="50" xfId="0" applyNumberFormat="1" applyFont="1" applyBorder="1" applyAlignment="1">
      <alignment horizontal="right"/>
    </xf>
    <xf numFmtId="0" fontId="0" fillId="0" borderId="23" xfId="0" applyFont="1" applyBorder="1" applyAlignment="1">
      <alignment horizontal="left" wrapText="1"/>
    </xf>
    <xf numFmtId="49" fontId="0" fillId="0" borderId="35" xfId="0" applyNumberFormat="1" applyFont="1" applyBorder="1" applyAlignment="1">
      <alignment horizontal="right"/>
    </xf>
    <xf numFmtId="0" fontId="0" fillId="0" borderId="11" xfId="0" applyFont="1" applyBorder="1" applyAlignment="1">
      <alignment horizontal="left" wrapText="1"/>
    </xf>
    <xf numFmtId="0" fontId="7" fillId="0" borderId="23" xfId="0" applyFont="1" applyBorder="1" applyAlignment="1">
      <alignment horizontal="left" vertical="top" wrapText="1"/>
    </xf>
    <xf numFmtId="49" fontId="0" fillId="0" borderId="23" xfId="0" applyNumberFormat="1" applyFont="1" applyBorder="1" applyAlignment="1">
      <alignment horizontal="right"/>
    </xf>
    <xf numFmtId="0" fontId="0" fillId="0" borderId="23" xfId="0" applyBorder="1" applyAlignment="1">
      <alignment horizontal="left" wrapText="1"/>
    </xf>
    <xf numFmtId="3" fontId="17" fillId="5" borderId="12" xfId="0" applyNumberFormat="1" applyFont="1" applyFill="1" applyBorder="1"/>
    <xf numFmtId="3" fontId="17" fillId="5" borderId="39" xfId="0" applyNumberFormat="1" applyFont="1" applyFill="1" applyBorder="1"/>
    <xf numFmtId="3" fontId="16" fillId="0" borderId="12" xfId="0" applyNumberFormat="1" applyFont="1" applyBorder="1"/>
    <xf numFmtId="3" fontId="17" fillId="0" borderId="39" xfId="0" applyNumberFormat="1" applyFont="1" applyBorder="1"/>
    <xf numFmtId="3" fontId="17" fillId="3" borderId="39" xfId="0" applyNumberFormat="1" applyFont="1" applyFill="1" applyBorder="1"/>
    <xf numFmtId="3" fontId="16" fillId="0" borderId="0" xfId="0" applyNumberFormat="1" applyFont="1" applyBorder="1"/>
    <xf numFmtId="3" fontId="16" fillId="5" borderId="0" xfId="0" applyNumberFormat="1" applyFont="1" applyFill="1"/>
    <xf numFmtId="3" fontId="17" fillId="5" borderId="13" xfId="0" applyNumberFormat="1" applyFont="1" applyFill="1" applyBorder="1"/>
    <xf numFmtId="3" fontId="16" fillId="0" borderId="0" xfId="0" applyNumberFormat="1" applyFont="1"/>
    <xf numFmtId="3" fontId="16" fillId="0" borderId="15" xfId="0" applyNumberFormat="1" applyFont="1" applyBorder="1"/>
    <xf numFmtId="0" fontId="13" fillId="8" borderId="0" xfId="0" applyFont="1" applyFill="1" applyAlignment="1">
      <alignment horizontal="left" wrapText="1"/>
    </xf>
    <xf numFmtId="3" fontId="18" fillId="0" borderId="12" xfId="0" applyNumberFormat="1" applyFont="1" applyBorder="1"/>
    <xf numFmtId="3" fontId="16" fillId="0" borderId="12" xfId="0" applyNumberFormat="1" applyFont="1" applyBorder="1" applyAlignment="1">
      <alignment horizontal="right"/>
    </xf>
    <xf numFmtId="3" fontId="17" fillId="0" borderId="12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3" fontId="14" fillId="5" borderId="12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3" fontId="18" fillId="5" borderId="13" xfId="0" applyNumberFormat="1" applyFont="1" applyFill="1" applyBorder="1"/>
    <xf numFmtId="3" fontId="14" fillId="5" borderId="17" xfId="0" applyNumberFormat="1" applyFont="1" applyFill="1" applyBorder="1"/>
    <xf numFmtId="0" fontId="14" fillId="0" borderId="4" xfId="0" applyFont="1" applyFill="1" applyBorder="1" applyAlignment="1">
      <alignment horizontal="left" indent="2"/>
    </xf>
    <xf numFmtId="3" fontId="14" fillId="0" borderId="12" xfId="0" applyNumberFormat="1" applyFont="1" applyBorder="1"/>
    <xf numFmtId="3" fontId="15" fillId="0" borderId="18" xfId="0" applyNumberFormat="1" applyFont="1" applyBorder="1"/>
    <xf numFmtId="0" fontId="0" fillId="5" borderId="28" xfId="0" applyFont="1" applyFill="1" applyBorder="1" applyAlignment="1">
      <alignment horizontal="left" indent="1"/>
    </xf>
    <xf numFmtId="0" fontId="0" fillId="5" borderId="28" xfId="0" applyFill="1" applyBorder="1" applyAlignment="1">
      <alignment horizontal="left" indent="1"/>
    </xf>
    <xf numFmtId="3" fontId="1" fillId="0" borderId="39" xfId="0" applyNumberFormat="1" applyFont="1" applyBorder="1"/>
    <xf numFmtId="3" fontId="18" fillId="7" borderId="12" xfId="0" applyNumberFormat="1" applyFont="1" applyFill="1" applyBorder="1"/>
    <xf numFmtId="3" fontId="18" fillId="5" borderId="12" xfId="0" applyNumberFormat="1" applyFont="1" applyFill="1" applyBorder="1" applyAlignment="1">
      <alignment horizontal="right"/>
    </xf>
    <xf numFmtId="3" fontId="18" fillId="2" borderId="12" xfId="0" applyNumberFormat="1" applyFont="1" applyFill="1" applyBorder="1"/>
    <xf numFmtId="3" fontId="18" fillId="5" borderId="42" xfId="0" applyNumberFormat="1" applyFont="1" applyFill="1" applyBorder="1"/>
    <xf numFmtId="3" fontId="14" fillId="5" borderId="13" xfId="0" applyNumberFormat="1" applyFont="1" applyFill="1" applyBorder="1" applyAlignment="1">
      <alignment horizontal="right"/>
    </xf>
    <xf numFmtId="3" fontId="3" fillId="5" borderId="39" xfId="0" applyNumberFormat="1" applyFont="1" applyFill="1" applyBorder="1" applyAlignment="1">
      <alignment horizontal="right"/>
    </xf>
    <xf numFmtId="3" fontId="3" fillId="5" borderId="63" xfId="0" applyNumberFormat="1" applyFont="1" applyFill="1" applyBorder="1" applyAlignment="1">
      <alignment horizontal="right"/>
    </xf>
    <xf numFmtId="3" fontId="14" fillId="5" borderId="28" xfId="0" applyNumberFormat="1" applyFont="1" applyFill="1" applyBorder="1" applyAlignment="1">
      <alignment horizontal="right"/>
    </xf>
    <xf numFmtId="3" fontId="18" fillId="2" borderId="10" xfId="0" applyNumberFormat="1" applyFont="1" applyFill="1" applyBorder="1"/>
    <xf numFmtId="0" fontId="4" fillId="6" borderId="14" xfId="0" applyFont="1" applyFill="1" applyBorder="1"/>
    <xf numFmtId="0" fontId="4" fillId="6" borderId="42" xfId="0" applyFont="1" applyFill="1" applyBorder="1"/>
    <xf numFmtId="3" fontId="18" fillId="6" borderId="37" xfId="0" applyNumberFormat="1" applyFont="1" applyFill="1" applyBorder="1"/>
    <xf numFmtId="0" fontId="2" fillId="6" borderId="42" xfId="0" applyFont="1" applyFill="1" applyBorder="1"/>
    <xf numFmtId="3" fontId="18" fillId="6" borderId="38" xfId="0" applyNumberFormat="1" applyFont="1" applyFill="1" applyBorder="1" applyAlignment="1">
      <alignment horizontal="right"/>
    </xf>
    <xf numFmtId="3" fontId="3" fillId="6" borderId="37" xfId="0" applyNumberFormat="1" applyFont="1" applyFill="1" applyBorder="1" applyAlignment="1">
      <alignment horizontal="right"/>
    </xf>
    <xf numFmtId="3" fontId="4" fillId="6" borderId="10" xfId="0" applyNumberFormat="1" applyFont="1" applyFill="1" applyBorder="1"/>
    <xf numFmtId="3" fontId="3" fillId="6" borderId="55" xfId="0" applyNumberFormat="1" applyFont="1" applyFill="1" applyBorder="1"/>
    <xf numFmtId="3" fontId="3" fillId="6" borderId="23" xfId="0" applyNumberFormat="1" applyFont="1" applyFill="1" applyBorder="1" applyAlignment="1">
      <alignment horizontal="right"/>
    </xf>
    <xf numFmtId="3" fontId="18" fillId="6" borderId="38" xfId="0" applyNumberFormat="1" applyFont="1" applyFill="1" applyBorder="1"/>
    <xf numFmtId="3" fontId="4" fillId="6" borderId="38" xfId="0" applyNumberFormat="1" applyFont="1" applyFill="1" applyBorder="1"/>
    <xf numFmtId="3" fontId="3" fillId="6" borderId="37" xfId="0" applyNumberFormat="1" applyFont="1" applyFill="1" applyBorder="1"/>
    <xf numFmtId="3" fontId="16" fillId="0" borderId="26" xfId="0" applyNumberFormat="1" applyFont="1" applyBorder="1" applyAlignment="1">
      <alignment horizontal="right"/>
    </xf>
    <xf numFmtId="3" fontId="14" fillId="0" borderId="12" xfId="0" applyNumberFormat="1" applyFont="1" applyBorder="1" applyAlignment="1">
      <alignment horizontal="right"/>
    </xf>
    <xf numFmtId="0" fontId="14" fillId="5" borderId="12" xfId="0" applyFont="1" applyFill="1" applyBorder="1"/>
    <xf numFmtId="0" fontId="18" fillId="5" borderId="23" xfId="0" applyFont="1" applyFill="1" applyBorder="1"/>
    <xf numFmtId="0" fontId="4" fillId="6" borderId="58" xfId="0" applyFont="1" applyFill="1" applyBorder="1"/>
    <xf numFmtId="14" fontId="4" fillId="6" borderId="63" xfId="0" applyNumberFormat="1" applyFont="1" applyFill="1" applyBorder="1" applyAlignment="1">
      <alignment horizontal="center"/>
    </xf>
    <xf numFmtId="0" fontId="4" fillId="6" borderId="28" xfId="0" applyFont="1" applyFill="1" applyBorder="1"/>
    <xf numFmtId="3" fontId="18" fillId="6" borderId="12" xfId="0" applyNumberFormat="1" applyFont="1" applyFill="1" applyBorder="1" applyAlignment="1">
      <alignment horizontal="right"/>
    </xf>
    <xf numFmtId="3" fontId="4" fillId="6" borderId="12" xfId="0" applyNumberFormat="1" applyFont="1" applyFill="1" applyBorder="1" applyAlignment="1">
      <alignment horizontal="right"/>
    </xf>
    <xf numFmtId="14" fontId="4" fillId="6" borderId="29" xfId="0" applyNumberFormat="1" applyFont="1" applyFill="1" applyBorder="1" applyAlignment="1">
      <alignment horizontal="center"/>
    </xf>
    <xf numFmtId="14" fontId="3" fillId="5" borderId="29" xfId="0" applyNumberFormat="1" applyFont="1" applyFill="1" applyBorder="1" applyAlignment="1">
      <alignment horizontal="center"/>
    </xf>
    <xf numFmtId="0" fontId="2" fillId="6" borderId="47" xfId="0" applyFont="1" applyFill="1" applyBorder="1"/>
    <xf numFmtId="3" fontId="18" fillId="6" borderId="15" xfId="0" applyNumberFormat="1" applyFont="1" applyFill="1" applyBorder="1"/>
    <xf numFmtId="3" fontId="2" fillId="6" borderId="53" xfId="0" applyNumberFormat="1" applyFont="1" applyFill="1" applyBorder="1"/>
    <xf numFmtId="3" fontId="1" fillId="5" borderId="39" xfId="0" applyNumberFormat="1" applyFont="1" applyFill="1" applyBorder="1"/>
    <xf numFmtId="3" fontId="15" fillId="0" borderId="40" xfId="0" applyNumberFormat="1" applyFont="1" applyBorder="1"/>
    <xf numFmtId="3" fontId="16" fillId="0" borderId="39" xfId="0" applyNumberFormat="1" applyFont="1" applyBorder="1"/>
    <xf numFmtId="3" fontId="3" fillId="5" borderId="39" xfId="0" applyNumberFormat="1" applyFont="1" applyFill="1" applyBorder="1"/>
    <xf numFmtId="3" fontId="3" fillId="5" borderId="63" xfId="0" applyNumberFormat="1" applyFont="1" applyFill="1" applyBorder="1"/>
    <xf numFmtId="3" fontId="14" fillId="0" borderId="13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/>
    </xf>
    <xf numFmtId="0" fontId="4" fillId="6" borderId="12" xfId="0" applyFont="1" applyFill="1" applyBorder="1" applyAlignment="1">
      <alignment horizontal="center"/>
    </xf>
    <xf numFmtId="3" fontId="14" fillId="0" borderId="6" xfId="0" applyNumberFormat="1" applyFont="1" applyBorder="1" applyAlignment="1">
      <alignment horizontal="right"/>
    </xf>
    <xf numFmtId="3" fontId="18" fillId="5" borderId="42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3" fontId="18" fillId="0" borderId="26" xfId="0" applyNumberFormat="1" applyFont="1" applyBorder="1" applyAlignment="1">
      <alignment horizontal="right"/>
    </xf>
    <xf numFmtId="3" fontId="18" fillId="0" borderId="51" xfId="0" applyNumberFormat="1" applyFont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4" fillId="6" borderId="13" xfId="0" applyFont="1" applyFill="1" applyBorder="1"/>
    <xf numFmtId="3" fontId="0" fillId="6" borderId="34" xfId="0" applyNumberFormat="1" applyFill="1" applyBorder="1" applyAlignment="1">
      <alignment horizontal="right"/>
    </xf>
    <xf numFmtId="3" fontId="0" fillId="6" borderId="39" xfId="0" applyNumberFormat="1" applyFill="1" applyBorder="1" applyAlignment="1">
      <alignment horizontal="right"/>
    </xf>
    <xf numFmtId="3" fontId="0" fillId="6" borderId="40" xfId="0" applyNumberFormat="1" applyFill="1" applyBorder="1" applyAlignment="1">
      <alignment horizontal="right"/>
    </xf>
    <xf numFmtId="3" fontId="2" fillId="6" borderId="12" xfId="0" applyNumberFormat="1" applyFont="1" applyFill="1" applyBorder="1" applyAlignment="1">
      <alignment horizontal="right"/>
    </xf>
    <xf numFmtId="0" fontId="0" fillId="0" borderId="28" xfId="0" applyBorder="1" applyAlignment="1">
      <alignment horizontal="left"/>
    </xf>
    <xf numFmtId="0" fontId="18" fillId="0" borderId="30" xfId="0" applyFont="1" applyFill="1" applyBorder="1"/>
    <xf numFmtId="0" fontId="3" fillId="5" borderId="28" xfId="0" applyFont="1" applyFill="1" applyBorder="1" applyAlignment="1">
      <alignment horizontal="left" indent="2"/>
    </xf>
    <xf numFmtId="0" fontId="3" fillId="5" borderId="47" xfId="0" applyFont="1" applyFill="1" applyBorder="1" applyAlignment="1">
      <alignment horizontal="left" indent="1"/>
    </xf>
    <xf numFmtId="3" fontId="3" fillId="5" borderId="60" xfId="0" applyNumberFormat="1" applyFont="1" applyFill="1" applyBorder="1" applyAlignment="1">
      <alignment horizontal="right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3" fontId="18" fillId="6" borderId="19" xfId="0" applyNumberFormat="1" applyFont="1" applyFill="1" applyBorder="1"/>
    <xf numFmtId="3" fontId="18" fillId="6" borderId="40" xfId="0" applyNumberFormat="1" applyFont="1" applyFill="1" applyBorder="1" applyAlignment="1">
      <alignment horizontal="right"/>
    </xf>
    <xf numFmtId="3" fontId="2" fillId="2" borderId="40" xfId="0" applyNumberFormat="1" applyFont="1" applyFill="1" applyBorder="1"/>
    <xf numFmtId="0" fontId="0" fillId="5" borderId="58" xfId="0" applyFill="1" applyBorder="1"/>
    <xf numFmtId="3" fontId="1" fillId="5" borderId="63" xfId="0" applyNumberFormat="1" applyFont="1" applyFill="1" applyBorder="1"/>
    <xf numFmtId="3" fontId="18" fillId="6" borderId="53" xfId="0" applyNumberFormat="1" applyFont="1" applyFill="1" applyBorder="1"/>
    <xf numFmtId="0" fontId="4" fillId="5" borderId="58" xfId="0" applyFont="1" applyFill="1" applyBorder="1"/>
    <xf numFmtId="3" fontId="18" fillId="6" borderId="29" xfId="0" applyNumberFormat="1" applyFont="1" applyFill="1" applyBorder="1" applyAlignment="1">
      <alignment horizontal="right"/>
    </xf>
    <xf numFmtId="0" fontId="0" fillId="0" borderId="36" xfId="0" applyFill="1" applyBorder="1"/>
    <xf numFmtId="3" fontId="1" fillId="5" borderId="15" xfId="0" applyNumberFormat="1" applyFont="1" applyFill="1" applyBorder="1"/>
    <xf numFmtId="3" fontId="14" fillId="5" borderId="24" xfId="0" applyNumberFormat="1" applyFont="1" applyFill="1" applyBorder="1"/>
    <xf numFmtId="3" fontId="4" fillId="5" borderId="60" xfId="0" applyNumberFormat="1" applyFont="1" applyFill="1" applyBorder="1"/>
    <xf numFmtId="0" fontId="0" fillId="0" borderId="28" xfId="0" applyFill="1" applyBorder="1" applyAlignment="1">
      <alignment wrapText="1"/>
    </xf>
    <xf numFmtId="3" fontId="4" fillId="5" borderId="13" xfId="0" applyNumberFormat="1" applyFont="1" applyFill="1" applyBorder="1"/>
    <xf numFmtId="0" fontId="4" fillId="6" borderId="50" xfId="0" applyFont="1" applyFill="1" applyBorder="1"/>
    <xf numFmtId="3" fontId="4" fillId="6" borderId="23" xfId="0" applyNumberFormat="1" applyFont="1" applyFill="1" applyBorder="1"/>
    <xf numFmtId="165" fontId="1" fillId="0" borderId="13" xfId="0" applyNumberFormat="1" applyFont="1" applyBorder="1"/>
    <xf numFmtId="3" fontId="4" fillId="0" borderId="54" xfId="0" applyNumberFormat="1" applyFont="1" applyBorder="1"/>
    <xf numFmtId="0" fontId="0" fillId="0" borderId="30" xfId="0" applyFont="1" applyFill="1" applyBorder="1"/>
    <xf numFmtId="0" fontId="1" fillId="0" borderId="54" xfId="0" applyFont="1" applyFill="1" applyBorder="1"/>
    <xf numFmtId="0" fontId="4" fillId="6" borderId="42" xfId="0" applyFont="1" applyFill="1" applyBorder="1" applyAlignment="1">
      <alignment horizontal="left"/>
    </xf>
    <xf numFmtId="165" fontId="4" fillId="6" borderId="62" xfId="0" applyNumberFormat="1" applyFont="1" applyFill="1" applyBorder="1"/>
    <xf numFmtId="3" fontId="4" fillId="6" borderId="37" xfId="0" applyNumberFormat="1" applyFont="1" applyFill="1" applyBorder="1"/>
    <xf numFmtId="3" fontId="17" fillId="5" borderId="2" xfId="0" applyNumberFormat="1" applyFont="1" applyFill="1" applyBorder="1"/>
    <xf numFmtId="3" fontId="16" fillId="5" borderId="12" xfId="0" applyNumberFormat="1" applyFont="1" applyFill="1" applyBorder="1"/>
    <xf numFmtId="3" fontId="16" fillId="5" borderId="0" xfId="0" applyNumberFormat="1" applyFont="1" applyFill="1" applyBorder="1"/>
    <xf numFmtId="3" fontId="16" fillId="5" borderId="39" xfId="0" applyNumberFormat="1" applyFont="1" applyFill="1" applyBorder="1"/>
    <xf numFmtId="3" fontId="16" fillId="5" borderId="39" xfId="0" applyNumberFormat="1" applyFont="1" applyFill="1" applyBorder="1" applyAlignment="1">
      <alignment horizontal="right"/>
    </xf>
    <xf numFmtId="0" fontId="16" fillId="0" borderId="13" xfId="0" applyFont="1" applyBorder="1"/>
    <xf numFmtId="0" fontId="16" fillId="0" borderId="16" xfId="0" applyFont="1" applyBorder="1"/>
    <xf numFmtId="0" fontId="16" fillId="0" borderId="15" xfId="0" applyFont="1" applyBorder="1"/>
    <xf numFmtId="0" fontId="17" fillId="0" borderId="0" xfId="0" applyFont="1"/>
    <xf numFmtId="3" fontId="17" fillId="0" borderId="0" xfId="0" applyNumberFormat="1" applyFont="1" applyBorder="1"/>
    <xf numFmtId="3" fontId="16" fillId="0" borderId="0" xfId="0" applyNumberFormat="1" applyFont="1" applyFill="1" applyBorder="1"/>
    <xf numFmtId="3" fontId="14" fillId="5" borderId="7" xfId="0" applyNumberFormat="1" applyFont="1" applyFill="1" applyBorder="1"/>
    <xf numFmtId="3" fontId="14" fillId="5" borderId="30" xfId="0" applyNumberFormat="1" applyFont="1" applyFill="1" applyBorder="1" applyAlignment="1">
      <alignment horizontal="center"/>
    </xf>
    <xf numFmtId="3" fontId="16" fillId="0" borderId="13" xfId="0" applyNumberFormat="1" applyFont="1" applyBorder="1"/>
    <xf numFmtId="3" fontId="18" fillId="6" borderId="12" xfId="0" applyNumberFormat="1" applyFont="1" applyFill="1" applyBorder="1"/>
    <xf numFmtId="3" fontId="14" fillId="5" borderId="16" xfId="0" applyNumberFormat="1" applyFont="1" applyFill="1" applyBorder="1"/>
    <xf numFmtId="3" fontId="18" fillId="6" borderId="62" xfId="0" applyNumberFormat="1" applyFont="1" applyFill="1" applyBorder="1"/>
    <xf numFmtId="3" fontId="18" fillId="5" borderId="16" xfId="0" applyNumberFormat="1" applyFont="1" applyFill="1" applyBorder="1" applyAlignment="1">
      <alignment horizontal="right"/>
    </xf>
    <xf numFmtId="3" fontId="18" fillId="6" borderId="10" xfId="0" applyNumberFormat="1" applyFont="1" applyFill="1" applyBorder="1"/>
    <xf numFmtId="3" fontId="18" fillId="5" borderId="24" xfId="0" applyNumberFormat="1" applyFont="1" applyFill="1" applyBorder="1"/>
    <xf numFmtId="3" fontId="18" fillId="5" borderId="24" xfId="0" applyNumberFormat="1" applyFont="1" applyFill="1" applyBorder="1" applyAlignment="1">
      <alignment horizontal="right"/>
    </xf>
    <xf numFmtId="3" fontId="0" fillId="0" borderId="13" xfId="0" applyNumberFormat="1" applyFont="1" applyBorder="1"/>
    <xf numFmtId="3" fontId="0" fillId="5" borderId="16" xfId="0" applyNumberFormat="1" applyFont="1" applyFill="1" applyBorder="1"/>
    <xf numFmtId="3" fontId="0" fillId="5" borderId="17" xfId="0" applyNumberFormat="1" applyFont="1" applyFill="1" applyBorder="1"/>
    <xf numFmtId="3" fontId="0" fillId="5" borderId="22" xfId="0" applyNumberFormat="1" applyFont="1" applyFill="1" applyBorder="1"/>
    <xf numFmtId="3" fontId="1" fillId="5" borderId="22" xfId="0" applyNumberFormat="1" applyFont="1" applyFill="1" applyBorder="1"/>
    <xf numFmtId="3" fontId="4" fillId="0" borderId="13" xfId="0" applyNumberFormat="1" applyFont="1" applyBorder="1"/>
    <xf numFmtId="3" fontId="0" fillId="0" borderId="24" xfId="0" applyNumberFormat="1" applyFont="1" applyBorder="1"/>
    <xf numFmtId="3" fontId="4" fillId="0" borderId="17" xfId="0" applyNumberFormat="1" applyFont="1" applyBorder="1"/>
    <xf numFmtId="0" fontId="0" fillId="5" borderId="28" xfId="0" applyFont="1" applyFill="1" applyBorder="1" applyAlignment="1">
      <alignment horizontal="left" wrapText="1" indent="1"/>
    </xf>
    <xf numFmtId="0" fontId="3" fillId="5" borderId="30" xfId="0" applyFont="1" applyFill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3" fillId="0" borderId="28" xfId="0" applyFont="1" applyBorder="1" applyAlignment="1">
      <alignment horizontal="left" wrapText="1" indent="1"/>
    </xf>
    <xf numFmtId="3" fontId="4" fillId="0" borderId="42" xfId="0" applyNumberFormat="1" applyFont="1" applyBorder="1"/>
    <xf numFmtId="3" fontId="0" fillId="0" borderId="12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0" fillId="0" borderId="13" xfId="0" applyNumberFormat="1" applyFont="1" applyBorder="1" applyAlignment="1">
      <alignment horizontal="right"/>
    </xf>
    <xf numFmtId="3" fontId="4" fillId="5" borderId="24" xfId="0" applyNumberFormat="1" applyFont="1" applyFill="1" applyBorder="1"/>
    <xf numFmtId="3" fontId="0" fillId="5" borderId="12" xfId="0" applyNumberFormat="1" applyFont="1" applyFill="1" applyBorder="1" applyAlignment="1">
      <alignment horizontal="right"/>
    </xf>
    <xf numFmtId="3" fontId="18" fillId="0" borderId="12" xfId="0" applyNumberFormat="1" applyFont="1" applyFill="1" applyBorder="1"/>
    <xf numFmtId="0" fontId="2" fillId="5" borderId="0" xfId="0" applyFont="1" applyFill="1" applyBorder="1"/>
    <xf numFmtId="3" fontId="14" fillId="5" borderId="40" xfId="0" applyNumberFormat="1" applyFont="1" applyFill="1" applyBorder="1" applyAlignment="1">
      <alignment horizontal="right"/>
    </xf>
    <xf numFmtId="3" fontId="14" fillId="5" borderId="34" xfId="0" applyNumberFormat="1" applyFont="1" applyFill="1" applyBorder="1" applyAlignment="1">
      <alignment horizontal="right"/>
    </xf>
    <xf numFmtId="0" fontId="18" fillId="6" borderId="23" xfId="0" applyFont="1" applyFill="1" applyBorder="1"/>
    <xf numFmtId="3" fontId="18" fillId="6" borderId="66" xfId="0" applyNumberFormat="1" applyFont="1" applyFill="1" applyBorder="1" applyAlignment="1">
      <alignment horizontal="right"/>
    </xf>
    <xf numFmtId="3" fontId="18" fillId="6" borderId="62" xfId="0" applyNumberFormat="1" applyFont="1" applyFill="1" applyBorder="1" applyAlignment="1">
      <alignment horizontal="right"/>
    </xf>
    <xf numFmtId="3" fontId="18" fillId="6" borderId="42" xfId="0" applyNumberFormat="1" applyFont="1" applyFill="1" applyBorder="1" applyAlignment="1">
      <alignment horizontal="right"/>
    </xf>
    <xf numFmtId="3" fontId="18" fillId="6" borderId="37" xfId="0" applyNumberFormat="1" applyFont="1" applyFill="1" applyBorder="1" applyAlignment="1">
      <alignment horizontal="right"/>
    </xf>
    <xf numFmtId="3" fontId="18" fillId="6" borderId="32" xfId="0" applyNumberFormat="1" applyFont="1" applyFill="1" applyBorder="1" applyAlignment="1">
      <alignment horizontal="right"/>
    </xf>
    <xf numFmtId="0" fontId="14" fillId="0" borderId="0" xfId="0" applyFont="1"/>
    <xf numFmtId="3" fontId="14" fillId="5" borderId="30" xfId="0" applyNumberFormat="1" applyFont="1" applyFill="1" applyBorder="1" applyAlignment="1">
      <alignment horizontal="right"/>
    </xf>
    <xf numFmtId="3" fontId="14" fillId="5" borderId="15" xfId="0" applyNumberFormat="1" applyFont="1" applyFill="1" applyBorder="1" applyAlignment="1">
      <alignment horizontal="right"/>
    </xf>
    <xf numFmtId="3" fontId="0" fillId="0" borderId="12" xfId="0" applyNumberFormat="1" applyFont="1" applyFill="1" applyBorder="1"/>
    <xf numFmtId="0" fontId="9" fillId="0" borderId="45" xfId="0" applyFont="1" applyBorder="1" applyAlignment="1">
      <alignment vertical="top" wrapText="1"/>
    </xf>
    <xf numFmtId="3" fontId="9" fillId="0" borderId="23" xfId="0" applyNumberFormat="1" applyFont="1" applyBorder="1" applyAlignment="1">
      <alignment horizontal="center" vertical="top"/>
    </xf>
    <xf numFmtId="0" fontId="4" fillId="2" borderId="14" xfId="0" applyFont="1" applyFill="1" applyBorder="1" applyAlignment="1">
      <alignment wrapText="1"/>
    </xf>
    <xf numFmtId="0" fontId="0" fillId="0" borderId="0" xfId="0" applyAlignment="1">
      <alignment horizontal="right"/>
    </xf>
    <xf numFmtId="2" fontId="3" fillId="4" borderId="5" xfId="0" applyNumberFormat="1" applyFont="1" applyFill="1" applyBorder="1" applyAlignment="1">
      <alignment horizontal="center"/>
    </xf>
    <xf numFmtId="0" fontId="0" fillId="0" borderId="14" xfId="0" applyFill="1" applyBorder="1"/>
    <xf numFmtId="3" fontId="14" fillId="5" borderId="10" xfId="0" applyNumberFormat="1" applyFont="1" applyFill="1" applyBorder="1"/>
    <xf numFmtId="3" fontId="1" fillId="5" borderId="10" xfId="0" applyNumberFormat="1" applyFont="1" applyFill="1" applyBorder="1"/>
    <xf numFmtId="3" fontId="4" fillId="5" borderId="10" xfId="0" applyNumberFormat="1" applyFont="1" applyFill="1" applyBorder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3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center" vertical="center" wrapText="1"/>
    </xf>
    <xf numFmtId="0" fontId="22" fillId="0" borderId="78" xfId="0" applyFont="1" applyBorder="1" applyAlignment="1">
      <alignment wrapText="1"/>
    </xf>
    <xf numFmtId="0" fontId="22" fillId="0" borderId="79" xfId="0" applyFont="1" applyBorder="1" applyAlignment="1">
      <alignment wrapText="1"/>
    </xf>
    <xf numFmtId="0" fontId="24" fillId="0" borderId="80" xfId="0" applyFont="1" applyBorder="1" applyAlignment="1">
      <alignment wrapText="1"/>
    </xf>
    <xf numFmtId="0" fontId="24" fillId="0" borderId="81" xfId="0" applyFont="1" applyBorder="1" applyAlignment="1">
      <alignment wrapText="1"/>
    </xf>
    <xf numFmtId="0" fontId="24" fillId="0" borderId="82" xfId="0" applyFont="1" applyBorder="1" applyAlignment="1">
      <alignment wrapText="1"/>
    </xf>
    <xf numFmtId="0" fontId="25" fillId="0" borderId="83" xfId="0" applyFont="1" applyBorder="1" applyAlignment="1">
      <alignment wrapText="1"/>
    </xf>
    <xf numFmtId="0" fontId="25" fillId="0" borderId="82" xfId="0" applyFont="1" applyBorder="1" applyAlignment="1">
      <alignment wrapText="1"/>
    </xf>
    <xf numFmtId="0" fontId="22" fillId="0" borderId="47" xfId="0" applyFont="1" applyBorder="1" applyAlignment="1">
      <alignment wrapText="1"/>
    </xf>
    <xf numFmtId="0" fontId="22" fillId="0" borderId="84" xfId="0" applyFont="1" applyBorder="1" applyAlignment="1">
      <alignment wrapText="1"/>
    </xf>
    <xf numFmtId="0" fontId="25" fillId="0" borderId="19" xfId="0" applyFont="1" applyBorder="1" applyAlignment="1">
      <alignment wrapText="1"/>
    </xf>
    <xf numFmtId="0" fontId="24" fillId="0" borderId="46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85" xfId="0" applyFont="1" applyBorder="1" applyAlignment="1">
      <alignment wrapText="1"/>
    </xf>
    <xf numFmtId="0" fontId="25" fillId="0" borderId="15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2" fillId="0" borderId="84" xfId="0" applyFont="1" applyBorder="1" applyAlignment="1">
      <alignment horizontal="left" wrapText="1"/>
    </xf>
    <xf numFmtId="0" fontId="22" fillId="0" borderId="74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0" fontId="25" fillId="0" borderId="39" xfId="0" applyFont="1" applyBorder="1" applyAlignment="1">
      <alignment wrapText="1"/>
    </xf>
    <xf numFmtId="0" fontId="24" fillId="0" borderId="86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5" fillId="0" borderId="86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5" fillId="0" borderId="40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87" xfId="0" applyFont="1" applyBorder="1" applyAlignment="1">
      <alignment wrapText="1"/>
    </xf>
    <xf numFmtId="0" fontId="23" fillId="0" borderId="88" xfId="0" applyFont="1" applyBorder="1" applyAlignment="1">
      <alignment wrapText="1"/>
    </xf>
    <xf numFmtId="0" fontId="22" fillId="4" borderId="0" xfId="0" applyFont="1" applyFill="1" applyAlignment="1">
      <alignment wrapText="1"/>
    </xf>
    <xf numFmtId="0" fontId="22" fillId="4" borderId="2" xfId="0" applyFont="1" applyFill="1" applyBorder="1" applyAlignment="1">
      <alignment wrapText="1"/>
    </xf>
    <xf numFmtId="0" fontId="22" fillId="0" borderId="12" xfId="0" applyFont="1" applyBorder="1" applyAlignment="1">
      <alignment horizontal="center" vertical="center" wrapText="1"/>
    </xf>
    <xf numFmtId="0" fontId="22" fillId="0" borderId="28" xfId="0" applyFont="1" applyBorder="1" applyAlignment="1">
      <alignment wrapText="1"/>
    </xf>
    <xf numFmtId="0" fontId="22" fillId="0" borderId="40" xfId="0" applyFont="1" applyBorder="1" applyAlignment="1">
      <alignment wrapText="1"/>
    </xf>
    <xf numFmtId="0" fontId="22" fillId="0" borderId="39" xfId="0" applyFont="1" applyBorder="1" applyAlignment="1">
      <alignment wrapText="1"/>
    </xf>
    <xf numFmtId="0" fontId="22" fillId="0" borderId="86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24" xfId="0" applyFont="1" applyBorder="1" applyAlignment="1">
      <alignment wrapText="1"/>
    </xf>
    <xf numFmtId="0" fontId="25" fillId="0" borderId="89" xfId="0" applyFont="1" applyBorder="1" applyAlignment="1">
      <alignment wrapText="1"/>
    </xf>
    <xf numFmtId="0" fontId="24" fillId="0" borderId="34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3" fillId="0" borderId="44" xfId="0" applyFont="1" applyBorder="1" applyAlignment="1">
      <alignment wrapText="1"/>
    </xf>
    <xf numFmtId="0" fontId="23" fillId="0" borderId="90" xfId="0" applyFont="1" applyBorder="1" applyAlignment="1">
      <alignment wrapText="1"/>
    </xf>
    <xf numFmtId="0" fontId="27" fillId="0" borderId="0" xfId="0" applyFont="1"/>
    <xf numFmtId="0" fontId="28" fillId="0" borderId="91" xfId="0" applyFont="1" applyBorder="1"/>
    <xf numFmtId="166" fontId="28" fillId="0" borderId="24" xfId="1" applyNumberFormat="1" applyFont="1" applyBorder="1"/>
    <xf numFmtId="0" fontId="28" fillId="0" borderId="61" xfId="0" applyFont="1" applyBorder="1" applyAlignment="1">
      <alignment wrapText="1"/>
    </xf>
    <xf numFmtId="166" fontId="28" fillId="0" borderId="12" xfId="1" applyNumberFormat="1" applyFont="1" applyBorder="1"/>
    <xf numFmtId="166" fontId="28" fillId="0" borderId="29" xfId="1" applyNumberFormat="1" applyFont="1" applyBorder="1"/>
    <xf numFmtId="0" fontId="28" fillId="0" borderId="61" xfId="0" applyFont="1" applyBorder="1"/>
    <xf numFmtId="0" fontId="28" fillId="0" borderId="52" xfId="0" applyFont="1" applyBorder="1" applyAlignment="1">
      <alignment wrapText="1"/>
    </xf>
    <xf numFmtId="166" fontId="28" fillId="0" borderId="92" xfId="1" applyNumberFormat="1" applyFont="1" applyBorder="1"/>
    <xf numFmtId="166" fontId="28" fillId="0" borderId="10" xfId="1" applyNumberFormat="1" applyFont="1" applyBorder="1"/>
    <xf numFmtId="0" fontId="27" fillId="0" borderId="35" xfId="0" applyFont="1" applyBorder="1"/>
    <xf numFmtId="166" fontId="27" fillId="0" borderId="9" xfId="1" applyNumberFormat="1" applyFont="1" applyBorder="1"/>
    <xf numFmtId="3" fontId="27" fillId="0" borderId="35" xfId="0" applyNumberFormat="1" applyFont="1" applyBorder="1"/>
    <xf numFmtId="0" fontId="28" fillId="0" borderId="47" xfId="0" applyFont="1" applyBorder="1"/>
    <xf numFmtId="166" fontId="28" fillId="0" borderId="15" xfId="1" applyNumberFormat="1" applyFont="1" applyBorder="1"/>
    <xf numFmtId="0" fontId="27" fillId="0" borderId="27" xfId="0" applyFont="1" applyBorder="1"/>
    <xf numFmtId="166" fontId="27" fillId="0" borderId="22" xfId="1" applyNumberFormat="1" applyFont="1" applyBorder="1"/>
    <xf numFmtId="3" fontId="27" fillId="0" borderId="27" xfId="0" applyNumberFormat="1" applyFont="1" applyBorder="1"/>
    <xf numFmtId="3" fontId="27" fillId="0" borderId="88" xfId="0" applyNumberFormat="1" applyFont="1" applyBorder="1"/>
    <xf numFmtId="166" fontId="27" fillId="0" borderId="32" xfId="1" applyNumberFormat="1" applyFont="1" applyBorder="1"/>
    <xf numFmtId="0" fontId="27" fillId="0" borderId="93" xfId="0" applyFont="1" applyBorder="1"/>
    <xf numFmtId="166" fontId="27" fillId="0" borderId="52" xfId="1" applyNumberFormat="1" applyFont="1" applyBorder="1"/>
    <xf numFmtId="3" fontId="27" fillId="0" borderId="93" xfId="0" applyNumberFormat="1" applyFont="1" applyBorder="1"/>
    <xf numFmtId="167" fontId="34" fillId="0" borderId="0" xfId="0" applyNumberFormat="1" applyFont="1" applyAlignment="1">
      <alignment horizontal="center" vertical="center" wrapText="1"/>
    </xf>
    <xf numFmtId="167" fontId="35" fillId="0" borderId="0" xfId="0" applyNumberFormat="1" applyFont="1" applyAlignment="1">
      <alignment horizontal="right" vertical="center"/>
    </xf>
    <xf numFmtId="0" fontId="36" fillId="0" borderId="42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1" fontId="36" fillId="0" borderId="56" xfId="0" applyNumberFormat="1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24" xfId="0" applyFont="1" applyBorder="1" applyAlignment="1" applyProtection="1">
      <alignment vertical="center" wrapText="1"/>
      <protection locked="0"/>
    </xf>
    <xf numFmtId="167" fontId="37" fillId="0" borderId="24" xfId="0" applyNumberFormat="1" applyFont="1" applyBorder="1" applyAlignment="1" applyProtection="1">
      <alignment horizontal="right" vertical="center" wrapText="1" indent="1"/>
      <protection locked="0"/>
    </xf>
    <xf numFmtId="3" fontId="37" fillId="0" borderId="60" xfId="0" applyNumberFormat="1" applyFont="1" applyBorder="1" applyAlignment="1" applyProtection="1">
      <alignment horizontal="right" vertical="center" wrapText="1" indent="1"/>
      <protection locked="0"/>
    </xf>
    <xf numFmtId="0" fontId="37" fillId="0" borderId="28" xfId="0" applyFont="1" applyBorder="1" applyAlignment="1">
      <alignment horizontal="center" vertical="center" wrapText="1"/>
    </xf>
    <xf numFmtId="0" fontId="37" fillId="0" borderId="12" xfId="0" applyFont="1" applyBorder="1" applyAlignment="1" applyProtection="1">
      <alignment vertical="center" wrapText="1"/>
      <protection locked="0"/>
    </xf>
    <xf numFmtId="167" fontId="37" fillId="0" borderId="12" xfId="0" applyNumberFormat="1" applyFont="1" applyBorder="1" applyAlignment="1" applyProtection="1">
      <alignment horizontal="right" vertical="center" wrapText="1" indent="1"/>
      <protection locked="0"/>
    </xf>
    <xf numFmtId="3" fontId="37" fillId="0" borderId="29" xfId="0" applyNumberFormat="1" applyFont="1" applyBorder="1" applyAlignment="1" applyProtection="1">
      <alignment horizontal="right" vertical="center" wrapText="1" indent="1"/>
      <protection locked="0"/>
    </xf>
    <xf numFmtId="0" fontId="37" fillId="0" borderId="3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167" fontId="38" fillId="0" borderId="12" xfId="0" applyNumberFormat="1" applyFont="1" applyBorder="1" applyAlignment="1" applyProtection="1">
      <alignment horizontal="right" vertical="center" wrapText="1" indent="1"/>
      <protection locked="0"/>
    </xf>
    <xf numFmtId="3" fontId="38" fillId="0" borderId="29" xfId="0" applyNumberFormat="1" applyFont="1" applyBorder="1" applyAlignment="1" applyProtection="1">
      <alignment horizontal="right" vertical="center" wrapText="1" indent="1"/>
      <protection locked="0"/>
    </xf>
    <xf numFmtId="0" fontId="37" fillId="0" borderId="36" xfId="0" applyFont="1" applyBorder="1" applyAlignment="1">
      <alignment horizontal="center" vertical="center" wrapText="1"/>
    </xf>
    <xf numFmtId="167" fontId="8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8" fillId="0" borderId="29" xfId="0" applyNumberFormat="1" applyFont="1" applyBorder="1" applyAlignment="1" applyProtection="1">
      <alignment horizontal="right" vertical="center" wrapText="1" indent="1"/>
      <protection locked="0"/>
    </xf>
    <xf numFmtId="0" fontId="7" fillId="0" borderId="12" xfId="0" applyFont="1" applyBorder="1" applyAlignment="1" applyProtection="1">
      <alignment vertical="center" wrapText="1"/>
      <protection locked="0"/>
    </xf>
    <xf numFmtId="167" fontId="39" fillId="0" borderId="12" xfId="0" applyNumberFormat="1" applyFont="1" applyBorder="1" applyAlignment="1">
      <alignment horizontal="right" vertical="center" wrapText="1"/>
    </xf>
    <xf numFmtId="0" fontId="37" fillId="0" borderId="13" xfId="0" applyFont="1" applyBorder="1" applyAlignment="1" applyProtection="1">
      <alignment vertical="center" wrapText="1"/>
      <protection locked="0"/>
    </xf>
    <xf numFmtId="167" fontId="38" fillId="0" borderId="13" xfId="0" applyNumberFormat="1" applyFont="1" applyBorder="1" applyAlignment="1" applyProtection="1">
      <alignment horizontal="right" vertical="center" wrapText="1" indent="1"/>
      <protection locked="0"/>
    </xf>
    <xf numFmtId="167" fontId="40" fillId="0" borderId="54" xfId="0" applyNumberFormat="1" applyFont="1" applyBorder="1" applyAlignment="1" applyProtection="1">
      <alignment horizontal="right" vertical="center" wrapText="1" indent="1"/>
      <protection locked="0"/>
    </xf>
    <xf numFmtId="167" fontId="37" fillId="0" borderId="13" xfId="0" applyNumberFormat="1" applyFont="1" applyBorder="1" applyAlignment="1" applyProtection="1">
      <alignment horizontal="right" vertical="center" wrapText="1" indent="1"/>
      <protection locked="0"/>
    </xf>
    <xf numFmtId="3" fontId="37" fillId="0" borderId="54" xfId="0" applyNumberFormat="1" applyFont="1" applyBorder="1" applyAlignment="1" applyProtection="1">
      <alignment horizontal="right" vertical="center" wrapText="1" indent="1"/>
      <protection locked="0"/>
    </xf>
    <xf numFmtId="0" fontId="37" fillId="0" borderId="42" xfId="0" applyFont="1" applyBorder="1" applyAlignment="1">
      <alignment horizontal="center" vertical="center" wrapText="1"/>
    </xf>
    <xf numFmtId="0" fontId="38" fillId="0" borderId="38" xfId="0" applyFont="1" applyBorder="1" applyAlignment="1" applyProtection="1">
      <alignment vertical="center" wrapText="1"/>
      <protection locked="0"/>
    </xf>
    <xf numFmtId="167" fontId="38" fillId="0" borderId="66" xfId="0" applyNumberFormat="1" applyFont="1" applyBorder="1" applyAlignment="1" applyProtection="1">
      <alignment horizontal="right" vertical="center" wrapText="1" indent="1"/>
      <protection locked="0"/>
    </xf>
    <xf numFmtId="167" fontId="38" fillId="0" borderId="37" xfId="0" applyNumberFormat="1" applyFont="1" applyBorder="1" applyAlignment="1" applyProtection="1">
      <alignment horizontal="right" vertical="center" wrapText="1" indent="1"/>
      <protection locked="0"/>
    </xf>
    <xf numFmtId="0" fontId="0" fillId="0" borderId="0" xfId="0" applyAlignment="1">
      <alignment horizontal="right" vertical="center" wrapText="1"/>
    </xf>
    <xf numFmtId="0" fontId="21" fillId="0" borderId="0" xfId="0" applyFont="1" applyAlignment="1">
      <alignment vertical="center" wrapText="1"/>
    </xf>
    <xf numFmtId="166" fontId="28" fillId="0" borderId="31" xfId="1" applyNumberFormat="1" applyFont="1" applyBorder="1"/>
    <xf numFmtId="166" fontId="28" fillId="3" borderId="25" xfId="1" applyNumberFormat="1" applyFont="1" applyFill="1" applyBorder="1" applyAlignment="1"/>
    <xf numFmtId="166" fontId="28" fillId="0" borderId="63" xfId="1" applyNumberFormat="1" applyFont="1" applyBorder="1"/>
    <xf numFmtId="166" fontId="28" fillId="3" borderId="63" xfId="1" applyNumberFormat="1" applyFont="1" applyFill="1" applyBorder="1" applyAlignment="1"/>
    <xf numFmtId="166" fontId="30" fillId="3" borderId="68" xfId="1" applyNumberFormat="1" applyFont="1" applyFill="1" applyBorder="1" applyAlignment="1"/>
    <xf numFmtId="166" fontId="28" fillId="3" borderId="24" xfId="1" applyNumberFormat="1" applyFont="1" applyFill="1" applyBorder="1" applyAlignment="1"/>
    <xf numFmtId="166" fontId="28" fillId="3" borderId="12" xfId="1" applyNumberFormat="1" applyFont="1" applyFill="1" applyBorder="1" applyAlignment="1"/>
    <xf numFmtId="166" fontId="30" fillId="3" borderId="10" xfId="1" applyNumberFormat="1" applyFont="1" applyFill="1" applyBorder="1" applyAlignment="1"/>
    <xf numFmtId="166" fontId="28" fillId="0" borderId="55" xfId="1" applyNumberFormat="1" applyFont="1" applyBorder="1"/>
    <xf numFmtId="166" fontId="28" fillId="0" borderId="53" xfId="1" applyNumberFormat="1" applyFont="1" applyBorder="1"/>
    <xf numFmtId="166" fontId="28" fillId="3" borderId="68" xfId="1" applyNumberFormat="1" applyFont="1" applyFill="1" applyBorder="1" applyAlignment="1"/>
    <xf numFmtId="166" fontId="28" fillId="3" borderId="10" xfId="1" applyNumberFormat="1" applyFont="1" applyFill="1" applyBorder="1" applyAlignment="1"/>
    <xf numFmtId="3" fontId="32" fillId="0" borderId="58" xfId="0" applyNumberFormat="1" applyFont="1" applyBorder="1" applyAlignment="1">
      <alignment wrapText="1"/>
    </xf>
    <xf numFmtId="3" fontId="28" fillId="0" borderId="58" xfId="0" applyNumberFormat="1" applyFont="1" applyBorder="1"/>
    <xf numFmtId="3" fontId="28" fillId="0" borderId="58" xfId="0" applyNumberFormat="1" applyFont="1" applyBorder="1" applyAlignment="1">
      <alignment wrapText="1"/>
    </xf>
    <xf numFmtId="3" fontId="28" fillId="0" borderId="93" xfId="0" applyNumberFormat="1" applyFont="1" applyBorder="1"/>
    <xf numFmtId="166" fontId="28" fillId="3" borderId="59" xfId="1" applyNumberFormat="1" applyFont="1" applyFill="1" applyBorder="1" applyAlignment="1"/>
    <xf numFmtId="166" fontId="28" fillId="3" borderId="28" xfId="1" applyNumberFormat="1" applyFont="1" applyFill="1" applyBorder="1" applyAlignment="1"/>
    <xf numFmtId="166" fontId="28" fillId="3" borderId="14" xfId="1" applyNumberFormat="1" applyFont="1" applyFill="1" applyBorder="1" applyAlignment="1"/>
    <xf numFmtId="3" fontId="28" fillId="0" borderId="7" xfId="0" applyNumberFormat="1" applyFont="1" applyBorder="1" applyAlignment="1">
      <alignment wrapText="1"/>
    </xf>
    <xf numFmtId="0" fontId="28" fillId="0" borderId="58" xfId="0" applyFont="1" applyBorder="1"/>
    <xf numFmtId="3" fontId="28" fillId="0" borderId="93" xfId="0" applyNumberFormat="1" applyFont="1" applyBorder="1" applyAlignment="1">
      <alignment wrapText="1"/>
    </xf>
    <xf numFmtId="166" fontId="28" fillId="0" borderId="28" xfId="1" applyNumberFormat="1" applyFont="1" applyBorder="1"/>
    <xf numFmtId="166" fontId="30" fillId="3" borderId="28" xfId="1" applyNumberFormat="1" applyFont="1" applyFill="1" applyBorder="1" applyAlignment="1"/>
    <xf numFmtId="166" fontId="30" fillId="3" borderId="14" xfId="1" applyNumberFormat="1" applyFont="1" applyFill="1" applyBorder="1" applyAlignment="1"/>
    <xf numFmtId="0" fontId="28" fillId="0" borderId="43" xfId="0" applyFont="1" applyBorder="1"/>
    <xf numFmtId="0" fontId="28" fillId="0" borderId="58" xfId="0" applyFont="1" applyBorder="1" applyAlignment="1">
      <alignment wrapText="1"/>
    </xf>
    <xf numFmtId="0" fontId="28" fillId="0" borderId="93" xfId="0" applyFont="1" applyBorder="1" applyAlignment="1">
      <alignment wrapText="1"/>
    </xf>
    <xf numFmtId="0" fontId="28" fillId="0" borderId="59" xfId="0" applyFont="1" applyBorder="1"/>
    <xf numFmtId="166" fontId="28" fillId="0" borderId="47" xfId="1" applyNumberFormat="1" applyFont="1" applyBorder="1"/>
    <xf numFmtId="0" fontId="0" fillId="0" borderId="4" xfId="0" applyBorder="1"/>
    <xf numFmtId="166" fontId="28" fillId="0" borderId="14" xfId="1" applyNumberFormat="1" applyFont="1" applyBorder="1"/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" fontId="9" fillId="0" borderId="50" xfId="0" applyNumberFormat="1" applyFont="1" applyBorder="1" applyAlignment="1">
      <alignment horizontal="center" vertical="top" wrapText="1"/>
    </xf>
    <xf numFmtId="3" fontId="9" fillId="0" borderId="49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/>
    <xf numFmtId="3" fontId="2" fillId="5" borderId="0" xfId="0" applyNumberFormat="1" applyFont="1" applyFill="1" applyAlignment="1">
      <alignment horizontal="center"/>
    </xf>
    <xf numFmtId="3" fontId="3" fillId="5" borderId="0" xfId="0" applyNumberFormat="1" applyFont="1" applyFill="1" applyAlignment="1">
      <alignment horizontal="center"/>
    </xf>
    <xf numFmtId="2" fontId="3" fillId="0" borderId="67" xfId="0" applyNumberFormat="1" applyFont="1" applyBorder="1" applyAlignment="1">
      <alignment horizontal="center" wrapText="1"/>
    </xf>
    <xf numFmtId="2" fontId="0" fillId="0" borderId="11" xfId="0" applyNumberFormat="1" applyBorder="1" applyAlignment="1">
      <alignment horizontal="center" wrapText="1"/>
    </xf>
    <xf numFmtId="0" fontId="3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right"/>
    </xf>
    <xf numFmtId="0" fontId="0" fillId="0" borderId="44" xfId="0" applyBorder="1" applyAlignment="1">
      <alignment horizontal="right"/>
    </xf>
    <xf numFmtId="0" fontId="1" fillId="0" borderId="44" xfId="0" applyFont="1" applyBorder="1" applyAlignment="1">
      <alignment horizontal="right"/>
    </xf>
    <xf numFmtId="0" fontId="0" fillId="5" borderId="44" xfId="0" applyFont="1" applyFill="1" applyBorder="1" applyAlignment="1">
      <alignment horizontal="right"/>
    </xf>
    <xf numFmtId="0" fontId="1" fillId="5" borderId="44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44" xfId="0" applyFont="1" applyBorder="1" applyAlignment="1">
      <alignment horizontal="right"/>
    </xf>
    <xf numFmtId="0" fontId="2" fillId="0" borderId="6" xfId="0" applyFont="1" applyBorder="1" applyAlignment="1"/>
    <xf numFmtId="0" fontId="0" fillId="0" borderId="9" xfId="0" applyBorder="1" applyAlignment="1"/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6" borderId="34" xfId="0" applyFont="1" applyFill="1" applyBorder="1" applyAlignment="1">
      <alignment horizontal="center"/>
    </xf>
    <xf numFmtId="0" fontId="4" fillId="6" borderId="39" xfId="0" applyFont="1" applyFill="1" applyBorder="1" applyAlignment="1">
      <alignment horizontal="center"/>
    </xf>
    <xf numFmtId="0" fontId="4" fillId="6" borderId="40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44" xfId="0" applyFont="1" applyFill="1" applyBorder="1" applyAlignment="1">
      <alignment horizontal="right"/>
    </xf>
    <xf numFmtId="0" fontId="3" fillId="5" borderId="56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4" fillId="7" borderId="39" xfId="0" applyFont="1" applyFill="1" applyBorder="1" applyAlignment="1">
      <alignment horizontal="center" vertical="center"/>
    </xf>
    <xf numFmtId="0" fontId="4" fillId="7" borderId="58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63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/>
    </xf>
    <xf numFmtId="0" fontId="4" fillId="7" borderId="63" xfId="0" applyFont="1" applyFill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0" fillId="6" borderId="58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4" fillId="7" borderId="58" xfId="0" applyFont="1" applyFill="1" applyBorder="1" applyAlignment="1"/>
    <xf numFmtId="0" fontId="4" fillId="7" borderId="39" xfId="0" applyFont="1" applyFill="1" applyBorder="1" applyAlignment="1"/>
    <xf numFmtId="0" fontId="4" fillId="7" borderId="63" xfId="0" applyFont="1" applyFill="1" applyBorder="1" applyAlignment="1"/>
    <xf numFmtId="0" fontId="4" fillId="5" borderId="21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0" fillId="5" borderId="46" xfId="0" applyFill="1" applyBorder="1" applyAlignment="1">
      <alignment horizontal="right"/>
    </xf>
    <xf numFmtId="0" fontId="0" fillId="0" borderId="0" xfId="0" applyAlignment="1">
      <alignment horizontal="center" wrapText="1"/>
    </xf>
    <xf numFmtId="0" fontId="4" fillId="0" borderId="20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6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1" fillId="0" borderId="71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22" fillId="0" borderId="38" xfId="0" applyFont="1" applyBorder="1" applyAlignment="1">
      <alignment horizont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74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7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3" borderId="44" xfId="0" applyFont="1" applyFill="1" applyBorder="1" applyAlignment="1">
      <alignment horizontal="right"/>
    </xf>
    <xf numFmtId="0" fontId="27" fillId="0" borderId="6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/>
    </xf>
    <xf numFmtId="0" fontId="31" fillId="0" borderId="73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29" fillId="6" borderId="1" xfId="0" applyFont="1" applyFill="1" applyBorder="1" applyAlignment="1">
      <alignment horizontal="left" vertical="center" wrapText="1"/>
    </xf>
    <xf numFmtId="0" fontId="29" fillId="6" borderId="2" xfId="0" applyFont="1" applyFill="1" applyBorder="1" applyAlignment="1">
      <alignment horizontal="left" vertical="center" wrapText="1"/>
    </xf>
    <xf numFmtId="0" fontId="29" fillId="6" borderId="35" xfId="0" applyFont="1" applyFill="1" applyBorder="1" applyAlignment="1">
      <alignment horizontal="left" vertical="center" wrapText="1"/>
    </xf>
    <xf numFmtId="0" fontId="29" fillId="6" borderId="44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35" xfId="0" applyFont="1" applyFill="1" applyBorder="1" applyAlignment="1">
      <alignment horizontal="left" vertical="center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1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35" xfId="0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3" fontId="29" fillId="6" borderId="1" xfId="0" applyNumberFormat="1" applyFont="1" applyFill="1" applyBorder="1" applyAlignment="1">
      <alignment horizontal="left" vertical="center" wrapText="1"/>
    </xf>
    <xf numFmtId="3" fontId="29" fillId="6" borderId="2" xfId="0" applyNumberFormat="1" applyFont="1" applyFill="1" applyBorder="1" applyAlignment="1">
      <alignment horizontal="left" vertical="center" wrapText="1"/>
    </xf>
    <xf numFmtId="3" fontId="29" fillId="6" borderId="3" xfId="0" applyNumberFormat="1" applyFont="1" applyFill="1" applyBorder="1" applyAlignment="1">
      <alignment horizontal="left" vertical="center" wrapText="1"/>
    </xf>
    <xf numFmtId="3" fontId="29" fillId="6" borderId="35" xfId="0" applyNumberFormat="1" applyFont="1" applyFill="1" applyBorder="1" applyAlignment="1">
      <alignment horizontal="left" vertical="center" wrapText="1"/>
    </xf>
    <xf numFmtId="3" fontId="29" fillId="6" borderId="44" xfId="0" applyNumberFormat="1" applyFont="1" applyFill="1" applyBorder="1" applyAlignment="1">
      <alignment horizontal="left" vertical="center" wrapText="1"/>
    </xf>
    <xf numFmtId="3" fontId="29" fillId="6" borderId="1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7" fontId="33" fillId="0" borderId="0" xfId="0" applyNumberFormat="1" applyFont="1" applyAlignment="1">
      <alignment horizontal="center" vertical="center" wrapText="1"/>
    </xf>
    <xf numFmtId="167" fontId="34" fillId="0" borderId="44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B55"/>
  <sheetViews>
    <sheetView tabSelected="1" view="pageBreakPreview" zoomScaleSheetLayoutView="100" workbookViewId="0">
      <selection activeCell="J23" sqref="J23"/>
    </sheetView>
  </sheetViews>
  <sheetFormatPr defaultRowHeight="12.75" x14ac:dyDescent="0.2"/>
  <cols>
    <col min="1" max="1" width="15.42578125" style="133" customWidth="1"/>
    <col min="2" max="2" width="82" style="136" customWidth="1"/>
    <col min="3" max="16384" width="9.140625" style="130"/>
  </cols>
  <sheetData>
    <row r="1" spans="1:2" s="23" customFormat="1" x14ac:dyDescent="0.2">
      <c r="A1" s="707" t="s">
        <v>595</v>
      </c>
      <c r="B1" s="707"/>
    </row>
    <row r="2" spans="1:2" s="23" customFormat="1" ht="13.5" thickBot="1" x14ac:dyDescent="0.25">
      <c r="A2" s="289"/>
      <c r="B2" s="141" t="s">
        <v>155</v>
      </c>
    </row>
    <row r="3" spans="1:2" ht="18.75" customHeight="1" thickBot="1" x14ac:dyDescent="0.25">
      <c r="A3" s="239" t="s">
        <v>52</v>
      </c>
      <c r="B3" s="134" t="s">
        <v>53</v>
      </c>
    </row>
    <row r="4" spans="1:2" ht="19.5" customHeight="1" thickBot="1" x14ac:dyDescent="0.25">
      <c r="A4" s="240" t="s">
        <v>86</v>
      </c>
      <c r="B4" s="137" t="s">
        <v>174</v>
      </c>
    </row>
    <row r="5" spans="1:2" ht="13.5" customHeight="1" thickBot="1" x14ac:dyDescent="0.25">
      <c r="A5" s="241" t="s">
        <v>79</v>
      </c>
      <c r="B5" s="135" t="s">
        <v>80</v>
      </c>
    </row>
    <row r="6" spans="1:2" ht="13.5" customHeight="1" thickBot="1" x14ac:dyDescent="0.25">
      <c r="A6" s="241" t="s">
        <v>132</v>
      </c>
      <c r="B6" s="135" t="s">
        <v>78</v>
      </c>
    </row>
    <row r="7" spans="1:2" ht="29.25" customHeight="1" thickBot="1" x14ac:dyDescent="0.25">
      <c r="A7" s="241" t="s">
        <v>58</v>
      </c>
      <c r="B7" s="135" t="s">
        <v>59</v>
      </c>
    </row>
    <row r="8" spans="1:2" ht="18.75" customHeight="1" thickBot="1" x14ac:dyDescent="0.25">
      <c r="A8" s="241" t="s">
        <v>273</v>
      </c>
      <c r="B8" s="135" t="s">
        <v>274</v>
      </c>
    </row>
    <row r="9" spans="1:2" ht="26.25" thickBot="1" x14ac:dyDescent="0.25">
      <c r="A9" s="386" t="s">
        <v>275</v>
      </c>
      <c r="B9" s="387" t="s">
        <v>276</v>
      </c>
    </row>
    <row r="10" spans="1:2" ht="13.5" thickBot="1" x14ac:dyDescent="0.25">
      <c r="A10" s="388" t="s">
        <v>277</v>
      </c>
      <c r="B10" s="389" t="s">
        <v>278</v>
      </c>
    </row>
    <row r="11" spans="1:2" ht="18.75" customHeight="1" thickBot="1" x14ac:dyDescent="0.25">
      <c r="A11" s="241" t="s">
        <v>66</v>
      </c>
      <c r="B11" s="135" t="s">
        <v>133</v>
      </c>
    </row>
    <row r="12" spans="1:2" ht="18.75" customHeight="1" thickBot="1" x14ac:dyDescent="0.25">
      <c r="A12" s="241" t="s">
        <v>67</v>
      </c>
      <c r="B12" s="135" t="s">
        <v>226</v>
      </c>
    </row>
    <row r="13" spans="1:2" ht="18.75" customHeight="1" thickBot="1" x14ac:dyDescent="0.25">
      <c r="A13" s="241" t="s">
        <v>76</v>
      </c>
      <c r="B13" s="135" t="s">
        <v>134</v>
      </c>
    </row>
    <row r="14" spans="1:2" ht="18.75" customHeight="1" thickBot="1" x14ac:dyDescent="0.25">
      <c r="A14" s="241" t="s">
        <v>175</v>
      </c>
      <c r="B14" s="135" t="s">
        <v>176</v>
      </c>
    </row>
    <row r="15" spans="1:2" ht="18.75" customHeight="1" thickBot="1" x14ac:dyDescent="0.25">
      <c r="A15" s="241" t="s">
        <v>60</v>
      </c>
      <c r="B15" s="135" t="s">
        <v>61</v>
      </c>
    </row>
    <row r="16" spans="1:2" ht="18.75" customHeight="1" thickBot="1" x14ac:dyDescent="0.25">
      <c r="A16" s="241" t="s">
        <v>56</v>
      </c>
      <c r="B16" s="135" t="s">
        <v>57</v>
      </c>
    </row>
    <row r="17" spans="1:2" ht="18.75" customHeight="1" thickBot="1" x14ac:dyDescent="0.25">
      <c r="A17" s="241" t="s">
        <v>279</v>
      </c>
      <c r="B17" s="135" t="s">
        <v>135</v>
      </c>
    </row>
    <row r="18" spans="1:2" ht="18.75" customHeight="1" thickBot="1" x14ac:dyDescent="0.25">
      <c r="A18" s="241" t="s">
        <v>280</v>
      </c>
      <c r="B18" s="135" t="s">
        <v>281</v>
      </c>
    </row>
    <row r="19" spans="1:2" ht="15" customHeight="1" thickBot="1" x14ac:dyDescent="0.25">
      <c r="A19" s="241" t="s">
        <v>54</v>
      </c>
      <c r="B19" s="135" t="s">
        <v>55</v>
      </c>
    </row>
    <row r="20" spans="1:2" ht="15" customHeight="1" thickBot="1" x14ac:dyDescent="0.25">
      <c r="A20" s="241" t="s">
        <v>282</v>
      </c>
      <c r="B20" s="135" t="s">
        <v>283</v>
      </c>
    </row>
    <row r="21" spans="1:2" ht="16.5" customHeight="1" thickBot="1" x14ac:dyDescent="0.25">
      <c r="A21" s="241" t="s">
        <v>62</v>
      </c>
      <c r="B21" s="135" t="s">
        <v>63</v>
      </c>
    </row>
    <row r="22" spans="1:2" ht="18.75" customHeight="1" thickBot="1" x14ac:dyDescent="0.25">
      <c r="A22" s="241" t="s">
        <v>138</v>
      </c>
      <c r="B22" s="135" t="s">
        <v>139</v>
      </c>
    </row>
    <row r="23" spans="1:2" ht="17.25" customHeight="1" thickBot="1" x14ac:dyDescent="0.25">
      <c r="A23" s="241" t="s">
        <v>64</v>
      </c>
      <c r="B23" s="135" t="s">
        <v>65</v>
      </c>
    </row>
    <row r="24" spans="1:2" ht="18" customHeight="1" thickBot="1" x14ac:dyDescent="0.25">
      <c r="A24" s="241" t="s">
        <v>70</v>
      </c>
      <c r="B24" s="135" t="s">
        <v>71</v>
      </c>
    </row>
    <row r="25" spans="1:2" ht="18" customHeight="1" thickBot="1" x14ac:dyDescent="0.25">
      <c r="A25" s="241" t="s">
        <v>72</v>
      </c>
      <c r="B25" s="135" t="s">
        <v>73</v>
      </c>
    </row>
    <row r="26" spans="1:2" ht="18" customHeight="1" thickBot="1" x14ac:dyDescent="0.25">
      <c r="A26" s="241" t="s">
        <v>286</v>
      </c>
      <c r="B26" s="135" t="s">
        <v>287</v>
      </c>
    </row>
    <row r="27" spans="1:2" ht="18" customHeight="1" thickBot="1" x14ac:dyDescent="0.25">
      <c r="A27" s="241" t="s">
        <v>284</v>
      </c>
      <c r="B27" s="135" t="s">
        <v>285</v>
      </c>
    </row>
    <row r="28" spans="1:2" ht="18" customHeight="1" thickBot="1" x14ac:dyDescent="0.25">
      <c r="A28" s="241" t="s">
        <v>74</v>
      </c>
      <c r="B28" s="135" t="s">
        <v>196</v>
      </c>
    </row>
    <row r="29" spans="1:2" ht="18" customHeight="1" thickBot="1" x14ac:dyDescent="0.25">
      <c r="A29" s="241" t="s">
        <v>177</v>
      </c>
      <c r="B29" s="135" t="s">
        <v>221</v>
      </c>
    </row>
    <row r="30" spans="1:2" ht="18" customHeight="1" thickBot="1" x14ac:dyDescent="0.25">
      <c r="A30" s="241" t="s">
        <v>288</v>
      </c>
      <c r="B30" s="135" t="s">
        <v>289</v>
      </c>
    </row>
    <row r="31" spans="1:2" ht="18" customHeight="1" thickBot="1" x14ac:dyDescent="0.25">
      <c r="A31" s="241" t="s">
        <v>178</v>
      </c>
      <c r="B31" s="135" t="s">
        <v>179</v>
      </c>
    </row>
    <row r="32" spans="1:2" ht="16.5" customHeight="1" thickBot="1" x14ac:dyDescent="0.25">
      <c r="A32" s="241" t="s">
        <v>77</v>
      </c>
      <c r="B32" s="135" t="s">
        <v>140</v>
      </c>
    </row>
    <row r="33" spans="1:2" ht="16.5" customHeight="1" thickBot="1" x14ac:dyDescent="0.25">
      <c r="A33" s="241" t="s">
        <v>290</v>
      </c>
      <c r="B33" s="135" t="s">
        <v>291</v>
      </c>
    </row>
    <row r="34" spans="1:2" ht="15" customHeight="1" thickBot="1" x14ac:dyDescent="0.25">
      <c r="A34" s="241" t="s">
        <v>147</v>
      </c>
      <c r="B34" s="135" t="s">
        <v>141</v>
      </c>
    </row>
    <row r="35" spans="1:2" ht="20.25" customHeight="1" thickBot="1" x14ac:dyDescent="0.25">
      <c r="A35" s="241" t="s">
        <v>148</v>
      </c>
      <c r="B35" s="135" t="s">
        <v>222</v>
      </c>
    </row>
    <row r="36" spans="1:2" ht="18" customHeight="1" thickBot="1" x14ac:dyDescent="0.25">
      <c r="A36" s="241" t="s">
        <v>149</v>
      </c>
      <c r="B36" s="135" t="s">
        <v>150</v>
      </c>
    </row>
    <row r="37" spans="1:2" ht="15.75" customHeight="1" thickBot="1" x14ac:dyDescent="0.25">
      <c r="A37" s="241" t="s">
        <v>142</v>
      </c>
      <c r="B37" s="135" t="s">
        <v>75</v>
      </c>
    </row>
    <row r="38" spans="1:2" ht="15.75" customHeight="1" thickBot="1" x14ac:dyDescent="0.25">
      <c r="A38" s="241" t="s">
        <v>143</v>
      </c>
      <c r="B38" s="135" t="s">
        <v>197</v>
      </c>
    </row>
    <row r="39" spans="1:2" ht="18.75" customHeight="1" thickBot="1" x14ac:dyDescent="0.25">
      <c r="A39" s="241" t="s">
        <v>144</v>
      </c>
      <c r="B39" s="135" t="s">
        <v>145</v>
      </c>
    </row>
    <row r="40" spans="1:2" ht="15.75" customHeight="1" thickBot="1" x14ac:dyDescent="0.25">
      <c r="A40" s="241" t="s">
        <v>146</v>
      </c>
      <c r="B40" s="135" t="s">
        <v>227</v>
      </c>
    </row>
    <row r="41" spans="1:2" s="52" customFormat="1" ht="16.5" customHeight="1" thickBot="1" x14ac:dyDescent="0.25">
      <c r="A41" s="240" t="s">
        <v>87</v>
      </c>
      <c r="B41" s="137" t="s">
        <v>272</v>
      </c>
    </row>
    <row r="42" spans="1:2" ht="19.5" customHeight="1" thickBot="1" x14ac:dyDescent="0.25">
      <c r="A42" s="241" t="s">
        <v>68</v>
      </c>
      <c r="B42" s="135" t="s">
        <v>69</v>
      </c>
    </row>
    <row r="43" spans="1:2" ht="18" customHeight="1" thickBot="1" x14ac:dyDescent="0.25">
      <c r="A43" s="241" t="s">
        <v>147</v>
      </c>
      <c r="B43" s="135" t="s">
        <v>223</v>
      </c>
    </row>
    <row r="44" spans="1:2" ht="15" customHeight="1" thickBot="1" x14ac:dyDescent="0.25">
      <c r="A44" s="241" t="s">
        <v>148</v>
      </c>
      <c r="B44" s="135" t="s">
        <v>222</v>
      </c>
    </row>
    <row r="45" spans="1:2" ht="13.5" customHeight="1" thickBot="1" x14ac:dyDescent="0.25">
      <c r="A45" s="241" t="s">
        <v>149</v>
      </c>
      <c r="B45" s="135" t="s">
        <v>150</v>
      </c>
    </row>
    <row r="46" spans="1:2" ht="13.5" customHeight="1" thickBot="1" x14ac:dyDescent="0.25">
      <c r="A46" s="241" t="s">
        <v>293</v>
      </c>
      <c r="B46" s="135" t="s">
        <v>295</v>
      </c>
    </row>
    <row r="47" spans="1:2" ht="13.5" customHeight="1" thickBot="1" x14ac:dyDescent="0.25">
      <c r="A47" s="241" t="s">
        <v>294</v>
      </c>
      <c r="B47" s="135" t="s">
        <v>296</v>
      </c>
    </row>
    <row r="48" spans="1:2" ht="13.5" customHeight="1" thickBot="1" x14ac:dyDescent="0.25">
      <c r="A48" s="241" t="s">
        <v>292</v>
      </c>
      <c r="B48" s="135" t="s">
        <v>194</v>
      </c>
    </row>
    <row r="49" spans="1:2" ht="13.5" customHeight="1" thickBot="1" x14ac:dyDescent="0.25">
      <c r="A49" s="240" t="s">
        <v>88</v>
      </c>
      <c r="B49" s="137" t="s">
        <v>192</v>
      </c>
    </row>
    <row r="50" spans="1:2" ht="13.5" customHeight="1" thickBot="1" x14ac:dyDescent="0.25">
      <c r="A50" s="239" t="s">
        <v>142</v>
      </c>
      <c r="B50" s="390" t="s">
        <v>75</v>
      </c>
    </row>
    <row r="51" spans="1:2" ht="15" customHeight="1" thickBot="1" x14ac:dyDescent="0.25">
      <c r="A51" s="239" t="s">
        <v>143</v>
      </c>
      <c r="B51" s="390" t="s">
        <v>193</v>
      </c>
    </row>
    <row r="52" spans="1:2" ht="15" customHeight="1" thickBot="1" x14ac:dyDescent="0.25">
      <c r="A52" s="391" t="s">
        <v>228</v>
      </c>
      <c r="B52" s="392" t="s">
        <v>424</v>
      </c>
    </row>
    <row r="55" spans="1:2" x14ac:dyDescent="0.2">
      <c r="B55" s="403"/>
    </row>
  </sheetData>
  <mergeCells count="1">
    <mergeCell ref="A1:B1"/>
  </mergeCells>
  <phoneticPr fontId="5" type="noConversion"/>
  <pageMargins left="0.75" right="0.75" top="1" bottom="1" header="0.5" footer="0.5"/>
  <pageSetup paperSize="9" scale="8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D151"/>
  <sheetViews>
    <sheetView zoomScaleNormal="100" workbookViewId="0">
      <selection activeCell="A5" sqref="A5:D5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x14ac:dyDescent="0.2">
      <c r="A1" s="749" t="s">
        <v>272</v>
      </c>
      <c r="B1" s="750"/>
      <c r="C1" s="750"/>
      <c r="D1" s="750"/>
    </row>
    <row r="2" spans="1:4" x14ac:dyDescent="0.2">
      <c r="A2" s="749" t="s">
        <v>364</v>
      </c>
      <c r="B2" s="750"/>
      <c r="C2" s="750"/>
      <c r="D2" s="750"/>
    </row>
    <row r="3" spans="1:4" x14ac:dyDescent="0.2">
      <c r="A3" s="751"/>
      <c r="B3" s="750"/>
      <c r="C3" s="751"/>
      <c r="D3" s="751"/>
    </row>
    <row r="5" spans="1:4" x14ac:dyDescent="0.2">
      <c r="A5" s="751" t="s">
        <v>595</v>
      </c>
      <c r="B5" s="750"/>
      <c r="C5" s="751"/>
      <c r="D5" s="751"/>
    </row>
    <row r="6" spans="1:4" x14ac:dyDescent="0.2">
      <c r="C6" s="730" t="s">
        <v>168</v>
      </c>
      <c r="D6" s="730"/>
    </row>
    <row r="7" spans="1:4" x14ac:dyDescent="0.2">
      <c r="C7" s="222"/>
      <c r="D7" s="222"/>
    </row>
    <row r="8" spans="1:4" ht="13.5" thickBot="1" x14ac:dyDescent="0.25">
      <c r="D8" s="1" t="s">
        <v>232</v>
      </c>
    </row>
    <row r="9" spans="1:4" x14ac:dyDescent="0.2">
      <c r="A9" s="3" t="s">
        <v>6</v>
      </c>
      <c r="B9" s="4"/>
      <c r="C9" s="5"/>
      <c r="D9" s="6"/>
    </row>
    <row r="10" spans="1:4" ht="13.5" thickBot="1" x14ac:dyDescent="0.25">
      <c r="A10" s="7" t="s">
        <v>7</v>
      </c>
      <c r="B10" s="8"/>
      <c r="C10" s="9"/>
      <c r="D10" s="10"/>
    </row>
    <row r="11" spans="1:4" x14ac:dyDescent="0.2">
      <c r="A11" s="11" t="s">
        <v>8</v>
      </c>
      <c r="B11" s="12" t="s">
        <v>9</v>
      </c>
      <c r="C11" s="13"/>
      <c r="D11" s="752" t="s">
        <v>10</v>
      </c>
    </row>
    <row r="12" spans="1:4" ht="13.5" thickBot="1" x14ac:dyDescent="0.25">
      <c r="A12" s="201"/>
      <c r="B12" s="202" t="s">
        <v>23</v>
      </c>
      <c r="C12" s="203" t="s">
        <v>11</v>
      </c>
      <c r="D12" s="753"/>
    </row>
    <row r="13" spans="1:4" x14ac:dyDescent="0.2">
      <c r="A13" s="335" t="s">
        <v>39</v>
      </c>
      <c r="B13" s="336">
        <f>B15+B14+B16</f>
        <v>65702</v>
      </c>
      <c r="C13" s="336">
        <f>C15+C14+C16</f>
        <v>65702</v>
      </c>
      <c r="D13" s="476"/>
    </row>
    <row r="14" spans="1:4" x14ac:dyDescent="0.2">
      <c r="A14" s="475" t="s">
        <v>237</v>
      </c>
      <c r="B14" s="554">
        <v>51512</v>
      </c>
      <c r="C14" s="334">
        <v>51512</v>
      </c>
      <c r="D14" s="300"/>
    </row>
    <row r="15" spans="1:4" x14ac:dyDescent="0.2">
      <c r="A15" s="234" t="s">
        <v>238</v>
      </c>
      <c r="B15" s="382">
        <v>13908</v>
      </c>
      <c r="C15" s="176">
        <v>13908</v>
      </c>
      <c r="D15" s="191"/>
    </row>
    <row r="16" spans="1:4" x14ac:dyDescent="0.2">
      <c r="A16" s="234" t="s">
        <v>307</v>
      </c>
      <c r="B16" s="382">
        <v>282</v>
      </c>
      <c r="C16" s="176">
        <v>282</v>
      </c>
      <c r="D16" s="191"/>
    </row>
    <row r="17" spans="1:4" x14ac:dyDescent="0.2">
      <c r="A17" s="178" t="s">
        <v>361</v>
      </c>
      <c r="B17" s="419">
        <f>B18+B19+B20+B21</f>
        <v>30852</v>
      </c>
      <c r="C17" s="419">
        <f>C18+C19+C20+C21</f>
        <v>30852</v>
      </c>
      <c r="D17" s="192"/>
    </row>
    <row r="18" spans="1:4" x14ac:dyDescent="0.2">
      <c r="A18" s="235" t="s">
        <v>427</v>
      </c>
      <c r="B18" s="541">
        <v>0</v>
      </c>
      <c r="C18" s="541">
        <v>0</v>
      </c>
      <c r="D18" s="192"/>
    </row>
    <row r="19" spans="1:4" x14ac:dyDescent="0.2">
      <c r="A19" s="235" t="s">
        <v>397</v>
      </c>
      <c r="B19" s="408">
        <v>8692</v>
      </c>
      <c r="C19" s="408">
        <v>8692</v>
      </c>
      <c r="D19" s="192"/>
    </row>
    <row r="20" spans="1:4" x14ac:dyDescent="0.2">
      <c r="A20" s="234" t="s">
        <v>199</v>
      </c>
      <c r="B20" s="408">
        <v>16638</v>
      </c>
      <c r="C20" s="408">
        <v>16638</v>
      </c>
      <c r="D20" s="192"/>
    </row>
    <row r="21" spans="1:4" x14ac:dyDescent="0.2">
      <c r="A21" s="234" t="s">
        <v>383</v>
      </c>
      <c r="B21" s="408">
        <v>5522</v>
      </c>
      <c r="C21" s="408">
        <v>5522</v>
      </c>
      <c r="D21" s="192"/>
    </row>
    <row r="22" spans="1:4" ht="13.5" thickBot="1" x14ac:dyDescent="0.25">
      <c r="A22" s="193" t="s">
        <v>311</v>
      </c>
      <c r="B22" s="520">
        <v>3090</v>
      </c>
      <c r="C22" s="194">
        <v>3090</v>
      </c>
      <c r="D22" s="238"/>
    </row>
    <row r="23" spans="1:4" ht="13.5" thickBot="1" x14ac:dyDescent="0.25">
      <c r="A23" s="430" t="s">
        <v>240</v>
      </c>
      <c r="B23" s="431">
        <f>B17+B13+B22</f>
        <v>99644</v>
      </c>
      <c r="C23" s="431">
        <f>C17+C13+C22</f>
        <v>99644</v>
      </c>
      <c r="D23" s="435"/>
    </row>
    <row r="24" spans="1:4" x14ac:dyDescent="0.2">
      <c r="A24" s="195"/>
      <c r="B24" s="196"/>
      <c r="C24" s="196"/>
      <c r="D24" s="196"/>
    </row>
    <row r="25" spans="1:4" x14ac:dyDescent="0.2">
      <c r="A25" s="195"/>
      <c r="B25" s="196"/>
      <c r="C25" s="196"/>
      <c r="D25" s="196"/>
    </row>
    <row r="26" spans="1:4" x14ac:dyDescent="0.2">
      <c r="A26" s="161"/>
      <c r="B26" s="162"/>
      <c r="C26" s="162"/>
      <c r="D26" s="162"/>
    </row>
    <row r="27" spans="1:4" x14ac:dyDescent="0.2">
      <c r="A27" s="747" t="s">
        <v>272</v>
      </c>
      <c r="B27" s="748"/>
      <c r="C27" s="748"/>
      <c r="D27" s="748"/>
    </row>
    <row r="28" spans="1:4" x14ac:dyDescent="0.2">
      <c r="A28" s="747" t="s">
        <v>364</v>
      </c>
      <c r="B28" s="748"/>
      <c r="C28" s="748"/>
      <c r="D28" s="748"/>
    </row>
    <row r="29" spans="1:4" x14ac:dyDescent="0.2">
      <c r="A29" s="161"/>
      <c r="B29" s="162"/>
      <c r="C29" s="755"/>
      <c r="D29" s="755"/>
    </row>
    <row r="30" spans="1:4" ht="13.5" thickBot="1" x14ac:dyDescent="0.25">
      <c r="A30" s="161"/>
      <c r="B30" s="162"/>
      <c r="C30" s="756" t="s">
        <v>232</v>
      </c>
      <c r="D30" s="756"/>
    </row>
    <row r="31" spans="1:4" x14ac:dyDescent="0.2">
      <c r="A31" s="164" t="s">
        <v>12</v>
      </c>
      <c r="B31" s="165"/>
      <c r="C31" s="166"/>
      <c r="D31" s="197"/>
    </row>
    <row r="32" spans="1:4" ht="13.5" thickBot="1" x14ac:dyDescent="0.25">
      <c r="A32" s="198" t="s">
        <v>7</v>
      </c>
      <c r="B32" s="199"/>
      <c r="C32" s="195"/>
      <c r="D32" s="200"/>
    </row>
    <row r="33" spans="1:4" x14ac:dyDescent="0.2">
      <c r="A33" s="167" t="s">
        <v>13</v>
      </c>
      <c r="B33" s="168" t="s">
        <v>9</v>
      </c>
      <c r="C33" s="169"/>
      <c r="D33" s="757" t="s">
        <v>10</v>
      </c>
    </row>
    <row r="34" spans="1:4" ht="13.5" thickBot="1" x14ac:dyDescent="0.25">
      <c r="A34" s="201"/>
      <c r="B34" s="202" t="s">
        <v>23</v>
      </c>
      <c r="C34" s="203" t="s">
        <v>11</v>
      </c>
      <c r="D34" s="758"/>
    </row>
    <row r="35" spans="1:4" x14ac:dyDescent="0.2">
      <c r="A35" s="278" t="s">
        <v>14</v>
      </c>
      <c r="B35" s="522">
        <f>SUM(B36:B38)</f>
        <v>99344</v>
      </c>
      <c r="C35" s="279">
        <f>SUM(C36:C38)</f>
        <v>99344</v>
      </c>
      <c r="D35" s="280"/>
    </row>
    <row r="36" spans="1:4" x14ac:dyDescent="0.2">
      <c r="A36" s="174" t="s">
        <v>393</v>
      </c>
      <c r="B36" s="382">
        <v>36138</v>
      </c>
      <c r="C36" s="175">
        <v>36138</v>
      </c>
      <c r="D36" s="281"/>
    </row>
    <row r="37" spans="1:4" x14ac:dyDescent="0.2">
      <c r="A37" s="174" t="s">
        <v>394</v>
      </c>
      <c r="B37" s="382">
        <v>6656</v>
      </c>
      <c r="C37" s="175">
        <v>6656</v>
      </c>
      <c r="D37" s="281"/>
    </row>
    <row r="38" spans="1:4" x14ac:dyDescent="0.2">
      <c r="A38" s="174" t="s">
        <v>395</v>
      </c>
      <c r="B38" s="382">
        <f>53406+7967-2081-2475-90-150-27</f>
        <v>56550</v>
      </c>
      <c r="C38" s="175">
        <v>56550</v>
      </c>
      <c r="D38" s="281"/>
    </row>
    <row r="39" spans="1:4" x14ac:dyDescent="0.2">
      <c r="A39" s="178" t="s">
        <v>236</v>
      </c>
      <c r="B39" s="383">
        <v>300</v>
      </c>
      <c r="C39" s="179">
        <v>300</v>
      </c>
      <c r="D39" s="281"/>
    </row>
    <row r="40" spans="1:4" x14ac:dyDescent="0.2">
      <c r="A40" s="172" t="s">
        <v>266</v>
      </c>
      <c r="B40" s="383">
        <v>0</v>
      </c>
      <c r="C40" s="179">
        <v>0</v>
      </c>
      <c r="D40" s="191"/>
    </row>
    <row r="41" spans="1:4" ht="13.5" thickBot="1" x14ac:dyDescent="0.25">
      <c r="A41" s="282"/>
      <c r="B41" s="400"/>
      <c r="C41" s="185"/>
      <c r="D41" s="283"/>
    </row>
    <row r="42" spans="1:4" ht="13.5" thickBot="1" x14ac:dyDescent="0.25">
      <c r="A42" s="428" t="s">
        <v>239</v>
      </c>
      <c r="B42" s="436">
        <f>SUM(B35+B39+B40+B41)</f>
        <v>99644</v>
      </c>
      <c r="C42" s="437">
        <f>SUM(C35+C39+C40+C41)</f>
        <v>99644</v>
      </c>
      <c r="D42" s="438"/>
    </row>
    <row r="43" spans="1:4" x14ac:dyDescent="0.2">
      <c r="A43" s="37"/>
      <c r="B43" s="34"/>
      <c r="C43" s="33"/>
      <c r="D43" s="33"/>
    </row>
    <row r="44" spans="1:4" x14ac:dyDescent="0.2">
      <c r="A44" s="543"/>
      <c r="B44" s="34"/>
      <c r="C44" s="33"/>
      <c r="D44" s="33"/>
    </row>
    <row r="45" spans="1:4" x14ac:dyDescent="0.2">
      <c r="A45" s="37"/>
      <c r="B45" s="34"/>
      <c r="C45" s="33"/>
      <c r="D45" s="33"/>
    </row>
    <row r="46" spans="1:4" x14ac:dyDescent="0.2">
      <c r="A46" s="33"/>
      <c r="B46" s="34"/>
      <c r="C46" s="33"/>
      <c r="D46" s="33"/>
    </row>
    <row r="47" spans="1:4" x14ac:dyDescent="0.2">
      <c r="A47" s="37"/>
      <c r="B47" s="34"/>
      <c r="C47" s="33"/>
      <c r="D47" s="33"/>
    </row>
    <row r="48" spans="1:4" x14ac:dyDescent="0.2">
      <c r="A48" s="33"/>
      <c r="B48" s="34"/>
      <c r="C48" s="33"/>
      <c r="D48" s="33"/>
    </row>
    <row r="49" spans="1:4" x14ac:dyDescent="0.2">
      <c r="A49" s="33"/>
      <c r="B49" s="34"/>
      <c r="C49" s="33"/>
      <c r="D49" s="33"/>
    </row>
    <row r="50" spans="1:4" x14ac:dyDescent="0.2">
      <c r="A50" s="37"/>
      <c r="B50" s="34"/>
      <c r="C50" s="34"/>
      <c r="D50" s="33"/>
    </row>
    <row r="51" spans="1:4" x14ac:dyDescent="0.2">
      <c r="A51" s="37"/>
      <c r="B51" s="34"/>
      <c r="C51" s="34"/>
      <c r="D51" s="33"/>
    </row>
    <row r="52" spans="1:4" x14ac:dyDescent="0.2">
      <c r="A52" s="37"/>
      <c r="B52" s="34"/>
      <c r="C52" s="34"/>
      <c r="D52" s="33"/>
    </row>
    <row r="53" spans="1:4" x14ac:dyDescent="0.2">
      <c r="A53" s="37"/>
      <c r="B53" s="34"/>
      <c r="C53" s="34"/>
      <c r="D53" s="33"/>
    </row>
    <row r="54" spans="1:4" x14ac:dyDescent="0.2">
      <c r="A54" s="37"/>
      <c r="B54" s="34"/>
      <c r="C54" s="34"/>
      <c r="D54" s="33"/>
    </row>
    <row r="55" spans="1:4" x14ac:dyDescent="0.2">
      <c r="A55" s="35"/>
      <c r="B55" s="34"/>
      <c r="C55" s="33"/>
      <c r="D55" s="33"/>
    </row>
    <row r="56" spans="1:4" x14ac:dyDescent="0.2">
      <c r="A56" s="33"/>
      <c r="B56" s="36"/>
      <c r="C56" s="36"/>
      <c r="D56" s="36"/>
    </row>
    <row r="57" spans="1:4" x14ac:dyDescent="0.2">
      <c r="A57" s="33"/>
      <c r="B57" s="34"/>
      <c r="C57" s="33"/>
      <c r="D57" s="33"/>
    </row>
    <row r="58" spans="1:4" x14ac:dyDescent="0.2">
      <c r="A58" s="33"/>
      <c r="B58" s="34"/>
      <c r="C58" s="33"/>
      <c r="D58" s="33"/>
    </row>
    <row r="59" spans="1:4" x14ac:dyDescent="0.2">
      <c r="A59" s="33"/>
      <c r="B59" s="34"/>
      <c r="C59" s="33"/>
      <c r="D59" s="33"/>
    </row>
    <row r="60" spans="1:4" x14ac:dyDescent="0.2">
      <c r="A60" s="33"/>
      <c r="B60" s="34"/>
      <c r="C60" s="33"/>
      <c r="D60" s="33"/>
    </row>
    <row r="61" spans="1:4" x14ac:dyDescent="0.2">
      <c r="A61" s="33"/>
      <c r="B61" s="34"/>
      <c r="C61" s="33"/>
      <c r="D61" s="33"/>
    </row>
    <row r="62" spans="1:4" x14ac:dyDescent="0.2">
      <c r="A62" s="33"/>
      <c r="B62" s="34"/>
      <c r="C62" s="33"/>
      <c r="D62" s="33"/>
    </row>
    <row r="63" spans="1:4" x14ac:dyDescent="0.2">
      <c r="A63" s="33"/>
      <c r="B63" s="34"/>
      <c r="C63" s="33"/>
      <c r="D63" s="33"/>
    </row>
    <row r="64" spans="1:4" x14ac:dyDescent="0.2">
      <c r="A64" s="33"/>
      <c r="B64" s="34"/>
      <c r="C64" s="33"/>
      <c r="D64" s="33"/>
    </row>
    <row r="65" spans="1:4" x14ac:dyDescent="0.2">
      <c r="A65" s="33"/>
      <c r="B65" s="34"/>
      <c r="C65" s="33"/>
      <c r="D65" s="33"/>
    </row>
    <row r="66" spans="1:4" x14ac:dyDescent="0.2">
      <c r="A66" s="33"/>
      <c r="B66" s="34"/>
      <c r="C66" s="33"/>
      <c r="D66" s="33"/>
    </row>
    <row r="67" spans="1:4" x14ac:dyDescent="0.2">
      <c r="A67" s="33"/>
      <c r="B67" s="34"/>
      <c r="C67" s="33"/>
      <c r="D67" s="33"/>
    </row>
    <row r="68" spans="1:4" x14ac:dyDescent="0.2">
      <c r="A68" s="33"/>
      <c r="B68" s="34"/>
      <c r="C68" s="33"/>
      <c r="D68" s="33"/>
    </row>
    <row r="69" spans="1:4" x14ac:dyDescent="0.2">
      <c r="A69" s="35"/>
      <c r="B69" s="34"/>
      <c r="C69" s="33"/>
      <c r="D69" s="33"/>
    </row>
    <row r="70" spans="1:4" x14ac:dyDescent="0.2">
      <c r="A70" s="35"/>
      <c r="B70" s="36"/>
      <c r="C70" s="35"/>
      <c r="D70" s="33"/>
    </row>
    <row r="71" spans="1:4" x14ac:dyDescent="0.2">
      <c r="A71" s="33"/>
      <c r="B71" s="36"/>
      <c r="C71" s="35"/>
      <c r="D71" s="33"/>
    </row>
    <row r="72" spans="1:4" x14ac:dyDescent="0.2">
      <c r="A72" s="33"/>
      <c r="B72" s="34"/>
      <c r="C72" s="33"/>
      <c r="D72" s="33"/>
    </row>
    <row r="73" spans="1:4" x14ac:dyDescent="0.2">
      <c r="A73" s="33"/>
      <c r="B73" s="34"/>
      <c r="C73" s="33"/>
      <c r="D73" s="33"/>
    </row>
    <row r="74" spans="1:4" x14ac:dyDescent="0.2">
      <c r="A74" s="35"/>
      <c r="B74" s="34"/>
      <c r="C74" s="33"/>
      <c r="D74" s="33"/>
    </row>
    <row r="75" spans="1:4" x14ac:dyDescent="0.2">
      <c r="A75" s="35"/>
      <c r="B75" s="36"/>
      <c r="C75" s="35"/>
      <c r="D75" s="35"/>
    </row>
    <row r="76" spans="1:4" x14ac:dyDescent="0.2">
      <c r="A76" s="35"/>
      <c r="B76" s="36"/>
      <c r="C76" s="35"/>
      <c r="D76" s="35"/>
    </row>
    <row r="77" spans="1:4" x14ac:dyDescent="0.2">
      <c r="A77" s="35"/>
      <c r="B77" s="34"/>
      <c r="C77" s="33"/>
      <c r="D77" s="33"/>
    </row>
    <row r="78" spans="1:4" x14ac:dyDescent="0.2">
      <c r="A78" s="35"/>
      <c r="B78" s="34"/>
      <c r="C78" s="33"/>
      <c r="D78" s="33"/>
    </row>
    <row r="79" spans="1:4" x14ac:dyDescent="0.2">
      <c r="A79" s="33"/>
      <c r="B79" s="34"/>
      <c r="C79" s="33"/>
      <c r="D79" s="33"/>
    </row>
    <row r="80" spans="1:4" x14ac:dyDescent="0.2">
      <c r="A80" s="35"/>
      <c r="B80" s="34"/>
      <c r="C80" s="33"/>
      <c r="D80" s="33"/>
    </row>
    <row r="81" spans="1:4" x14ac:dyDescent="0.2">
      <c r="A81" s="33"/>
      <c r="B81" s="36"/>
      <c r="C81" s="35"/>
      <c r="D81" s="35"/>
    </row>
    <row r="82" spans="1:4" x14ac:dyDescent="0.2">
      <c r="A82" s="33"/>
      <c r="B82" s="34"/>
      <c r="C82" s="33"/>
      <c r="D82" s="33"/>
    </row>
    <row r="83" spans="1:4" x14ac:dyDescent="0.2">
      <c r="A83" s="37"/>
      <c r="B83" s="34"/>
      <c r="C83" s="34"/>
      <c r="D83" s="33"/>
    </row>
    <row r="84" spans="1:4" x14ac:dyDescent="0.2">
      <c r="A84" s="37"/>
      <c r="B84" s="34"/>
      <c r="C84" s="34"/>
      <c r="D84" s="34"/>
    </row>
    <row r="85" spans="1:4" x14ac:dyDescent="0.2">
      <c r="A85" s="37"/>
      <c r="B85" s="34"/>
      <c r="C85" s="33"/>
      <c r="D85" s="33"/>
    </row>
    <row r="86" spans="1:4" x14ac:dyDescent="0.2">
      <c r="A86" s="37"/>
      <c r="B86" s="34"/>
      <c r="C86" s="33"/>
      <c r="D86" s="33"/>
    </row>
    <row r="87" spans="1:4" x14ac:dyDescent="0.2">
      <c r="A87" s="37"/>
      <c r="B87" s="34"/>
      <c r="C87" s="34"/>
      <c r="D87" s="34"/>
    </row>
    <row r="88" spans="1:4" x14ac:dyDescent="0.2">
      <c r="A88" s="33"/>
      <c r="B88" s="34"/>
      <c r="C88" s="33"/>
      <c r="D88" s="33"/>
    </row>
    <row r="89" spans="1:4" x14ac:dyDescent="0.2">
      <c r="A89" s="33"/>
      <c r="B89" s="34"/>
      <c r="C89" s="33"/>
      <c r="D89" s="33"/>
    </row>
    <row r="90" spans="1:4" x14ac:dyDescent="0.2">
      <c r="A90" s="37"/>
      <c r="B90" s="34"/>
      <c r="C90" s="33"/>
      <c r="D90" s="33"/>
    </row>
    <row r="91" spans="1:4" x14ac:dyDescent="0.2">
      <c r="A91" s="37"/>
      <c r="B91" s="34"/>
      <c r="C91" s="34"/>
      <c r="D91" s="34"/>
    </row>
    <row r="92" spans="1:4" x14ac:dyDescent="0.2">
      <c r="A92" s="37"/>
      <c r="B92" s="38"/>
      <c r="C92" s="34"/>
      <c r="D92" s="33"/>
    </row>
    <row r="93" spans="1:4" x14ac:dyDescent="0.2">
      <c r="A93" s="37"/>
      <c r="B93" s="38"/>
      <c r="C93" s="34"/>
      <c r="D93" s="33"/>
    </row>
    <row r="94" spans="1:4" x14ac:dyDescent="0.2">
      <c r="A94" s="37"/>
      <c r="B94" s="38"/>
      <c r="C94" s="34"/>
      <c r="D94" s="33"/>
    </row>
    <row r="95" spans="1:4" x14ac:dyDescent="0.2">
      <c r="A95" s="37"/>
      <c r="B95" s="34"/>
      <c r="C95" s="34"/>
      <c r="D95" s="33"/>
    </row>
    <row r="96" spans="1:4" x14ac:dyDescent="0.2">
      <c r="A96" s="37"/>
      <c r="B96" s="34"/>
      <c r="C96" s="34"/>
      <c r="D96" s="34"/>
    </row>
    <row r="97" spans="1:4" x14ac:dyDescent="0.2">
      <c r="A97" s="37"/>
      <c r="B97" s="34"/>
      <c r="C97" s="34"/>
      <c r="D97" s="33"/>
    </row>
    <row r="98" spans="1:4" x14ac:dyDescent="0.2">
      <c r="A98" s="33"/>
      <c r="B98" s="34"/>
      <c r="C98" s="34"/>
      <c r="D98" s="33"/>
    </row>
    <row r="99" spans="1:4" x14ac:dyDescent="0.2">
      <c r="A99" s="33"/>
      <c r="B99" s="34"/>
      <c r="C99" s="34"/>
      <c r="D99" s="33"/>
    </row>
    <row r="100" spans="1:4" x14ac:dyDescent="0.2">
      <c r="A100" s="33"/>
      <c r="B100" s="34"/>
      <c r="C100" s="34"/>
      <c r="D100" s="34"/>
    </row>
    <row r="101" spans="1:4" x14ac:dyDescent="0.2">
      <c r="A101" s="33"/>
      <c r="B101" s="34"/>
      <c r="C101" s="33"/>
      <c r="D101" s="33"/>
    </row>
    <row r="102" spans="1:4" x14ac:dyDescent="0.2">
      <c r="A102" s="33"/>
      <c r="B102" s="34"/>
      <c r="C102" s="33"/>
      <c r="D102" s="33"/>
    </row>
    <row r="103" spans="1:4" x14ac:dyDescent="0.2">
      <c r="A103" s="33"/>
      <c r="B103" s="34"/>
      <c r="C103" s="33"/>
      <c r="D103" s="33"/>
    </row>
    <row r="104" spans="1:4" x14ac:dyDescent="0.2">
      <c r="A104" s="37"/>
      <c r="B104" s="34"/>
      <c r="C104" s="33"/>
      <c r="D104" s="33"/>
    </row>
    <row r="105" spans="1:4" x14ac:dyDescent="0.2">
      <c r="A105" s="37"/>
      <c r="B105" s="34"/>
      <c r="C105" s="34"/>
      <c r="D105" s="34"/>
    </row>
    <row r="106" spans="1:4" x14ac:dyDescent="0.2">
      <c r="A106" s="37"/>
      <c r="B106" s="34"/>
      <c r="C106" s="39"/>
      <c r="D106" s="33"/>
    </row>
    <row r="107" spans="1:4" x14ac:dyDescent="0.2">
      <c r="A107" s="33"/>
      <c r="B107" s="34"/>
      <c r="C107" s="34"/>
      <c r="D107" s="33"/>
    </row>
    <row r="108" spans="1:4" x14ac:dyDescent="0.2">
      <c r="A108" s="35"/>
      <c r="B108" s="34"/>
      <c r="C108" s="33"/>
      <c r="D108" s="33"/>
    </row>
    <row r="109" spans="1:4" x14ac:dyDescent="0.2">
      <c r="A109" s="9"/>
      <c r="B109" s="36"/>
      <c r="C109" s="36"/>
      <c r="D109" s="36"/>
    </row>
    <row r="110" spans="1:4" x14ac:dyDescent="0.2">
      <c r="A110" s="9"/>
      <c r="B110" s="8"/>
      <c r="C110" s="9"/>
      <c r="D110" s="9"/>
    </row>
    <row r="111" spans="1:4" x14ac:dyDescent="0.2">
      <c r="A111" s="9"/>
      <c r="B111" s="8"/>
      <c r="C111" s="9"/>
      <c r="D111" s="9"/>
    </row>
    <row r="112" spans="1:4" x14ac:dyDescent="0.2">
      <c r="A112" s="9"/>
      <c r="B112" s="8"/>
      <c r="C112" s="9"/>
      <c r="D112" s="9"/>
    </row>
    <row r="113" spans="1:4" x14ac:dyDescent="0.2">
      <c r="A113" s="9"/>
      <c r="B113" s="8"/>
      <c r="C113" s="9"/>
      <c r="D113" s="9"/>
    </row>
    <row r="114" spans="1:4" x14ac:dyDescent="0.2">
      <c r="A114" s="9"/>
      <c r="B114" s="8"/>
      <c r="C114" s="9"/>
      <c r="D114" s="9"/>
    </row>
    <row r="115" spans="1:4" x14ac:dyDescent="0.2">
      <c r="A115" s="9"/>
      <c r="B115" s="8"/>
      <c r="C115" s="9"/>
      <c r="D115" s="9"/>
    </row>
    <row r="116" spans="1:4" x14ac:dyDescent="0.2">
      <c r="A116" s="9"/>
      <c r="B116" s="8"/>
      <c r="C116" s="9"/>
      <c r="D116" s="9"/>
    </row>
    <row r="117" spans="1:4" x14ac:dyDescent="0.2">
      <c r="A117" s="9"/>
      <c r="B117" s="8"/>
      <c r="C117" s="9"/>
      <c r="D117" s="9"/>
    </row>
    <row r="118" spans="1:4" x14ac:dyDescent="0.2">
      <c r="A118" s="9"/>
      <c r="B118" s="8"/>
      <c r="C118" s="9"/>
      <c r="D118" s="9"/>
    </row>
    <row r="119" spans="1:4" x14ac:dyDescent="0.2">
      <c r="A119" s="9"/>
      <c r="B119" s="8"/>
      <c r="C119" s="9"/>
      <c r="D119" s="9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B151" s="8"/>
      <c r="C151" s="9"/>
      <c r="D151" s="9"/>
    </row>
  </sheetData>
  <mergeCells count="11">
    <mergeCell ref="C30:D30"/>
    <mergeCell ref="D33:D34"/>
    <mergeCell ref="C29:D29"/>
    <mergeCell ref="A1:D1"/>
    <mergeCell ref="A2:D2"/>
    <mergeCell ref="A3:D3"/>
    <mergeCell ref="C6:D6"/>
    <mergeCell ref="A28:D28"/>
    <mergeCell ref="A27:D27"/>
    <mergeCell ref="A5:D5"/>
    <mergeCell ref="D11:D12"/>
  </mergeCells>
  <phoneticPr fontId="5" type="noConversion"/>
  <pageMargins left="0.75" right="0.75" top="1" bottom="1" header="0.5" footer="0.5"/>
  <pageSetup paperSize="9" scale="9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  <pageSetUpPr fitToPage="1"/>
  </sheetPr>
  <dimension ref="A6:P254"/>
  <sheetViews>
    <sheetView zoomScaleNormal="100" workbookViewId="0">
      <selection activeCell="A11" sqref="A11:P11"/>
    </sheetView>
  </sheetViews>
  <sheetFormatPr defaultRowHeight="12.75" x14ac:dyDescent="0.2"/>
  <cols>
    <col min="1" max="1" width="14.5703125" customWidth="1"/>
    <col min="2" max="2" width="8.140625" customWidth="1"/>
    <col min="3" max="3" width="9.85546875" customWidth="1"/>
    <col min="4" max="4" width="8.5703125" customWidth="1"/>
    <col min="5" max="5" width="7.140625" customWidth="1"/>
    <col min="6" max="6" width="9.42578125" customWidth="1"/>
    <col min="7" max="7" width="11.85546875" customWidth="1"/>
    <col min="8" max="8" width="7.5703125" customWidth="1"/>
    <col min="9" max="9" width="9.7109375" customWidth="1"/>
    <col min="10" max="10" width="8.28515625" customWidth="1"/>
    <col min="11" max="11" width="7.140625" customWidth="1"/>
    <col min="13" max="13" width="8.42578125" customWidth="1"/>
    <col min="14" max="14" width="8.140625" customWidth="1"/>
    <col min="15" max="15" width="9.28515625" customWidth="1"/>
    <col min="16" max="16" width="9" customWidth="1"/>
  </cols>
  <sheetData>
    <row r="6" spans="1:16" ht="15" x14ac:dyDescent="0.25">
      <c r="A6" s="741" t="s">
        <v>399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  <c r="P6" s="709"/>
    </row>
    <row r="8" spans="1:16" x14ac:dyDescent="0.2">
      <c r="A8" s="735" t="s">
        <v>272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735"/>
    </row>
    <row r="9" spans="1:16" x14ac:dyDescent="0.2">
      <c r="A9" s="52"/>
      <c r="B9" s="52"/>
      <c r="C9" s="52"/>
      <c r="D9" s="52"/>
      <c r="E9" s="52"/>
      <c r="F9" s="52"/>
    </row>
    <row r="11" spans="1:16" x14ac:dyDescent="0.2">
      <c r="A11" s="709" t="s">
        <v>594</v>
      </c>
      <c r="B11" s="709"/>
      <c r="C11" s="709"/>
      <c r="D11" s="709"/>
      <c r="E11" s="709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</row>
    <row r="12" spans="1:16" x14ac:dyDescent="0.2">
      <c r="O12" t="s">
        <v>299</v>
      </c>
    </row>
    <row r="14" spans="1:16" x14ac:dyDescent="0.2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778" t="s">
        <v>232</v>
      </c>
      <c r="P14" s="778"/>
    </row>
    <row r="15" spans="1:16" x14ac:dyDescent="0.2">
      <c r="A15" s="775" t="s">
        <v>250</v>
      </c>
      <c r="B15" s="353"/>
      <c r="C15" s="354" t="s">
        <v>28</v>
      </c>
      <c r="D15" s="355"/>
      <c r="E15" s="356" t="s">
        <v>29</v>
      </c>
      <c r="F15" s="357"/>
      <c r="G15" s="358"/>
      <c r="H15" s="359" t="s">
        <v>186</v>
      </c>
      <c r="I15" s="359"/>
      <c r="J15" s="357"/>
      <c r="K15" s="772" t="s">
        <v>41</v>
      </c>
      <c r="L15" s="773"/>
      <c r="M15" s="774"/>
      <c r="N15" s="356"/>
      <c r="O15" s="354" t="s">
        <v>30</v>
      </c>
      <c r="P15" s="352"/>
    </row>
    <row r="16" spans="1:16" x14ac:dyDescent="0.2">
      <c r="A16" s="776"/>
      <c r="B16" s="360" t="s">
        <v>31</v>
      </c>
      <c r="C16" s="361"/>
      <c r="D16" s="759" t="s">
        <v>10</v>
      </c>
      <c r="E16" s="360" t="s">
        <v>32</v>
      </c>
      <c r="F16" s="361"/>
      <c r="G16" s="759" t="s">
        <v>10</v>
      </c>
      <c r="H16" s="362" t="s">
        <v>33</v>
      </c>
      <c r="I16" s="361"/>
      <c r="J16" s="363" t="s">
        <v>10</v>
      </c>
      <c r="K16" s="770" t="s">
        <v>42</v>
      </c>
      <c r="L16" s="771"/>
      <c r="M16" s="759" t="s">
        <v>10</v>
      </c>
      <c r="N16" s="360" t="s">
        <v>34</v>
      </c>
      <c r="O16" s="361"/>
      <c r="P16" s="759" t="s">
        <v>10</v>
      </c>
    </row>
    <row r="17" spans="1:16" x14ac:dyDescent="0.2">
      <c r="A17" s="777"/>
      <c r="B17" s="364" t="s">
        <v>23</v>
      </c>
      <c r="C17" s="365" t="s">
        <v>11</v>
      </c>
      <c r="D17" s="760"/>
      <c r="E17" s="366" t="s">
        <v>23</v>
      </c>
      <c r="F17" s="365" t="s">
        <v>11</v>
      </c>
      <c r="G17" s="760"/>
      <c r="H17" s="361" t="s">
        <v>35</v>
      </c>
      <c r="I17" s="365" t="s">
        <v>11</v>
      </c>
      <c r="J17" s="363"/>
      <c r="K17" s="366" t="s">
        <v>23</v>
      </c>
      <c r="L17" s="365" t="s">
        <v>11</v>
      </c>
      <c r="M17" s="760"/>
      <c r="N17" s="366" t="s">
        <v>23</v>
      </c>
      <c r="O17" s="365" t="s">
        <v>11</v>
      </c>
      <c r="P17" s="760"/>
    </row>
    <row r="18" spans="1:16" ht="18" customHeight="1" x14ac:dyDescent="0.2">
      <c r="A18" s="206" t="s">
        <v>126</v>
      </c>
      <c r="B18" s="425">
        <v>9721</v>
      </c>
      <c r="C18" s="425">
        <v>9721</v>
      </c>
      <c r="D18" s="347"/>
      <c r="E18" s="425">
        <v>1743</v>
      </c>
      <c r="F18" s="425">
        <v>1743</v>
      </c>
      <c r="G18" s="347"/>
      <c r="H18" s="544">
        <v>3163</v>
      </c>
      <c r="I18" s="544">
        <v>3163</v>
      </c>
      <c r="J18" s="350"/>
      <c r="K18" s="425">
        <v>100</v>
      </c>
      <c r="L18" s="425">
        <v>100</v>
      </c>
      <c r="M18" s="347"/>
      <c r="N18" s="425">
        <f>SUM(B18+E18+H18+K18)</f>
        <v>14727</v>
      </c>
      <c r="O18" s="425">
        <f>SUM(C18+F18+I18+L18)</f>
        <v>14727</v>
      </c>
      <c r="P18" s="347"/>
    </row>
    <row r="19" spans="1:16" ht="18" customHeight="1" x14ac:dyDescent="0.2">
      <c r="A19" s="206" t="s">
        <v>316</v>
      </c>
      <c r="B19" s="425">
        <v>6581</v>
      </c>
      <c r="C19" s="425">
        <v>6581</v>
      </c>
      <c r="D19" s="347"/>
      <c r="E19" s="425">
        <v>1120</v>
      </c>
      <c r="F19" s="425">
        <v>1120</v>
      </c>
      <c r="G19" s="347"/>
      <c r="H19" s="544">
        <v>2857</v>
      </c>
      <c r="I19" s="544">
        <v>2857</v>
      </c>
      <c r="J19" s="350"/>
      <c r="K19" s="425">
        <v>100</v>
      </c>
      <c r="L19" s="425">
        <v>100</v>
      </c>
      <c r="M19" s="347"/>
      <c r="N19" s="425">
        <f t="shared" ref="N19:O20" si="0">SUM(B19+E19+H19+K19)</f>
        <v>10658</v>
      </c>
      <c r="O19" s="425">
        <f t="shared" si="0"/>
        <v>10658</v>
      </c>
      <c r="P19" s="347"/>
    </row>
    <row r="20" spans="1:16" ht="18" customHeight="1" thickBot="1" x14ac:dyDescent="0.25">
      <c r="A20" s="206" t="s">
        <v>171</v>
      </c>
      <c r="B20" s="425">
        <v>19836</v>
      </c>
      <c r="C20" s="425">
        <v>19836</v>
      </c>
      <c r="D20" s="347"/>
      <c r="E20" s="425">
        <v>3793</v>
      </c>
      <c r="F20" s="425">
        <v>3793</v>
      </c>
      <c r="G20" s="347"/>
      <c r="H20" s="544">
        <v>50530</v>
      </c>
      <c r="I20" s="544">
        <v>50530</v>
      </c>
      <c r="J20" s="350"/>
      <c r="K20" s="425">
        <v>100</v>
      </c>
      <c r="L20" s="425">
        <v>100</v>
      </c>
      <c r="M20" s="347"/>
      <c r="N20" s="425">
        <f t="shared" si="0"/>
        <v>74259</v>
      </c>
      <c r="O20" s="425">
        <f t="shared" si="0"/>
        <v>74259</v>
      </c>
      <c r="P20" s="347"/>
    </row>
    <row r="21" spans="1:16" ht="18" customHeight="1" thickBot="1" x14ac:dyDescent="0.25">
      <c r="A21" s="345" t="s">
        <v>38</v>
      </c>
      <c r="B21" s="348">
        <f t="shared" ref="B21:J21" si="1">SUM(B18:B20)</f>
        <v>36138</v>
      </c>
      <c r="C21" s="208">
        <f t="shared" si="1"/>
        <v>36138</v>
      </c>
      <c r="D21" s="349">
        <f t="shared" si="1"/>
        <v>0</v>
      </c>
      <c r="E21" s="348">
        <f t="shared" si="1"/>
        <v>6656</v>
      </c>
      <c r="F21" s="208">
        <f t="shared" si="1"/>
        <v>6656</v>
      </c>
      <c r="G21" s="349">
        <f t="shared" si="1"/>
        <v>0</v>
      </c>
      <c r="H21" s="346">
        <f t="shared" si="1"/>
        <v>56550</v>
      </c>
      <c r="I21" s="208">
        <f t="shared" si="1"/>
        <v>56550</v>
      </c>
      <c r="J21" s="237">
        <f t="shared" si="1"/>
        <v>0</v>
      </c>
      <c r="K21" s="348">
        <f>SUM(K18:K20)</f>
        <v>300</v>
      </c>
      <c r="L21" s="208">
        <v>0</v>
      </c>
      <c r="M21" s="349">
        <v>0</v>
      </c>
      <c r="N21" s="462">
        <f>SUM(N18:N20)</f>
        <v>99644</v>
      </c>
      <c r="O21" s="208">
        <f>SUM(O18:O20)</f>
        <v>99644</v>
      </c>
      <c r="P21" s="351">
        <f>SUM(P18:P20)</f>
        <v>0</v>
      </c>
    </row>
    <row r="22" spans="1:16" ht="18" customHeight="1" x14ac:dyDescent="0.2">
      <c r="A22" s="25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18" customHeight="1" x14ac:dyDescent="0.2">
      <c r="A23" s="25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x14ac:dyDescent="0.2">
      <c r="A24" s="25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x14ac:dyDescent="0.2">
      <c r="A25" s="25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x14ac:dyDescent="0.2">
      <c r="A26" s="25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x14ac:dyDescent="0.2">
      <c r="A27" s="25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x14ac:dyDescent="0.2">
      <c r="A28" s="25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x14ac:dyDescent="0.2">
      <c r="A29" s="25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x14ac:dyDescent="0.2">
      <c r="A30" s="25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x14ac:dyDescent="0.2">
      <c r="A31" s="25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x14ac:dyDescent="0.2">
      <c r="A32" s="25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x14ac:dyDescent="0.2">
      <c r="A33" s="25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x14ac:dyDescent="0.2">
      <c r="A34" s="25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x14ac:dyDescent="0.2">
      <c r="A35" s="25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x14ac:dyDescent="0.2">
      <c r="A36" s="25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x14ac:dyDescent="0.2">
      <c r="A37" s="25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x14ac:dyDescent="0.2">
      <c r="A38" s="25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x14ac:dyDescent="0.2">
      <c r="A39" s="25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</row>
    <row r="41" spans="1:16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3" spans="1:16" x14ac:dyDescent="0.2">
      <c r="A43" s="25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x14ac:dyDescent="0.2">
      <c r="A44" s="25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x14ac:dyDescent="0.2">
      <c r="A45" s="25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x14ac:dyDescent="0.2">
      <c r="A46" s="25"/>
      <c r="B46" s="62"/>
      <c r="C46" s="62"/>
      <c r="D46" s="62"/>
      <c r="E46" s="62"/>
      <c r="F46" s="63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x14ac:dyDescent="0.2">
      <c r="A47" s="25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x14ac:dyDescent="0.2">
      <c r="A48" s="2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x14ac:dyDescent="0.2">
      <c r="A49" s="25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x14ac:dyDescent="0.2">
      <c r="A50" s="25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x14ac:dyDescent="0.2">
      <c r="A51" s="25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x14ac:dyDescent="0.2">
      <c r="A52" s="25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x14ac:dyDescent="0.2">
      <c r="A53" s="25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x14ac:dyDescent="0.2">
      <c r="A54" s="25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x14ac:dyDescent="0.2">
      <c r="A55" s="25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x14ac:dyDescent="0.2">
      <c r="A56" s="25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x14ac:dyDescent="0.2">
      <c r="A57" s="25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x14ac:dyDescent="0.2">
      <c r="A58" s="25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x14ac:dyDescent="0.2">
      <c r="A59" s="25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x14ac:dyDescent="0.2">
      <c r="A60" s="64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x14ac:dyDescent="0.2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2:16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2:16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2:16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2:16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2:16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2:16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2:16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2:16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2:16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2:16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2:16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2:16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2:16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2:16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2:16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2:16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2:16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2:16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2:16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2:16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2:16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2:16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2:16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2:16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2:16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2:16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2:16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2:16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2:16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2:16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2:16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2:16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2:16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2:16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2:16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2:16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2:16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2:16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2:16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2:16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2:16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2:16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2:16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2:16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2:16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2:16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2:16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2:16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2:16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2:16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2:16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2:16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2:16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2:16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2:16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2:16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2:16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2:16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2:16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2:16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2:16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2:16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2:16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2:16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2:16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2:16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2:16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2:16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2:16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2:16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2:16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2:16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2:16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2:16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2:16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2:16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2:16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2:16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2:16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2:16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2:16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6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6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6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2:16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2:16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2:16" x14ac:dyDescent="0.2">
      <c r="B151" s="60"/>
      <c r="C151" s="60"/>
      <c r="D151" s="60"/>
      <c r="N151" s="60"/>
    </row>
    <row r="152" spans="2:16" x14ac:dyDescent="0.2">
      <c r="B152" s="60"/>
      <c r="C152" s="60"/>
      <c r="D152" s="60"/>
      <c r="N152" s="60"/>
    </row>
    <row r="153" spans="2:16" x14ac:dyDescent="0.2">
      <c r="B153" s="60"/>
      <c r="C153" s="60"/>
      <c r="D153" s="60"/>
      <c r="N153" s="60"/>
    </row>
    <row r="154" spans="2:16" x14ac:dyDescent="0.2">
      <c r="B154" s="60"/>
      <c r="C154" s="60"/>
      <c r="D154" s="60"/>
      <c r="N154" s="60"/>
    </row>
    <row r="155" spans="2:16" x14ac:dyDescent="0.2">
      <c r="B155" s="60"/>
      <c r="C155" s="60"/>
      <c r="D155" s="60"/>
      <c r="N155" s="60"/>
    </row>
    <row r="156" spans="2:16" x14ac:dyDescent="0.2">
      <c r="B156" s="60"/>
      <c r="C156" s="60"/>
      <c r="D156" s="60"/>
      <c r="N156" s="60"/>
    </row>
    <row r="157" spans="2:16" x14ac:dyDescent="0.2">
      <c r="B157" s="60"/>
      <c r="C157" s="60"/>
      <c r="D157" s="60"/>
      <c r="N157" s="60"/>
    </row>
    <row r="158" spans="2:16" x14ac:dyDescent="0.2">
      <c r="B158" s="60"/>
      <c r="C158" s="60"/>
      <c r="D158" s="60"/>
      <c r="N158" s="60"/>
    </row>
    <row r="159" spans="2:16" x14ac:dyDescent="0.2">
      <c r="B159" s="60"/>
      <c r="C159" s="60"/>
      <c r="D159" s="60"/>
      <c r="N159" s="60"/>
    </row>
    <row r="160" spans="2:16" x14ac:dyDescent="0.2">
      <c r="B160" s="60"/>
      <c r="C160" s="60"/>
      <c r="D160" s="60"/>
      <c r="N160" s="60"/>
    </row>
    <row r="161" spans="2:14" x14ac:dyDescent="0.2">
      <c r="B161" s="60"/>
      <c r="C161" s="60"/>
      <c r="D161" s="60"/>
      <c r="N161" s="60"/>
    </row>
    <row r="162" spans="2:14" x14ac:dyDescent="0.2">
      <c r="B162" s="60"/>
      <c r="C162" s="60"/>
      <c r="D162" s="60"/>
      <c r="N162" s="60"/>
    </row>
    <row r="163" spans="2:14" x14ac:dyDescent="0.2">
      <c r="B163" s="60"/>
      <c r="C163" s="60"/>
      <c r="D163" s="60"/>
      <c r="N163" s="60"/>
    </row>
    <row r="164" spans="2:14" x14ac:dyDescent="0.2">
      <c r="B164" s="60"/>
      <c r="C164" s="60"/>
      <c r="D164" s="60"/>
      <c r="N164" s="60"/>
    </row>
    <row r="165" spans="2:14" x14ac:dyDescent="0.2">
      <c r="B165" s="60"/>
      <c r="C165" s="60"/>
      <c r="D165" s="60"/>
      <c r="N165" s="60"/>
    </row>
    <row r="166" spans="2:14" x14ac:dyDescent="0.2">
      <c r="B166" s="60"/>
      <c r="C166" s="60"/>
      <c r="D166" s="60"/>
      <c r="N166" s="60"/>
    </row>
    <row r="167" spans="2:14" x14ac:dyDescent="0.2">
      <c r="B167" s="60"/>
      <c r="C167" s="60"/>
      <c r="D167" s="60"/>
      <c r="N167" s="60"/>
    </row>
    <row r="168" spans="2:14" x14ac:dyDescent="0.2">
      <c r="B168" s="60"/>
      <c r="C168" s="60"/>
      <c r="D168" s="60"/>
      <c r="N168" s="60"/>
    </row>
    <row r="169" spans="2:14" x14ac:dyDescent="0.2">
      <c r="B169" s="60"/>
      <c r="C169" s="60"/>
      <c r="D169" s="60"/>
      <c r="N169" s="60"/>
    </row>
    <row r="170" spans="2:14" x14ac:dyDescent="0.2">
      <c r="B170" s="60"/>
      <c r="C170" s="60"/>
      <c r="D170" s="60"/>
      <c r="N170" s="60"/>
    </row>
    <row r="171" spans="2:14" x14ac:dyDescent="0.2">
      <c r="B171" s="60"/>
      <c r="C171" s="60"/>
      <c r="D171" s="60"/>
      <c r="N171" s="60"/>
    </row>
    <row r="172" spans="2:14" x14ac:dyDescent="0.2">
      <c r="B172" s="60"/>
      <c r="C172" s="60"/>
      <c r="D172" s="60"/>
      <c r="N172" s="60"/>
    </row>
    <row r="173" spans="2:14" x14ac:dyDescent="0.2">
      <c r="B173" s="60"/>
      <c r="C173" s="60"/>
      <c r="D173" s="60"/>
      <c r="N173" s="60"/>
    </row>
    <row r="174" spans="2:14" x14ac:dyDescent="0.2">
      <c r="B174" s="60"/>
      <c r="C174" s="60"/>
      <c r="D174" s="60"/>
      <c r="N174" s="60"/>
    </row>
    <row r="175" spans="2:14" x14ac:dyDescent="0.2">
      <c r="B175" s="60"/>
      <c r="C175" s="60"/>
      <c r="D175" s="60"/>
      <c r="N175" s="60"/>
    </row>
    <row r="176" spans="2:14" x14ac:dyDescent="0.2">
      <c r="B176" s="60"/>
      <c r="C176" s="60"/>
      <c r="D176" s="60"/>
      <c r="N176" s="60"/>
    </row>
    <row r="177" spans="2:14" x14ac:dyDescent="0.2">
      <c r="B177" s="60"/>
      <c r="C177" s="60"/>
      <c r="D177" s="60"/>
      <c r="N177" s="60"/>
    </row>
    <row r="178" spans="2:14" x14ac:dyDescent="0.2">
      <c r="B178" s="60"/>
      <c r="C178" s="60"/>
      <c r="D178" s="60"/>
      <c r="N178" s="60"/>
    </row>
    <row r="179" spans="2:14" x14ac:dyDescent="0.2">
      <c r="B179" s="60"/>
      <c r="C179" s="60"/>
      <c r="D179" s="60"/>
      <c r="N179" s="60"/>
    </row>
    <row r="180" spans="2:14" x14ac:dyDescent="0.2">
      <c r="B180" s="60"/>
      <c r="C180" s="60"/>
      <c r="D180" s="60"/>
      <c r="N180" s="60"/>
    </row>
    <row r="181" spans="2:14" x14ac:dyDescent="0.2">
      <c r="B181" s="60"/>
      <c r="C181" s="60"/>
      <c r="D181" s="60"/>
      <c r="N181" s="60"/>
    </row>
    <row r="182" spans="2:14" x14ac:dyDescent="0.2">
      <c r="B182" s="60"/>
      <c r="C182" s="60"/>
      <c r="D182" s="60"/>
      <c r="N182" s="60"/>
    </row>
    <row r="183" spans="2:14" x14ac:dyDescent="0.2">
      <c r="B183" s="60"/>
      <c r="C183" s="60"/>
      <c r="D183" s="60"/>
      <c r="N183" s="60"/>
    </row>
    <row r="184" spans="2:14" x14ac:dyDescent="0.2">
      <c r="B184" s="60"/>
      <c r="C184" s="60"/>
      <c r="D184" s="60"/>
      <c r="N184" s="60"/>
    </row>
    <row r="185" spans="2:14" x14ac:dyDescent="0.2">
      <c r="B185" s="60"/>
      <c r="C185" s="60"/>
      <c r="D185" s="60"/>
      <c r="N185" s="60"/>
    </row>
    <row r="186" spans="2:14" x14ac:dyDescent="0.2">
      <c r="B186" s="60"/>
      <c r="C186" s="60"/>
      <c r="D186" s="60"/>
      <c r="N186" s="60"/>
    </row>
    <row r="187" spans="2:14" x14ac:dyDescent="0.2">
      <c r="B187" s="60"/>
      <c r="C187" s="60"/>
      <c r="D187" s="60"/>
      <c r="N187" s="60"/>
    </row>
    <row r="188" spans="2:14" x14ac:dyDescent="0.2">
      <c r="B188" s="60"/>
      <c r="C188" s="60"/>
      <c r="D188" s="60"/>
      <c r="N188" s="60"/>
    </row>
    <row r="189" spans="2:14" x14ac:dyDescent="0.2">
      <c r="B189" s="60"/>
      <c r="C189" s="60"/>
      <c r="D189" s="60"/>
      <c r="N189" s="60"/>
    </row>
    <row r="190" spans="2:14" x14ac:dyDescent="0.2">
      <c r="B190" s="60"/>
      <c r="C190" s="60"/>
      <c r="D190" s="60"/>
      <c r="N190" s="60"/>
    </row>
    <row r="191" spans="2:14" x14ac:dyDescent="0.2">
      <c r="B191" s="60"/>
      <c r="C191" s="60"/>
      <c r="D191" s="60"/>
      <c r="N191" s="60"/>
    </row>
    <row r="192" spans="2:14" x14ac:dyDescent="0.2">
      <c r="B192" s="60"/>
      <c r="C192" s="60"/>
      <c r="D192" s="60"/>
      <c r="N192" s="60"/>
    </row>
    <row r="193" spans="2:14" x14ac:dyDescent="0.2">
      <c r="B193" s="60"/>
      <c r="C193" s="60"/>
      <c r="D193" s="60"/>
      <c r="N193" s="60"/>
    </row>
    <row r="194" spans="2:14" x14ac:dyDescent="0.2">
      <c r="B194" s="60"/>
      <c r="C194" s="60"/>
      <c r="D194" s="60"/>
      <c r="N194" s="60"/>
    </row>
    <row r="195" spans="2:14" x14ac:dyDescent="0.2">
      <c r="B195" s="60"/>
      <c r="C195" s="60"/>
      <c r="D195" s="60"/>
      <c r="N195" s="60"/>
    </row>
    <row r="196" spans="2:14" x14ac:dyDescent="0.2">
      <c r="B196" s="60"/>
      <c r="C196" s="60"/>
      <c r="D196" s="60"/>
      <c r="N196" s="60"/>
    </row>
    <row r="197" spans="2:14" x14ac:dyDescent="0.2">
      <c r="B197" s="60"/>
      <c r="C197" s="60"/>
      <c r="D197" s="60"/>
      <c r="N197" s="60"/>
    </row>
    <row r="198" spans="2:14" x14ac:dyDescent="0.2">
      <c r="B198" s="60"/>
      <c r="C198" s="60"/>
      <c r="D198" s="60"/>
      <c r="N198" s="60"/>
    </row>
    <row r="199" spans="2:14" x14ac:dyDescent="0.2">
      <c r="B199" s="60"/>
      <c r="C199" s="60"/>
      <c r="D199" s="60"/>
      <c r="N199" s="60"/>
    </row>
    <row r="200" spans="2:14" x14ac:dyDescent="0.2">
      <c r="B200" s="60"/>
      <c r="C200" s="60"/>
      <c r="D200" s="60"/>
      <c r="N200" s="60"/>
    </row>
    <row r="201" spans="2:14" x14ac:dyDescent="0.2">
      <c r="B201" s="60"/>
      <c r="C201" s="60"/>
      <c r="D201" s="60"/>
      <c r="N201" s="60"/>
    </row>
    <row r="202" spans="2:14" x14ac:dyDescent="0.2">
      <c r="B202" s="60"/>
      <c r="C202" s="60"/>
      <c r="D202" s="60"/>
      <c r="N202" s="60"/>
    </row>
    <row r="203" spans="2:14" x14ac:dyDescent="0.2">
      <c r="B203" s="60"/>
      <c r="C203" s="60"/>
      <c r="D203" s="60"/>
      <c r="N203" s="60"/>
    </row>
    <row r="204" spans="2:14" x14ac:dyDescent="0.2">
      <c r="B204" s="60"/>
      <c r="C204" s="60"/>
      <c r="D204" s="60"/>
      <c r="N204" s="60"/>
    </row>
    <row r="205" spans="2:14" x14ac:dyDescent="0.2">
      <c r="B205" s="60"/>
      <c r="C205" s="60"/>
      <c r="D205" s="60"/>
      <c r="N205" s="60"/>
    </row>
    <row r="206" spans="2:14" x14ac:dyDescent="0.2">
      <c r="B206" s="60"/>
      <c r="C206" s="60"/>
      <c r="D206" s="60"/>
      <c r="N206" s="60"/>
    </row>
    <row r="207" spans="2:14" x14ac:dyDescent="0.2">
      <c r="B207" s="60"/>
      <c r="C207" s="60"/>
      <c r="D207" s="60"/>
      <c r="N207" s="60"/>
    </row>
    <row r="208" spans="2:14" x14ac:dyDescent="0.2">
      <c r="B208" s="60"/>
      <c r="C208" s="60"/>
      <c r="D208" s="60"/>
      <c r="N208" s="60"/>
    </row>
    <row r="209" spans="2:14" x14ac:dyDescent="0.2">
      <c r="B209" s="60"/>
      <c r="C209" s="60"/>
      <c r="D209" s="60"/>
      <c r="N209" s="60"/>
    </row>
    <row r="210" spans="2:14" x14ac:dyDescent="0.2">
      <c r="B210" s="60"/>
      <c r="C210" s="60"/>
      <c r="D210" s="60"/>
      <c r="N210" s="60"/>
    </row>
    <row r="211" spans="2:14" x14ac:dyDescent="0.2">
      <c r="B211" s="60"/>
      <c r="C211" s="60"/>
      <c r="D211" s="60"/>
      <c r="N211" s="60"/>
    </row>
    <row r="212" spans="2:14" x14ac:dyDescent="0.2">
      <c r="B212" s="60"/>
      <c r="C212" s="60"/>
      <c r="D212" s="60"/>
      <c r="N212" s="60"/>
    </row>
    <row r="213" spans="2:14" x14ac:dyDescent="0.2">
      <c r="B213" s="60"/>
      <c r="C213" s="60"/>
      <c r="D213" s="60"/>
      <c r="N213" s="60"/>
    </row>
    <row r="214" spans="2:14" x14ac:dyDescent="0.2">
      <c r="B214" s="60"/>
      <c r="C214" s="60"/>
      <c r="D214" s="60"/>
      <c r="N214" s="60"/>
    </row>
    <row r="215" spans="2:14" x14ac:dyDescent="0.2">
      <c r="B215" s="60"/>
      <c r="C215" s="60"/>
      <c r="D215" s="60"/>
      <c r="N215" s="60"/>
    </row>
    <row r="216" spans="2:14" x14ac:dyDescent="0.2">
      <c r="B216" s="60"/>
      <c r="C216" s="60"/>
      <c r="D216" s="60"/>
      <c r="N216" s="60"/>
    </row>
    <row r="217" spans="2:14" x14ac:dyDescent="0.2">
      <c r="B217" s="60"/>
      <c r="C217" s="60"/>
      <c r="D217" s="60"/>
      <c r="N217" s="60"/>
    </row>
    <row r="218" spans="2:14" x14ac:dyDescent="0.2">
      <c r="B218" s="60"/>
      <c r="C218" s="60"/>
      <c r="D218" s="60"/>
      <c r="N218" s="60"/>
    </row>
    <row r="219" spans="2:14" x14ac:dyDescent="0.2">
      <c r="B219" s="60"/>
      <c r="C219" s="60"/>
      <c r="D219" s="60"/>
      <c r="N219" s="60"/>
    </row>
    <row r="220" spans="2:14" x14ac:dyDescent="0.2">
      <c r="C220" s="60"/>
      <c r="D220" s="60"/>
      <c r="N220" s="60"/>
    </row>
    <row r="221" spans="2:14" x14ac:dyDescent="0.2">
      <c r="C221" s="60"/>
      <c r="D221" s="60"/>
      <c r="N221" s="60"/>
    </row>
    <row r="222" spans="2:14" x14ac:dyDescent="0.2">
      <c r="C222" s="60"/>
      <c r="D222" s="60"/>
      <c r="N222" s="60"/>
    </row>
    <row r="223" spans="2:14" x14ac:dyDescent="0.2">
      <c r="C223" s="60"/>
      <c r="D223" s="60"/>
      <c r="N223" s="60"/>
    </row>
    <row r="224" spans="2:14" x14ac:dyDescent="0.2">
      <c r="C224" s="60"/>
      <c r="D224" s="60"/>
      <c r="N224" s="60"/>
    </row>
    <row r="225" spans="3:14" x14ac:dyDescent="0.2">
      <c r="C225" s="60"/>
      <c r="D225" s="60"/>
      <c r="N225" s="60"/>
    </row>
    <row r="226" spans="3:14" x14ac:dyDescent="0.2">
      <c r="C226" s="60"/>
      <c r="D226" s="60"/>
      <c r="N226" s="60"/>
    </row>
    <row r="227" spans="3:14" x14ac:dyDescent="0.2">
      <c r="C227" s="60"/>
      <c r="D227" s="60"/>
      <c r="N227" s="60"/>
    </row>
    <row r="228" spans="3:14" x14ac:dyDescent="0.2">
      <c r="C228" s="60"/>
      <c r="D228" s="60"/>
      <c r="N228" s="60"/>
    </row>
    <row r="229" spans="3:14" x14ac:dyDescent="0.2">
      <c r="C229" s="60"/>
      <c r="D229" s="60"/>
      <c r="N229" s="60"/>
    </row>
    <row r="230" spans="3:14" x14ac:dyDescent="0.2">
      <c r="C230" s="60"/>
      <c r="D230" s="60"/>
      <c r="N230" s="60"/>
    </row>
    <row r="231" spans="3:14" x14ac:dyDescent="0.2">
      <c r="C231" s="60"/>
      <c r="D231" s="60"/>
      <c r="N231" s="60"/>
    </row>
    <row r="232" spans="3:14" x14ac:dyDescent="0.2">
      <c r="C232" s="60"/>
      <c r="D232" s="60"/>
      <c r="N232" s="60"/>
    </row>
    <row r="233" spans="3:14" x14ac:dyDescent="0.2">
      <c r="C233" s="60"/>
      <c r="D233" s="60"/>
      <c r="N233" s="60"/>
    </row>
    <row r="234" spans="3:14" x14ac:dyDescent="0.2">
      <c r="N234" s="60"/>
    </row>
    <row r="235" spans="3:14" x14ac:dyDescent="0.2">
      <c r="N235" s="60"/>
    </row>
    <row r="236" spans="3:14" x14ac:dyDescent="0.2">
      <c r="N236" s="60"/>
    </row>
    <row r="237" spans="3:14" x14ac:dyDescent="0.2">
      <c r="N237" s="60"/>
    </row>
    <row r="238" spans="3:14" x14ac:dyDescent="0.2">
      <c r="N238" s="60"/>
    </row>
    <row r="239" spans="3:14" x14ac:dyDescent="0.2">
      <c r="N239" s="60"/>
    </row>
    <row r="240" spans="3:14" x14ac:dyDescent="0.2">
      <c r="N240" s="60"/>
    </row>
    <row r="241" spans="14:14" x14ac:dyDescent="0.2">
      <c r="N241" s="60"/>
    </row>
    <row r="242" spans="14:14" x14ac:dyDescent="0.2">
      <c r="N242" s="60"/>
    </row>
    <row r="243" spans="14:14" x14ac:dyDescent="0.2">
      <c r="N243" s="60"/>
    </row>
    <row r="244" spans="14:14" x14ac:dyDescent="0.2">
      <c r="N244" s="60"/>
    </row>
    <row r="245" spans="14:14" x14ac:dyDescent="0.2">
      <c r="N245" s="60"/>
    </row>
    <row r="246" spans="14:14" x14ac:dyDescent="0.2">
      <c r="N246" s="60"/>
    </row>
    <row r="247" spans="14:14" x14ac:dyDescent="0.2">
      <c r="N247" s="60"/>
    </row>
    <row r="248" spans="14:14" x14ac:dyDescent="0.2">
      <c r="N248" s="60"/>
    </row>
    <row r="249" spans="14:14" x14ac:dyDescent="0.2">
      <c r="N249" s="60"/>
    </row>
    <row r="250" spans="14:14" x14ac:dyDescent="0.2">
      <c r="N250" s="60"/>
    </row>
    <row r="251" spans="14:14" x14ac:dyDescent="0.2">
      <c r="N251" s="60"/>
    </row>
    <row r="252" spans="14:14" x14ac:dyDescent="0.2">
      <c r="N252" s="60"/>
    </row>
    <row r="253" spans="14:14" x14ac:dyDescent="0.2">
      <c r="N253" s="60"/>
    </row>
    <row r="254" spans="14:14" x14ac:dyDescent="0.2">
      <c r="N254" s="60"/>
    </row>
  </sheetData>
  <mergeCells count="11">
    <mergeCell ref="K16:L16"/>
    <mergeCell ref="A6:P6"/>
    <mergeCell ref="A8:P8"/>
    <mergeCell ref="A11:P11"/>
    <mergeCell ref="K15:M15"/>
    <mergeCell ref="A15:A17"/>
    <mergeCell ref="O14:P14"/>
    <mergeCell ref="G16:G17"/>
    <mergeCell ref="D16:D17"/>
    <mergeCell ref="M16:M17"/>
    <mergeCell ref="P16:P17"/>
  </mergeCells>
  <pageMargins left="0.25" right="0.25" top="0.75" bottom="0.75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5:D30"/>
  <sheetViews>
    <sheetView workbookViewId="0">
      <selection activeCell="A7" sqref="A7:D7"/>
    </sheetView>
  </sheetViews>
  <sheetFormatPr defaultRowHeight="12.75" x14ac:dyDescent="0.2"/>
  <cols>
    <col min="1" max="1" width="39.7109375" customWidth="1"/>
    <col min="2" max="2" width="15.42578125" customWidth="1"/>
    <col min="3" max="3" width="16.85546875" customWidth="1"/>
    <col min="4" max="4" width="11.5703125" customWidth="1"/>
  </cols>
  <sheetData>
    <row r="5" spans="1:4" x14ac:dyDescent="0.2">
      <c r="A5" s="735" t="s">
        <v>48</v>
      </c>
      <c r="B5" s="709"/>
      <c r="C5" s="709"/>
      <c r="D5" s="709"/>
    </row>
    <row r="6" spans="1:4" x14ac:dyDescent="0.2">
      <c r="A6" s="82"/>
      <c r="B6" s="82"/>
      <c r="C6" s="332"/>
      <c r="D6" s="82"/>
    </row>
    <row r="7" spans="1:4" ht="27" customHeight="1" x14ac:dyDescent="0.2">
      <c r="A7" s="779" t="s">
        <v>594</v>
      </c>
      <c r="B7" s="779"/>
      <c r="C7" s="779"/>
      <c r="D7" s="779"/>
    </row>
    <row r="9" spans="1:4" ht="15" customHeight="1" x14ac:dyDescent="0.2"/>
    <row r="10" spans="1:4" x14ac:dyDescent="0.2">
      <c r="D10" t="s">
        <v>195</v>
      </c>
    </row>
    <row r="11" spans="1:4" ht="13.5" thickBot="1" x14ac:dyDescent="0.25"/>
    <row r="12" spans="1:4" x14ac:dyDescent="0.2">
      <c r="A12" s="780" t="s">
        <v>254</v>
      </c>
      <c r="B12" s="783" t="s">
        <v>390</v>
      </c>
      <c r="C12" s="784"/>
      <c r="D12" s="785"/>
    </row>
    <row r="13" spans="1:4" ht="12.75" customHeight="1" x14ac:dyDescent="0.2">
      <c r="A13" s="781"/>
      <c r="B13" s="786"/>
      <c r="C13" s="787"/>
      <c r="D13" s="788"/>
    </row>
    <row r="14" spans="1:4" x14ac:dyDescent="0.2">
      <c r="A14" s="782"/>
      <c r="B14" s="271" t="s">
        <v>269</v>
      </c>
      <c r="C14" s="271" t="s">
        <v>169</v>
      </c>
      <c r="D14" s="271" t="s">
        <v>268</v>
      </c>
    </row>
    <row r="15" spans="1:4" x14ac:dyDescent="0.2">
      <c r="A15" s="284" t="s">
        <v>181</v>
      </c>
      <c r="B15" s="441">
        <v>6</v>
      </c>
      <c r="C15" s="441">
        <v>6</v>
      </c>
      <c r="D15" s="27"/>
    </row>
    <row r="16" spans="1:4" x14ac:dyDescent="0.2">
      <c r="A16" s="284" t="s">
        <v>255</v>
      </c>
      <c r="B16" s="441">
        <v>5</v>
      </c>
      <c r="C16" s="441">
        <v>5</v>
      </c>
      <c r="D16" s="27"/>
    </row>
    <row r="17" spans="1:4" x14ac:dyDescent="0.2">
      <c r="A17" s="284" t="s">
        <v>185</v>
      </c>
      <c r="B17" s="209">
        <v>1</v>
      </c>
      <c r="C17" s="209">
        <v>1</v>
      </c>
      <c r="D17" s="27"/>
    </row>
    <row r="18" spans="1:4" x14ac:dyDescent="0.2">
      <c r="A18" s="284" t="s">
        <v>3</v>
      </c>
      <c r="B18" s="209">
        <v>0.5</v>
      </c>
      <c r="C18" s="209">
        <v>0.5</v>
      </c>
      <c r="D18" s="27"/>
    </row>
    <row r="19" spans="1:4" x14ac:dyDescent="0.2">
      <c r="A19" s="284" t="s">
        <v>5</v>
      </c>
      <c r="B19" s="209">
        <v>0.5</v>
      </c>
      <c r="C19" s="209">
        <v>0.5</v>
      </c>
      <c r="D19" s="27"/>
    </row>
    <row r="20" spans="1:4" x14ac:dyDescent="0.2">
      <c r="A20" s="284" t="s">
        <v>50</v>
      </c>
      <c r="B20" s="209"/>
      <c r="C20" s="209"/>
      <c r="D20" s="27"/>
    </row>
    <row r="21" spans="1:4" x14ac:dyDescent="0.2">
      <c r="A21" s="284" t="s">
        <v>51</v>
      </c>
      <c r="B21" s="209"/>
      <c r="C21" s="209"/>
      <c r="D21" s="27"/>
    </row>
    <row r="22" spans="1:4" x14ac:dyDescent="0.2">
      <c r="A22" s="284" t="s">
        <v>388</v>
      </c>
      <c r="B22" s="209">
        <v>1.5</v>
      </c>
      <c r="C22" s="209">
        <v>1.5</v>
      </c>
      <c r="D22" s="27"/>
    </row>
    <row r="23" spans="1:4" ht="13.5" thickBot="1" x14ac:dyDescent="0.25">
      <c r="A23" s="285" t="s">
        <v>389</v>
      </c>
      <c r="B23" s="210">
        <v>0.5</v>
      </c>
      <c r="C23" s="210">
        <v>0.5</v>
      </c>
      <c r="D23" s="159"/>
    </row>
    <row r="24" spans="1:4" ht="13.5" thickBot="1" x14ac:dyDescent="0.25">
      <c r="A24" s="85" t="s">
        <v>218</v>
      </c>
      <c r="B24" s="286">
        <f>SUM(B15:B23)</f>
        <v>15</v>
      </c>
      <c r="C24" s="286">
        <f>SUM(C15:C23)</f>
        <v>15</v>
      </c>
      <c r="D24" s="286">
        <f>SUM(D15:D23)</f>
        <v>0</v>
      </c>
    </row>
    <row r="25" spans="1:4" x14ac:dyDescent="0.2">
      <c r="A25" s="86"/>
      <c r="B25" s="204"/>
      <c r="C25" s="204"/>
      <c r="D25" s="25"/>
    </row>
    <row r="26" spans="1:4" ht="13.5" thickBot="1" x14ac:dyDescent="0.25">
      <c r="A26" s="87"/>
      <c r="B26" s="204"/>
      <c r="C26" s="204"/>
    </row>
    <row r="27" spans="1:4" ht="13.5" thickBot="1" x14ac:dyDescent="0.25">
      <c r="A27" s="84" t="s">
        <v>192</v>
      </c>
      <c r="B27" s="442">
        <v>19</v>
      </c>
      <c r="C27" s="442">
        <v>19</v>
      </c>
      <c r="D27" s="211">
        <v>0</v>
      </c>
    </row>
    <row r="28" spans="1:4" ht="13.5" thickBot="1" x14ac:dyDescent="0.25">
      <c r="A28" s="84" t="s">
        <v>253</v>
      </c>
      <c r="B28" s="442">
        <v>12.5</v>
      </c>
      <c r="C28" s="442">
        <v>12.5</v>
      </c>
      <c r="D28" s="211">
        <v>0</v>
      </c>
    </row>
    <row r="29" spans="1:4" ht="13.5" thickBot="1" x14ac:dyDescent="0.25">
      <c r="A29" s="287" t="s">
        <v>218</v>
      </c>
      <c r="B29" s="288">
        <f>B24+B27+B28</f>
        <v>46.5</v>
      </c>
      <c r="C29" s="288">
        <f>C24+C27+C28</f>
        <v>46.5</v>
      </c>
      <c r="D29" s="288">
        <f>D24+D27+D28</f>
        <v>0</v>
      </c>
    </row>
    <row r="30" spans="1:4" x14ac:dyDescent="0.2">
      <c r="B30" s="205"/>
      <c r="C30" s="205"/>
    </row>
  </sheetData>
  <mergeCells count="4">
    <mergeCell ref="A5:D5"/>
    <mergeCell ref="A7:D7"/>
    <mergeCell ref="A12:A14"/>
    <mergeCell ref="B12:D1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59999389629810485"/>
    <pageSetUpPr fitToPage="1"/>
  </sheetPr>
  <dimension ref="A4:O73"/>
  <sheetViews>
    <sheetView view="pageBreakPreview" zoomScaleSheetLayoutView="100" workbookViewId="0">
      <selection activeCell="A7" sqref="A7:N7"/>
    </sheetView>
  </sheetViews>
  <sheetFormatPr defaultRowHeight="12.75" x14ac:dyDescent="0.2"/>
  <cols>
    <col min="1" max="1" width="28.7109375" customWidth="1"/>
    <col min="2" max="2" width="8.7109375" customWidth="1"/>
    <col min="3" max="3" width="9" customWidth="1"/>
    <col min="4" max="4" width="7" customWidth="1"/>
    <col min="6" max="6" width="9.42578125" customWidth="1"/>
    <col min="8" max="8" width="10.140625" bestFit="1" customWidth="1"/>
    <col min="9" max="9" width="7.140625" bestFit="1" customWidth="1"/>
  </cols>
  <sheetData>
    <row r="4" spans="1:14" x14ac:dyDescent="0.2">
      <c r="A4" s="735" t="s">
        <v>429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</row>
    <row r="6" spans="1:14" x14ac:dyDescent="0.2">
      <c r="A6" s="25"/>
      <c r="B6" s="25"/>
      <c r="C6" s="25"/>
    </row>
    <row r="7" spans="1:14" x14ac:dyDescent="0.2">
      <c r="A7" s="708" t="s">
        <v>595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</row>
    <row r="8" spans="1:14" x14ac:dyDescent="0.2">
      <c r="M8" t="s">
        <v>190</v>
      </c>
    </row>
    <row r="9" spans="1:14" x14ac:dyDescent="0.2">
      <c r="M9" t="s">
        <v>154</v>
      </c>
    </row>
    <row r="10" spans="1:14" x14ac:dyDescent="0.2">
      <c r="A10" s="789" t="s">
        <v>98</v>
      </c>
      <c r="B10" s="791" t="s">
        <v>387</v>
      </c>
      <c r="C10" s="363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1"/>
    </row>
    <row r="11" spans="1:14" x14ac:dyDescent="0.2">
      <c r="A11" s="790"/>
      <c r="B11" s="792"/>
      <c r="C11" s="466" t="s">
        <v>86</v>
      </c>
      <c r="D11" s="466" t="s">
        <v>87</v>
      </c>
      <c r="E11" s="466" t="s">
        <v>88</v>
      </c>
      <c r="F11" s="466" t="s">
        <v>89</v>
      </c>
      <c r="G11" s="466" t="s">
        <v>90</v>
      </c>
      <c r="H11" s="466" t="s">
        <v>91</v>
      </c>
      <c r="I11" s="466" t="s">
        <v>92</v>
      </c>
      <c r="J11" s="466" t="s">
        <v>93</v>
      </c>
      <c r="K11" s="466" t="s">
        <v>94</v>
      </c>
      <c r="L11" s="466" t="s">
        <v>95</v>
      </c>
      <c r="M11" s="466" t="s">
        <v>96</v>
      </c>
      <c r="N11" s="466" t="s">
        <v>97</v>
      </c>
    </row>
    <row r="12" spans="1:14" x14ac:dyDescent="0.2">
      <c r="A12" s="20" t="s">
        <v>99</v>
      </c>
      <c r="B12" s="42">
        <f>SUM(B13,B16)</f>
        <v>21480</v>
      </c>
      <c r="C12" s="404">
        <f>SUM(C13,C16)</f>
        <v>743.66</v>
      </c>
      <c r="D12" s="404">
        <f t="shared" ref="D12:N12" si="0">SUM(D13,D16)</f>
        <v>2067.7399999999998</v>
      </c>
      <c r="E12" s="404">
        <f t="shared" si="0"/>
        <v>4575.2000000000007</v>
      </c>
      <c r="F12" s="404">
        <f t="shared" si="0"/>
        <v>2067.7399999999998</v>
      </c>
      <c r="G12" s="404">
        <f t="shared" si="0"/>
        <v>743.66</v>
      </c>
      <c r="H12" s="404">
        <f t="shared" si="0"/>
        <v>542</v>
      </c>
      <c r="I12" s="404">
        <f t="shared" si="0"/>
        <v>1765.25</v>
      </c>
      <c r="J12" s="404">
        <f t="shared" si="0"/>
        <v>1550.3000000000002</v>
      </c>
      <c r="K12" s="404">
        <f t="shared" si="0"/>
        <v>3566.9</v>
      </c>
      <c r="L12" s="404">
        <f t="shared" si="0"/>
        <v>2269.4</v>
      </c>
      <c r="M12" s="404">
        <f t="shared" si="0"/>
        <v>743.66</v>
      </c>
      <c r="N12" s="404">
        <f t="shared" si="0"/>
        <v>844.49</v>
      </c>
    </row>
    <row r="13" spans="1:14" x14ac:dyDescent="0.2">
      <c r="A13" s="57" t="s">
        <v>100</v>
      </c>
      <c r="B13" s="42">
        <f>B14+B15</f>
        <v>16587</v>
      </c>
      <c r="C13" s="404">
        <f t="shared" ref="C13:N13" si="1">SUM(C14:C15)</f>
        <v>743.66</v>
      </c>
      <c r="D13" s="404">
        <f t="shared" si="1"/>
        <v>844.49</v>
      </c>
      <c r="E13" s="404">
        <f t="shared" si="1"/>
        <v>4575.2000000000007</v>
      </c>
      <c r="F13" s="404">
        <f t="shared" si="1"/>
        <v>844.49</v>
      </c>
      <c r="G13" s="404">
        <f t="shared" si="1"/>
        <v>743.66</v>
      </c>
      <c r="H13" s="404">
        <f t="shared" si="1"/>
        <v>542</v>
      </c>
      <c r="I13" s="404">
        <f t="shared" si="1"/>
        <v>542</v>
      </c>
      <c r="J13" s="404">
        <f t="shared" si="1"/>
        <v>1550.3000000000002</v>
      </c>
      <c r="K13" s="404">
        <f t="shared" si="1"/>
        <v>3566.9</v>
      </c>
      <c r="L13" s="404">
        <f t="shared" si="1"/>
        <v>1046.1500000000001</v>
      </c>
      <c r="M13" s="404">
        <f t="shared" si="1"/>
        <v>743.66</v>
      </c>
      <c r="N13" s="404">
        <f t="shared" si="1"/>
        <v>844.49</v>
      </c>
    </row>
    <row r="14" spans="1:14" x14ac:dyDescent="0.2">
      <c r="A14" s="57" t="s">
        <v>101</v>
      </c>
      <c r="B14" s="93">
        <f>12649-2566</f>
        <v>10083</v>
      </c>
      <c r="C14" s="440">
        <f>$B$14*0.02</f>
        <v>201.66</v>
      </c>
      <c r="D14" s="440">
        <f>$B$14*0.03</f>
        <v>302.49</v>
      </c>
      <c r="E14" s="440">
        <f>$B$14*0.4</f>
        <v>4033.2000000000003</v>
      </c>
      <c r="F14" s="440">
        <f>$B$14*0.03</f>
        <v>302.49</v>
      </c>
      <c r="G14" s="440">
        <f>$B$14*0.02</f>
        <v>201.66</v>
      </c>
      <c r="H14" s="440"/>
      <c r="I14" s="440"/>
      <c r="J14" s="440">
        <f>$B$14*0.1</f>
        <v>1008.3000000000001</v>
      </c>
      <c r="K14" s="440">
        <f>$B$14*0.3</f>
        <v>3024.9</v>
      </c>
      <c r="L14" s="440">
        <f>$B$14*0.05</f>
        <v>504.15000000000003</v>
      </c>
      <c r="M14" s="440">
        <f>$B$14*0.02</f>
        <v>201.66</v>
      </c>
      <c r="N14" s="440">
        <f>$B$14*0.03</f>
        <v>302.49</v>
      </c>
    </row>
    <row r="15" spans="1:14" x14ac:dyDescent="0.2">
      <c r="A15" s="57" t="s">
        <v>396</v>
      </c>
      <c r="B15" s="93">
        <v>6504</v>
      </c>
      <c r="C15" s="440">
        <f>$B$15/12</f>
        <v>542</v>
      </c>
      <c r="D15" s="440">
        <f t="shared" ref="D15:N15" si="2">$B$15/12</f>
        <v>542</v>
      </c>
      <c r="E15" s="440">
        <f>$B$15/12</f>
        <v>542</v>
      </c>
      <c r="F15" s="440">
        <f t="shared" si="2"/>
        <v>542</v>
      </c>
      <c r="G15" s="440">
        <f t="shared" si="2"/>
        <v>542</v>
      </c>
      <c r="H15" s="440">
        <f t="shared" si="2"/>
        <v>542</v>
      </c>
      <c r="I15" s="440">
        <f t="shared" si="2"/>
        <v>542</v>
      </c>
      <c r="J15" s="440">
        <f t="shared" si="2"/>
        <v>542</v>
      </c>
      <c r="K15" s="440">
        <f t="shared" si="2"/>
        <v>542</v>
      </c>
      <c r="L15" s="440">
        <f t="shared" si="2"/>
        <v>542</v>
      </c>
      <c r="M15" s="440">
        <f t="shared" si="2"/>
        <v>542</v>
      </c>
      <c r="N15" s="440">
        <f t="shared" si="2"/>
        <v>542</v>
      </c>
    </row>
    <row r="16" spans="1:14" x14ac:dyDescent="0.2">
      <c r="A16" s="57" t="s">
        <v>102</v>
      </c>
      <c r="B16" s="42">
        <f>B17</f>
        <v>4893</v>
      </c>
      <c r="C16" s="404">
        <f t="shared" ref="C16:N16" si="3">SUM(C17:C17)</f>
        <v>0</v>
      </c>
      <c r="D16" s="404">
        <f t="shared" si="3"/>
        <v>1223.25</v>
      </c>
      <c r="E16" s="404">
        <f t="shared" si="3"/>
        <v>0</v>
      </c>
      <c r="F16" s="404">
        <f t="shared" si="3"/>
        <v>1223.25</v>
      </c>
      <c r="G16" s="404">
        <f t="shared" si="3"/>
        <v>0</v>
      </c>
      <c r="H16" s="404">
        <f t="shared" si="3"/>
        <v>0</v>
      </c>
      <c r="I16" s="404">
        <f t="shared" si="3"/>
        <v>1223.25</v>
      </c>
      <c r="J16" s="404">
        <f t="shared" si="3"/>
        <v>0</v>
      </c>
      <c r="K16" s="404">
        <f t="shared" si="3"/>
        <v>0</v>
      </c>
      <c r="L16" s="404">
        <f t="shared" si="3"/>
        <v>1223.25</v>
      </c>
      <c r="M16" s="404">
        <f t="shared" si="3"/>
        <v>0</v>
      </c>
      <c r="N16" s="404">
        <f t="shared" si="3"/>
        <v>0</v>
      </c>
    </row>
    <row r="17" spans="1:14" x14ac:dyDescent="0.2">
      <c r="A17" s="57" t="s">
        <v>136</v>
      </c>
      <c r="B17" s="93">
        <v>4893</v>
      </c>
      <c r="C17" s="440"/>
      <c r="D17" s="440">
        <f>B17/4</f>
        <v>1223.25</v>
      </c>
      <c r="E17" s="440"/>
      <c r="F17" s="440">
        <f>B17/4</f>
        <v>1223.25</v>
      </c>
      <c r="G17" s="440"/>
      <c r="H17" s="440"/>
      <c r="I17" s="440">
        <f>B17/4</f>
        <v>1223.25</v>
      </c>
      <c r="J17" s="440"/>
      <c r="K17" s="440"/>
      <c r="L17" s="440">
        <f>B17/4</f>
        <v>1223.25</v>
      </c>
      <c r="M17" s="440"/>
      <c r="N17" s="440"/>
    </row>
    <row r="18" spans="1:14" x14ac:dyDescent="0.2">
      <c r="A18" s="20" t="s">
        <v>103</v>
      </c>
      <c r="B18" s="42">
        <f>B19</f>
        <v>129706</v>
      </c>
      <c r="C18" s="404">
        <f t="shared" ref="C18:N18" si="4">SUM(C19:C19)</f>
        <v>10808.833333333334</v>
      </c>
      <c r="D18" s="404">
        <f t="shared" si="4"/>
        <v>10808.833333333334</v>
      </c>
      <c r="E18" s="404">
        <f t="shared" si="4"/>
        <v>10808.833333333334</v>
      </c>
      <c r="F18" s="404">
        <f t="shared" si="4"/>
        <v>10808.833333333334</v>
      </c>
      <c r="G18" s="404">
        <f t="shared" si="4"/>
        <v>10808.833333333334</v>
      </c>
      <c r="H18" s="404">
        <f t="shared" si="4"/>
        <v>10808.833333333334</v>
      </c>
      <c r="I18" s="404">
        <f t="shared" si="4"/>
        <v>10808.833333333334</v>
      </c>
      <c r="J18" s="404">
        <f t="shared" si="4"/>
        <v>10808.833333333334</v>
      </c>
      <c r="K18" s="404">
        <f t="shared" si="4"/>
        <v>10808.833333333334</v>
      </c>
      <c r="L18" s="404">
        <f t="shared" si="4"/>
        <v>10808.833333333334</v>
      </c>
      <c r="M18" s="404">
        <f t="shared" si="4"/>
        <v>10808.833333333334</v>
      </c>
      <c r="N18" s="404">
        <f t="shared" si="4"/>
        <v>10808.833333333334</v>
      </c>
    </row>
    <row r="19" spans="1:14" x14ac:dyDescent="0.2">
      <c r="A19" s="57" t="s">
        <v>137</v>
      </c>
      <c r="B19" s="93">
        <v>129706</v>
      </c>
      <c r="C19" s="440">
        <f>$B$19/12</f>
        <v>10808.833333333334</v>
      </c>
      <c r="D19" s="440">
        <f t="shared" ref="D19:N19" si="5">$B$19/12</f>
        <v>10808.833333333334</v>
      </c>
      <c r="E19" s="440">
        <f t="shared" si="5"/>
        <v>10808.833333333334</v>
      </c>
      <c r="F19" s="440">
        <f t="shared" si="5"/>
        <v>10808.833333333334</v>
      </c>
      <c r="G19" s="440">
        <f t="shared" si="5"/>
        <v>10808.833333333334</v>
      </c>
      <c r="H19" s="440">
        <f t="shared" si="5"/>
        <v>10808.833333333334</v>
      </c>
      <c r="I19" s="440">
        <f t="shared" si="5"/>
        <v>10808.833333333334</v>
      </c>
      <c r="J19" s="440">
        <f t="shared" si="5"/>
        <v>10808.833333333334</v>
      </c>
      <c r="K19" s="440">
        <f t="shared" si="5"/>
        <v>10808.833333333334</v>
      </c>
      <c r="L19" s="440">
        <f t="shared" si="5"/>
        <v>10808.833333333334</v>
      </c>
      <c r="M19" s="440">
        <f t="shared" si="5"/>
        <v>10808.833333333334</v>
      </c>
      <c r="N19" s="440">
        <f t="shared" si="5"/>
        <v>10808.833333333334</v>
      </c>
    </row>
    <row r="20" spans="1:14" x14ac:dyDescent="0.2">
      <c r="A20" s="20" t="s">
        <v>104</v>
      </c>
      <c r="B20" s="42">
        <f>B21</f>
        <v>9295</v>
      </c>
      <c r="C20" s="404">
        <f t="shared" ref="C20:N20" si="6">SUM(C21:C21)</f>
        <v>774.58333333333337</v>
      </c>
      <c r="D20" s="404">
        <f t="shared" si="6"/>
        <v>774.58333333333337</v>
      </c>
      <c r="E20" s="404">
        <f t="shared" si="6"/>
        <v>774.58333333333337</v>
      </c>
      <c r="F20" s="404">
        <f t="shared" si="6"/>
        <v>774.58333333333337</v>
      </c>
      <c r="G20" s="404">
        <f t="shared" si="6"/>
        <v>774.58333333333337</v>
      </c>
      <c r="H20" s="404">
        <f t="shared" si="6"/>
        <v>774.58333333333337</v>
      </c>
      <c r="I20" s="404">
        <f t="shared" si="6"/>
        <v>774.58333333333337</v>
      </c>
      <c r="J20" s="404">
        <f t="shared" si="6"/>
        <v>774.58333333333337</v>
      </c>
      <c r="K20" s="404">
        <f t="shared" si="6"/>
        <v>774.58333333333337</v>
      </c>
      <c r="L20" s="404">
        <f t="shared" si="6"/>
        <v>774.58333333333337</v>
      </c>
      <c r="M20" s="404">
        <f t="shared" si="6"/>
        <v>774.58333333333337</v>
      </c>
      <c r="N20" s="404">
        <f t="shared" si="6"/>
        <v>774.58333333333337</v>
      </c>
    </row>
    <row r="21" spans="1:14" x14ac:dyDescent="0.2">
      <c r="A21" s="57" t="s">
        <v>431</v>
      </c>
      <c r="B21" s="93">
        <v>9295</v>
      </c>
      <c r="C21" s="440">
        <f>$B$21/12</f>
        <v>774.58333333333337</v>
      </c>
      <c r="D21" s="440">
        <f t="shared" ref="D21:N21" si="7">$B$21/12</f>
        <v>774.58333333333337</v>
      </c>
      <c r="E21" s="440">
        <f t="shared" si="7"/>
        <v>774.58333333333337</v>
      </c>
      <c r="F21" s="440">
        <f t="shared" si="7"/>
        <v>774.58333333333337</v>
      </c>
      <c r="G21" s="440">
        <f t="shared" si="7"/>
        <v>774.58333333333337</v>
      </c>
      <c r="H21" s="440">
        <f t="shared" si="7"/>
        <v>774.58333333333337</v>
      </c>
      <c r="I21" s="440">
        <f t="shared" si="7"/>
        <v>774.58333333333337</v>
      </c>
      <c r="J21" s="440">
        <f t="shared" si="7"/>
        <v>774.58333333333337</v>
      </c>
      <c r="K21" s="440">
        <f t="shared" si="7"/>
        <v>774.58333333333337</v>
      </c>
      <c r="L21" s="440">
        <f t="shared" si="7"/>
        <v>774.58333333333337</v>
      </c>
      <c r="M21" s="440">
        <f t="shared" si="7"/>
        <v>774.58333333333337</v>
      </c>
      <c r="N21" s="440">
        <f t="shared" si="7"/>
        <v>774.58333333333337</v>
      </c>
    </row>
    <row r="22" spans="1:14" x14ac:dyDescent="0.2">
      <c r="A22" s="43" t="s">
        <v>220</v>
      </c>
      <c r="B22" s="42">
        <v>4415</v>
      </c>
      <c r="C22" s="459"/>
      <c r="D22" s="459">
        <v>500</v>
      </c>
      <c r="E22" s="459"/>
      <c r="F22" s="459">
        <v>500</v>
      </c>
      <c r="G22" s="459">
        <v>2415</v>
      </c>
      <c r="H22" s="459"/>
      <c r="I22" s="459">
        <v>500</v>
      </c>
      <c r="J22" s="459"/>
      <c r="K22" s="459"/>
      <c r="L22" s="459">
        <v>700</v>
      </c>
      <c r="M22" s="459"/>
      <c r="N22" s="459"/>
    </row>
    <row r="23" spans="1:14" x14ac:dyDescent="0.2">
      <c r="A23" s="55" t="s">
        <v>105</v>
      </c>
      <c r="B23" s="94"/>
      <c r="C23" s="439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</row>
    <row r="24" spans="1:14" x14ac:dyDescent="0.2">
      <c r="A24" s="95" t="s">
        <v>430</v>
      </c>
      <c r="B24" s="29">
        <f>B20+B18+B12+B22</f>
        <v>164896</v>
      </c>
      <c r="C24" s="463">
        <f>C20+C18+C12</f>
        <v>12327.076666666668</v>
      </c>
      <c r="D24" s="463">
        <f>D20+D18+D12</f>
        <v>13651.156666666668</v>
      </c>
      <c r="E24" s="463">
        <f>E20+E18+E12</f>
        <v>16158.616666666669</v>
      </c>
      <c r="F24" s="463">
        <f>+F22+F20+F18+F12</f>
        <v>14151.156666666668</v>
      </c>
      <c r="G24" s="463">
        <f t="shared" ref="G24:N24" si="8">G20+G18+G12</f>
        <v>12327.076666666668</v>
      </c>
      <c r="H24" s="463">
        <f t="shared" si="8"/>
        <v>12125.416666666668</v>
      </c>
      <c r="I24" s="463">
        <f t="shared" si="8"/>
        <v>13348.666666666668</v>
      </c>
      <c r="J24" s="463">
        <f t="shared" si="8"/>
        <v>13133.716666666667</v>
      </c>
      <c r="K24" s="463">
        <f t="shared" si="8"/>
        <v>15150.316666666668</v>
      </c>
      <c r="L24" s="463">
        <f t="shared" si="8"/>
        <v>13852.816666666668</v>
      </c>
      <c r="M24" s="463">
        <f t="shared" si="8"/>
        <v>12327.076666666668</v>
      </c>
      <c r="N24" s="463">
        <f t="shared" si="8"/>
        <v>12427.906666666668</v>
      </c>
    </row>
    <row r="25" spans="1:14" x14ac:dyDescent="0.2">
      <c r="A25" s="793" t="s">
        <v>432</v>
      </c>
      <c r="B25" s="48"/>
      <c r="C25" s="464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</row>
    <row r="26" spans="1:14" ht="13.5" thickBot="1" x14ac:dyDescent="0.25">
      <c r="A26" s="794"/>
      <c r="B26" s="96">
        <v>383301</v>
      </c>
      <c r="C26" s="465">
        <f>$B$26/12</f>
        <v>31941.75</v>
      </c>
      <c r="D26" s="465">
        <f t="shared" ref="D26:N26" si="9">$B$26/12</f>
        <v>31941.75</v>
      </c>
      <c r="E26" s="465">
        <f t="shared" si="9"/>
        <v>31941.75</v>
      </c>
      <c r="F26" s="465">
        <f t="shared" si="9"/>
        <v>31941.75</v>
      </c>
      <c r="G26" s="465">
        <f t="shared" si="9"/>
        <v>31941.75</v>
      </c>
      <c r="H26" s="465">
        <f t="shared" si="9"/>
        <v>31941.75</v>
      </c>
      <c r="I26" s="465">
        <f t="shared" si="9"/>
        <v>31941.75</v>
      </c>
      <c r="J26" s="465">
        <f t="shared" si="9"/>
        <v>31941.75</v>
      </c>
      <c r="K26" s="465">
        <f t="shared" si="9"/>
        <v>31941.75</v>
      </c>
      <c r="L26" s="465">
        <f t="shared" si="9"/>
        <v>31941.75</v>
      </c>
      <c r="M26" s="465">
        <f t="shared" si="9"/>
        <v>31941.75</v>
      </c>
      <c r="N26" s="465">
        <f t="shared" si="9"/>
        <v>31941.75</v>
      </c>
    </row>
    <row r="27" spans="1:14" x14ac:dyDescent="0.2">
      <c r="A27" s="97" t="s">
        <v>106</v>
      </c>
      <c r="B27" s="98"/>
      <c r="C27" s="99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32"/>
    </row>
    <row r="28" spans="1:14" ht="13.5" thickBot="1" x14ac:dyDescent="0.25">
      <c r="A28" s="102" t="s">
        <v>433</v>
      </c>
      <c r="B28" s="103">
        <f>SUM(B24,B26)</f>
        <v>548197</v>
      </c>
      <c r="C28" s="103">
        <f t="shared" ref="C28:N28" si="10">SUM(C24,C26)</f>
        <v>44268.826666666668</v>
      </c>
      <c r="D28" s="103">
        <f t="shared" si="10"/>
        <v>45592.906666666669</v>
      </c>
      <c r="E28" s="103">
        <f t="shared" si="10"/>
        <v>48100.366666666669</v>
      </c>
      <c r="F28" s="103">
        <f t="shared" si="10"/>
        <v>46092.906666666669</v>
      </c>
      <c r="G28" s="103">
        <f t="shared" si="10"/>
        <v>44268.826666666668</v>
      </c>
      <c r="H28" s="103">
        <f t="shared" si="10"/>
        <v>44067.166666666672</v>
      </c>
      <c r="I28" s="103">
        <f t="shared" si="10"/>
        <v>45290.416666666672</v>
      </c>
      <c r="J28" s="103">
        <f t="shared" si="10"/>
        <v>45075.466666666667</v>
      </c>
      <c r="K28" s="103">
        <f t="shared" si="10"/>
        <v>47092.066666666666</v>
      </c>
      <c r="L28" s="103">
        <f t="shared" si="10"/>
        <v>45794.566666666666</v>
      </c>
      <c r="M28" s="103">
        <f t="shared" si="10"/>
        <v>44268.826666666668</v>
      </c>
      <c r="N28" s="103">
        <f t="shared" si="10"/>
        <v>44369.656666666669</v>
      </c>
    </row>
    <row r="29" spans="1:14" x14ac:dyDescent="0.2"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x14ac:dyDescent="0.2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  <row r="31" spans="1:14" x14ac:dyDescent="0.2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</row>
    <row r="32" spans="1:14" x14ac:dyDescent="0.2"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</row>
    <row r="33" spans="1:15" x14ac:dyDescent="0.2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</row>
    <row r="34" spans="1:15" x14ac:dyDescent="0.2"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</row>
    <row r="35" spans="1:15" x14ac:dyDescent="0.2"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5" x14ac:dyDescent="0.2">
      <c r="A36" s="477" t="s">
        <v>108</v>
      </c>
      <c r="B36" s="467"/>
      <c r="C36" s="468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70"/>
    </row>
    <row r="37" spans="1:15" x14ac:dyDescent="0.2">
      <c r="A37" s="478"/>
      <c r="B37" s="479" t="s">
        <v>387</v>
      </c>
      <c r="C37" s="471" t="s">
        <v>86</v>
      </c>
      <c r="D37" s="471" t="s">
        <v>87</v>
      </c>
      <c r="E37" s="471" t="s">
        <v>88</v>
      </c>
      <c r="F37" s="471" t="s">
        <v>89</v>
      </c>
      <c r="G37" s="471" t="s">
        <v>90</v>
      </c>
      <c r="H37" s="471" t="s">
        <v>91</v>
      </c>
      <c r="I37" s="471" t="s">
        <v>92</v>
      </c>
      <c r="J37" s="471" t="s">
        <v>93</v>
      </c>
      <c r="K37" s="471" t="s">
        <v>94</v>
      </c>
      <c r="L37" s="471" t="s">
        <v>95</v>
      </c>
      <c r="M37" s="471" t="s">
        <v>107</v>
      </c>
      <c r="N37" s="471" t="s">
        <v>97</v>
      </c>
    </row>
    <row r="38" spans="1:15" x14ac:dyDescent="0.2">
      <c r="A38" s="20" t="s">
        <v>109</v>
      </c>
      <c r="B38" s="42">
        <f>B39+B40+B41</f>
        <v>51512</v>
      </c>
      <c r="C38" s="404">
        <f t="shared" ref="C38:N38" si="11">SUM(C39:C42)</f>
        <v>4342.666666666667</v>
      </c>
      <c r="D38" s="404">
        <f>SUM(D39:D42)</f>
        <v>4342.666666666667</v>
      </c>
      <c r="E38" s="404">
        <f t="shared" si="11"/>
        <v>4342.666666666667</v>
      </c>
      <c r="F38" s="404">
        <f t="shared" si="11"/>
        <v>4342.666666666667</v>
      </c>
      <c r="G38" s="404">
        <f t="shared" si="11"/>
        <v>4342.666666666667</v>
      </c>
      <c r="H38" s="404">
        <f t="shared" si="11"/>
        <v>4342.666666666667</v>
      </c>
      <c r="I38" s="404">
        <f t="shared" si="11"/>
        <v>4342.666666666667</v>
      </c>
      <c r="J38" s="404">
        <f t="shared" si="11"/>
        <v>4342.666666666667</v>
      </c>
      <c r="K38" s="404">
        <f t="shared" si="11"/>
        <v>4342.666666666667</v>
      </c>
      <c r="L38" s="404">
        <f t="shared" si="11"/>
        <v>4342.666666666667</v>
      </c>
      <c r="M38" s="404">
        <f t="shared" si="11"/>
        <v>4342.666666666667</v>
      </c>
      <c r="N38" s="404">
        <f t="shared" si="11"/>
        <v>4342.666666666667</v>
      </c>
    </row>
    <row r="39" spans="1:15" x14ac:dyDescent="0.2">
      <c r="A39" s="57" t="s">
        <v>110</v>
      </c>
      <c r="B39" s="28">
        <v>21404</v>
      </c>
      <c r="C39" s="440">
        <f t="shared" ref="C39:N39" si="12">$B$39/12</f>
        <v>1783.6666666666667</v>
      </c>
      <c r="D39" s="440">
        <f t="shared" si="12"/>
        <v>1783.6666666666667</v>
      </c>
      <c r="E39" s="440">
        <f t="shared" si="12"/>
        <v>1783.6666666666667</v>
      </c>
      <c r="F39" s="440">
        <f t="shared" si="12"/>
        <v>1783.6666666666667</v>
      </c>
      <c r="G39" s="440">
        <f t="shared" si="12"/>
        <v>1783.6666666666667</v>
      </c>
      <c r="H39" s="440">
        <f t="shared" si="12"/>
        <v>1783.6666666666667</v>
      </c>
      <c r="I39" s="440">
        <f t="shared" si="12"/>
        <v>1783.6666666666667</v>
      </c>
      <c r="J39" s="440">
        <f t="shared" si="12"/>
        <v>1783.6666666666667</v>
      </c>
      <c r="K39" s="440">
        <f t="shared" si="12"/>
        <v>1783.6666666666667</v>
      </c>
      <c r="L39" s="440">
        <f t="shared" si="12"/>
        <v>1783.6666666666667</v>
      </c>
      <c r="M39" s="440">
        <f t="shared" si="12"/>
        <v>1783.6666666666667</v>
      </c>
      <c r="N39" s="440">
        <f t="shared" si="12"/>
        <v>1783.6666666666667</v>
      </c>
    </row>
    <row r="40" spans="1:15" x14ac:dyDescent="0.2">
      <c r="A40" s="57" t="s">
        <v>111</v>
      </c>
      <c r="B40" s="28">
        <v>3339</v>
      </c>
      <c r="C40" s="440">
        <f t="shared" ref="C40:N40" si="13">$B$40/12</f>
        <v>278.25</v>
      </c>
      <c r="D40" s="440">
        <f t="shared" si="13"/>
        <v>278.25</v>
      </c>
      <c r="E40" s="440">
        <f t="shared" si="13"/>
        <v>278.25</v>
      </c>
      <c r="F40" s="440">
        <f t="shared" si="13"/>
        <v>278.25</v>
      </c>
      <c r="G40" s="440">
        <f t="shared" si="13"/>
        <v>278.25</v>
      </c>
      <c r="H40" s="440">
        <f t="shared" si="13"/>
        <v>278.25</v>
      </c>
      <c r="I40" s="440">
        <f t="shared" si="13"/>
        <v>278.25</v>
      </c>
      <c r="J40" s="440">
        <f t="shared" si="13"/>
        <v>278.25</v>
      </c>
      <c r="K40" s="440">
        <f t="shared" si="13"/>
        <v>278.25</v>
      </c>
      <c r="L40" s="440">
        <f t="shared" si="13"/>
        <v>278.25</v>
      </c>
      <c r="M40" s="440">
        <f t="shared" si="13"/>
        <v>278.25</v>
      </c>
      <c r="N40" s="440">
        <f t="shared" si="13"/>
        <v>278.25</v>
      </c>
    </row>
    <row r="41" spans="1:15" x14ac:dyDescent="0.2">
      <c r="A41" s="57" t="s">
        <v>112</v>
      </c>
      <c r="B41" s="28">
        <v>26769</v>
      </c>
      <c r="C41" s="440">
        <f t="shared" ref="C41:N41" si="14">$B$41/12</f>
        <v>2230.75</v>
      </c>
      <c r="D41" s="440">
        <f t="shared" si="14"/>
        <v>2230.75</v>
      </c>
      <c r="E41" s="440">
        <f t="shared" si="14"/>
        <v>2230.75</v>
      </c>
      <c r="F41" s="440">
        <f t="shared" si="14"/>
        <v>2230.75</v>
      </c>
      <c r="G41" s="440">
        <f t="shared" si="14"/>
        <v>2230.75</v>
      </c>
      <c r="H41" s="440">
        <f t="shared" si="14"/>
        <v>2230.75</v>
      </c>
      <c r="I41" s="440">
        <f t="shared" si="14"/>
        <v>2230.75</v>
      </c>
      <c r="J41" s="440">
        <f t="shared" si="14"/>
        <v>2230.75</v>
      </c>
      <c r="K41" s="440">
        <f t="shared" si="14"/>
        <v>2230.75</v>
      </c>
      <c r="L41" s="440">
        <f t="shared" si="14"/>
        <v>2230.75</v>
      </c>
      <c r="M41" s="440">
        <f t="shared" si="14"/>
        <v>2230.75</v>
      </c>
      <c r="N41" s="440">
        <f t="shared" si="14"/>
        <v>2230.75</v>
      </c>
    </row>
    <row r="42" spans="1:15" x14ac:dyDescent="0.2">
      <c r="A42" s="43" t="s">
        <v>210</v>
      </c>
      <c r="B42" s="42">
        <v>600</v>
      </c>
      <c r="C42" s="459">
        <f t="shared" ref="C42:N42" si="15">$B$42/12</f>
        <v>50</v>
      </c>
      <c r="D42" s="459">
        <f t="shared" si="15"/>
        <v>50</v>
      </c>
      <c r="E42" s="459">
        <f t="shared" si="15"/>
        <v>50</v>
      </c>
      <c r="F42" s="459">
        <f t="shared" si="15"/>
        <v>50</v>
      </c>
      <c r="G42" s="459">
        <f t="shared" si="15"/>
        <v>50</v>
      </c>
      <c r="H42" s="459">
        <f t="shared" si="15"/>
        <v>50</v>
      </c>
      <c r="I42" s="459">
        <f t="shared" si="15"/>
        <v>50</v>
      </c>
      <c r="J42" s="459">
        <f t="shared" si="15"/>
        <v>50</v>
      </c>
      <c r="K42" s="459">
        <f t="shared" si="15"/>
        <v>50</v>
      </c>
      <c r="L42" s="459">
        <f t="shared" si="15"/>
        <v>50</v>
      </c>
      <c r="M42" s="459">
        <f t="shared" si="15"/>
        <v>50</v>
      </c>
      <c r="N42" s="459">
        <f t="shared" si="15"/>
        <v>50</v>
      </c>
    </row>
    <row r="43" spans="1:15" s="52" customFormat="1" x14ac:dyDescent="0.2">
      <c r="A43" s="43" t="s">
        <v>211</v>
      </c>
      <c r="B43" s="42">
        <f>B44+B45</f>
        <v>347132</v>
      </c>
      <c r="C43" s="459">
        <f>C44+C45</f>
        <v>28927.666666666664</v>
      </c>
      <c r="D43" s="459">
        <f t="shared" ref="D43:N43" si="16">D44+D45</f>
        <v>28927.666666666664</v>
      </c>
      <c r="E43" s="459">
        <f t="shared" si="16"/>
        <v>28927.666666666664</v>
      </c>
      <c r="F43" s="459">
        <f t="shared" si="16"/>
        <v>28927.666666666664</v>
      </c>
      <c r="G43" s="459">
        <f t="shared" si="16"/>
        <v>28927.666666666664</v>
      </c>
      <c r="H43" s="459">
        <f t="shared" si="16"/>
        <v>28927.666666666664</v>
      </c>
      <c r="I43" s="459">
        <f t="shared" si="16"/>
        <v>28927.666666666664</v>
      </c>
      <c r="J43" s="459">
        <f t="shared" si="16"/>
        <v>28927.666666666664</v>
      </c>
      <c r="K43" s="459">
        <f t="shared" si="16"/>
        <v>28927.666666666664</v>
      </c>
      <c r="L43" s="459">
        <f t="shared" si="16"/>
        <v>28927.666666666664</v>
      </c>
      <c r="M43" s="459">
        <f t="shared" si="16"/>
        <v>28927.666666666664</v>
      </c>
      <c r="N43" s="459">
        <f t="shared" si="16"/>
        <v>28927.666666666664</v>
      </c>
    </row>
    <row r="44" spans="1:15" x14ac:dyDescent="0.2">
      <c r="A44" s="57" t="s">
        <v>113</v>
      </c>
      <c r="B44" s="93">
        <v>330790</v>
      </c>
      <c r="C44" s="440">
        <f>$B$44/12</f>
        <v>27565.833333333332</v>
      </c>
      <c r="D44" s="440">
        <f t="shared" ref="D44:N44" si="17">$B$44/12</f>
        <v>27565.833333333332</v>
      </c>
      <c r="E44" s="440">
        <f t="shared" si="17"/>
        <v>27565.833333333332</v>
      </c>
      <c r="F44" s="440">
        <f t="shared" si="17"/>
        <v>27565.833333333332</v>
      </c>
      <c r="G44" s="440">
        <f t="shared" si="17"/>
        <v>27565.833333333332</v>
      </c>
      <c r="H44" s="440">
        <f t="shared" si="17"/>
        <v>27565.833333333332</v>
      </c>
      <c r="I44" s="440">
        <f t="shared" si="17"/>
        <v>27565.833333333332</v>
      </c>
      <c r="J44" s="440">
        <f t="shared" si="17"/>
        <v>27565.833333333332</v>
      </c>
      <c r="K44" s="440">
        <f t="shared" si="17"/>
        <v>27565.833333333332</v>
      </c>
      <c r="L44" s="440">
        <f t="shared" si="17"/>
        <v>27565.833333333332</v>
      </c>
      <c r="M44" s="440">
        <f t="shared" si="17"/>
        <v>27565.833333333332</v>
      </c>
      <c r="N44" s="440">
        <f t="shared" si="17"/>
        <v>27565.833333333332</v>
      </c>
    </row>
    <row r="45" spans="1:15" s="52" customFormat="1" x14ac:dyDescent="0.2">
      <c r="A45" s="57" t="s">
        <v>114</v>
      </c>
      <c r="B45" s="93">
        <v>16342</v>
      </c>
      <c r="C45" s="440">
        <f>$B$45/12</f>
        <v>1361.8333333333333</v>
      </c>
      <c r="D45" s="440">
        <f t="shared" ref="D45:N45" si="18">$B$45/12</f>
        <v>1361.8333333333333</v>
      </c>
      <c r="E45" s="440">
        <f t="shared" si="18"/>
        <v>1361.8333333333333</v>
      </c>
      <c r="F45" s="440">
        <f t="shared" si="18"/>
        <v>1361.8333333333333</v>
      </c>
      <c r="G45" s="440">
        <f t="shared" si="18"/>
        <v>1361.8333333333333</v>
      </c>
      <c r="H45" s="440">
        <f t="shared" si="18"/>
        <v>1361.8333333333333</v>
      </c>
      <c r="I45" s="440">
        <f t="shared" si="18"/>
        <v>1361.8333333333333</v>
      </c>
      <c r="J45" s="440">
        <f t="shared" si="18"/>
        <v>1361.8333333333333</v>
      </c>
      <c r="K45" s="440">
        <f t="shared" si="18"/>
        <v>1361.8333333333333</v>
      </c>
      <c r="L45" s="440">
        <f t="shared" si="18"/>
        <v>1361.8333333333333</v>
      </c>
      <c r="M45" s="440">
        <f t="shared" si="18"/>
        <v>1361.8333333333333</v>
      </c>
      <c r="N45" s="440">
        <f t="shared" si="18"/>
        <v>1361.8333333333333</v>
      </c>
    </row>
    <row r="46" spans="1:15" x14ac:dyDescent="0.2">
      <c r="A46" s="43" t="s">
        <v>256</v>
      </c>
      <c r="B46" s="42">
        <v>0</v>
      </c>
      <c r="C46" s="440">
        <v>0</v>
      </c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0</v>
      </c>
      <c r="N46" s="440">
        <v>0</v>
      </c>
    </row>
    <row r="47" spans="1:15" x14ac:dyDescent="0.2">
      <c r="A47" s="43" t="s">
        <v>257</v>
      </c>
      <c r="B47" s="42">
        <f>B48+B49+B50</f>
        <v>110212</v>
      </c>
      <c r="C47" s="42">
        <f t="shared" ref="C47:N47" si="19">C48+C49+C50</f>
        <v>9184.3333333333339</v>
      </c>
      <c r="D47" s="42">
        <f t="shared" si="19"/>
        <v>9184.3333333333339</v>
      </c>
      <c r="E47" s="42">
        <f t="shared" si="19"/>
        <v>9184.3333333333339</v>
      </c>
      <c r="F47" s="42">
        <f t="shared" si="19"/>
        <v>9184.3333333333339</v>
      </c>
      <c r="G47" s="42">
        <f t="shared" si="19"/>
        <v>9184.3333333333339</v>
      </c>
      <c r="H47" s="42">
        <f t="shared" si="19"/>
        <v>9184.3333333333339</v>
      </c>
      <c r="I47" s="42">
        <f t="shared" si="19"/>
        <v>9184.3333333333339</v>
      </c>
      <c r="J47" s="42">
        <f t="shared" si="19"/>
        <v>9184.3333333333339</v>
      </c>
      <c r="K47" s="42">
        <f t="shared" si="19"/>
        <v>9184.3333333333339</v>
      </c>
      <c r="L47" s="42">
        <f t="shared" si="19"/>
        <v>9184.3333333333339</v>
      </c>
      <c r="M47" s="42">
        <f t="shared" si="19"/>
        <v>9184.3333333333339</v>
      </c>
      <c r="N47" s="42">
        <f t="shared" si="19"/>
        <v>9184.3333333333339</v>
      </c>
    </row>
    <row r="48" spans="1:15" x14ac:dyDescent="0.2">
      <c r="A48" s="216" t="s">
        <v>207</v>
      </c>
      <c r="B48" s="93">
        <v>9378</v>
      </c>
      <c r="C48" s="440">
        <f t="shared" ref="C48:N48" si="20">$B$48/12</f>
        <v>781.5</v>
      </c>
      <c r="D48" s="440">
        <f t="shared" si="20"/>
        <v>781.5</v>
      </c>
      <c r="E48" s="440">
        <f t="shared" si="20"/>
        <v>781.5</v>
      </c>
      <c r="F48" s="440">
        <f t="shared" si="20"/>
        <v>781.5</v>
      </c>
      <c r="G48" s="440">
        <f t="shared" si="20"/>
        <v>781.5</v>
      </c>
      <c r="H48" s="440">
        <f t="shared" si="20"/>
        <v>781.5</v>
      </c>
      <c r="I48" s="440">
        <f t="shared" si="20"/>
        <v>781.5</v>
      </c>
      <c r="J48" s="440">
        <f t="shared" si="20"/>
        <v>781.5</v>
      </c>
      <c r="K48" s="440">
        <f t="shared" si="20"/>
        <v>781.5</v>
      </c>
      <c r="L48" s="440">
        <f t="shared" si="20"/>
        <v>781.5</v>
      </c>
      <c r="M48" s="440">
        <f t="shared" si="20"/>
        <v>781.5</v>
      </c>
      <c r="N48" s="440">
        <f t="shared" si="20"/>
        <v>781.5</v>
      </c>
      <c r="O48" s="124"/>
    </row>
    <row r="49" spans="1:14" x14ac:dyDescent="0.2">
      <c r="A49" s="217" t="s">
        <v>208</v>
      </c>
      <c r="B49" s="93">
        <v>2250</v>
      </c>
      <c r="C49" s="440">
        <f t="shared" ref="C49:N49" si="21">$B$49/12</f>
        <v>187.5</v>
      </c>
      <c r="D49" s="440">
        <f t="shared" si="21"/>
        <v>187.5</v>
      </c>
      <c r="E49" s="440">
        <f t="shared" si="21"/>
        <v>187.5</v>
      </c>
      <c r="F49" s="440">
        <f t="shared" si="21"/>
        <v>187.5</v>
      </c>
      <c r="G49" s="440">
        <f t="shared" si="21"/>
        <v>187.5</v>
      </c>
      <c r="H49" s="440">
        <f t="shared" si="21"/>
        <v>187.5</v>
      </c>
      <c r="I49" s="440">
        <f t="shared" si="21"/>
        <v>187.5</v>
      </c>
      <c r="J49" s="440">
        <f t="shared" si="21"/>
        <v>187.5</v>
      </c>
      <c r="K49" s="440">
        <f t="shared" si="21"/>
        <v>187.5</v>
      </c>
      <c r="L49" s="440">
        <f t="shared" si="21"/>
        <v>187.5</v>
      </c>
      <c r="M49" s="440">
        <f t="shared" si="21"/>
        <v>187.5</v>
      </c>
      <c r="N49" s="440">
        <f t="shared" si="21"/>
        <v>187.5</v>
      </c>
    </row>
    <row r="50" spans="1:14" x14ac:dyDescent="0.2">
      <c r="A50" s="217" t="s">
        <v>209</v>
      </c>
      <c r="B50" s="93">
        <v>98584</v>
      </c>
      <c r="C50" s="440">
        <f t="shared" ref="C50:N50" si="22">$B$50/12</f>
        <v>8215.3333333333339</v>
      </c>
      <c r="D50" s="440">
        <f t="shared" si="22"/>
        <v>8215.3333333333339</v>
      </c>
      <c r="E50" s="440">
        <f t="shared" si="22"/>
        <v>8215.3333333333339</v>
      </c>
      <c r="F50" s="440">
        <f t="shared" si="22"/>
        <v>8215.3333333333339</v>
      </c>
      <c r="G50" s="440">
        <f t="shared" si="22"/>
        <v>8215.3333333333339</v>
      </c>
      <c r="H50" s="440">
        <f t="shared" si="22"/>
        <v>8215.3333333333339</v>
      </c>
      <c r="I50" s="440">
        <f t="shared" si="22"/>
        <v>8215.3333333333339</v>
      </c>
      <c r="J50" s="440">
        <f t="shared" si="22"/>
        <v>8215.3333333333339</v>
      </c>
      <c r="K50" s="440">
        <f t="shared" si="22"/>
        <v>8215.3333333333339</v>
      </c>
      <c r="L50" s="440">
        <f t="shared" si="22"/>
        <v>8215.3333333333339</v>
      </c>
      <c r="M50" s="440">
        <f t="shared" si="22"/>
        <v>8215.3333333333339</v>
      </c>
      <c r="N50" s="440">
        <f t="shared" si="22"/>
        <v>8215.3333333333339</v>
      </c>
    </row>
    <row r="51" spans="1:14" x14ac:dyDescent="0.2">
      <c r="A51" s="43" t="s">
        <v>258</v>
      </c>
      <c r="B51" s="42">
        <v>0</v>
      </c>
      <c r="C51" s="405"/>
      <c r="D51" s="459"/>
      <c r="E51" s="406"/>
      <c r="F51" s="406"/>
      <c r="G51" s="406"/>
      <c r="H51" s="406"/>
      <c r="I51" s="406"/>
      <c r="J51" s="406"/>
      <c r="K51" s="406"/>
      <c r="L51" s="406"/>
      <c r="M51" s="406"/>
      <c r="N51" s="406"/>
    </row>
    <row r="52" spans="1:14" x14ac:dyDescent="0.2">
      <c r="A52" s="20" t="s">
        <v>259</v>
      </c>
      <c r="B52" s="42">
        <f>49279-15726</f>
        <v>33553</v>
      </c>
      <c r="C52" s="440">
        <f t="shared" ref="C52:N52" si="23">$B$52/12</f>
        <v>2796.0833333333335</v>
      </c>
      <c r="D52" s="440">
        <f t="shared" si="23"/>
        <v>2796.0833333333335</v>
      </c>
      <c r="E52" s="440">
        <f t="shared" si="23"/>
        <v>2796.0833333333335</v>
      </c>
      <c r="F52" s="440">
        <f t="shared" si="23"/>
        <v>2796.0833333333335</v>
      </c>
      <c r="G52" s="440">
        <f t="shared" si="23"/>
        <v>2796.0833333333335</v>
      </c>
      <c r="H52" s="440">
        <f t="shared" si="23"/>
        <v>2796.0833333333335</v>
      </c>
      <c r="I52" s="440">
        <f t="shared" si="23"/>
        <v>2796.0833333333335</v>
      </c>
      <c r="J52" s="440">
        <f t="shared" si="23"/>
        <v>2796.0833333333335</v>
      </c>
      <c r="K52" s="440">
        <f t="shared" si="23"/>
        <v>2796.0833333333335</v>
      </c>
      <c r="L52" s="440">
        <f t="shared" si="23"/>
        <v>2796.0833333333335</v>
      </c>
      <c r="M52" s="440">
        <f t="shared" si="23"/>
        <v>2796.0833333333335</v>
      </c>
      <c r="N52" s="440">
        <f t="shared" si="23"/>
        <v>2796.0833333333335</v>
      </c>
    </row>
    <row r="53" spans="1:14" x14ac:dyDescent="0.2">
      <c r="A53" s="20" t="s">
        <v>260</v>
      </c>
      <c r="B53" s="42">
        <v>5188</v>
      </c>
      <c r="C53" s="440">
        <v>5188</v>
      </c>
      <c r="D53" s="405"/>
      <c r="E53" s="405"/>
      <c r="F53" s="405"/>
      <c r="G53" s="405"/>
      <c r="H53" s="405"/>
      <c r="I53" s="405"/>
      <c r="J53" s="405"/>
      <c r="K53" s="405"/>
      <c r="L53" s="405"/>
      <c r="M53" s="405"/>
      <c r="N53" s="405"/>
    </row>
    <row r="54" spans="1:14" x14ac:dyDescent="0.2">
      <c r="A54" s="20" t="s">
        <v>115</v>
      </c>
      <c r="B54" s="93">
        <f>SUM(C54:N54)</f>
        <v>0</v>
      </c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s="218" customFormat="1" ht="13.5" thickBot="1" x14ac:dyDescent="0.25">
      <c r="A55" s="106" t="s">
        <v>261</v>
      </c>
      <c r="B55" s="29">
        <f>SUM(B38,B42,B43,B46,B47,B51,B52,B53)</f>
        <v>548197</v>
      </c>
      <c r="C55" s="29">
        <f>SUM(C38,C43,C46,C47,C51,C52,C53)</f>
        <v>50438.75</v>
      </c>
      <c r="D55" s="29">
        <f t="shared" ref="D55:N55" si="24">SUM(D38,D43,D46,D47,D51,D52)</f>
        <v>45250.75</v>
      </c>
      <c r="E55" s="29">
        <f t="shared" si="24"/>
        <v>45250.75</v>
      </c>
      <c r="F55" s="29">
        <f t="shared" si="24"/>
        <v>45250.75</v>
      </c>
      <c r="G55" s="29">
        <f t="shared" si="24"/>
        <v>45250.75</v>
      </c>
      <c r="H55" s="29">
        <f t="shared" si="24"/>
        <v>45250.75</v>
      </c>
      <c r="I55" s="29">
        <f t="shared" si="24"/>
        <v>45250.75</v>
      </c>
      <c r="J55" s="29">
        <f t="shared" si="24"/>
        <v>45250.75</v>
      </c>
      <c r="K55" s="29">
        <f t="shared" si="24"/>
        <v>45250.75</v>
      </c>
      <c r="L55" s="29">
        <f t="shared" si="24"/>
        <v>45250.75</v>
      </c>
      <c r="M55" s="29">
        <f t="shared" si="24"/>
        <v>45250.75</v>
      </c>
      <c r="N55" s="29">
        <f t="shared" si="24"/>
        <v>45250.75</v>
      </c>
    </row>
    <row r="56" spans="1:14" x14ac:dyDescent="0.2">
      <c r="A56" s="92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</row>
    <row r="57" spans="1:14" x14ac:dyDescent="0.2">
      <c r="A57" s="107" t="s">
        <v>116</v>
      </c>
      <c r="B57" s="10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x14ac:dyDescent="0.2">
      <c r="A58" s="22" t="s">
        <v>117</v>
      </c>
      <c r="B58" s="109">
        <f t="shared" ref="B58:N58" si="25">(B28-B55)</f>
        <v>0</v>
      </c>
      <c r="C58" s="109">
        <f t="shared" si="25"/>
        <v>-6169.9233333333323</v>
      </c>
      <c r="D58" s="109">
        <f t="shared" si="25"/>
        <v>342.15666666666948</v>
      </c>
      <c r="E58" s="109">
        <f t="shared" si="25"/>
        <v>2849.6166666666686</v>
      </c>
      <c r="F58" s="109">
        <f t="shared" si="25"/>
        <v>842.15666666666948</v>
      </c>
      <c r="G58" s="109">
        <f t="shared" si="25"/>
        <v>-981.92333333333227</v>
      </c>
      <c r="H58" s="109">
        <f t="shared" si="25"/>
        <v>-1183.5833333333285</v>
      </c>
      <c r="I58" s="109">
        <f t="shared" si="25"/>
        <v>39.666666666671517</v>
      </c>
      <c r="J58" s="109">
        <f t="shared" si="25"/>
        <v>-175.28333333333285</v>
      </c>
      <c r="K58" s="109">
        <f t="shared" si="25"/>
        <v>1841.3166666666657</v>
      </c>
      <c r="L58" s="109">
        <f t="shared" si="25"/>
        <v>543.8166666666657</v>
      </c>
      <c r="M58" s="109">
        <f t="shared" si="25"/>
        <v>-981.92333333333227</v>
      </c>
      <c r="N58" s="109">
        <f t="shared" si="25"/>
        <v>-881.09333333333052</v>
      </c>
    </row>
    <row r="59" spans="1:14" x14ac:dyDescent="0.2">
      <c r="A59" s="1" t="s">
        <v>118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4" x14ac:dyDescent="0.2">
      <c r="A60" s="9" t="s">
        <v>119</v>
      </c>
      <c r="B60" s="25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</row>
    <row r="61" spans="1:14" x14ac:dyDescent="0.2">
      <c r="A61" s="107" t="s">
        <v>262</v>
      </c>
      <c r="B61" s="56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1:14" x14ac:dyDescent="0.2">
      <c r="A62" s="22" t="s">
        <v>120</v>
      </c>
      <c r="B62" s="44">
        <v>0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</row>
    <row r="63" spans="1:14" x14ac:dyDescent="0.2">
      <c r="A63" s="25" t="s">
        <v>121</v>
      </c>
      <c r="B63" s="26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">
      <c r="A64" s="110" t="s">
        <v>122</v>
      </c>
      <c r="B64" s="2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ht="13.5" thickBot="1" x14ac:dyDescent="0.25">
      <c r="A65" s="111" t="s">
        <v>434</v>
      </c>
      <c r="B65" s="112">
        <v>0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</row>
    <row r="66" spans="1:14" x14ac:dyDescent="0.2">
      <c r="A66" s="11" t="s">
        <v>123</v>
      </c>
      <c r="B66" s="101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  <row r="67" spans="1:14" x14ac:dyDescent="0.2">
      <c r="A67" s="71" t="s">
        <v>263</v>
      </c>
      <c r="B67" s="88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</row>
    <row r="68" spans="1:14" ht="13.5" thickBot="1" x14ac:dyDescent="0.25">
      <c r="A68" s="113" t="s">
        <v>124</v>
      </c>
      <c r="B68" s="32">
        <v>0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</row>
    <row r="72" spans="1:14" x14ac:dyDescent="0.2"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</row>
    <row r="73" spans="1:14" x14ac:dyDescent="0.2"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</sheetData>
  <mergeCells count="5">
    <mergeCell ref="A7:N7"/>
    <mergeCell ref="A10:A11"/>
    <mergeCell ref="B10:B11"/>
    <mergeCell ref="A25:A26"/>
    <mergeCell ref="A4:M4"/>
  </mergeCells>
  <phoneticPr fontId="5" type="noConversion"/>
  <pageMargins left="0.75" right="0.75" top="1" bottom="1" header="0.5" footer="0.5"/>
  <pageSetup paperSize="9" scale="92" fitToHeight="0" orientation="landscape" r:id="rId1"/>
  <headerFooter alignWithMargins="0"/>
  <rowBreaks count="1" manualBreakCount="1">
    <brk id="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CC71-97BF-4DEE-99AE-71A1B60A781E}">
  <sheetPr>
    <tabColor theme="5" tint="0.59999389629810485"/>
    <pageSetUpPr fitToPage="1"/>
  </sheetPr>
  <dimension ref="A1:N53"/>
  <sheetViews>
    <sheetView zoomScaleNormal="100" workbookViewId="0">
      <selection sqref="A1:N1"/>
    </sheetView>
  </sheetViews>
  <sheetFormatPr defaultRowHeight="12.75" x14ac:dyDescent="0.2"/>
  <cols>
    <col min="1" max="1" width="4.28515625" customWidth="1"/>
    <col min="2" max="2" width="31.140625" customWidth="1"/>
    <col min="3" max="5" width="10" customWidth="1"/>
    <col min="6" max="6" width="10.28515625" customWidth="1"/>
    <col min="7" max="7" width="10.5703125" bestFit="1" customWidth="1"/>
    <col min="8" max="8" width="9" customWidth="1"/>
    <col min="9" max="9" width="9.7109375" customWidth="1"/>
    <col min="13" max="13" width="12.28515625" customWidth="1"/>
    <col min="14" max="14" width="11" customWidth="1"/>
  </cols>
  <sheetData>
    <row r="1" spans="1:14" ht="15.75" thickBot="1" x14ac:dyDescent="0.3">
      <c r="A1" s="795" t="s">
        <v>596</v>
      </c>
      <c r="B1" s="795"/>
      <c r="C1" s="795"/>
      <c r="D1" s="795"/>
      <c r="E1" s="795"/>
      <c r="F1" s="795"/>
      <c r="G1" s="795"/>
      <c r="H1" s="795"/>
      <c r="I1" s="795"/>
      <c r="J1" s="795"/>
      <c r="K1" s="795"/>
      <c r="L1" s="795"/>
      <c r="M1" s="795"/>
      <c r="N1" s="795"/>
    </row>
    <row r="2" spans="1:14" ht="13.5" thickBot="1" x14ac:dyDescent="0.25">
      <c r="A2" s="796" t="s">
        <v>444</v>
      </c>
      <c r="B2" s="797"/>
      <c r="C2" s="797"/>
      <c r="D2" s="797"/>
      <c r="E2" s="797"/>
      <c r="F2" s="797"/>
      <c r="G2" s="797"/>
      <c r="H2" s="797"/>
      <c r="I2" s="797"/>
      <c r="J2" s="797"/>
      <c r="K2" s="797"/>
      <c r="L2" s="797"/>
      <c r="M2" s="797"/>
      <c r="N2" s="797"/>
    </row>
    <row r="3" spans="1:14" ht="13.5" thickBot="1" x14ac:dyDescent="0.25">
      <c r="A3" s="567"/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 t="s">
        <v>445</v>
      </c>
    </row>
    <row r="4" spans="1:14" x14ac:dyDescent="0.2">
      <c r="A4" s="798" t="s">
        <v>446</v>
      </c>
      <c r="B4" s="799"/>
      <c r="C4" s="804" t="s">
        <v>447</v>
      </c>
      <c r="D4" s="805"/>
      <c r="E4" s="805"/>
      <c r="F4" s="799"/>
      <c r="G4" s="806" t="s">
        <v>448</v>
      </c>
      <c r="H4" s="806"/>
      <c r="I4" s="806"/>
      <c r="J4" s="806"/>
      <c r="K4" s="806"/>
      <c r="L4" s="806"/>
      <c r="M4" s="806"/>
      <c r="N4" s="806"/>
    </row>
    <row r="5" spans="1:14" ht="22.5" x14ac:dyDescent="0.2">
      <c r="A5" s="800"/>
      <c r="B5" s="801"/>
      <c r="C5" s="807" t="s">
        <v>449</v>
      </c>
      <c r="D5" s="568"/>
      <c r="E5" s="568"/>
      <c r="F5" s="809" t="s">
        <v>450</v>
      </c>
      <c r="G5" s="569" t="s">
        <v>125</v>
      </c>
      <c r="H5" s="811" t="s">
        <v>451</v>
      </c>
      <c r="I5" s="811"/>
      <c r="J5" s="811" t="s">
        <v>452</v>
      </c>
      <c r="K5" s="811"/>
      <c r="L5" s="811"/>
      <c r="M5" s="812"/>
      <c r="N5" s="812"/>
    </row>
    <row r="6" spans="1:14" ht="45.75" thickBot="1" x14ac:dyDescent="0.25">
      <c r="A6" s="802"/>
      <c r="B6" s="803"/>
      <c r="C6" s="808"/>
      <c r="D6" s="570" t="s">
        <v>453</v>
      </c>
      <c r="E6" s="571" t="s">
        <v>454</v>
      </c>
      <c r="F6" s="810"/>
      <c r="G6" s="571" t="s">
        <v>455</v>
      </c>
      <c r="H6" s="571" t="s">
        <v>456</v>
      </c>
      <c r="I6" s="571" t="s">
        <v>457</v>
      </c>
      <c r="J6" s="572" t="s">
        <v>458</v>
      </c>
      <c r="K6" s="572" t="s">
        <v>459</v>
      </c>
      <c r="L6" s="572" t="s">
        <v>460</v>
      </c>
      <c r="M6" s="572" t="s">
        <v>461</v>
      </c>
      <c r="N6" s="572" t="s">
        <v>462</v>
      </c>
    </row>
    <row r="7" spans="1:14" ht="13.5" thickTop="1" x14ac:dyDescent="0.2">
      <c r="A7" s="573" t="s">
        <v>463</v>
      </c>
      <c r="B7" s="574" t="s">
        <v>464</v>
      </c>
      <c r="C7" s="575">
        <v>14360</v>
      </c>
      <c r="D7" s="576"/>
      <c r="E7" s="577">
        <f>26029-80-100-2566</f>
        <v>23283</v>
      </c>
      <c r="F7" s="578"/>
      <c r="G7" s="577">
        <f>512+5000+28+7836</f>
        <v>13376</v>
      </c>
      <c r="H7" s="579"/>
      <c r="I7" s="579"/>
      <c r="J7" s="577">
        <v>170</v>
      </c>
      <c r="K7" s="579"/>
      <c r="L7" s="577">
        <v>10</v>
      </c>
      <c r="M7" s="579"/>
      <c r="N7" s="579"/>
    </row>
    <row r="8" spans="1:14" x14ac:dyDescent="0.2">
      <c r="A8" s="580" t="s">
        <v>465</v>
      </c>
      <c r="B8" s="581" t="s">
        <v>466</v>
      </c>
      <c r="C8" s="582"/>
      <c r="D8" s="583">
        <v>5188</v>
      </c>
      <c r="E8" s="584"/>
      <c r="F8" s="585"/>
      <c r="G8" s="586"/>
      <c r="H8" s="586"/>
      <c r="I8" s="586"/>
      <c r="J8" s="586"/>
      <c r="K8" s="586"/>
      <c r="L8" s="586"/>
      <c r="M8" s="587">
        <v>5188</v>
      </c>
      <c r="N8" s="586"/>
    </row>
    <row r="9" spans="1:14" x14ac:dyDescent="0.2">
      <c r="A9" s="580" t="s">
        <v>467</v>
      </c>
      <c r="B9" s="581" t="s">
        <v>468</v>
      </c>
      <c r="C9" s="582"/>
      <c r="D9" s="583">
        <v>8357</v>
      </c>
      <c r="E9" s="584"/>
      <c r="F9" s="585"/>
      <c r="G9" s="586"/>
      <c r="H9" s="586"/>
      <c r="I9" s="586"/>
      <c r="J9" s="586"/>
      <c r="K9" s="586"/>
      <c r="L9" s="587"/>
      <c r="M9" s="586"/>
      <c r="N9" s="586"/>
    </row>
    <row r="10" spans="1:14" x14ac:dyDescent="0.2">
      <c r="A10" s="580" t="s">
        <v>469</v>
      </c>
      <c r="B10" s="588" t="s">
        <v>470</v>
      </c>
      <c r="C10" s="582"/>
      <c r="D10" s="583">
        <v>300</v>
      </c>
      <c r="E10" s="584"/>
      <c r="F10" s="585"/>
      <c r="G10" s="586"/>
      <c r="H10" s="586"/>
      <c r="I10" s="586"/>
      <c r="J10" s="586"/>
      <c r="K10" s="586"/>
      <c r="L10" s="586"/>
      <c r="M10" s="586"/>
      <c r="N10" s="586"/>
    </row>
    <row r="11" spans="1:14" x14ac:dyDescent="0.2">
      <c r="A11" s="580" t="s">
        <v>471</v>
      </c>
      <c r="B11" s="588" t="s">
        <v>472</v>
      </c>
      <c r="C11" s="582"/>
      <c r="D11" s="583">
        <v>182</v>
      </c>
      <c r="E11" s="584"/>
      <c r="F11" s="585"/>
      <c r="G11" s="586"/>
      <c r="H11" s="586"/>
      <c r="I11" s="586"/>
      <c r="J11" s="586"/>
      <c r="K11" s="586"/>
      <c r="L11" s="586"/>
      <c r="M11" s="586"/>
      <c r="N11" s="586"/>
    </row>
    <row r="12" spans="1:14" x14ac:dyDescent="0.2">
      <c r="A12" s="580" t="s">
        <v>473</v>
      </c>
      <c r="B12" s="588" t="s">
        <v>474</v>
      </c>
      <c r="C12" s="582"/>
      <c r="D12" s="583">
        <v>150</v>
      </c>
      <c r="E12" s="584"/>
      <c r="F12" s="585"/>
      <c r="G12" s="586"/>
      <c r="H12" s="586"/>
      <c r="I12" s="586"/>
      <c r="J12" s="586"/>
      <c r="K12" s="586"/>
      <c r="L12" s="586"/>
      <c r="M12" s="586"/>
      <c r="N12" s="586"/>
    </row>
    <row r="13" spans="1:14" x14ac:dyDescent="0.2">
      <c r="A13" s="580" t="s">
        <v>475</v>
      </c>
      <c r="B13" s="588" t="s">
        <v>476</v>
      </c>
      <c r="C13" s="582"/>
      <c r="D13" s="583">
        <v>203</v>
      </c>
      <c r="E13" s="584"/>
      <c r="F13" s="585"/>
      <c r="G13" s="586"/>
      <c r="H13" s="586"/>
      <c r="I13" s="586"/>
      <c r="J13" s="586"/>
      <c r="K13" s="586"/>
      <c r="L13" s="586"/>
      <c r="M13" s="586"/>
      <c r="N13" s="586"/>
    </row>
    <row r="14" spans="1:14" x14ac:dyDescent="0.2">
      <c r="A14" s="580" t="s">
        <v>477</v>
      </c>
      <c r="B14" s="588" t="s">
        <v>478</v>
      </c>
      <c r="C14" s="582"/>
      <c r="D14" s="583">
        <v>65</v>
      </c>
      <c r="E14" s="584"/>
      <c r="F14" s="585"/>
      <c r="G14" s="586"/>
      <c r="H14" s="586"/>
      <c r="I14" s="586"/>
      <c r="J14" s="586"/>
      <c r="K14" s="586"/>
      <c r="L14" s="586"/>
      <c r="M14" s="586"/>
      <c r="N14" s="586"/>
    </row>
    <row r="15" spans="1:14" x14ac:dyDescent="0.2">
      <c r="A15" s="580" t="s">
        <v>479</v>
      </c>
      <c r="B15" s="588" t="s">
        <v>480</v>
      </c>
      <c r="C15" s="582"/>
      <c r="D15" s="583">
        <v>100</v>
      </c>
      <c r="E15" s="584"/>
      <c r="F15" s="585"/>
      <c r="G15" s="586"/>
      <c r="H15" s="586"/>
      <c r="I15" s="586"/>
      <c r="J15" s="586"/>
      <c r="K15" s="586"/>
      <c r="L15" s="586"/>
      <c r="M15" s="586"/>
      <c r="N15" s="586"/>
    </row>
    <row r="16" spans="1:14" x14ac:dyDescent="0.2">
      <c r="A16" s="580" t="s">
        <v>481</v>
      </c>
      <c r="B16" s="588" t="s">
        <v>482</v>
      </c>
      <c r="C16" s="582"/>
      <c r="D16" s="583">
        <v>21</v>
      </c>
      <c r="E16" s="584"/>
      <c r="F16" s="585"/>
      <c r="G16" s="586"/>
      <c r="H16" s="586"/>
      <c r="I16" s="586"/>
      <c r="J16" s="586"/>
      <c r="K16" s="586"/>
      <c r="L16" s="586"/>
      <c r="M16" s="586"/>
      <c r="N16" s="586"/>
    </row>
    <row r="17" spans="1:14" x14ac:dyDescent="0.2">
      <c r="A17" s="580" t="s">
        <v>483</v>
      </c>
      <c r="B17" s="589" t="s">
        <v>484</v>
      </c>
      <c r="C17" s="590">
        <v>1877</v>
      </c>
      <c r="D17" s="591"/>
      <c r="E17" s="584"/>
      <c r="F17" s="592">
        <v>1600</v>
      </c>
      <c r="G17" s="593">
        <v>1849</v>
      </c>
      <c r="H17" s="584"/>
      <c r="I17" s="584"/>
      <c r="J17" s="593">
        <v>250</v>
      </c>
      <c r="K17" s="584"/>
      <c r="L17" s="584"/>
      <c r="M17" s="584"/>
      <c r="N17" s="584"/>
    </row>
    <row r="18" spans="1:14" x14ac:dyDescent="0.2">
      <c r="A18" s="580" t="s">
        <v>485</v>
      </c>
      <c r="B18" s="589" t="s">
        <v>486</v>
      </c>
      <c r="C18" s="590">
        <v>1600</v>
      </c>
      <c r="D18" s="591"/>
      <c r="E18" s="593">
        <v>3243</v>
      </c>
      <c r="F18" s="592">
        <v>1000</v>
      </c>
      <c r="G18" s="584"/>
      <c r="H18" s="584"/>
      <c r="I18" s="584"/>
      <c r="J18" s="593">
        <v>1380</v>
      </c>
      <c r="K18" s="584"/>
      <c r="L18" s="584"/>
      <c r="M18" s="593">
        <v>3243</v>
      </c>
      <c r="N18" s="584"/>
    </row>
    <row r="19" spans="1:14" x14ac:dyDescent="0.2">
      <c r="A19" s="580" t="s">
        <v>487</v>
      </c>
      <c r="B19" s="589" t="s">
        <v>488</v>
      </c>
      <c r="C19" s="590">
        <v>381</v>
      </c>
      <c r="D19" s="591"/>
      <c r="E19" s="584"/>
      <c r="F19" s="594"/>
      <c r="G19" s="593">
        <v>1473</v>
      </c>
      <c r="H19" s="584"/>
      <c r="I19" s="584"/>
      <c r="J19" s="584"/>
      <c r="K19" s="584"/>
      <c r="L19" s="584"/>
      <c r="M19" s="584"/>
      <c r="N19" s="584"/>
    </row>
    <row r="20" spans="1:14" x14ac:dyDescent="0.2">
      <c r="A20" s="580" t="s">
        <v>489</v>
      </c>
      <c r="B20" s="589" t="s">
        <v>490</v>
      </c>
      <c r="C20" s="590">
        <v>12</v>
      </c>
      <c r="D20" s="595"/>
      <c r="E20" s="584"/>
      <c r="F20" s="594"/>
      <c r="G20" s="584"/>
      <c r="H20" s="584"/>
      <c r="I20" s="584"/>
      <c r="J20" s="584"/>
      <c r="K20" s="584"/>
      <c r="L20" s="584"/>
      <c r="M20" s="584"/>
      <c r="N20" s="584"/>
    </row>
    <row r="21" spans="1:14" x14ac:dyDescent="0.2">
      <c r="A21" s="580" t="s">
        <v>491</v>
      </c>
      <c r="B21" s="589" t="s">
        <v>492</v>
      </c>
      <c r="C21" s="590">
        <v>1778</v>
      </c>
      <c r="D21" s="591"/>
      <c r="E21" s="584"/>
      <c r="F21" s="594"/>
      <c r="G21" s="593">
        <v>4096</v>
      </c>
      <c r="H21" s="584"/>
      <c r="I21" s="584"/>
      <c r="J21" s="584"/>
      <c r="K21" s="584"/>
      <c r="L21" s="584"/>
      <c r="M21" s="584"/>
      <c r="N21" s="584"/>
    </row>
    <row r="22" spans="1:14" x14ac:dyDescent="0.2">
      <c r="A22" s="580" t="s">
        <v>493</v>
      </c>
      <c r="B22" s="589" t="s">
        <v>494</v>
      </c>
      <c r="C22" s="590">
        <v>4926</v>
      </c>
      <c r="D22" s="591"/>
      <c r="E22" s="584"/>
      <c r="F22" s="594"/>
      <c r="G22" s="593">
        <v>4801</v>
      </c>
      <c r="H22" s="584"/>
      <c r="I22" s="584"/>
      <c r="J22" s="593">
        <v>20</v>
      </c>
      <c r="K22" s="584"/>
      <c r="L22" s="584"/>
      <c r="M22" s="584"/>
      <c r="N22" s="584"/>
    </row>
    <row r="23" spans="1:14" x14ac:dyDescent="0.2">
      <c r="A23" s="580" t="s">
        <v>495</v>
      </c>
      <c r="B23" s="589" t="s">
        <v>496</v>
      </c>
      <c r="C23" s="590">
        <v>216</v>
      </c>
      <c r="D23" s="591"/>
      <c r="E23" s="584"/>
      <c r="F23" s="594"/>
      <c r="G23" s="584"/>
      <c r="H23" s="584"/>
      <c r="I23" s="584"/>
      <c r="J23" s="584"/>
      <c r="K23" s="584"/>
      <c r="L23" s="584"/>
      <c r="M23" s="584"/>
      <c r="N23" s="584"/>
    </row>
    <row r="24" spans="1:14" x14ac:dyDescent="0.2">
      <c r="A24" s="580" t="s">
        <v>497</v>
      </c>
      <c r="B24" s="589" t="s">
        <v>498</v>
      </c>
      <c r="C24" s="590">
        <v>1440</v>
      </c>
      <c r="D24" s="591"/>
      <c r="E24" s="584"/>
      <c r="F24" s="594"/>
      <c r="G24" s="584"/>
      <c r="H24" s="584"/>
      <c r="I24" s="584"/>
      <c r="J24" s="584"/>
      <c r="K24" s="584"/>
      <c r="L24" s="584"/>
      <c r="M24" s="584"/>
      <c r="N24" s="584"/>
    </row>
    <row r="25" spans="1:14" x14ac:dyDescent="0.2">
      <c r="A25" s="580" t="s">
        <v>499</v>
      </c>
      <c r="B25" s="589" t="s">
        <v>500</v>
      </c>
      <c r="C25" s="590">
        <v>50</v>
      </c>
      <c r="D25" s="591"/>
      <c r="E25" s="584"/>
      <c r="F25" s="594"/>
      <c r="G25" s="584"/>
      <c r="H25" s="584"/>
      <c r="I25" s="584"/>
      <c r="J25" s="584"/>
      <c r="K25" s="584"/>
      <c r="L25" s="584"/>
      <c r="M25" s="584"/>
      <c r="N25" s="584"/>
    </row>
    <row r="26" spans="1:14" x14ac:dyDescent="0.2">
      <c r="A26" s="580" t="s">
        <v>501</v>
      </c>
      <c r="B26" s="589" t="s">
        <v>502</v>
      </c>
      <c r="C26" s="590">
        <v>292</v>
      </c>
      <c r="D26" s="591"/>
      <c r="E26" s="584"/>
      <c r="F26" s="594"/>
      <c r="G26" s="584"/>
      <c r="H26" s="593">
        <v>14</v>
      </c>
      <c r="I26" s="584"/>
      <c r="J26" s="584"/>
      <c r="K26" s="584"/>
      <c r="L26" s="584"/>
      <c r="M26" s="584"/>
      <c r="N26" s="584"/>
    </row>
    <row r="27" spans="1:14" x14ac:dyDescent="0.2">
      <c r="A27" s="580" t="s">
        <v>503</v>
      </c>
      <c r="B27" s="589" t="s">
        <v>504</v>
      </c>
      <c r="C27" s="590">
        <v>2358</v>
      </c>
      <c r="D27" s="591"/>
      <c r="E27" s="584"/>
      <c r="F27" s="594"/>
      <c r="G27" s="584"/>
      <c r="H27" s="584"/>
      <c r="I27" s="584"/>
      <c r="J27" s="584"/>
      <c r="K27" s="584"/>
      <c r="L27" s="584"/>
      <c r="M27" s="584"/>
      <c r="N27" s="584"/>
    </row>
    <row r="28" spans="1:14" x14ac:dyDescent="0.2">
      <c r="A28" s="580" t="s">
        <v>505</v>
      </c>
      <c r="B28" s="589" t="s">
        <v>506</v>
      </c>
      <c r="C28" s="590">
        <v>886</v>
      </c>
      <c r="D28" s="591"/>
      <c r="E28" s="584"/>
      <c r="F28" s="594"/>
      <c r="G28" s="584"/>
      <c r="H28" s="584"/>
      <c r="I28" s="584"/>
      <c r="J28" s="584"/>
      <c r="K28" s="584"/>
      <c r="L28" s="584"/>
      <c r="M28" s="584"/>
      <c r="N28" s="584"/>
    </row>
    <row r="29" spans="1:14" x14ac:dyDescent="0.2">
      <c r="A29" s="580" t="s">
        <v>507</v>
      </c>
      <c r="B29" s="589" t="s">
        <v>508</v>
      </c>
      <c r="C29" s="590">
        <v>6842</v>
      </c>
      <c r="D29" s="591"/>
      <c r="E29" s="584"/>
      <c r="F29" s="592">
        <v>324297</v>
      </c>
      <c r="G29" s="593">
        <v>1800</v>
      </c>
      <c r="H29" s="584"/>
      <c r="I29" s="584"/>
      <c r="J29" s="593">
        <v>276</v>
      </c>
      <c r="K29" s="593">
        <v>50</v>
      </c>
      <c r="L29" s="584"/>
      <c r="M29" s="593">
        <v>324297</v>
      </c>
      <c r="N29" s="584"/>
    </row>
    <row r="30" spans="1:14" x14ac:dyDescent="0.2">
      <c r="A30" s="580" t="s">
        <v>509</v>
      </c>
      <c r="B30" s="589" t="s">
        <v>126</v>
      </c>
      <c r="C30" s="596"/>
      <c r="D30" s="595">
        <v>30852</v>
      </c>
      <c r="E30" s="584"/>
      <c r="F30" s="594"/>
      <c r="G30" s="593">
        <v>16638</v>
      </c>
      <c r="H30" s="584"/>
      <c r="I30" s="584"/>
      <c r="J30" s="584"/>
      <c r="K30" s="584"/>
      <c r="L30" s="584"/>
      <c r="M30" s="584"/>
      <c r="N30" s="584"/>
    </row>
    <row r="31" spans="1:14" x14ac:dyDescent="0.2">
      <c r="A31" s="580" t="s">
        <v>510</v>
      </c>
      <c r="B31" s="589" t="s">
        <v>316</v>
      </c>
      <c r="C31" s="596"/>
      <c r="D31" s="591"/>
      <c r="E31" s="584"/>
      <c r="F31" s="594"/>
      <c r="G31" s="593">
        <v>8692</v>
      </c>
      <c r="H31" s="584"/>
      <c r="I31" s="584"/>
      <c r="J31" s="584"/>
      <c r="K31" s="584"/>
      <c r="L31" s="584"/>
      <c r="M31" s="584"/>
      <c r="N31" s="584"/>
    </row>
    <row r="32" spans="1:14" x14ac:dyDescent="0.2">
      <c r="A32" s="580" t="s">
        <v>511</v>
      </c>
      <c r="B32" s="589" t="s">
        <v>171</v>
      </c>
      <c r="C32" s="596"/>
      <c r="D32" s="591"/>
      <c r="E32" s="584"/>
      <c r="F32" s="594"/>
      <c r="G32" s="593">
        <v>5522</v>
      </c>
      <c r="H32" s="584"/>
      <c r="I32" s="584"/>
      <c r="J32" s="584"/>
      <c r="K32" s="584"/>
      <c r="L32" s="584"/>
      <c r="M32" s="584"/>
      <c r="N32" s="584"/>
    </row>
    <row r="33" spans="1:14" x14ac:dyDescent="0.2">
      <c r="A33" s="580" t="s">
        <v>512</v>
      </c>
      <c r="B33" s="589" t="s">
        <v>513</v>
      </c>
      <c r="C33" s="590">
        <v>101</v>
      </c>
      <c r="D33" s="595"/>
      <c r="E33" s="584"/>
      <c r="F33" s="594"/>
      <c r="G33" s="584"/>
      <c r="H33" s="584"/>
      <c r="I33" s="584"/>
      <c r="J33" s="584"/>
      <c r="K33" s="584"/>
      <c r="L33" s="584"/>
      <c r="M33" s="584"/>
      <c r="N33" s="584"/>
    </row>
    <row r="34" spans="1:14" x14ac:dyDescent="0.2">
      <c r="A34" s="580" t="s">
        <v>514</v>
      </c>
      <c r="B34" s="589" t="s">
        <v>515</v>
      </c>
      <c r="C34" s="590">
        <v>890</v>
      </c>
      <c r="D34" s="591"/>
      <c r="E34" s="584"/>
      <c r="F34" s="594"/>
      <c r="G34" s="584"/>
      <c r="H34" s="584"/>
      <c r="I34" s="584"/>
      <c r="J34" s="584"/>
      <c r="K34" s="584"/>
      <c r="L34" s="584"/>
      <c r="M34" s="584"/>
      <c r="N34" s="584"/>
    </row>
    <row r="35" spans="1:14" x14ac:dyDescent="0.2">
      <c r="A35" s="580" t="s">
        <v>516</v>
      </c>
      <c r="B35" s="589" t="s">
        <v>517</v>
      </c>
      <c r="C35" s="590">
        <f>1235+9968</f>
        <v>11203</v>
      </c>
      <c r="D35" s="591"/>
      <c r="E35" s="584"/>
      <c r="F35" s="594"/>
      <c r="G35" s="584"/>
      <c r="H35" s="593">
        <f>1728+7553</f>
        <v>9281</v>
      </c>
      <c r="I35" s="593">
        <v>2415</v>
      </c>
      <c r="J35" s="584"/>
      <c r="K35" s="584"/>
      <c r="L35" s="584"/>
      <c r="M35" s="584"/>
      <c r="N35" s="584"/>
    </row>
    <row r="36" spans="1:14" x14ac:dyDescent="0.2">
      <c r="A36" s="580" t="s">
        <v>518</v>
      </c>
      <c r="B36" s="589" t="s">
        <v>519</v>
      </c>
      <c r="C36" s="595">
        <v>600</v>
      </c>
      <c r="D36" s="597"/>
      <c r="E36" s="584"/>
      <c r="F36" s="594"/>
      <c r="G36" s="593">
        <v>3727</v>
      </c>
      <c r="H36" s="584"/>
      <c r="I36" s="584"/>
      <c r="J36" s="584"/>
      <c r="K36" s="584"/>
      <c r="L36" s="584"/>
      <c r="M36" s="584"/>
      <c r="N36" s="584"/>
    </row>
    <row r="37" spans="1:14" x14ac:dyDescent="0.2">
      <c r="A37" s="580" t="s">
        <v>520</v>
      </c>
      <c r="B37" s="589" t="s">
        <v>521</v>
      </c>
      <c r="C37" s="596"/>
      <c r="D37" s="591"/>
      <c r="E37" s="593">
        <v>5934</v>
      </c>
      <c r="F37" s="592">
        <v>4893</v>
      </c>
      <c r="G37" s="584"/>
      <c r="H37" s="584"/>
      <c r="I37" s="584"/>
      <c r="J37" s="584"/>
      <c r="K37" s="584"/>
      <c r="L37" s="584"/>
      <c r="M37" s="593">
        <v>5934</v>
      </c>
      <c r="N37" s="593">
        <v>4893</v>
      </c>
    </row>
    <row r="38" spans="1:14" x14ac:dyDescent="0.2">
      <c r="A38" s="580" t="s">
        <v>522</v>
      </c>
      <c r="B38" s="589" t="s">
        <v>523</v>
      </c>
      <c r="C38" s="596"/>
      <c r="D38" s="595">
        <v>67732</v>
      </c>
      <c r="E38" s="584"/>
      <c r="F38" s="594"/>
      <c r="G38" s="593">
        <v>67732</v>
      </c>
      <c r="H38" s="584"/>
      <c r="I38" s="584"/>
      <c r="J38" s="584"/>
      <c r="K38" s="584"/>
      <c r="L38" s="584"/>
      <c r="M38" s="584"/>
      <c r="N38" s="584"/>
    </row>
    <row r="39" spans="1:14" x14ac:dyDescent="0.2">
      <c r="A39" s="580" t="s">
        <v>524</v>
      </c>
      <c r="B39" s="589" t="s">
        <v>525</v>
      </c>
      <c r="C39" s="590">
        <v>4482</v>
      </c>
      <c r="D39" s="591"/>
      <c r="E39" s="593">
        <v>2000</v>
      </c>
      <c r="F39" s="594"/>
      <c r="G39" s="584"/>
      <c r="H39" s="584"/>
      <c r="I39" s="593">
        <v>2000</v>
      </c>
      <c r="J39" s="593">
        <v>4348</v>
      </c>
      <c r="K39" s="584"/>
      <c r="L39" s="584"/>
      <c r="M39" s="584"/>
      <c r="N39" s="584"/>
    </row>
    <row r="40" spans="1:14" x14ac:dyDescent="0.2">
      <c r="A40" s="580"/>
      <c r="B40" s="598" t="s">
        <v>526</v>
      </c>
      <c r="C40" s="611"/>
      <c r="D40" s="591"/>
      <c r="E40" s="593"/>
      <c r="F40" s="612">
        <v>12753</v>
      </c>
      <c r="G40" s="611"/>
      <c r="H40" s="584"/>
      <c r="I40" s="593"/>
      <c r="J40" s="593"/>
      <c r="K40" s="584"/>
      <c r="L40" s="584"/>
      <c r="M40" s="593">
        <v>12753</v>
      </c>
      <c r="N40" s="584"/>
    </row>
    <row r="41" spans="1:14" x14ac:dyDescent="0.2">
      <c r="A41" s="580" t="s">
        <v>527</v>
      </c>
      <c r="B41" s="598" t="s">
        <v>528</v>
      </c>
      <c r="C41" s="611"/>
      <c r="D41" s="584"/>
      <c r="E41" s="584"/>
      <c r="F41" s="613"/>
      <c r="G41" s="611"/>
      <c r="H41" s="584"/>
      <c r="I41" s="584"/>
      <c r="J41" s="593"/>
      <c r="K41" s="584"/>
      <c r="L41" s="584"/>
      <c r="M41" s="593">
        <v>31886</v>
      </c>
      <c r="N41" s="593">
        <f>12649-2566</f>
        <v>10083</v>
      </c>
    </row>
    <row r="42" spans="1:14" ht="13.5" thickBot="1" x14ac:dyDescent="0.25">
      <c r="A42" s="599"/>
      <c r="B42" s="600" t="s">
        <v>30</v>
      </c>
      <c r="C42" s="601">
        <f t="shared" ref="C42:N42" si="0">SUM(C7:C41)</f>
        <v>54294</v>
      </c>
      <c r="D42" s="601">
        <f t="shared" si="0"/>
        <v>113150</v>
      </c>
      <c r="E42" s="601">
        <f t="shared" si="0"/>
        <v>34460</v>
      </c>
      <c r="F42" s="614">
        <f t="shared" si="0"/>
        <v>344543</v>
      </c>
      <c r="G42" s="615">
        <f t="shared" si="0"/>
        <v>129706</v>
      </c>
      <c r="H42" s="601">
        <f t="shared" si="0"/>
        <v>9295</v>
      </c>
      <c r="I42" s="601">
        <f t="shared" si="0"/>
        <v>4415</v>
      </c>
      <c r="J42" s="601">
        <f t="shared" si="0"/>
        <v>6444</v>
      </c>
      <c r="K42" s="601">
        <f t="shared" si="0"/>
        <v>50</v>
      </c>
      <c r="L42" s="601">
        <f t="shared" si="0"/>
        <v>10</v>
      </c>
      <c r="M42" s="601">
        <f t="shared" si="0"/>
        <v>383301</v>
      </c>
      <c r="N42" s="601">
        <f t="shared" si="0"/>
        <v>14976</v>
      </c>
    </row>
    <row r="43" spans="1:14" x14ac:dyDescent="0.2">
      <c r="A43" s="602"/>
      <c r="B43" s="602"/>
      <c r="C43" s="602"/>
      <c r="D43" s="602"/>
      <c r="E43" s="602"/>
      <c r="F43" s="602"/>
      <c r="G43" s="603"/>
      <c r="H43" s="603"/>
      <c r="I43" s="603"/>
      <c r="J43" s="603"/>
      <c r="K43" s="603"/>
      <c r="L43" s="603"/>
      <c r="M43" s="603"/>
      <c r="N43" s="603"/>
    </row>
    <row r="44" spans="1:14" ht="13.5" thickBot="1" x14ac:dyDescent="0.25">
      <c r="A44" s="567"/>
      <c r="B44" s="567"/>
      <c r="C44" s="567"/>
      <c r="D44" s="567"/>
      <c r="E44" s="567">
        <f>SUM(C42:F42)</f>
        <v>546447</v>
      </c>
      <c r="F44" s="567"/>
      <c r="G44" s="567"/>
      <c r="H44" s="567"/>
      <c r="I44" s="567"/>
      <c r="J44" s="567">
        <f>SUM(G42:N42)</f>
        <v>548197</v>
      </c>
      <c r="K44" s="567"/>
      <c r="L44" s="567"/>
      <c r="M44" s="567"/>
      <c r="N44" s="567"/>
    </row>
    <row r="45" spans="1:14" x14ac:dyDescent="0.2">
      <c r="A45" s="798" t="s">
        <v>529</v>
      </c>
      <c r="B45" s="799"/>
      <c r="C45" s="804" t="s">
        <v>447</v>
      </c>
      <c r="D45" s="805"/>
      <c r="E45" s="805"/>
      <c r="F45" s="799"/>
      <c r="G45" s="806" t="s">
        <v>448</v>
      </c>
      <c r="H45" s="806"/>
      <c r="I45" s="806"/>
      <c r="J45" s="806"/>
      <c r="K45" s="806"/>
      <c r="L45" s="806"/>
      <c r="M45" s="806"/>
      <c r="N45" s="806"/>
    </row>
    <row r="46" spans="1:14" ht="22.5" x14ac:dyDescent="0.2">
      <c r="A46" s="800"/>
      <c r="B46" s="801"/>
      <c r="C46" s="807" t="s">
        <v>449</v>
      </c>
      <c r="D46" s="568"/>
      <c r="E46" s="568"/>
      <c r="F46" s="809" t="s">
        <v>530</v>
      </c>
      <c r="G46" s="569" t="s">
        <v>125</v>
      </c>
      <c r="H46" s="811" t="s">
        <v>451</v>
      </c>
      <c r="I46" s="811"/>
      <c r="J46" s="811" t="s">
        <v>452</v>
      </c>
      <c r="K46" s="811"/>
      <c r="L46" s="811"/>
      <c r="M46" s="812"/>
      <c r="N46" s="812"/>
    </row>
    <row r="47" spans="1:14" ht="45.75" thickBot="1" x14ac:dyDescent="0.25">
      <c r="A47" s="802"/>
      <c r="B47" s="803"/>
      <c r="C47" s="808"/>
      <c r="D47" s="570" t="s">
        <v>453</v>
      </c>
      <c r="E47" s="604" t="s">
        <v>454</v>
      </c>
      <c r="F47" s="810"/>
      <c r="G47" s="571" t="s">
        <v>455</v>
      </c>
      <c r="H47" s="571" t="s">
        <v>456</v>
      </c>
      <c r="I47" s="571" t="s">
        <v>457</v>
      </c>
      <c r="J47" s="572" t="s">
        <v>531</v>
      </c>
      <c r="K47" s="572" t="s">
        <v>459</v>
      </c>
      <c r="L47" s="572" t="s">
        <v>460</v>
      </c>
      <c r="M47" s="572" t="s">
        <v>461</v>
      </c>
      <c r="N47" s="572" t="s">
        <v>532</v>
      </c>
    </row>
    <row r="48" spans="1:14" ht="13.5" thickTop="1" x14ac:dyDescent="0.2">
      <c r="A48" s="605"/>
      <c r="B48" s="589" t="s">
        <v>513</v>
      </c>
      <c r="C48" s="606"/>
      <c r="D48" s="607">
        <v>700</v>
      </c>
      <c r="E48" s="597"/>
      <c r="F48" s="608"/>
      <c r="G48" s="597"/>
      <c r="H48" s="597"/>
      <c r="I48" s="597"/>
      <c r="J48" s="597"/>
      <c r="K48" s="597"/>
      <c r="L48" s="597"/>
      <c r="M48" s="597"/>
      <c r="N48" s="597"/>
    </row>
    <row r="49" spans="1:14" x14ac:dyDescent="0.2">
      <c r="A49" s="605"/>
      <c r="B49" s="589" t="s">
        <v>533</v>
      </c>
      <c r="C49" s="606"/>
      <c r="D49" s="607">
        <f>350+700</f>
        <v>1050</v>
      </c>
      <c r="E49" s="597"/>
      <c r="F49" s="608"/>
      <c r="G49" s="597"/>
      <c r="H49" s="597"/>
      <c r="I49" s="597"/>
      <c r="J49" s="597"/>
      <c r="K49" s="597"/>
      <c r="L49" s="597"/>
      <c r="M49" s="597"/>
      <c r="N49" s="597"/>
    </row>
    <row r="50" spans="1:14" x14ac:dyDescent="0.2">
      <c r="A50" s="609"/>
      <c r="B50" s="609" t="s">
        <v>30</v>
      </c>
      <c r="C50" s="609">
        <f t="shared" ref="C50:N50" si="1">SUM(C48:C49)</f>
        <v>0</v>
      </c>
      <c r="D50" s="609">
        <f t="shared" si="1"/>
        <v>1750</v>
      </c>
      <c r="E50" s="609">
        <f t="shared" si="1"/>
        <v>0</v>
      </c>
      <c r="F50" s="609">
        <f t="shared" si="1"/>
        <v>0</v>
      </c>
      <c r="G50" s="609">
        <f t="shared" si="1"/>
        <v>0</v>
      </c>
      <c r="H50" s="609">
        <f t="shared" si="1"/>
        <v>0</v>
      </c>
      <c r="I50" s="609">
        <f t="shared" si="1"/>
        <v>0</v>
      </c>
      <c r="J50" s="609">
        <f t="shared" si="1"/>
        <v>0</v>
      </c>
      <c r="K50" s="609">
        <f t="shared" si="1"/>
        <v>0</v>
      </c>
      <c r="L50" s="609">
        <f t="shared" si="1"/>
        <v>0</v>
      </c>
      <c r="M50" s="609">
        <f t="shared" si="1"/>
        <v>0</v>
      </c>
      <c r="N50" s="609">
        <f t="shared" si="1"/>
        <v>0</v>
      </c>
    </row>
    <row r="51" spans="1:14" ht="13.5" thickBot="1" x14ac:dyDescent="0.25">
      <c r="A51" s="567"/>
      <c r="B51" s="567"/>
      <c r="C51" s="567"/>
      <c r="D51" s="567"/>
      <c r="E51" s="567"/>
      <c r="F51" s="567"/>
      <c r="G51" s="567"/>
      <c r="H51" s="567"/>
      <c r="I51" s="567"/>
      <c r="J51" s="567"/>
      <c r="K51" s="567"/>
      <c r="L51" s="567"/>
      <c r="M51" s="567"/>
      <c r="N51" s="567"/>
    </row>
    <row r="52" spans="1:14" x14ac:dyDescent="0.2">
      <c r="A52" s="610"/>
      <c r="B52" s="610" t="s">
        <v>534</v>
      </c>
      <c r="C52" s="610">
        <f>C42+C50</f>
        <v>54294</v>
      </c>
      <c r="D52" s="610">
        <f>D42+D50</f>
        <v>114900</v>
      </c>
      <c r="E52" s="610">
        <f t="shared" ref="E52:N52" si="2">E42+E50</f>
        <v>34460</v>
      </c>
      <c r="F52" s="610">
        <f t="shared" si="2"/>
        <v>344543</v>
      </c>
      <c r="G52" s="610">
        <f t="shared" si="2"/>
        <v>129706</v>
      </c>
      <c r="H52" s="610">
        <f t="shared" si="2"/>
        <v>9295</v>
      </c>
      <c r="I52" s="610">
        <f t="shared" si="2"/>
        <v>4415</v>
      </c>
      <c r="J52" s="610">
        <f t="shared" si="2"/>
        <v>6444</v>
      </c>
      <c r="K52" s="610">
        <f t="shared" si="2"/>
        <v>50</v>
      </c>
      <c r="L52" s="610">
        <f t="shared" si="2"/>
        <v>10</v>
      </c>
      <c r="M52" s="610">
        <f t="shared" si="2"/>
        <v>383301</v>
      </c>
      <c r="N52" s="610">
        <f t="shared" si="2"/>
        <v>14976</v>
      </c>
    </row>
    <row r="53" spans="1:14" x14ac:dyDescent="0.2">
      <c r="A53" s="567"/>
      <c r="B53" s="567"/>
      <c r="C53" s="567"/>
      <c r="D53" s="567"/>
      <c r="E53" s="567">
        <f>SUM(C52:F52)</f>
        <v>548197</v>
      </c>
      <c r="F53" s="567"/>
      <c r="G53" s="567"/>
      <c r="H53" s="567"/>
      <c r="I53" s="567"/>
      <c r="J53" s="567">
        <f>SUM(G52:N52)</f>
        <v>548197</v>
      </c>
      <c r="K53" s="567"/>
      <c r="L53" s="567"/>
      <c r="M53" s="567"/>
      <c r="N53" s="567"/>
    </row>
  </sheetData>
  <mergeCells count="16">
    <mergeCell ref="A45:B47"/>
    <mergeCell ref="C45:F45"/>
    <mergeCell ref="G45:N45"/>
    <mergeCell ref="C46:C47"/>
    <mergeCell ref="F46:F47"/>
    <mergeCell ref="H46:I46"/>
    <mergeCell ref="J46:N46"/>
    <mergeCell ref="A1:N1"/>
    <mergeCell ref="A2:N2"/>
    <mergeCell ref="A4:B6"/>
    <mergeCell ref="C4:F4"/>
    <mergeCell ref="G4:N4"/>
    <mergeCell ref="C5:C6"/>
    <mergeCell ref="F5:F6"/>
    <mergeCell ref="H5:I5"/>
    <mergeCell ref="J5:N5"/>
  </mergeCells>
  <pageMargins left="0.7" right="0.7" top="0.75" bottom="0.75" header="0.3" footer="0.3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CECFD-8825-4542-A783-AE7D644A9CA5}">
  <sheetPr>
    <tabColor theme="5" tint="0.59999389629810485"/>
    <pageSetUpPr fitToPage="1"/>
  </sheetPr>
  <dimension ref="A1:H32"/>
  <sheetViews>
    <sheetView zoomScaleNormal="100" workbookViewId="0">
      <selection sqref="A1:H1"/>
    </sheetView>
  </sheetViews>
  <sheetFormatPr defaultRowHeight="12.75" x14ac:dyDescent="0.2"/>
  <cols>
    <col min="1" max="1" width="27.28515625" customWidth="1"/>
    <col min="2" max="2" width="12.7109375" customWidth="1"/>
    <col min="3" max="3" width="11.42578125" customWidth="1"/>
    <col min="4" max="4" width="11.140625" customWidth="1"/>
    <col min="5" max="5" width="32.5703125" customWidth="1"/>
    <col min="6" max="7" width="11.140625" customWidth="1"/>
    <col min="8" max="8" width="10.85546875" customWidth="1"/>
  </cols>
  <sheetData>
    <row r="1" spans="1:8" ht="14.25" x14ac:dyDescent="0.2">
      <c r="A1" s="813" t="s">
        <v>597</v>
      </c>
      <c r="B1" s="813"/>
      <c r="C1" s="813"/>
      <c r="D1" s="813"/>
      <c r="E1" s="813"/>
      <c r="F1" s="813"/>
      <c r="G1" s="813"/>
      <c r="H1" s="813"/>
    </row>
    <row r="2" spans="1:8" x14ac:dyDescent="0.2">
      <c r="A2" s="814" t="s">
        <v>535</v>
      </c>
      <c r="B2" s="814"/>
      <c r="C2" s="814"/>
      <c r="D2" s="814"/>
      <c r="E2" s="814"/>
      <c r="F2" s="814"/>
      <c r="G2" s="814"/>
      <c r="H2" s="814"/>
    </row>
    <row r="3" spans="1:8" x14ac:dyDescent="0.2">
      <c r="A3" s="814"/>
      <c r="B3" s="814"/>
      <c r="C3" s="814"/>
      <c r="D3" s="814"/>
      <c r="E3" s="814"/>
      <c r="F3" s="814"/>
      <c r="G3" s="814"/>
      <c r="H3" s="814"/>
    </row>
    <row r="4" spans="1:8" x14ac:dyDescent="0.2">
      <c r="A4" s="616"/>
      <c r="B4" s="616"/>
      <c r="C4" s="616"/>
      <c r="H4" s="565" t="s">
        <v>536</v>
      </c>
    </row>
    <row r="5" spans="1:8" ht="13.5" thickBot="1" x14ac:dyDescent="0.25">
      <c r="F5" s="815"/>
      <c r="G5" s="815"/>
      <c r="H5" t="s">
        <v>232</v>
      </c>
    </row>
    <row r="6" spans="1:8" x14ac:dyDescent="0.2">
      <c r="A6" s="816" t="s">
        <v>447</v>
      </c>
      <c r="B6" s="819" t="s">
        <v>537</v>
      </c>
      <c r="C6" s="819" t="s">
        <v>590</v>
      </c>
      <c r="D6" s="819" t="s">
        <v>591</v>
      </c>
      <c r="E6" s="816" t="s">
        <v>448</v>
      </c>
      <c r="F6" s="819" t="s">
        <v>592</v>
      </c>
      <c r="G6" s="819" t="s">
        <v>590</v>
      </c>
      <c r="H6" s="819" t="s">
        <v>591</v>
      </c>
    </row>
    <row r="7" spans="1:8" x14ac:dyDescent="0.2">
      <c r="A7" s="817"/>
      <c r="B7" s="820"/>
      <c r="C7" s="820"/>
      <c r="D7" s="820"/>
      <c r="E7" s="817"/>
      <c r="F7" s="820"/>
      <c r="G7" s="820"/>
      <c r="H7" s="820"/>
    </row>
    <row r="8" spans="1:8" ht="13.5" thickBot="1" x14ac:dyDescent="0.25">
      <c r="A8" s="818"/>
      <c r="B8" s="821"/>
      <c r="C8" s="821"/>
      <c r="D8" s="821"/>
      <c r="E8" s="818"/>
      <c r="F8" s="821"/>
      <c r="G8" s="821"/>
      <c r="H8" s="821"/>
    </row>
    <row r="9" spans="1:8" x14ac:dyDescent="0.2">
      <c r="A9" s="825" t="s">
        <v>538</v>
      </c>
      <c r="B9" s="826"/>
      <c r="C9" s="826"/>
      <c r="D9" s="826"/>
      <c r="E9" s="829" t="s">
        <v>212</v>
      </c>
      <c r="F9" s="830"/>
      <c r="G9" s="830"/>
      <c r="H9" s="831"/>
    </row>
    <row r="10" spans="1:8" ht="13.5" thickBot="1" x14ac:dyDescent="0.25">
      <c r="A10" s="827"/>
      <c r="B10" s="828"/>
      <c r="C10" s="828"/>
      <c r="D10" s="828"/>
      <c r="E10" s="832"/>
      <c r="F10" s="833"/>
      <c r="G10" s="833"/>
      <c r="H10" s="834"/>
    </row>
    <row r="11" spans="1:8" ht="25.5" x14ac:dyDescent="0.2">
      <c r="A11" s="617" t="s">
        <v>539</v>
      </c>
      <c r="B11" s="618">
        <v>16680</v>
      </c>
      <c r="C11" s="675">
        <f>B11*1.05</f>
        <v>17514</v>
      </c>
      <c r="D11" s="675">
        <f>C11*1.05</f>
        <v>18389.7</v>
      </c>
      <c r="E11" s="694" t="s">
        <v>540</v>
      </c>
      <c r="F11" s="691">
        <v>131448</v>
      </c>
      <c r="G11" s="680">
        <f>F11*1.05</f>
        <v>138020.4</v>
      </c>
      <c r="H11" s="676">
        <f>G11*1.05</f>
        <v>144921.42000000001</v>
      </c>
    </row>
    <row r="12" spans="1:8" ht="38.25" x14ac:dyDescent="0.2">
      <c r="A12" s="619" t="s">
        <v>541</v>
      </c>
      <c r="B12" s="620">
        <v>2925</v>
      </c>
      <c r="C12" s="620">
        <f t="shared" ref="C12:D17" si="0">B12*1.05</f>
        <v>3071.25</v>
      </c>
      <c r="D12" s="621">
        <f t="shared" si="0"/>
        <v>3224.8125</v>
      </c>
      <c r="E12" s="688" t="s">
        <v>542</v>
      </c>
      <c r="F12" s="697">
        <v>10049</v>
      </c>
      <c r="G12" s="620">
        <f>F12*1.05</f>
        <v>10551.45</v>
      </c>
      <c r="H12" s="677">
        <f>G12*1.05</f>
        <v>11079.022500000001</v>
      </c>
    </row>
    <row r="13" spans="1:8" x14ac:dyDescent="0.2">
      <c r="A13" s="622" t="s">
        <v>543</v>
      </c>
      <c r="B13" s="620">
        <v>24121</v>
      </c>
      <c r="C13" s="620">
        <f t="shared" si="0"/>
        <v>25327.05</v>
      </c>
      <c r="D13" s="684">
        <f t="shared" si="0"/>
        <v>26593.4025</v>
      </c>
      <c r="E13" s="689" t="s">
        <v>544</v>
      </c>
      <c r="F13" s="692">
        <v>6504</v>
      </c>
      <c r="G13" s="620">
        <f t="shared" ref="G13:H16" si="1">F13*1.05</f>
        <v>6829.2000000000007</v>
      </c>
      <c r="H13" s="677">
        <f t="shared" si="1"/>
        <v>7170.6600000000008</v>
      </c>
    </row>
    <row r="14" spans="1:8" x14ac:dyDescent="0.2">
      <c r="A14" s="622" t="s">
        <v>545</v>
      </c>
      <c r="B14" s="620">
        <v>600</v>
      </c>
      <c r="C14" s="620">
        <f t="shared" si="0"/>
        <v>630</v>
      </c>
      <c r="D14" s="621">
        <f t="shared" si="0"/>
        <v>661.5</v>
      </c>
      <c r="E14" s="695" t="s">
        <v>546</v>
      </c>
      <c r="F14" s="698"/>
      <c r="G14" s="620"/>
      <c r="H14" s="677"/>
    </row>
    <row r="15" spans="1:8" x14ac:dyDescent="0.2">
      <c r="A15" s="622" t="s">
        <v>547</v>
      </c>
      <c r="B15" s="620">
        <v>11628</v>
      </c>
      <c r="C15" s="620">
        <f t="shared" si="0"/>
        <v>12209.4</v>
      </c>
      <c r="D15" s="621">
        <f t="shared" si="0"/>
        <v>12819.87</v>
      </c>
      <c r="E15" s="688" t="s">
        <v>548</v>
      </c>
      <c r="F15" s="698"/>
      <c r="G15" s="620"/>
      <c r="H15" s="677"/>
    </row>
    <row r="16" spans="1:8" x14ac:dyDescent="0.2">
      <c r="A16" s="622" t="s">
        <v>549</v>
      </c>
      <c r="B16" s="620">
        <v>25349</v>
      </c>
      <c r="C16" s="620">
        <f t="shared" si="0"/>
        <v>26616.45</v>
      </c>
      <c r="D16" s="621">
        <f t="shared" si="0"/>
        <v>27947.272500000003</v>
      </c>
      <c r="E16" s="689" t="s">
        <v>550</v>
      </c>
      <c r="F16" s="692">
        <v>37074</v>
      </c>
      <c r="G16" s="620">
        <f t="shared" si="1"/>
        <v>38927.700000000004</v>
      </c>
      <c r="H16" s="677">
        <f t="shared" ref="H16" si="2">G16*1.05</f>
        <v>40874.085000000006</v>
      </c>
    </row>
    <row r="17" spans="1:8" ht="26.25" thickBot="1" x14ac:dyDescent="0.25">
      <c r="A17" s="623" t="s">
        <v>551</v>
      </c>
      <c r="B17" s="624">
        <f>98584+5188</f>
        <v>103772</v>
      </c>
      <c r="C17" s="625">
        <f t="shared" si="0"/>
        <v>108960.6</v>
      </c>
      <c r="D17" s="683">
        <f t="shared" si="0"/>
        <v>114408.63</v>
      </c>
      <c r="E17" s="696"/>
      <c r="F17" s="699"/>
      <c r="G17" s="682"/>
      <c r="H17" s="679"/>
    </row>
    <row r="18" spans="1:8" ht="13.5" thickBot="1" x14ac:dyDescent="0.25">
      <c r="A18" s="626" t="s">
        <v>552</v>
      </c>
      <c r="B18" s="627">
        <f>SUM(B11:B17)</f>
        <v>185075</v>
      </c>
      <c r="C18" s="627">
        <f>SUM(C11:C17)</f>
        <v>194328.75</v>
      </c>
      <c r="D18" s="627">
        <f>SUM(D11:D17)</f>
        <v>204045.1875</v>
      </c>
      <c r="E18" s="628" t="s">
        <v>553</v>
      </c>
      <c r="F18" s="627">
        <f>SUM(F11:F17)</f>
        <v>185075</v>
      </c>
      <c r="G18" s="627">
        <f>SUM(G11:G17)</f>
        <v>194328.75000000003</v>
      </c>
      <c r="H18" s="627">
        <f>SUM(H11:H17)</f>
        <v>204045.1875</v>
      </c>
    </row>
    <row r="19" spans="1:8" x14ac:dyDescent="0.2">
      <c r="A19" s="835" t="s">
        <v>554</v>
      </c>
      <c r="B19" s="836"/>
      <c r="C19" s="836"/>
      <c r="D19" s="836"/>
      <c r="E19" s="836"/>
      <c r="F19" s="836"/>
      <c r="G19" s="836"/>
      <c r="H19" s="836"/>
    </row>
    <row r="20" spans="1:8" ht="13.5" thickBot="1" x14ac:dyDescent="0.25">
      <c r="A20" s="837"/>
      <c r="B20" s="838"/>
      <c r="C20" s="838"/>
      <c r="D20" s="838"/>
      <c r="E20" s="838"/>
      <c r="F20" s="838"/>
      <c r="G20" s="838"/>
      <c r="H20" s="838"/>
    </row>
    <row r="21" spans="1:8" x14ac:dyDescent="0.2">
      <c r="A21" s="825" t="s">
        <v>555</v>
      </c>
      <c r="B21" s="826"/>
      <c r="C21" s="826"/>
      <c r="D21" s="826"/>
      <c r="E21" s="839" t="s">
        <v>556</v>
      </c>
      <c r="F21" s="840"/>
      <c r="G21" s="840"/>
      <c r="H21" s="841"/>
    </row>
    <row r="22" spans="1:8" ht="13.5" thickBot="1" x14ac:dyDescent="0.25">
      <c r="A22" s="827"/>
      <c r="B22" s="828"/>
      <c r="C22" s="828"/>
      <c r="D22" s="828"/>
      <c r="E22" s="842"/>
      <c r="F22" s="843"/>
      <c r="G22" s="843"/>
      <c r="H22" s="844"/>
    </row>
    <row r="23" spans="1:8" ht="25.5" x14ac:dyDescent="0.2">
      <c r="A23" s="700"/>
      <c r="B23" s="703"/>
      <c r="C23" s="630"/>
      <c r="D23" s="630"/>
      <c r="E23" s="687" t="s">
        <v>557</v>
      </c>
      <c r="F23" s="691">
        <v>2000</v>
      </c>
      <c r="G23" s="680">
        <f>F23*1.05</f>
        <v>2100</v>
      </c>
      <c r="H23" s="678">
        <f>G23*1.05</f>
        <v>2205</v>
      </c>
    </row>
    <row r="24" spans="1:8" x14ac:dyDescent="0.2">
      <c r="A24" s="700"/>
      <c r="B24" s="629"/>
      <c r="C24" s="630"/>
      <c r="D24" s="630"/>
      <c r="E24" s="688" t="s">
        <v>542</v>
      </c>
      <c r="F24" s="692">
        <v>2600</v>
      </c>
      <c r="G24" s="681">
        <v>2730</v>
      </c>
      <c r="H24" s="678">
        <f>G24*1.05</f>
        <v>2866.5</v>
      </c>
    </row>
    <row r="25" spans="1:8" x14ac:dyDescent="0.2">
      <c r="A25" s="700" t="s">
        <v>558</v>
      </c>
      <c r="B25" s="704">
        <v>23930</v>
      </c>
      <c r="C25" s="630">
        <f>B25*1.05</f>
        <v>25126.5</v>
      </c>
      <c r="D25" s="630">
        <f>C25*1.05</f>
        <v>26382.825000000001</v>
      </c>
      <c r="E25" s="689" t="s">
        <v>544</v>
      </c>
      <c r="F25" s="692"/>
      <c r="G25" s="681"/>
      <c r="H25" s="678"/>
    </row>
    <row r="26" spans="1:8" x14ac:dyDescent="0.2">
      <c r="A26" s="695" t="s">
        <v>559</v>
      </c>
      <c r="B26" s="697">
        <v>1000</v>
      </c>
      <c r="C26" s="630">
        <f t="shared" ref="C26:D27" si="3">B26*1.05</f>
        <v>1050</v>
      </c>
      <c r="D26" s="630">
        <f t="shared" si="3"/>
        <v>1102.5</v>
      </c>
      <c r="E26" s="688" t="s">
        <v>560</v>
      </c>
      <c r="F26" s="692">
        <v>4893</v>
      </c>
      <c r="G26" s="681">
        <f>F26*1.05</f>
        <v>5137.6500000000005</v>
      </c>
      <c r="H26" s="678">
        <f>G26*1.05</f>
        <v>5394.5325000000012</v>
      </c>
    </row>
    <row r="27" spans="1:8" x14ac:dyDescent="0.2">
      <c r="A27" s="695" t="s">
        <v>561</v>
      </c>
      <c r="B27" s="697">
        <v>330790</v>
      </c>
      <c r="C27" s="630">
        <f t="shared" si="3"/>
        <v>347329.5</v>
      </c>
      <c r="D27" s="630">
        <f t="shared" si="3"/>
        <v>364695.97500000003</v>
      </c>
      <c r="E27" s="688" t="s">
        <v>562</v>
      </c>
      <c r="F27" s="692"/>
      <c r="G27" s="681"/>
      <c r="H27" s="678"/>
    </row>
    <row r="28" spans="1:8" ht="25.5" x14ac:dyDescent="0.2">
      <c r="A28" s="701" t="s">
        <v>563</v>
      </c>
      <c r="B28" s="705"/>
      <c r="C28" s="57"/>
      <c r="E28" s="689" t="s">
        <v>564</v>
      </c>
      <c r="F28" s="692"/>
      <c r="G28" s="681"/>
      <c r="H28" s="678"/>
    </row>
    <row r="29" spans="1:8" ht="13.5" thickBot="1" x14ac:dyDescent="0.25">
      <c r="A29" s="702"/>
      <c r="B29" s="706"/>
      <c r="C29" s="625"/>
      <c r="D29" s="625"/>
      <c r="E29" s="690" t="s">
        <v>550</v>
      </c>
      <c r="F29" s="693">
        <v>346227</v>
      </c>
      <c r="G29" s="686">
        <f>F29*1.05</f>
        <v>363538.35000000003</v>
      </c>
      <c r="H29" s="685">
        <f>G29*1.05</f>
        <v>381715.26750000007</v>
      </c>
    </row>
    <row r="30" spans="1:8" ht="13.5" thickBot="1" x14ac:dyDescent="0.25">
      <c r="A30" s="631" t="s">
        <v>565</v>
      </c>
      <c r="B30" s="632">
        <f>SUM(B25:B28)</f>
        <v>355720</v>
      </c>
      <c r="C30" s="632">
        <f>SUM(C25:C28)</f>
        <v>373506</v>
      </c>
      <c r="D30" s="632">
        <f>SUM(D25:D28)</f>
        <v>392181.30000000005</v>
      </c>
      <c r="E30" s="633" t="s">
        <v>566</v>
      </c>
      <c r="F30" s="634">
        <f>SUM(F23:F29)</f>
        <v>355720</v>
      </c>
      <c r="G30" s="632">
        <f>SUM(G23:G29)</f>
        <v>373506.00000000006</v>
      </c>
      <c r="H30" s="635">
        <f>SUM(H23:H29)</f>
        <v>392181.30000000005</v>
      </c>
    </row>
    <row r="31" spans="1:8" ht="19.5" x14ac:dyDescent="0.35">
      <c r="A31" s="822" t="s">
        <v>567</v>
      </c>
      <c r="B31" s="823"/>
      <c r="C31" s="823"/>
      <c r="D31" s="823"/>
      <c r="E31" s="823"/>
      <c r="F31" s="823"/>
      <c r="G31" s="823"/>
      <c r="H31" s="824"/>
    </row>
    <row r="32" spans="1:8" ht="13.5" thickBot="1" x14ac:dyDescent="0.25">
      <c r="A32" s="636" t="s">
        <v>568</v>
      </c>
      <c r="B32" s="636">
        <f>B30+B18</f>
        <v>540795</v>
      </c>
      <c r="C32" s="637">
        <f>C30+C18</f>
        <v>567834.75</v>
      </c>
      <c r="D32" s="637">
        <f>D30+D18</f>
        <v>596226.48750000005</v>
      </c>
      <c r="E32" s="638" t="s">
        <v>568</v>
      </c>
      <c r="F32" s="638">
        <f>F30+F18</f>
        <v>540795</v>
      </c>
      <c r="G32" s="637">
        <f>G30+G18</f>
        <v>567834.75000000012</v>
      </c>
      <c r="H32" s="637">
        <f>H30+H18</f>
        <v>596226.48750000005</v>
      </c>
    </row>
  </sheetData>
  <mergeCells count="17">
    <mergeCell ref="A31:H31"/>
    <mergeCell ref="H6:H8"/>
    <mergeCell ref="A9:D10"/>
    <mergeCell ref="E9:H10"/>
    <mergeCell ref="A19:H20"/>
    <mergeCell ref="A21:D22"/>
    <mergeCell ref="E21:H22"/>
    <mergeCell ref="A1:H1"/>
    <mergeCell ref="A2:H3"/>
    <mergeCell ref="F5:G5"/>
    <mergeCell ref="A6:A8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1D093-A3D9-409D-B0D9-5048BB9EF85E}">
  <sheetPr>
    <tabColor theme="5" tint="0.59999389629810485"/>
    <pageSetUpPr fitToPage="1"/>
  </sheetPr>
  <dimension ref="A1:F22"/>
  <sheetViews>
    <sheetView zoomScaleNormal="100" workbookViewId="0">
      <selection sqref="A1:E1"/>
    </sheetView>
  </sheetViews>
  <sheetFormatPr defaultRowHeight="12.75" x14ac:dyDescent="0.2"/>
  <cols>
    <col min="2" max="2" width="7.140625" customWidth="1"/>
    <col min="3" max="3" width="21.28515625" customWidth="1"/>
    <col min="4" max="4" width="18.140625" customWidth="1"/>
    <col min="5" max="5" width="19.7109375" customWidth="1"/>
  </cols>
  <sheetData>
    <row r="1" spans="1:6" ht="28.5" customHeight="1" x14ac:dyDescent="0.2">
      <c r="A1" s="849" t="s">
        <v>598</v>
      </c>
      <c r="B1" s="849"/>
      <c r="C1" s="849"/>
      <c r="D1" s="849"/>
      <c r="E1" s="849"/>
      <c r="F1" s="674"/>
    </row>
    <row r="2" spans="1:6" x14ac:dyDescent="0.2">
      <c r="B2" s="845" t="s">
        <v>569</v>
      </c>
      <c r="C2" s="845"/>
      <c r="D2" s="845"/>
      <c r="E2" s="845"/>
    </row>
    <row r="3" spans="1:6" ht="15" x14ac:dyDescent="0.2">
      <c r="C3" s="846" t="s">
        <v>570</v>
      </c>
      <c r="D3" s="846"/>
      <c r="E3" s="566" t="s">
        <v>571</v>
      </c>
    </row>
    <row r="4" spans="1:6" ht="15.75" thickBot="1" x14ac:dyDescent="0.25">
      <c r="B4" s="639"/>
      <c r="C4" s="847"/>
      <c r="D4" s="847"/>
      <c r="E4" s="640" t="s">
        <v>205</v>
      </c>
    </row>
    <row r="5" spans="1:6" ht="39" thickBot="1" x14ac:dyDescent="0.25">
      <c r="B5" s="641" t="s">
        <v>572</v>
      </c>
      <c r="C5" s="642" t="s">
        <v>573</v>
      </c>
      <c r="D5" s="642" t="s">
        <v>574</v>
      </c>
      <c r="E5" s="643" t="s">
        <v>575</v>
      </c>
    </row>
    <row r="6" spans="1:6" ht="13.5" thickBot="1" x14ac:dyDescent="0.25">
      <c r="B6" s="644">
        <v>1</v>
      </c>
      <c r="C6" s="645">
        <v>2</v>
      </c>
      <c r="D6" s="645">
        <v>3</v>
      </c>
      <c r="E6" s="646">
        <v>4</v>
      </c>
    </row>
    <row r="7" spans="1:6" ht="25.5" x14ac:dyDescent="0.2">
      <c r="B7" s="647" t="s">
        <v>463</v>
      </c>
      <c r="C7" s="648" t="s">
        <v>576</v>
      </c>
      <c r="D7" s="649"/>
      <c r="E7" s="650"/>
    </row>
    <row r="8" spans="1:6" ht="38.25" x14ac:dyDescent="0.2">
      <c r="B8" s="651" t="s">
        <v>465</v>
      </c>
      <c r="C8" s="652" t="s">
        <v>577</v>
      </c>
      <c r="D8" s="653"/>
      <c r="E8" s="654"/>
    </row>
    <row r="9" spans="1:6" ht="38.25" x14ac:dyDescent="0.2">
      <c r="B9" s="655" t="s">
        <v>467</v>
      </c>
      <c r="C9" s="652" t="s">
        <v>578</v>
      </c>
      <c r="D9" s="653"/>
      <c r="E9" s="654"/>
    </row>
    <row r="10" spans="1:6" ht="38.25" x14ac:dyDescent="0.2">
      <c r="B10" s="655" t="s">
        <v>469</v>
      </c>
      <c r="C10" s="652" t="s">
        <v>578</v>
      </c>
      <c r="D10" s="653"/>
      <c r="E10" s="654"/>
    </row>
    <row r="11" spans="1:6" ht="38.25" x14ac:dyDescent="0.2">
      <c r="B11" s="651" t="s">
        <v>471</v>
      </c>
      <c r="C11" s="652" t="s">
        <v>578</v>
      </c>
      <c r="D11" s="653"/>
      <c r="E11" s="654"/>
    </row>
    <row r="12" spans="1:6" ht="51" x14ac:dyDescent="0.2">
      <c r="B12" s="656" t="s">
        <v>473</v>
      </c>
      <c r="C12" s="652" t="s">
        <v>579</v>
      </c>
      <c r="D12" s="657"/>
      <c r="E12" s="658"/>
    </row>
    <row r="13" spans="1:6" ht="63.75" x14ac:dyDescent="0.2">
      <c r="B13" s="659" t="s">
        <v>475</v>
      </c>
      <c r="C13" s="652" t="s">
        <v>580</v>
      </c>
      <c r="D13" s="660"/>
      <c r="E13" s="661"/>
    </row>
    <row r="14" spans="1:6" ht="38.25" x14ac:dyDescent="0.2">
      <c r="B14" s="651" t="s">
        <v>477</v>
      </c>
      <c r="C14" s="652" t="s">
        <v>581</v>
      </c>
      <c r="D14" s="653"/>
      <c r="E14" s="654"/>
    </row>
    <row r="15" spans="1:6" x14ac:dyDescent="0.2">
      <c r="B15" s="656" t="s">
        <v>479</v>
      </c>
      <c r="C15" s="652" t="s">
        <v>582</v>
      </c>
      <c r="D15" s="653"/>
      <c r="E15" s="654"/>
    </row>
    <row r="16" spans="1:6" ht="25.5" x14ac:dyDescent="0.2">
      <c r="B16" s="659" t="s">
        <v>481</v>
      </c>
      <c r="C16" s="652" t="s">
        <v>583</v>
      </c>
      <c r="D16" s="653"/>
      <c r="E16" s="654"/>
    </row>
    <row r="17" spans="1:6" ht="25.5" x14ac:dyDescent="0.2">
      <c r="B17" s="651" t="s">
        <v>483</v>
      </c>
      <c r="C17" s="652" t="s">
        <v>584</v>
      </c>
      <c r="D17" s="653"/>
      <c r="E17" s="654">
        <v>3122</v>
      </c>
    </row>
    <row r="18" spans="1:6" ht="25.5" x14ac:dyDescent="0.2">
      <c r="B18" s="659" t="s">
        <v>485</v>
      </c>
      <c r="C18" s="662" t="s">
        <v>585</v>
      </c>
      <c r="D18" s="663"/>
      <c r="E18" s="654">
        <v>1040</v>
      </c>
    </row>
    <row r="19" spans="1:6" ht="25.5" x14ac:dyDescent="0.2">
      <c r="B19" s="651" t="s">
        <v>487</v>
      </c>
      <c r="C19" s="664" t="s">
        <v>586</v>
      </c>
      <c r="D19" s="665"/>
      <c r="E19" s="666"/>
    </row>
    <row r="20" spans="1:6" ht="26.25" thickBot="1" x14ac:dyDescent="0.25">
      <c r="B20" s="659" t="s">
        <v>489</v>
      </c>
      <c r="C20" s="664" t="s">
        <v>587</v>
      </c>
      <c r="D20" s="667"/>
      <c r="E20" s="668">
        <v>5411</v>
      </c>
    </row>
    <row r="21" spans="1:6" ht="16.5" thickBot="1" x14ac:dyDescent="0.25">
      <c r="A21" s="52"/>
      <c r="B21" s="669"/>
      <c r="C21" s="670" t="s">
        <v>218</v>
      </c>
      <c r="D21" s="671"/>
      <c r="E21" s="672">
        <f>SUM(E7:E20)</f>
        <v>9573</v>
      </c>
      <c r="F21" s="52"/>
    </row>
    <row r="22" spans="1:6" x14ac:dyDescent="0.2">
      <c r="B22" s="673" t="s">
        <v>588</v>
      </c>
      <c r="C22" s="848" t="s">
        <v>589</v>
      </c>
      <c r="D22" s="848"/>
      <c r="E22" s="848"/>
    </row>
  </sheetData>
  <mergeCells count="5">
    <mergeCell ref="B2:E2"/>
    <mergeCell ref="C3:D3"/>
    <mergeCell ref="C4:D4"/>
    <mergeCell ref="C22:E22"/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D40"/>
  <sheetViews>
    <sheetView view="pageBreakPreview" workbookViewId="0">
      <selection activeCell="A2" sqref="A2:C2"/>
    </sheetView>
  </sheetViews>
  <sheetFormatPr defaultRowHeight="12.75" x14ac:dyDescent="0.2"/>
  <cols>
    <col min="1" max="1" width="76.85546875" customWidth="1"/>
    <col min="2" max="2" width="17.140625" style="124" customWidth="1"/>
    <col min="3" max="3" width="20.85546875" style="124" customWidth="1"/>
    <col min="5" max="5" width="10" bestFit="1" customWidth="1"/>
  </cols>
  <sheetData>
    <row r="1" spans="1:4" ht="20.25" customHeight="1" x14ac:dyDescent="0.2">
      <c r="A1" s="709" t="s">
        <v>81</v>
      </c>
      <c r="B1" s="709"/>
      <c r="C1" s="709"/>
    </row>
    <row r="2" spans="1:4" ht="18" customHeight="1" x14ac:dyDescent="0.2">
      <c r="A2" s="708" t="s">
        <v>593</v>
      </c>
      <c r="B2" s="708"/>
      <c r="C2" s="708"/>
    </row>
    <row r="3" spans="1:4" ht="18" customHeight="1" thickBot="1" x14ac:dyDescent="0.25">
      <c r="A3" s="140"/>
      <c r="B3" s="140"/>
      <c r="C3" s="140" t="s">
        <v>152</v>
      </c>
      <c r="D3" t="s">
        <v>436</v>
      </c>
    </row>
    <row r="4" spans="1:4" ht="18.75" customHeight="1" thickBot="1" x14ac:dyDescent="0.25">
      <c r="A4" s="219" t="s">
        <v>414</v>
      </c>
      <c r="B4" s="710" t="s">
        <v>0</v>
      </c>
      <c r="C4" s="711"/>
    </row>
    <row r="5" spans="1:4" ht="22.5" customHeight="1" thickBot="1" x14ac:dyDescent="0.25">
      <c r="A5" s="556"/>
      <c r="B5" s="220" t="s">
        <v>413</v>
      </c>
      <c r="C5" s="557" t="s">
        <v>366</v>
      </c>
    </row>
    <row r="6" spans="1:4" ht="19.5" customHeight="1" x14ac:dyDescent="0.2">
      <c r="A6" s="89" t="s">
        <v>82</v>
      </c>
      <c r="B6" s="125"/>
      <c r="C6" s="221"/>
    </row>
    <row r="7" spans="1:4" ht="19.5" customHeight="1" x14ac:dyDescent="0.2">
      <c r="A7" s="90" t="s">
        <v>405</v>
      </c>
      <c r="B7" s="123"/>
      <c r="C7" s="122"/>
    </row>
    <row r="8" spans="1:4" ht="20.25" customHeight="1" x14ac:dyDescent="0.2">
      <c r="A8" s="90" t="s">
        <v>406</v>
      </c>
      <c r="B8" s="123">
        <v>4800600</v>
      </c>
      <c r="C8" s="123">
        <v>4800600</v>
      </c>
    </row>
    <row r="9" spans="1:4" ht="18" customHeight="1" x14ac:dyDescent="0.2">
      <c r="A9" s="90" t="s">
        <v>403</v>
      </c>
      <c r="B9" s="123">
        <v>4096000</v>
      </c>
      <c r="C9" s="123">
        <v>4096000</v>
      </c>
    </row>
    <row r="10" spans="1:4" ht="19.5" customHeight="1" x14ac:dyDescent="0.2">
      <c r="A10" s="90" t="s">
        <v>404</v>
      </c>
      <c r="B10" s="123">
        <v>1849200</v>
      </c>
      <c r="C10" s="123">
        <v>1849200</v>
      </c>
    </row>
    <row r="11" spans="1:4" ht="18" customHeight="1" x14ac:dyDescent="0.2">
      <c r="A11" s="90" t="s">
        <v>407</v>
      </c>
      <c r="B11" s="123">
        <v>1473230</v>
      </c>
      <c r="C11" s="123">
        <v>1473230</v>
      </c>
    </row>
    <row r="12" spans="1:4" ht="20.25" customHeight="1" x14ac:dyDescent="0.2">
      <c r="A12" s="90" t="s">
        <v>408</v>
      </c>
      <c r="B12" s="123">
        <v>5000000</v>
      </c>
      <c r="C12" s="123">
        <v>5000000</v>
      </c>
    </row>
    <row r="13" spans="1:4" ht="18" customHeight="1" x14ac:dyDescent="0.2">
      <c r="A13" s="90" t="s">
        <v>409</v>
      </c>
      <c r="B13" s="123">
        <v>28050</v>
      </c>
      <c r="C13" s="123">
        <v>28050</v>
      </c>
    </row>
    <row r="14" spans="1:4" ht="18" customHeight="1" x14ac:dyDescent="0.2">
      <c r="A14" s="90" t="s">
        <v>411</v>
      </c>
      <c r="B14" s="123">
        <v>7835740</v>
      </c>
      <c r="C14" s="123">
        <v>7835740</v>
      </c>
    </row>
    <row r="15" spans="1:4" ht="18" customHeight="1" x14ac:dyDescent="0.2">
      <c r="A15" s="90" t="s">
        <v>410</v>
      </c>
      <c r="B15" s="123">
        <v>512400</v>
      </c>
      <c r="C15" s="123">
        <v>512400</v>
      </c>
    </row>
    <row r="16" spans="1:4" s="52" customFormat="1" ht="18" customHeight="1" thickBot="1" x14ac:dyDescent="0.25">
      <c r="A16" s="89" t="s">
        <v>218</v>
      </c>
      <c r="B16" s="126">
        <f>SUM(B7:B15)</f>
        <v>25595220</v>
      </c>
      <c r="C16" s="126">
        <f>SUM(C7:C15)</f>
        <v>25595220</v>
      </c>
    </row>
    <row r="17" spans="1:3" ht="21.75" customHeight="1" x14ac:dyDescent="0.2">
      <c r="A17" s="128" t="s">
        <v>412</v>
      </c>
      <c r="B17" s="129"/>
      <c r="C17" s="129"/>
    </row>
    <row r="18" spans="1:3" ht="18.75" customHeight="1" x14ac:dyDescent="0.2">
      <c r="A18" s="90" t="s">
        <v>83</v>
      </c>
      <c r="B18" s="123"/>
      <c r="C18" s="123"/>
    </row>
    <row r="19" spans="1:3" ht="18" customHeight="1" x14ac:dyDescent="0.2">
      <c r="A19" s="90" t="s">
        <v>415</v>
      </c>
      <c r="B19" s="123">
        <v>11803050</v>
      </c>
      <c r="C19" s="123">
        <v>11803050</v>
      </c>
    </row>
    <row r="20" spans="1:3" ht="19.5" customHeight="1" x14ac:dyDescent="0.2">
      <c r="A20" s="90" t="s">
        <v>416</v>
      </c>
      <c r="B20" s="123">
        <v>2400000</v>
      </c>
      <c r="C20" s="123">
        <v>2400000</v>
      </c>
    </row>
    <row r="21" spans="1:3" ht="18" customHeight="1" x14ac:dyDescent="0.2">
      <c r="A21" s="90" t="s">
        <v>365</v>
      </c>
      <c r="B21" s="123">
        <v>2435000</v>
      </c>
      <c r="C21" s="123">
        <v>2435000</v>
      </c>
    </row>
    <row r="22" spans="1:3" s="52" customFormat="1" ht="16.5" customHeight="1" thickBot="1" x14ac:dyDescent="0.25">
      <c r="A22" s="91" t="s">
        <v>218</v>
      </c>
      <c r="B22" s="127">
        <f>SUM(B19:B21)</f>
        <v>16638050</v>
      </c>
      <c r="C22" s="127">
        <f>SUM(C19:C21)</f>
        <v>16638050</v>
      </c>
    </row>
    <row r="23" spans="1:3" ht="26.25" customHeight="1" x14ac:dyDescent="0.2">
      <c r="A23" s="89" t="s">
        <v>1</v>
      </c>
      <c r="B23" s="123"/>
      <c r="C23" s="123"/>
    </row>
    <row r="24" spans="1:3" ht="18.75" customHeight="1" x14ac:dyDescent="0.2">
      <c r="A24" s="90" t="s">
        <v>369</v>
      </c>
      <c r="B24" s="123">
        <v>3726700</v>
      </c>
      <c r="C24" s="123">
        <v>3726700</v>
      </c>
    </row>
    <row r="25" spans="1:3" ht="18" customHeight="1" x14ac:dyDescent="0.2">
      <c r="A25" s="90" t="s">
        <v>370</v>
      </c>
      <c r="B25" s="123"/>
      <c r="C25" s="123"/>
    </row>
    <row r="26" spans="1:3" ht="19.5" customHeight="1" x14ac:dyDescent="0.2">
      <c r="A26" s="213" t="s">
        <v>371</v>
      </c>
      <c r="B26" s="123">
        <v>1960800</v>
      </c>
      <c r="C26" s="123">
        <v>1960800</v>
      </c>
    </row>
    <row r="27" spans="1:3" ht="17.25" customHeight="1" x14ac:dyDescent="0.2">
      <c r="A27" s="213" t="s">
        <v>372</v>
      </c>
      <c r="B27" s="123">
        <v>330000</v>
      </c>
      <c r="C27" s="123">
        <v>330000</v>
      </c>
    </row>
    <row r="28" spans="1:3" ht="16.5" customHeight="1" x14ac:dyDescent="0.2">
      <c r="A28" s="90" t="s">
        <v>435</v>
      </c>
      <c r="B28" s="98"/>
      <c r="C28" s="98"/>
    </row>
    <row r="29" spans="1:3" ht="16.5" customHeight="1" x14ac:dyDescent="0.2">
      <c r="A29" s="213" t="s">
        <v>418</v>
      </c>
      <c r="B29" s="123">
        <v>46296480</v>
      </c>
      <c r="C29" s="123">
        <v>46296480</v>
      </c>
    </row>
    <row r="30" spans="1:3" ht="18.75" customHeight="1" x14ac:dyDescent="0.2">
      <c r="A30" s="213" t="s">
        <v>417</v>
      </c>
      <c r="B30" s="123">
        <v>19145000</v>
      </c>
      <c r="C30" s="123">
        <v>19145000</v>
      </c>
    </row>
    <row r="31" spans="1:3" ht="18" customHeight="1" x14ac:dyDescent="0.2">
      <c r="A31" s="90" t="s">
        <v>373</v>
      </c>
      <c r="B31" s="123"/>
      <c r="C31" s="123"/>
    </row>
    <row r="32" spans="1:3" ht="18" customHeight="1" x14ac:dyDescent="0.2">
      <c r="A32" s="213" t="s">
        <v>368</v>
      </c>
      <c r="B32" s="123">
        <v>2640000</v>
      </c>
      <c r="C32" s="123">
        <v>2640000</v>
      </c>
    </row>
    <row r="33" spans="1:3" ht="18" customHeight="1" x14ac:dyDescent="0.2">
      <c r="A33" s="213" t="s">
        <v>229</v>
      </c>
      <c r="B33" s="123">
        <v>2882242</v>
      </c>
      <c r="C33" s="123">
        <v>2882242</v>
      </c>
    </row>
    <row r="34" spans="1:3" ht="19.5" customHeight="1" x14ac:dyDescent="0.2">
      <c r="A34" s="90" t="s">
        <v>374</v>
      </c>
      <c r="B34" s="123"/>
      <c r="C34" s="123"/>
    </row>
    <row r="35" spans="1:3" ht="20.25" customHeight="1" x14ac:dyDescent="0.25">
      <c r="A35" s="385" t="s">
        <v>367</v>
      </c>
      <c r="B35" s="123">
        <v>7482500</v>
      </c>
      <c r="C35" s="123">
        <v>7482500</v>
      </c>
    </row>
    <row r="36" spans="1:3" ht="19.5" customHeight="1" x14ac:dyDescent="0.25">
      <c r="A36" s="384" t="s">
        <v>271</v>
      </c>
      <c r="B36" s="123">
        <v>1209000</v>
      </c>
      <c r="C36" s="123">
        <v>1209000</v>
      </c>
    </row>
    <row r="37" spans="1:3" s="52" customFormat="1" ht="18" customHeight="1" thickBot="1" x14ac:dyDescent="0.25">
      <c r="A37" s="91" t="s">
        <v>218</v>
      </c>
      <c r="B37" s="127">
        <f>SUM(B24:B36)</f>
        <v>85672722</v>
      </c>
      <c r="C37" s="127">
        <f>SUM(C24:C36)</f>
        <v>85672722</v>
      </c>
    </row>
    <row r="38" spans="1:3" ht="18" customHeight="1" x14ac:dyDescent="0.2">
      <c r="A38" s="89" t="s">
        <v>84</v>
      </c>
      <c r="B38" s="123"/>
      <c r="C38" s="123"/>
    </row>
    <row r="39" spans="1:3" ht="17.25" customHeight="1" thickBot="1" x14ac:dyDescent="0.25">
      <c r="A39" s="213" t="s">
        <v>85</v>
      </c>
      <c r="B39" s="127">
        <v>1800000</v>
      </c>
      <c r="C39" s="127">
        <v>1800000</v>
      </c>
    </row>
    <row r="40" spans="1:3" ht="18.75" customHeight="1" thickBot="1" x14ac:dyDescent="0.25">
      <c r="A40" s="224" t="s">
        <v>402</v>
      </c>
      <c r="B40" s="127">
        <f>B39+B37+B22+B16</f>
        <v>129705992</v>
      </c>
      <c r="C40" s="127">
        <f>C39+C37+C22+C16</f>
        <v>129705992</v>
      </c>
    </row>
  </sheetData>
  <mergeCells count="3">
    <mergeCell ref="A2:C2"/>
    <mergeCell ref="A1:C1"/>
    <mergeCell ref="B4:C4"/>
  </mergeCells>
  <phoneticPr fontId="5" type="noConversion"/>
  <pageMargins left="0.75" right="0.75" top="1" bottom="1" header="0.5" footer="0.5"/>
  <pageSetup paperSize="9" scale="76" orientation="portrait" r:id="rId1"/>
  <headerFooter alignWithMargins="0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  <pageSetUpPr fitToPage="1"/>
  </sheetPr>
  <dimension ref="A1:AU392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63" style="1" customWidth="1"/>
    <col min="2" max="2" width="12.85546875" style="401" customWidth="1"/>
    <col min="3" max="3" width="9.7109375" style="1" customWidth="1"/>
    <col min="4" max="4" width="10.7109375" style="1" customWidth="1"/>
    <col min="5" max="5" width="14.42578125" style="116" hidden="1" customWidth="1"/>
    <col min="6" max="8" width="9.140625" style="1"/>
    <col min="9" max="9" width="8.42578125" style="1" customWidth="1"/>
    <col min="10" max="16384" width="9.140625" style="1"/>
  </cols>
  <sheetData>
    <row r="1" spans="1:5" ht="15" customHeight="1" x14ac:dyDescent="0.2">
      <c r="A1" s="715" t="s">
        <v>428</v>
      </c>
      <c r="B1" s="716"/>
      <c r="C1" s="716"/>
      <c r="D1" s="716"/>
    </row>
    <row r="2" spans="1:5" x14ac:dyDescent="0.2">
      <c r="A2" s="715" t="s">
        <v>362</v>
      </c>
      <c r="B2" s="716"/>
      <c r="C2" s="716"/>
      <c r="D2" s="716"/>
    </row>
    <row r="3" spans="1:5" x14ac:dyDescent="0.2">
      <c r="A3" s="719" t="s">
        <v>593</v>
      </c>
      <c r="B3" s="720"/>
      <c r="C3" s="720"/>
      <c r="D3" s="720"/>
    </row>
    <row r="4" spans="1:5" x14ac:dyDescent="0.2">
      <c r="A4" s="161"/>
      <c r="B4" s="399"/>
      <c r="C4" s="163"/>
      <c r="D4" s="163" t="s">
        <v>151</v>
      </c>
    </row>
    <row r="5" spans="1:5" ht="13.5" thickBot="1" x14ac:dyDescent="0.25">
      <c r="A5" s="161"/>
      <c r="B5" s="399"/>
      <c r="C5" s="163"/>
      <c r="D5" s="163" t="s">
        <v>232</v>
      </c>
    </row>
    <row r="6" spans="1:5" ht="13.5" thickBot="1" x14ac:dyDescent="0.25">
      <c r="A6" s="164" t="s">
        <v>6</v>
      </c>
      <c r="B6" s="503"/>
      <c r="C6" s="166"/>
      <c r="D6" s="197"/>
      <c r="E6" s="117"/>
    </row>
    <row r="7" spans="1:5" x14ac:dyDescent="0.2">
      <c r="A7" s="167" t="s">
        <v>8</v>
      </c>
      <c r="B7" s="514" t="s">
        <v>9</v>
      </c>
      <c r="C7" s="169"/>
      <c r="D7" s="295" t="s">
        <v>10</v>
      </c>
      <c r="E7" s="717" t="s">
        <v>45</v>
      </c>
    </row>
    <row r="8" spans="1:5" ht="13.5" thickBot="1" x14ac:dyDescent="0.25">
      <c r="A8" s="170"/>
      <c r="B8" s="515" t="s">
        <v>23</v>
      </c>
      <c r="C8" s="171" t="s">
        <v>11</v>
      </c>
      <c r="D8" s="296"/>
      <c r="E8" s="718"/>
    </row>
    <row r="9" spans="1:5" s="52" customFormat="1" x14ac:dyDescent="0.2">
      <c r="A9" s="443" t="s">
        <v>219</v>
      </c>
      <c r="B9" s="481">
        <f>B10+B16</f>
        <v>131448</v>
      </c>
      <c r="C9" s="481">
        <f>C10+C16</f>
        <v>139001</v>
      </c>
      <c r="D9" s="444"/>
      <c r="E9" s="290"/>
    </row>
    <row r="10" spans="1:5" x14ac:dyDescent="0.2">
      <c r="A10" s="172" t="s">
        <v>127</v>
      </c>
      <c r="B10" s="383">
        <f>SUM(B11:B15)</f>
        <v>129706</v>
      </c>
      <c r="C10" s="383">
        <f>SUM(C11:C15)</f>
        <v>129706</v>
      </c>
      <c r="D10" s="191">
        <f>SUM(D11:D15)</f>
        <v>0</v>
      </c>
      <c r="E10" s="247"/>
    </row>
    <row r="11" spans="1:5" x14ac:dyDescent="0.2">
      <c r="A11" s="234" t="s">
        <v>327</v>
      </c>
      <c r="B11" s="382">
        <v>25595</v>
      </c>
      <c r="C11" s="382">
        <v>25595</v>
      </c>
      <c r="D11" s="281"/>
      <c r="E11" s="245"/>
    </row>
    <row r="12" spans="1:5" x14ac:dyDescent="0.2">
      <c r="A12" s="234" t="s">
        <v>328</v>
      </c>
      <c r="B12" s="382">
        <v>16638</v>
      </c>
      <c r="C12" s="382">
        <v>16638</v>
      </c>
      <c r="D12" s="281"/>
      <c r="E12" s="245"/>
    </row>
    <row r="13" spans="1:5" x14ac:dyDescent="0.2">
      <c r="A13" s="234" t="s">
        <v>329</v>
      </c>
      <c r="B13" s="382">
        <v>85673</v>
      </c>
      <c r="C13" s="382">
        <v>85673</v>
      </c>
      <c r="D13" s="281"/>
      <c r="E13" s="245"/>
    </row>
    <row r="14" spans="1:5" x14ac:dyDescent="0.2">
      <c r="A14" s="234" t="s">
        <v>330</v>
      </c>
      <c r="B14" s="382">
        <v>1800</v>
      </c>
      <c r="C14" s="382">
        <v>1800</v>
      </c>
      <c r="D14" s="281"/>
      <c r="E14" s="245"/>
    </row>
    <row r="15" spans="1:5" x14ac:dyDescent="0.2">
      <c r="A15" s="234" t="s">
        <v>331</v>
      </c>
      <c r="B15" s="504"/>
      <c r="C15" s="504"/>
      <c r="D15" s="281"/>
      <c r="E15" s="245"/>
    </row>
    <row r="16" spans="1:5" x14ac:dyDescent="0.2">
      <c r="A16" s="172" t="s">
        <v>128</v>
      </c>
      <c r="B16" s="179">
        <f>B17+B18</f>
        <v>1742</v>
      </c>
      <c r="C16" s="173">
        <f>C17+C18</f>
        <v>9295</v>
      </c>
      <c r="D16" s="191">
        <f>SUM(D17:D18)</f>
        <v>0</v>
      </c>
      <c r="E16" s="247"/>
    </row>
    <row r="17" spans="1:5" x14ac:dyDescent="0.2">
      <c r="A17" s="415" t="s">
        <v>304</v>
      </c>
      <c r="B17" s="382">
        <v>14</v>
      </c>
      <c r="C17" s="176">
        <v>14</v>
      </c>
      <c r="D17" s="297"/>
      <c r="E17" s="245"/>
    </row>
    <row r="18" spans="1:5" x14ac:dyDescent="0.2">
      <c r="A18" s="416" t="s">
        <v>305</v>
      </c>
      <c r="B18" s="270">
        <v>1728</v>
      </c>
      <c r="C18" s="176">
        <f>9295-14</f>
        <v>9281</v>
      </c>
      <c r="D18" s="297"/>
      <c r="E18" s="245"/>
    </row>
    <row r="19" spans="1:5" ht="13.5" thickBot="1" x14ac:dyDescent="0.25">
      <c r="A19" s="248"/>
      <c r="B19" s="505"/>
      <c r="C19" s="177"/>
      <c r="D19" s="298"/>
      <c r="E19" s="242"/>
    </row>
    <row r="20" spans="1:5" s="52" customFormat="1" ht="13.5" thickBot="1" x14ac:dyDescent="0.25">
      <c r="A20" s="445" t="s">
        <v>129</v>
      </c>
      <c r="B20" s="446">
        <f>B21</f>
        <v>2000</v>
      </c>
      <c r="C20" s="447">
        <f>C21+C22</f>
        <v>4415</v>
      </c>
      <c r="D20" s="448"/>
      <c r="E20" s="291"/>
    </row>
    <row r="21" spans="1:5" x14ac:dyDescent="0.2">
      <c r="A21" s="174" t="s">
        <v>224</v>
      </c>
      <c r="B21" s="408">
        <v>2000</v>
      </c>
      <c r="C21" s="181">
        <v>2000</v>
      </c>
      <c r="D21" s="449"/>
      <c r="E21" s="243"/>
    </row>
    <row r="22" spans="1:5" x14ac:dyDescent="0.2">
      <c r="A22" s="174" t="s">
        <v>442</v>
      </c>
      <c r="B22" s="408">
        <v>0</v>
      </c>
      <c r="C22" s="181">
        <v>2415</v>
      </c>
      <c r="D22" s="449"/>
      <c r="E22" s="560"/>
    </row>
    <row r="23" spans="1:5" x14ac:dyDescent="0.2">
      <c r="A23" s="483"/>
      <c r="B23" s="506"/>
      <c r="C23" s="453"/>
      <c r="D23" s="484"/>
      <c r="E23" s="292"/>
    </row>
    <row r="24" spans="1:5" x14ac:dyDescent="0.2">
      <c r="A24" s="450" t="s">
        <v>130</v>
      </c>
      <c r="B24" s="451">
        <f>SUM(B25+B33)</f>
        <v>12649</v>
      </c>
      <c r="C24" s="451">
        <f t="shared" ref="C24:E24" si="0">SUM(C25+C33)</f>
        <v>10083</v>
      </c>
      <c r="D24" s="485">
        <f t="shared" si="0"/>
        <v>0</v>
      </c>
      <c r="E24" s="480">
        <f t="shared" si="0"/>
        <v>0</v>
      </c>
    </row>
    <row r="25" spans="1:5" x14ac:dyDescent="0.2">
      <c r="A25" s="178" t="s">
        <v>317</v>
      </c>
      <c r="B25" s="383">
        <f>B26+B27+B29+B30+B32+B31+B28</f>
        <v>10083</v>
      </c>
      <c r="C25" s="383">
        <f>C26+C27+C29+C30+C32+C31+C28</f>
        <v>10083</v>
      </c>
      <c r="D25" s="299">
        <f>SUM(D26:D32)</f>
        <v>0</v>
      </c>
      <c r="E25" s="292"/>
    </row>
    <row r="26" spans="1:5" x14ac:dyDescent="0.2">
      <c r="A26" s="234" t="s">
        <v>318</v>
      </c>
      <c r="B26" s="382">
        <v>1352</v>
      </c>
      <c r="C26" s="382">
        <v>1352</v>
      </c>
      <c r="D26" s="281"/>
      <c r="E26" s="292"/>
    </row>
    <row r="27" spans="1:5" x14ac:dyDescent="0.2">
      <c r="A27" s="234" t="s">
        <v>319</v>
      </c>
      <c r="B27" s="382">
        <v>1900</v>
      </c>
      <c r="C27" s="382">
        <v>1900</v>
      </c>
      <c r="D27" s="281"/>
      <c r="E27" s="245"/>
    </row>
    <row r="28" spans="1:5" x14ac:dyDescent="0.2">
      <c r="A28" s="234" t="s">
        <v>320</v>
      </c>
      <c r="B28" s="382">
        <v>500</v>
      </c>
      <c r="C28" s="382">
        <v>500</v>
      </c>
      <c r="D28" s="281"/>
      <c r="E28" s="245"/>
    </row>
    <row r="29" spans="1:5" x14ac:dyDescent="0.2">
      <c r="A29" s="234" t="s">
        <v>321</v>
      </c>
      <c r="B29" s="382">
        <v>5411</v>
      </c>
      <c r="C29" s="382">
        <v>5411</v>
      </c>
      <c r="D29" s="281"/>
      <c r="E29" s="245"/>
    </row>
    <row r="30" spans="1:5" x14ac:dyDescent="0.2">
      <c r="A30" s="234" t="s">
        <v>322</v>
      </c>
      <c r="B30" s="382">
        <v>242</v>
      </c>
      <c r="C30" s="382">
        <v>242</v>
      </c>
      <c r="D30" s="281"/>
      <c r="E30" s="245"/>
    </row>
    <row r="31" spans="1:5" x14ac:dyDescent="0.2">
      <c r="A31" s="234" t="s">
        <v>323</v>
      </c>
      <c r="B31" s="382">
        <v>600</v>
      </c>
      <c r="C31" s="382">
        <v>600</v>
      </c>
      <c r="D31" s="281"/>
      <c r="E31" s="245"/>
    </row>
    <row r="32" spans="1:5" x14ac:dyDescent="0.2">
      <c r="A32" s="234" t="s">
        <v>324</v>
      </c>
      <c r="B32" s="382">
        <v>78</v>
      </c>
      <c r="C32" s="382">
        <v>78</v>
      </c>
      <c r="D32" s="281"/>
      <c r="E32" s="245"/>
    </row>
    <row r="33" spans="1:5" x14ac:dyDescent="0.2">
      <c r="A33" s="178" t="s">
        <v>325</v>
      </c>
      <c r="B33" s="383">
        <f>SUM(B34)</f>
        <v>2566</v>
      </c>
      <c r="C33" s="383">
        <f>SUM(C34)</f>
        <v>0</v>
      </c>
      <c r="D33" s="299">
        <f>SUM(D34:D34)</f>
        <v>0</v>
      </c>
      <c r="E33" s="244"/>
    </row>
    <row r="34" spans="1:5" x14ac:dyDescent="0.2">
      <c r="A34" s="234" t="s">
        <v>326</v>
      </c>
      <c r="B34" s="382">
        <v>2566</v>
      </c>
      <c r="C34" s="382">
        <v>0</v>
      </c>
      <c r="D34" s="281"/>
      <c r="E34" s="245"/>
    </row>
    <row r="35" spans="1:5" x14ac:dyDescent="0.2">
      <c r="A35" s="486"/>
      <c r="B35" s="394"/>
      <c r="C35" s="182"/>
      <c r="D35" s="303"/>
      <c r="E35" s="242"/>
    </row>
    <row r="36" spans="1:5" x14ac:dyDescent="0.2">
      <c r="A36" s="257" t="s">
        <v>131</v>
      </c>
      <c r="B36" s="446">
        <f>+B46+B44+B42+B37+B38</f>
        <v>6504</v>
      </c>
      <c r="C36" s="446">
        <f>+C46+C44+C42+C37+C38</f>
        <v>6504</v>
      </c>
      <c r="D36" s="487">
        <f>+D46+D44+D42+D37+D38</f>
        <v>0</v>
      </c>
      <c r="E36" s="481">
        <f>+E46+E44+E42+E37+E38</f>
        <v>0</v>
      </c>
    </row>
    <row r="37" spans="1:5" x14ac:dyDescent="0.2">
      <c r="A37" s="178" t="s">
        <v>332</v>
      </c>
      <c r="B37" s="180">
        <v>4348</v>
      </c>
      <c r="C37" s="180">
        <v>4348</v>
      </c>
      <c r="D37" s="301">
        <v>0</v>
      </c>
      <c r="E37" s="244"/>
    </row>
    <row r="38" spans="1:5" ht="27" customHeight="1" x14ac:dyDescent="0.2">
      <c r="A38" s="214" t="s">
        <v>333</v>
      </c>
      <c r="B38" s="419">
        <f>B39+B40+B41</f>
        <v>1926</v>
      </c>
      <c r="C38" s="419">
        <f>C39+C40+C41</f>
        <v>1926</v>
      </c>
      <c r="D38" s="301"/>
      <c r="E38" s="244"/>
    </row>
    <row r="39" spans="1:5" ht="14.25" customHeight="1" x14ac:dyDescent="0.2">
      <c r="A39" s="532" t="s">
        <v>376</v>
      </c>
      <c r="B39" s="419">
        <v>276</v>
      </c>
      <c r="C39" s="419">
        <v>276</v>
      </c>
      <c r="D39" s="301"/>
      <c r="E39" s="244"/>
    </row>
    <row r="40" spans="1:5" ht="14.25" customHeight="1" x14ac:dyDescent="0.2">
      <c r="A40" s="532" t="s">
        <v>375</v>
      </c>
      <c r="B40" s="419">
        <f>115*12</f>
        <v>1380</v>
      </c>
      <c r="C40" s="419">
        <f>115*12</f>
        <v>1380</v>
      </c>
      <c r="D40" s="301"/>
      <c r="E40" s="244"/>
    </row>
    <row r="41" spans="1:5" ht="14.25" customHeight="1" x14ac:dyDescent="0.2">
      <c r="A41" s="532" t="s">
        <v>377</v>
      </c>
      <c r="B41" s="419">
        <f>20+250</f>
        <v>270</v>
      </c>
      <c r="C41" s="419">
        <f>20+250</f>
        <v>270</v>
      </c>
      <c r="D41" s="301"/>
      <c r="E41" s="244"/>
    </row>
    <row r="42" spans="1:5" x14ac:dyDescent="0.2">
      <c r="A42" s="178" t="s">
        <v>334</v>
      </c>
      <c r="B42" s="419">
        <f>SUM(B43:B43)</f>
        <v>50</v>
      </c>
      <c r="C42" s="419">
        <f>SUM(C43:C43)</f>
        <v>50</v>
      </c>
      <c r="D42" s="302">
        <f>SUM(D43:D43)</f>
        <v>0</v>
      </c>
      <c r="E42" s="244"/>
    </row>
    <row r="43" spans="1:5" x14ac:dyDescent="0.2">
      <c r="A43" s="533" t="s">
        <v>335</v>
      </c>
      <c r="B43" s="422">
        <v>50</v>
      </c>
      <c r="C43" s="422">
        <v>50</v>
      </c>
      <c r="D43" s="236"/>
      <c r="E43" s="292"/>
    </row>
    <row r="44" spans="1:5" x14ac:dyDescent="0.2">
      <c r="A44" s="178" t="s">
        <v>336</v>
      </c>
      <c r="B44" s="419">
        <f>SUM(B45:B45)</f>
        <v>10</v>
      </c>
      <c r="C44" s="419">
        <f>SUM(C45:C45)</f>
        <v>10</v>
      </c>
      <c r="D44" s="301">
        <f>SUM(D45:D45)</f>
        <v>0</v>
      </c>
      <c r="E44" s="244"/>
    </row>
    <row r="45" spans="1:5" x14ac:dyDescent="0.2">
      <c r="A45" s="234" t="s">
        <v>337</v>
      </c>
      <c r="B45" s="408">
        <v>10</v>
      </c>
      <c r="C45" s="408">
        <v>10</v>
      </c>
      <c r="D45" s="192"/>
      <c r="E45" s="245"/>
    </row>
    <row r="46" spans="1:5" x14ac:dyDescent="0.2">
      <c r="A46" s="178" t="s">
        <v>338</v>
      </c>
      <c r="B46" s="419">
        <f>SUM(B47:B47)</f>
        <v>170</v>
      </c>
      <c r="C46" s="419">
        <f>SUM(C47:C47)</f>
        <v>170</v>
      </c>
      <c r="D46" s="302">
        <f>SUM(D47:D47)</f>
        <v>0</v>
      </c>
      <c r="E46" s="244"/>
    </row>
    <row r="47" spans="1:5" x14ac:dyDescent="0.2">
      <c r="A47" s="234" t="s">
        <v>339</v>
      </c>
      <c r="B47" s="408">
        <v>170</v>
      </c>
      <c r="C47" s="408">
        <v>170</v>
      </c>
      <c r="D47" s="192"/>
      <c r="E47" s="245"/>
    </row>
    <row r="48" spans="1:5" x14ac:dyDescent="0.2">
      <c r="A48" s="249"/>
      <c r="B48" s="507"/>
      <c r="C48" s="423"/>
      <c r="D48" s="424"/>
      <c r="E48" s="245"/>
    </row>
    <row r="49" spans="1:5" x14ac:dyDescent="0.2">
      <c r="A49" s="450" t="s">
        <v>203</v>
      </c>
      <c r="B49" s="451">
        <f>SUM(B50:B51)</f>
        <v>4893</v>
      </c>
      <c r="C49" s="451">
        <f>SUM(C50:C51)</f>
        <v>4893</v>
      </c>
      <c r="D49" s="452">
        <f>SUM(D50:D51)</f>
        <v>0</v>
      </c>
      <c r="E49" s="245"/>
    </row>
    <row r="50" spans="1:5" x14ac:dyDescent="0.2">
      <c r="A50" s="234" t="s">
        <v>340</v>
      </c>
      <c r="B50" s="382">
        <v>1595</v>
      </c>
      <c r="C50" s="382">
        <v>1595</v>
      </c>
      <c r="D50" s="281"/>
      <c r="E50" s="245"/>
    </row>
    <row r="51" spans="1:5" x14ac:dyDescent="0.2">
      <c r="A51" s="234" t="s">
        <v>341</v>
      </c>
      <c r="B51" s="382">
        <v>3298</v>
      </c>
      <c r="C51" s="382">
        <v>3298</v>
      </c>
      <c r="D51" s="281"/>
      <c r="E51" s="245"/>
    </row>
    <row r="52" spans="1:5" x14ac:dyDescent="0.2">
      <c r="A52" s="249"/>
      <c r="B52" s="506"/>
      <c r="C52" s="456"/>
      <c r="D52" s="457"/>
      <c r="E52" s="245"/>
    </row>
    <row r="53" spans="1:5" x14ac:dyDescent="0.2">
      <c r="A53" s="67" t="s">
        <v>422</v>
      </c>
      <c r="B53" s="420">
        <f>B16+B10+B24+B36+B20+B49</f>
        <v>157494</v>
      </c>
      <c r="C53" s="420">
        <f>C16+C10+C24+C36+C20+C49</f>
        <v>164896</v>
      </c>
      <c r="D53" s="305">
        <f>D16+D10+D24+D36+D20</f>
        <v>0</v>
      </c>
      <c r="E53" s="482">
        <f>E16+E10+E24+E36+E20</f>
        <v>0</v>
      </c>
    </row>
    <row r="54" spans="1:5" x14ac:dyDescent="0.2">
      <c r="A54" s="252"/>
      <c r="B54" s="397"/>
      <c r="C54" s="77"/>
      <c r="D54" s="306"/>
      <c r="E54" s="246"/>
    </row>
    <row r="55" spans="1:5" x14ac:dyDescent="0.2">
      <c r="A55" s="67" t="s">
        <v>419</v>
      </c>
      <c r="B55" s="420">
        <f>SUM(B56:B57)</f>
        <v>383301</v>
      </c>
      <c r="C55" s="420">
        <f>SUM(C56:C57)</f>
        <v>383301</v>
      </c>
      <c r="D55" s="305">
        <f>D56+D57</f>
        <v>0</v>
      </c>
      <c r="E55" s="293"/>
    </row>
    <row r="56" spans="1:5" ht="25.5" x14ac:dyDescent="0.2">
      <c r="A56" s="115" t="s">
        <v>378</v>
      </c>
      <c r="B56" s="413">
        <v>37074</v>
      </c>
      <c r="C56" s="413">
        <v>37074</v>
      </c>
      <c r="D56" s="304">
        <v>0</v>
      </c>
      <c r="E56" s="245"/>
    </row>
    <row r="57" spans="1:5" ht="25.5" x14ac:dyDescent="0.2">
      <c r="A57" s="115" t="s">
        <v>384</v>
      </c>
      <c r="B57" s="413">
        <v>346227</v>
      </c>
      <c r="C57" s="413">
        <v>346227</v>
      </c>
      <c r="D57" s="304">
        <v>0</v>
      </c>
      <c r="E57" s="245"/>
    </row>
    <row r="58" spans="1:5" x14ac:dyDescent="0.2">
      <c r="A58" s="253"/>
      <c r="B58" s="396"/>
      <c r="C58" s="79"/>
      <c r="D58" s="307"/>
      <c r="E58" s="245"/>
    </row>
    <row r="59" spans="1:5" x14ac:dyDescent="0.2">
      <c r="A59" s="67" t="s">
        <v>423</v>
      </c>
      <c r="B59" s="420">
        <f>SUM(B55+B53)</f>
        <v>540795</v>
      </c>
      <c r="C59" s="420">
        <f>SUM(C55+C53)</f>
        <v>548197</v>
      </c>
      <c r="D59" s="305">
        <f>D53+D55</f>
        <v>0</v>
      </c>
      <c r="E59" s="247"/>
    </row>
    <row r="60" spans="1:5" x14ac:dyDescent="0.2">
      <c r="A60" s="254"/>
      <c r="B60" s="394"/>
      <c r="C60" s="183"/>
      <c r="D60" s="308"/>
      <c r="E60" s="247"/>
    </row>
    <row r="61" spans="1:5" x14ac:dyDescent="0.2">
      <c r="A61" s="67" t="s">
        <v>198</v>
      </c>
      <c r="B61" s="420">
        <v>123970</v>
      </c>
      <c r="C61" s="420">
        <v>123970</v>
      </c>
      <c r="D61" s="305"/>
      <c r="E61" s="247"/>
    </row>
    <row r="62" spans="1:5" x14ac:dyDescent="0.2">
      <c r="A62" s="67" t="s">
        <v>191</v>
      </c>
      <c r="B62" s="420">
        <v>99644</v>
      </c>
      <c r="C62" s="420">
        <v>99644</v>
      </c>
      <c r="D62" s="305"/>
      <c r="E62" s="247"/>
    </row>
    <row r="63" spans="1:5" x14ac:dyDescent="0.2">
      <c r="A63" s="252"/>
      <c r="B63" s="397"/>
      <c r="C63" s="77"/>
      <c r="D63" s="306"/>
      <c r="E63" s="246"/>
    </row>
    <row r="64" spans="1:5" x14ac:dyDescent="0.2">
      <c r="A64" s="250" t="s">
        <v>420</v>
      </c>
      <c r="B64" s="420">
        <v>98584</v>
      </c>
      <c r="C64" s="420">
        <v>98584</v>
      </c>
      <c r="D64" s="309"/>
      <c r="E64" s="247"/>
    </row>
    <row r="65" spans="1:5" x14ac:dyDescent="0.2">
      <c r="A65" s="255"/>
      <c r="B65" s="397"/>
      <c r="C65" s="81"/>
      <c r="D65" s="310"/>
      <c r="E65" s="246"/>
    </row>
    <row r="66" spans="1:5" ht="13.5" thickBot="1" x14ac:dyDescent="0.25">
      <c r="A66" s="256" t="s">
        <v>421</v>
      </c>
      <c r="B66" s="426">
        <f>B59+B61+B62-B64</f>
        <v>665825</v>
      </c>
      <c r="C66" s="80">
        <f>C59+C61+C62-C64</f>
        <v>673227</v>
      </c>
      <c r="D66" s="311">
        <f>SUM(D59:D64)</f>
        <v>0</v>
      </c>
      <c r="E66" s="294"/>
    </row>
    <row r="67" spans="1:5" x14ac:dyDescent="0.2">
      <c r="C67" s="2"/>
      <c r="D67" s="2"/>
    </row>
    <row r="68" spans="1:5" x14ac:dyDescent="0.2">
      <c r="C68" s="2"/>
      <c r="D68" s="2"/>
    </row>
    <row r="69" spans="1:5" x14ac:dyDescent="0.2">
      <c r="C69" s="2"/>
      <c r="D69" s="2"/>
    </row>
    <row r="70" spans="1:5" x14ac:dyDescent="0.2">
      <c r="C70" s="2"/>
      <c r="D70" s="2"/>
    </row>
    <row r="71" spans="1:5" x14ac:dyDescent="0.2">
      <c r="C71" s="2"/>
      <c r="D71" s="2"/>
    </row>
    <row r="183" spans="2:47" s="16" customFormat="1" x14ac:dyDescent="0.2">
      <c r="B183" s="508"/>
      <c r="E183" s="118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</row>
    <row r="184" spans="2:47" s="49" customFormat="1" x14ac:dyDescent="0.2">
      <c r="B184" s="509"/>
      <c r="E184" s="11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</row>
    <row r="185" spans="2:47" s="21" customFormat="1" x14ac:dyDescent="0.2">
      <c r="B185" s="510"/>
      <c r="E185" s="118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</row>
    <row r="258" spans="1:13" x14ac:dyDescent="0.2">
      <c r="A258"/>
      <c r="B258" s="341"/>
      <c r="C258"/>
      <c r="D258"/>
      <c r="E258" s="120"/>
      <c r="F258"/>
      <c r="G258"/>
      <c r="H258"/>
      <c r="I258"/>
      <c r="J258"/>
      <c r="K258"/>
      <c r="L258"/>
      <c r="M258"/>
    </row>
    <row r="259" spans="1:13" x14ac:dyDescent="0.2">
      <c r="A259"/>
      <c r="B259" s="341"/>
      <c r="C259"/>
      <c r="D259"/>
      <c r="E259" s="120"/>
      <c r="F259"/>
      <c r="G259"/>
      <c r="H259"/>
      <c r="I259"/>
      <c r="J259"/>
      <c r="K259"/>
      <c r="L259"/>
      <c r="M259"/>
    </row>
    <row r="260" spans="1:13" x14ac:dyDescent="0.2">
      <c r="A260"/>
      <c r="B260" s="341"/>
      <c r="C260"/>
      <c r="D260"/>
      <c r="E260" s="120"/>
      <c r="F260"/>
      <c r="G260"/>
      <c r="H260"/>
      <c r="I260"/>
      <c r="J260" t="s">
        <v>26</v>
      </c>
      <c r="K260"/>
      <c r="L260"/>
      <c r="M260"/>
    </row>
    <row r="261" spans="1:13" x14ac:dyDescent="0.2">
      <c r="A261"/>
      <c r="B261" s="341"/>
      <c r="C261"/>
      <c r="D261"/>
      <c r="E261" s="120"/>
      <c r="F261"/>
      <c r="G261"/>
      <c r="H261"/>
      <c r="I261"/>
      <c r="J261" s="712"/>
      <c r="K261" s="713"/>
      <c r="L261"/>
      <c r="M261"/>
    </row>
    <row r="262" spans="1:13" x14ac:dyDescent="0.2">
      <c r="A262"/>
      <c r="B262" s="341"/>
      <c r="C262"/>
      <c r="D262"/>
      <c r="E262" s="120"/>
      <c r="F262"/>
      <c r="G262"/>
      <c r="H262"/>
      <c r="I262"/>
      <c r="J262"/>
      <c r="K262"/>
      <c r="L262"/>
      <c r="M262"/>
    </row>
    <row r="263" spans="1:13" ht="15" x14ac:dyDescent="0.25">
      <c r="A263"/>
      <c r="B263" s="341"/>
      <c r="C263"/>
      <c r="D263" s="51"/>
      <c r="E263" s="121"/>
      <c r="F263" s="51"/>
      <c r="G263" s="51"/>
      <c r="H263" s="51"/>
      <c r="I263" s="51"/>
      <c r="J263" s="51"/>
      <c r="K263"/>
      <c r="L263"/>
      <c r="M263"/>
    </row>
    <row r="264" spans="1:13" ht="15" x14ac:dyDescent="0.25">
      <c r="A264"/>
      <c r="B264" s="341"/>
      <c r="C264"/>
      <c r="D264" s="51"/>
      <c r="E264" s="121"/>
      <c r="F264" s="51"/>
      <c r="G264" s="51"/>
      <c r="H264" s="51"/>
      <c r="I264" s="51"/>
      <c r="J264" s="51"/>
      <c r="K264"/>
      <c r="L264"/>
      <c r="M264"/>
    </row>
    <row r="265" spans="1:13" x14ac:dyDescent="0.2">
      <c r="A265"/>
      <c r="B265" s="341"/>
      <c r="C265"/>
      <c r="D265"/>
      <c r="E265" s="120"/>
      <c r="F265"/>
      <c r="G265"/>
      <c r="H265"/>
      <c r="I265"/>
      <c r="J265"/>
      <c r="K265"/>
      <c r="L265"/>
      <c r="M265"/>
    </row>
    <row r="266" spans="1:13" ht="13.5" customHeight="1" x14ac:dyDescent="0.2">
      <c r="A266"/>
      <c r="B266" s="341"/>
      <c r="C266"/>
      <c r="D266"/>
      <c r="E266" s="120"/>
      <c r="F266" s="714"/>
      <c r="G266" s="713"/>
      <c r="H266" s="713"/>
      <c r="I266" s="713"/>
      <c r="J266"/>
      <c r="K266"/>
      <c r="L266"/>
      <c r="M266"/>
    </row>
    <row r="267" spans="1:13" ht="13.5" customHeight="1" x14ac:dyDescent="0.2">
      <c r="A267" s="52"/>
      <c r="B267" s="511"/>
      <c r="C267" s="52"/>
      <c r="D267"/>
      <c r="E267" s="120"/>
      <c r="F267"/>
      <c r="G267"/>
      <c r="H267"/>
      <c r="I267"/>
      <c r="J267"/>
      <c r="K267"/>
      <c r="L267"/>
      <c r="M267"/>
    </row>
    <row r="268" spans="1:13" ht="13.5" customHeight="1" x14ac:dyDescent="0.2">
      <c r="A268" s="52"/>
      <c r="B268" s="511"/>
      <c r="C268" s="52"/>
      <c r="D268"/>
      <c r="E268" s="120"/>
      <c r="F268"/>
      <c r="G268"/>
      <c r="H268"/>
      <c r="I268"/>
      <c r="J268"/>
      <c r="K268"/>
      <c r="L268"/>
      <c r="M268"/>
    </row>
    <row r="269" spans="1:13" ht="13.5" customHeight="1" x14ac:dyDescent="0.2">
      <c r="A269"/>
      <c r="B269" s="341"/>
      <c r="C269"/>
      <c r="D269"/>
      <c r="E269" s="120"/>
      <c r="F269"/>
      <c r="G269"/>
      <c r="H269"/>
      <c r="I269"/>
      <c r="J269"/>
      <c r="K269"/>
      <c r="L269"/>
      <c r="M269"/>
    </row>
    <row r="270" spans="1:13" x14ac:dyDescent="0.2">
      <c r="A270" s="37"/>
      <c r="B270" s="398"/>
      <c r="C270" s="34"/>
      <c r="D270" s="33"/>
    </row>
    <row r="271" spans="1:13" x14ac:dyDescent="0.2">
      <c r="A271" s="37"/>
      <c r="B271" s="398"/>
      <c r="C271" s="33"/>
      <c r="D271" s="33"/>
    </row>
    <row r="272" spans="1:13" x14ac:dyDescent="0.2">
      <c r="A272" s="37"/>
      <c r="B272" s="398"/>
      <c r="C272" s="33"/>
      <c r="D272" s="33"/>
    </row>
    <row r="273" spans="1:4" x14ac:dyDescent="0.2">
      <c r="A273" s="33"/>
      <c r="B273" s="398"/>
      <c r="C273" s="33"/>
      <c r="D273" s="33"/>
    </row>
    <row r="274" spans="1:4" x14ac:dyDescent="0.2">
      <c r="A274" s="37"/>
      <c r="B274" s="398"/>
      <c r="C274" s="33"/>
      <c r="D274" s="33"/>
    </row>
    <row r="275" spans="1:4" x14ac:dyDescent="0.2">
      <c r="A275" s="33"/>
      <c r="B275" s="398"/>
      <c r="C275" s="34"/>
      <c r="D275" s="33"/>
    </row>
    <row r="276" spans="1:4" x14ac:dyDescent="0.2">
      <c r="A276" s="33"/>
      <c r="B276" s="398"/>
      <c r="C276" s="33"/>
      <c r="D276" s="33"/>
    </row>
    <row r="277" spans="1:4" x14ac:dyDescent="0.2">
      <c r="A277" s="33"/>
      <c r="B277" s="398"/>
      <c r="C277" s="34"/>
      <c r="D277" s="33"/>
    </row>
    <row r="278" spans="1:4" x14ac:dyDescent="0.2">
      <c r="A278" s="33"/>
      <c r="B278" s="398"/>
      <c r="C278" s="33"/>
      <c r="D278" s="33"/>
    </row>
    <row r="279" spans="1:4" x14ac:dyDescent="0.2">
      <c r="A279" s="33"/>
      <c r="B279" s="398"/>
      <c r="C279" s="33"/>
      <c r="D279" s="33"/>
    </row>
    <row r="280" spans="1:4" x14ac:dyDescent="0.2">
      <c r="A280" s="33"/>
      <c r="B280" s="398"/>
      <c r="C280" s="34"/>
      <c r="D280" s="33"/>
    </row>
    <row r="281" spans="1:4" x14ac:dyDescent="0.2">
      <c r="A281" s="33"/>
      <c r="B281" s="398"/>
      <c r="C281" s="33"/>
      <c r="D281" s="33"/>
    </row>
    <row r="282" spans="1:4" x14ac:dyDescent="0.2">
      <c r="A282" s="37"/>
      <c r="B282" s="398"/>
      <c r="C282" s="33"/>
      <c r="D282" s="33"/>
    </row>
    <row r="283" spans="1:4" x14ac:dyDescent="0.2">
      <c r="A283" s="37"/>
      <c r="B283" s="398"/>
      <c r="C283" s="33"/>
      <c r="D283" s="33"/>
    </row>
    <row r="284" spans="1:4" x14ac:dyDescent="0.2">
      <c r="A284" s="37"/>
      <c r="B284" s="398"/>
      <c r="C284" s="33"/>
      <c r="D284" s="33"/>
    </row>
    <row r="285" spans="1:4" x14ac:dyDescent="0.2">
      <c r="A285" s="33"/>
      <c r="B285" s="398"/>
      <c r="C285" s="33"/>
      <c r="D285" s="33"/>
    </row>
    <row r="286" spans="1:4" x14ac:dyDescent="0.2">
      <c r="A286" s="37"/>
      <c r="B286" s="398"/>
      <c r="C286" s="33"/>
      <c r="D286" s="33"/>
    </row>
    <row r="287" spans="1:4" x14ac:dyDescent="0.2">
      <c r="A287" s="33"/>
      <c r="B287" s="398"/>
      <c r="C287" s="33"/>
      <c r="D287" s="33"/>
    </row>
    <row r="288" spans="1:4" x14ac:dyDescent="0.2">
      <c r="A288" s="37"/>
      <c r="B288" s="398"/>
      <c r="C288" s="33"/>
      <c r="D288" s="33"/>
    </row>
    <row r="289" spans="1:4" x14ac:dyDescent="0.2">
      <c r="A289" s="33"/>
      <c r="B289" s="398"/>
      <c r="C289" s="33"/>
      <c r="D289" s="33"/>
    </row>
    <row r="290" spans="1:4" x14ac:dyDescent="0.2">
      <c r="A290" s="33"/>
      <c r="B290" s="398"/>
      <c r="C290" s="33"/>
      <c r="D290" s="33"/>
    </row>
    <row r="291" spans="1:4" x14ac:dyDescent="0.2">
      <c r="A291" s="37"/>
      <c r="B291" s="398"/>
      <c r="C291" s="34"/>
      <c r="D291" s="33"/>
    </row>
    <row r="292" spans="1:4" x14ac:dyDescent="0.2">
      <c r="A292" s="37"/>
      <c r="B292" s="398"/>
      <c r="C292" s="34"/>
      <c r="D292" s="33"/>
    </row>
    <row r="293" spans="1:4" x14ac:dyDescent="0.2">
      <c r="A293" s="37"/>
      <c r="B293" s="398"/>
      <c r="C293" s="34"/>
      <c r="D293" s="33"/>
    </row>
    <row r="294" spans="1:4" x14ac:dyDescent="0.2">
      <c r="A294" s="37"/>
      <c r="B294" s="398"/>
      <c r="C294" s="34"/>
      <c r="D294" s="33"/>
    </row>
    <row r="295" spans="1:4" x14ac:dyDescent="0.2">
      <c r="A295" s="37"/>
      <c r="B295" s="398"/>
      <c r="C295" s="34"/>
      <c r="D295" s="33"/>
    </row>
    <row r="296" spans="1:4" x14ac:dyDescent="0.2">
      <c r="A296" s="35"/>
      <c r="B296" s="398"/>
      <c r="C296" s="33"/>
      <c r="D296" s="33"/>
    </row>
    <row r="297" spans="1:4" x14ac:dyDescent="0.2">
      <c r="A297" s="33"/>
      <c r="B297" s="512"/>
      <c r="C297" s="36"/>
      <c r="D297" s="36"/>
    </row>
    <row r="298" spans="1:4" x14ac:dyDescent="0.2">
      <c r="A298" s="33"/>
      <c r="B298" s="398"/>
      <c r="C298" s="33"/>
      <c r="D298" s="33"/>
    </row>
    <row r="299" spans="1:4" x14ac:dyDescent="0.2">
      <c r="A299" s="33"/>
      <c r="B299" s="398"/>
      <c r="C299" s="33"/>
      <c r="D299" s="33"/>
    </row>
    <row r="300" spans="1:4" x14ac:dyDescent="0.2">
      <c r="A300" s="33"/>
      <c r="B300" s="398"/>
      <c r="C300" s="33"/>
      <c r="D300" s="33"/>
    </row>
    <row r="301" spans="1:4" x14ac:dyDescent="0.2">
      <c r="A301" s="33"/>
      <c r="B301" s="398"/>
      <c r="C301" s="33"/>
      <c r="D301" s="33"/>
    </row>
    <row r="302" spans="1:4" x14ac:dyDescent="0.2">
      <c r="A302" s="33"/>
      <c r="B302" s="398"/>
      <c r="C302" s="33"/>
      <c r="D302" s="33"/>
    </row>
    <row r="303" spans="1:4" x14ac:dyDescent="0.2">
      <c r="A303" s="33"/>
      <c r="B303" s="398"/>
      <c r="C303" s="33"/>
      <c r="D303" s="33"/>
    </row>
    <row r="304" spans="1:4" x14ac:dyDescent="0.2">
      <c r="A304" s="33"/>
      <c r="B304" s="398"/>
      <c r="C304" s="33"/>
      <c r="D304" s="33"/>
    </row>
    <row r="305" spans="1:4" x14ac:dyDescent="0.2">
      <c r="A305" s="33"/>
      <c r="B305" s="398"/>
      <c r="C305" s="33"/>
      <c r="D305" s="33"/>
    </row>
    <row r="306" spans="1:4" x14ac:dyDescent="0.2">
      <c r="A306" s="33"/>
      <c r="B306" s="398"/>
      <c r="C306" s="33"/>
      <c r="D306" s="33"/>
    </row>
    <row r="307" spans="1:4" x14ac:dyDescent="0.2">
      <c r="A307" s="33"/>
      <c r="B307" s="398"/>
      <c r="C307" s="33"/>
      <c r="D307" s="33"/>
    </row>
    <row r="308" spans="1:4" x14ac:dyDescent="0.2">
      <c r="A308" s="33"/>
      <c r="B308" s="398"/>
      <c r="C308" s="33"/>
      <c r="D308" s="33"/>
    </row>
    <row r="309" spans="1:4" x14ac:dyDescent="0.2">
      <c r="A309" s="33"/>
      <c r="B309" s="398"/>
      <c r="C309" s="33"/>
      <c r="D309" s="33"/>
    </row>
    <row r="310" spans="1:4" x14ac:dyDescent="0.2">
      <c r="A310" s="35"/>
      <c r="B310" s="398"/>
      <c r="C310" s="33"/>
      <c r="D310" s="33"/>
    </row>
    <row r="311" spans="1:4" x14ac:dyDescent="0.2">
      <c r="A311" s="35"/>
      <c r="B311" s="512"/>
      <c r="C311" s="35"/>
      <c r="D311" s="33"/>
    </row>
    <row r="312" spans="1:4" x14ac:dyDescent="0.2">
      <c r="A312" s="33"/>
      <c r="B312" s="512"/>
      <c r="C312" s="35"/>
      <c r="D312" s="33"/>
    </row>
    <row r="313" spans="1:4" x14ac:dyDescent="0.2">
      <c r="A313" s="33"/>
      <c r="B313" s="398"/>
      <c r="C313" s="33"/>
      <c r="D313" s="33"/>
    </row>
    <row r="314" spans="1:4" x14ac:dyDescent="0.2">
      <c r="A314" s="33"/>
      <c r="B314" s="398"/>
      <c r="C314" s="33"/>
      <c r="D314" s="33"/>
    </row>
    <row r="315" spans="1:4" x14ac:dyDescent="0.2">
      <c r="A315" s="35"/>
      <c r="B315" s="398"/>
      <c r="C315" s="33"/>
      <c r="D315" s="33"/>
    </row>
    <row r="316" spans="1:4" x14ac:dyDescent="0.2">
      <c r="A316" s="35"/>
      <c r="B316" s="512"/>
      <c r="C316" s="35"/>
      <c r="D316" s="35"/>
    </row>
    <row r="317" spans="1:4" x14ac:dyDescent="0.2">
      <c r="A317" s="35"/>
      <c r="B317" s="512"/>
      <c r="C317" s="35"/>
      <c r="D317" s="35"/>
    </row>
    <row r="318" spans="1:4" x14ac:dyDescent="0.2">
      <c r="A318" s="35"/>
      <c r="B318" s="398"/>
      <c r="C318" s="33"/>
      <c r="D318" s="33"/>
    </row>
    <row r="319" spans="1:4" x14ac:dyDescent="0.2">
      <c r="A319" s="35"/>
      <c r="B319" s="398"/>
      <c r="C319" s="33"/>
      <c r="D319" s="33"/>
    </row>
    <row r="320" spans="1:4" x14ac:dyDescent="0.2">
      <c r="A320" s="33"/>
      <c r="B320" s="398"/>
      <c r="C320" s="33"/>
      <c r="D320" s="33"/>
    </row>
    <row r="321" spans="1:4" x14ac:dyDescent="0.2">
      <c r="A321" s="35"/>
      <c r="B321" s="398"/>
      <c r="C321" s="33"/>
      <c r="D321" s="33"/>
    </row>
    <row r="322" spans="1:4" x14ac:dyDescent="0.2">
      <c r="A322" s="33"/>
      <c r="B322" s="512"/>
      <c r="C322" s="35"/>
      <c r="D322" s="35"/>
    </row>
    <row r="323" spans="1:4" x14ac:dyDescent="0.2">
      <c r="A323" s="33"/>
      <c r="B323" s="398"/>
      <c r="C323" s="33"/>
      <c r="D323" s="33"/>
    </row>
    <row r="324" spans="1:4" x14ac:dyDescent="0.2">
      <c r="A324" s="37"/>
      <c r="B324" s="398"/>
      <c r="C324" s="34"/>
      <c r="D324" s="33"/>
    </row>
    <row r="325" spans="1:4" x14ac:dyDescent="0.2">
      <c r="A325" s="37"/>
      <c r="B325" s="398"/>
      <c r="C325" s="34"/>
      <c r="D325" s="34"/>
    </row>
    <row r="326" spans="1:4" x14ac:dyDescent="0.2">
      <c r="A326" s="37"/>
      <c r="B326" s="398"/>
      <c r="C326" s="33"/>
      <c r="D326" s="33"/>
    </row>
    <row r="327" spans="1:4" x14ac:dyDescent="0.2">
      <c r="A327" s="37"/>
      <c r="B327" s="398"/>
      <c r="C327" s="33"/>
      <c r="D327" s="33"/>
    </row>
    <row r="328" spans="1:4" x14ac:dyDescent="0.2">
      <c r="A328" s="37"/>
      <c r="B328" s="398"/>
      <c r="C328" s="34"/>
      <c r="D328" s="34"/>
    </row>
    <row r="329" spans="1:4" x14ac:dyDescent="0.2">
      <c r="A329" s="33"/>
      <c r="B329" s="398"/>
      <c r="C329" s="33"/>
      <c r="D329" s="33"/>
    </row>
    <row r="330" spans="1:4" x14ac:dyDescent="0.2">
      <c r="A330" s="33"/>
      <c r="B330" s="398"/>
      <c r="C330" s="33"/>
      <c r="D330" s="33"/>
    </row>
    <row r="331" spans="1:4" x14ac:dyDescent="0.2">
      <c r="A331" s="37"/>
      <c r="B331" s="398"/>
      <c r="C331" s="33"/>
      <c r="D331" s="33"/>
    </row>
    <row r="332" spans="1:4" x14ac:dyDescent="0.2">
      <c r="A332" s="37"/>
      <c r="B332" s="398"/>
      <c r="C332" s="34"/>
      <c r="D332" s="34"/>
    </row>
    <row r="333" spans="1:4" x14ac:dyDescent="0.2">
      <c r="A333" s="37"/>
      <c r="B333" s="513"/>
      <c r="C333" s="34"/>
      <c r="D333" s="33"/>
    </row>
    <row r="334" spans="1:4" x14ac:dyDescent="0.2">
      <c r="A334" s="37"/>
      <c r="B334" s="513"/>
      <c r="C334" s="34"/>
      <c r="D334" s="33"/>
    </row>
    <row r="335" spans="1:4" x14ac:dyDescent="0.2">
      <c r="A335" s="37"/>
      <c r="B335" s="513"/>
      <c r="C335" s="34"/>
      <c r="D335" s="33"/>
    </row>
    <row r="336" spans="1:4" x14ac:dyDescent="0.2">
      <c r="A336" s="37"/>
      <c r="B336" s="398"/>
      <c r="C336" s="34"/>
      <c r="D336" s="33"/>
    </row>
    <row r="337" spans="1:4" x14ac:dyDescent="0.2">
      <c r="A337" s="37"/>
      <c r="B337" s="398"/>
      <c r="C337" s="34"/>
      <c r="D337" s="34"/>
    </row>
    <row r="338" spans="1:4" x14ac:dyDescent="0.2">
      <c r="A338" s="37"/>
      <c r="B338" s="398"/>
      <c r="C338" s="34"/>
      <c r="D338" s="33"/>
    </row>
    <row r="339" spans="1:4" x14ac:dyDescent="0.2">
      <c r="A339" s="33"/>
      <c r="B339" s="398"/>
      <c r="C339" s="34"/>
      <c r="D339" s="33"/>
    </row>
    <row r="340" spans="1:4" x14ac:dyDescent="0.2">
      <c r="A340" s="33"/>
      <c r="B340" s="398"/>
      <c r="C340" s="34"/>
      <c r="D340" s="33"/>
    </row>
    <row r="341" spans="1:4" x14ac:dyDescent="0.2">
      <c r="A341" s="33"/>
      <c r="B341" s="398"/>
      <c r="C341" s="34"/>
      <c r="D341" s="34"/>
    </row>
    <row r="342" spans="1:4" x14ac:dyDescent="0.2">
      <c r="A342" s="33"/>
      <c r="B342" s="398"/>
      <c r="C342" s="33"/>
      <c r="D342" s="33"/>
    </row>
    <row r="343" spans="1:4" x14ac:dyDescent="0.2">
      <c r="A343" s="33"/>
      <c r="B343" s="398"/>
      <c r="C343" s="33"/>
      <c r="D343" s="33"/>
    </row>
    <row r="344" spans="1:4" x14ac:dyDescent="0.2">
      <c r="A344" s="33"/>
      <c r="B344" s="398"/>
      <c r="C344" s="33"/>
      <c r="D344" s="33"/>
    </row>
    <row r="345" spans="1:4" x14ac:dyDescent="0.2">
      <c r="A345" s="37"/>
      <c r="B345" s="398"/>
      <c r="C345" s="33"/>
      <c r="D345" s="33"/>
    </row>
    <row r="346" spans="1:4" x14ac:dyDescent="0.2">
      <c r="A346" s="37"/>
      <c r="B346" s="398"/>
      <c r="C346" s="34"/>
      <c r="D346" s="34"/>
    </row>
    <row r="347" spans="1:4" x14ac:dyDescent="0.2">
      <c r="A347" s="37"/>
      <c r="B347" s="398"/>
      <c r="C347" s="39"/>
      <c r="D347" s="33"/>
    </row>
    <row r="348" spans="1:4" x14ac:dyDescent="0.2">
      <c r="A348" s="33"/>
      <c r="B348" s="398"/>
      <c r="C348" s="34"/>
      <c r="D348" s="33"/>
    </row>
    <row r="349" spans="1:4" x14ac:dyDescent="0.2">
      <c r="A349" s="35"/>
      <c r="B349" s="398"/>
      <c r="C349" s="33"/>
      <c r="D349" s="33"/>
    </row>
    <row r="350" spans="1:4" x14ac:dyDescent="0.2">
      <c r="A350" s="9"/>
      <c r="B350" s="512"/>
      <c r="C350" s="36"/>
      <c r="D350" s="36"/>
    </row>
    <row r="351" spans="1:4" x14ac:dyDescent="0.2">
      <c r="A351" s="9"/>
      <c r="B351" s="398"/>
      <c r="C351" s="9"/>
      <c r="D351" s="9"/>
    </row>
    <row r="352" spans="1:4" x14ac:dyDescent="0.2">
      <c r="A352" s="9"/>
      <c r="B352" s="398"/>
      <c r="C352" s="9"/>
      <c r="D352" s="9"/>
    </row>
    <row r="353" spans="1:4" x14ac:dyDescent="0.2">
      <c r="A353" s="9"/>
      <c r="B353" s="398"/>
      <c r="C353" s="9"/>
      <c r="D353" s="9"/>
    </row>
    <row r="354" spans="1:4" x14ac:dyDescent="0.2">
      <c r="A354" s="9"/>
      <c r="B354" s="398"/>
      <c r="C354" s="9"/>
      <c r="D354" s="9"/>
    </row>
    <row r="355" spans="1:4" x14ac:dyDescent="0.2">
      <c r="A355" s="9"/>
      <c r="B355" s="398"/>
      <c r="C355" s="9"/>
      <c r="D355" s="9"/>
    </row>
    <row r="356" spans="1:4" x14ac:dyDescent="0.2">
      <c r="A356" s="9"/>
      <c r="B356" s="398"/>
      <c r="C356" s="9"/>
      <c r="D356" s="9"/>
    </row>
    <row r="357" spans="1:4" x14ac:dyDescent="0.2">
      <c r="A357" s="9"/>
      <c r="B357" s="398"/>
      <c r="C357" s="9"/>
      <c r="D357" s="9"/>
    </row>
    <row r="358" spans="1:4" x14ac:dyDescent="0.2">
      <c r="A358" s="9"/>
      <c r="B358" s="398"/>
      <c r="C358" s="9"/>
      <c r="D358" s="9"/>
    </row>
    <row r="359" spans="1:4" x14ac:dyDescent="0.2">
      <c r="A359" s="9"/>
      <c r="B359" s="398"/>
      <c r="C359" s="9"/>
      <c r="D359" s="9"/>
    </row>
    <row r="360" spans="1:4" x14ac:dyDescent="0.2">
      <c r="A360" s="9"/>
      <c r="B360" s="398"/>
      <c r="C360" s="9"/>
      <c r="D360" s="9"/>
    </row>
    <row r="361" spans="1:4" x14ac:dyDescent="0.2">
      <c r="A361" s="9"/>
      <c r="B361" s="398"/>
      <c r="C361" s="9"/>
      <c r="D361" s="9"/>
    </row>
    <row r="362" spans="1:4" x14ac:dyDescent="0.2">
      <c r="A362" s="9"/>
      <c r="B362" s="398"/>
      <c r="C362" s="9"/>
      <c r="D362" s="9"/>
    </row>
    <row r="363" spans="1:4" x14ac:dyDescent="0.2">
      <c r="A363" s="9"/>
      <c r="B363" s="398"/>
      <c r="C363" s="9"/>
      <c r="D363" s="9"/>
    </row>
    <row r="364" spans="1:4" x14ac:dyDescent="0.2">
      <c r="A364" s="9"/>
      <c r="B364" s="398"/>
      <c r="C364" s="9"/>
      <c r="D364" s="9"/>
    </row>
    <row r="365" spans="1:4" x14ac:dyDescent="0.2">
      <c r="A365" s="9"/>
      <c r="B365" s="398"/>
      <c r="C365" s="9"/>
      <c r="D365" s="9"/>
    </row>
    <row r="366" spans="1:4" x14ac:dyDescent="0.2">
      <c r="A366" s="9"/>
      <c r="B366" s="398"/>
      <c r="C366" s="9"/>
      <c r="D366" s="9"/>
    </row>
    <row r="367" spans="1:4" x14ac:dyDescent="0.2">
      <c r="A367" s="9"/>
      <c r="B367" s="398"/>
      <c r="C367" s="9"/>
      <c r="D367" s="9"/>
    </row>
    <row r="368" spans="1:4" x14ac:dyDescent="0.2">
      <c r="A368" s="9"/>
      <c r="B368" s="398"/>
      <c r="C368" s="9"/>
      <c r="D368" s="9"/>
    </row>
    <row r="369" spans="1:4" x14ac:dyDescent="0.2">
      <c r="A369" s="9"/>
      <c r="B369" s="398"/>
      <c r="C369" s="9"/>
      <c r="D369" s="9"/>
    </row>
    <row r="370" spans="1:4" x14ac:dyDescent="0.2">
      <c r="A370" s="9"/>
      <c r="B370" s="398"/>
      <c r="C370" s="9"/>
      <c r="D370" s="9"/>
    </row>
    <row r="371" spans="1:4" x14ac:dyDescent="0.2">
      <c r="A371" s="9"/>
      <c r="B371" s="398"/>
      <c r="C371" s="9"/>
      <c r="D371" s="9"/>
    </row>
    <row r="372" spans="1:4" x14ac:dyDescent="0.2">
      <c r="A372" s="9"/>
      <c r="B372" s="398"/>
      <c r="C372" s="9"/>
      <c r="D372" s="9"/>
    </row>
    <row r="373" spans="1:4" x14ac:dyDescent="0.2">
      <c r="A373" s="9"/>
      <c r="B373" s="398"/>
      <c r="C373" s="9"/>
      <c r="D373" s="9"/>
    </row>
    <row r="374" spans="1:4" x14ac:dyDescent="0.2">
      <c r="A374" s="9"/>
      <c r="B374" s="398"/>
      <c r="C374" s="9"/>
      <c r="D374" s="9"/>
    </row>
    <row r="375" spans="1:4" x14ac:dyDescent="0.2">
      <c r="A375" s="9"/>
      <c r="B375" s="398"/>
      <c r="C375" s="9"/>
      <c r="D375" s="9"/>
    </row>
    <row r="376" spans="1:4" x14ac:dyDescent="0.2">
      <c r="A376" s="9"/>
      <c r="B376" s="398"/>
      <c r="C376" s="9"/>
      <c r="D376" s="9"/>
    </row>
    <row r="377" spans="1:4" x14ac:dyDescent="0.2">
      <c r="A377" s="9"/>
      <c r="B377" s="398"/>
      <c r="C377" s="9"/>
      <c r="D377" s="9"/>
    </row>
    <row r="378" spans="1:4" x14ac:dyDescent="0.2">
      <c r="A378" s="9"/>
      <c r="B378" s="398"/>
      <c r="C378" s="9"/>
      <c r="D378" s="9"/>
    </row>
    <row r="379" spans="1:4" x14ac:dyDescent="0.2">
      <c r="A379" s="9"/>
      <c r="B379" s="398"/>
      <c r="C379" s="9"/>
      <c r="D379" s="9"/>
    </row>
    <row r="380" spans="1:4" x14ac:dyDescent="0.2">
      <c r="A380" s="9"/>
      <c r="B380" s="398"/>
      <c r="C380" s="9"/>
      <c r="D380" s="9"/>
    </row>
    <row r="381" spans="1:4" x14ac:dyDescent="0.2">
      <c r="A381" s="9"/>
      <c r="B381" s="398"/>
      <c r="C381" s="9"/>
      <c r="D381" s="9"/>
    </row>
    <row r="382" spans="1:4" x14ac:dyDescent="0.2">
      <c r="A382" s="9"/>
      <c r="B382" s="398"/>
      <c r="C382" s="9"/>
      <c r="D382" s="9"/>
    </row>
    <row r="383" spans="1:4" x14ac:dyDescent="0.2">
      <c r="A383" s="9"/>
      <c r="B383" s="398"/>
      <c r="C383" s="9"/>
      <c r="D383" s="9"/>
    </row>
    <row r="384" spans="1:4" x14ac:dyDescent="0.2">
      <c r="A384" s="9"/>
      <c r="B384" s="398"/>
      <c r="C384" s="9"/>
      <c r="D384" s="9"/>
    </row>
    <row r="385" spans="1:4" x14ac:dyDescent="0.2">
      <c r="A385" s="9"/>
      <c r="B385" s="398"/>
      <c r="C385" s="9"/>
      <c r="D385" s="9"/>
    </row>
    <row r="386" spans="1:4" x14ac:dyDescent="0.2">
      <c r="A386" s="9"/>
      <c r="B386" s="398"/>
      <c r="C386" s="9"/>
      <c r="D386" s="9"/>
    </row>
    <row r="387" spans="1:4" x14ac:dyDescent="0.2">
      <c r="A387" s="9"/>
      <c r="B387" s="398"/>
      <c r="C387" s="9"/>
      <c r="D387" s="9"/>
    </row>
    <row r="388" spans="1:4" x14ac:dyDescent="0.2">
      <c r="A388" s="9"/>
      <c r="B388" s="398"/>
      <c r="C388" s="9"/>
      <c r="D388" s="9"/>
    </row>
    <row r="389" spans="1:4" x14ac:dyDescent="0.2">
      <c r="A389" s="9"/>
      <c r="B389" s="398"/>
      <c r="C389" s="9"/>
      <c r="D389" s="9"/>
    </row>
    <row r="390" spans="1:4" x14ac:dyDescent="0.2">
      <c r="A390" s="9"/>
      <c r="B390" s="398"/>
      <c r="C390" s="9"/>
      <c r="D390" s="9"/>
    </row>
    <row r="391" spans="1:4" x14ac:dyDescent="0.2">
      <c r="A391" s="9"/>
      <c r="B391" s="398"/>
      <c r="C391" s="9"/>
      <c r="D391" s="9"/>
    </row>
    <row r="392" spans="1:4" x14ac:dyDescent="0.2">
      <c r="B392" s="398"/>
      <c r="C392" s="9"/>
      <c r="D392" s="9"/>
    </row>
  </sheetData>
  <mergeCells count="6">
    <mergeCell ref="J261:K261"/>
    <mergeCell ref="F266:I266"/>
    <mergeCell ref="A1:D1"/>
    <mergeCell ref="A2:D2"/>
    <mergeCell ref="E7:E8"/>
    <mergeCell ref="A3:D3"/>
  </mergeCells>
  <phoneticPr fontId="5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portrait" r:id="rId1"/>
  <headerFooter alignWithMargins="0"/>
  <rowBreaks count="5" manualBreakCount="5">
    <brk id="70" max="4" man="1"/>
    <brk id="131" max="16383" man="1"/>
    <brk id="156" max="16383" man="1"/>
    <brk id="201" max="16383" man="1"/>
    <brk id="258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E56"/>
  <sheetViews>
    <sheetView view="pageBreakPreview" zoomScaleSheetLayoutView="100" workbookViewId="0">
      <selection activeCell="A3" sqref="A3:D3"/>
    </sheetView>
  </sheetViews>
  <sheetFormatPr defaultRowHeight="12.75" x14ac:dyDescent="0.2"/>
  <cols>
    <col min="1" max="1" width="58.85546875" customWidth="1"/>
    <col min="2" max="2" width="10.42578125" customWidth="1"/>
    <col min="3" max="3" width="10.28515625" customWidth="1"/>
    <col min="4" max="4" width="11.85546875" customWidth="1"/>
    <col min="5" max="5" width="14.7109375" bestFit="1" customWidth="1"/>
  </cols>
  <sheetData>
    <row r="1" spans="1:5" ht="15.75" customHeight="1" x14ac:dyDescent="0.2">
      <c r="A1" s="715" t="s">
        <v>428</v>
      </c>
      <c r="B1" s="716"/>
      <c r="C1" s="716"/>
      <c r="D1" s="716"/>
    </row>
    <row r="2" spans="1:5" ht="15.75" customHeight="1" x14ac:dyDescent="0.2">
      <c r="A2" s="727" t="s">
        <v>362</v>
      </c>
      <c r="B2" s="709"/>
      <c r="C2" s="709"/>
      <c r="D2" s="709"/>
    </row>
    <row r="3" spans="1:5" ht="29.25" customHeight="1" x14ac:dyDescent="0.2">
      <c r="A3" s="728" t="s">
        <v>594</v>
      </c>
      <c r="B3" s="729"/>
      <c r="C3" s="728"/>
      <c r="D3" s="728"/>
    </row>
    <row r="4" spans="1:5" x14ac:dyDescent="0.2">
      <c r="A4" s="1"/>
      <c r="B4" s="2"/>
      <c r="C4" s="730" t="s">
        <v>153</v>
      </c>
      <c r="D4" s="730"/>
    </row>
    <row r="5" spans="1:5" ht="13.5" thickBot="1" x14ac:dyDescent="0.25">
      <c r="A5" s="1"/>
      <c r="B5" s="2"/>
      <c r="C5" s="726" t="s">
        <v>233</v>
      </c>
      <c r="D5" s="726"/>
    </row>
    <row r="6" spans="1:5" ht="13.5" thickBot="1" x14ac:dyDescent="0.25">
      <c r="A6" s="721" t="s">
        <v>44</v>
      </c>
      <c r="B6" s="722"/>
      <c r="C6" s="722"/>
      <c r="D6" s="722"/>
      <c r="E6" s="723"/>
    </row>
    <row r="7" spans="1:5" x14ac:dyDescent="0.2">
      <c r="A7" s="11" t="s">
        <v>13</v>
      </c>
      <c r="B7" s="72" t="s">
        <v>9</v>
      </c>
      <c r="C7" s="73"/>
      <c r="D7" s="315" t="s">
        <v>10</v>
      </c>
      <c r="E7" s="724" t="s">
        <v>43</v>
      </c>
    </row>
    <row r="8" spans="1:5" ht="13.5" thickBot="1" x14ac:dyDescent="0.25">
      <c r="A8" s="14"/>
      <c r="B8" s="18" t="s">
        <v>23</v>
      </c>
      <c r="C8" s="15" t="s">
        <v>11</v>
      </c>
      <c r="D8" s="316"/>
      <c r="E8" s="725"/>
    </row>
    <row r="9" spans="1:5" s="226" customFormat="1" x14ac:dyDescent="0.2">
      <c r="A9" s="257" t="s">
        <v>310</v>
      </c>
      <c r="B9" s="517">
        <f>SUM(B10:B12)</f>
        <v>43726</v>
      </c>
      <c r="C9" s="225">
        <f>SUM(C10:C12)</f>
        <v>51512</v>
      </c>
      <c r="D9" s="317"/>
      <c r="E9" s="312"/>
    </row>
    <row r="10" spans="1:5" x14ac:dyDescent="0.2">
      <c r="A10" s="534" t="s">
        <v>342</v>
      </c>
      <c r="B10" s="270">
        <v>16680</v>
      </c>
      <c r="C10" s="142">
        <v>21404</v>
      </c>
      <c r="D10" s="318"/>
      <c r="E10" s="258"/>
    </row>
    <row r="11" spans="1:5" x14ac:dyDescent="0.2">
      <c r="A11" s="534" t="s">
        <v>343</v>
      </c>
      <c r="B11" s="555">
        <v>2925</v>
      </c>
      <c r="C11" s="142">
        <v>3339</v>
      </c>
      <c r="D11" s="25"/>
      <c r="E11" s="258"/>
    </row>
    <row r="12" spans="1:5" x14ac:dyDescent="0.2">
      <c r="A12" s="535" t="s">
        <v>344</v>
      </c>
      <c r="B12" s="270">
        <v>24121</v>
      </c>
      <c r="C12" s="142">
        <v>26769</v>
      </c>
      <c r="D12" s="454"/>
      <c r="E12" s="258"/>
    </row>
    <row r="13" spans="1:5" x14ac:dyDescent="0.2">
      <c r="A13" s="338"/>
      <c r="B13" s="506"/>
      <c r="C13" s="339"/>
      <c r="D13" s="340"/>
      <c r="E13" s="258"/>
    </row>
    <row r="14" spans="1:5" s="228" customFormat="1" x14ac:dyDescent="0.2">
      <c r="A14" s="259" t="s">
        <v>15</v>
      </c>
      <c r="B14" s="418">
        <v>600</v>
      </c>
      <c r="C14" s="227">
        <v>600</v>
      </c>
      <c r="D14" s="320"/>
      <c r="E14" s="313"/>
    </row>
    <row r="15" spans="1:5" s="228" customFormat="1" x14ac:dyDescent="0.2">
      <c r="A15" s="259" t="s">
        <v>16</v>
      </c>
      <c r="B15" s="229">
        <v>330790</v>
      </c>
      <c r="C15" s="229">
        <v>330790</v>
      </c>
      <c r="D15" s="227"/>
      <c r="E15" s="313"/>
    </row>
    <row r="16" spans="1:5" s="228" customFormat="1" x14ac:dyDescent="0.2">
      <c r="A16" s="259" t="s">
        <v>308</v>
      </c>
      <c r="B16" s="229">
        <v>1000</v>
      </c>
      <c r="C16" s="229">
        <v>16342</v>
      </c>
      <c r="D16" s="320"/>
      <c r="E16" s="313"/>
    </row>
    <row r="17" spans="1:5" x14ac:dyDescent="0.2">
      <c r="A17" s="260"/>
      <c r="B17" s="394"/>
      <c r="C17" s="74"/>
      <c r="D17" s="321"/>
      <c r="E17" s="261"/>
    </row>
    <row r="18" spans="1:5" s="230" customFormat="1" x14ac:dyDescent="0.2">
      <c r="A18" s="262" t="s">
        <v>230</v>
      </c>
      <c r="B18" s="418">
        <f>B19+B27</f>
        <v>9378</v>
      </c>
      <c r="C18" s="418">
        <f>C19+C27</f>
        <v>9378</v>
      </c>
      <c r="D18" s="322"/>
      <c r="E18" s="313"/>
    </row>
    <row r="19" spans="1:5" s="52" customFormat="1" x14ac:dyDescent="0.2">
      <c r="A19" s="41" t="s">
        <v>345</v>
      </c>
      <c r="B19" s="383">
        <f>SUM(B20:B26)</f>
        <v>9228</v>
      </c>
      <c r="C19" s="383">
        <f>SUM(C20:C26)</f>
        <v>9228</v>
      </c>
      <c r="D19" s="154"/>
      <c r="E19" s="258"/>
    </row>
    <row r="20" spans="1:5" x14ac:dyDescent="0.2">
      <c r="A20" s="40" t="s">
        <v>225</v>
      </c>
      <c r="B20" s="382">
        <v>182</v>
      </c>
      <c r="C20" s="382">
        <v>182</v>
      </c>
      <c r="D20" s="318"/>
      <c r="E20" s="258"/>
    </row>
    <row r="21" spans="1:5" x14ac:dyDescent="0.2">
      <c r="A21" s="40" t="s">
        <v>297</v>
      </c>
      <c r="B21" s="382">
        <v>65</v>
      </c>
      <c r="C21" s="382">
        <v>65</v>
      </c>
      <c r="D21" s="318"/>
      <c r="E21" s="258"/>
    </row>
    <row r="22" spans="1:5" x14ac:dyDescent="0.2">
      <c r="A22" s="40" t="s">
        <v>206</v>
      </c>
      <c r="B22" s="382">
        <v>300</v>
      </c>
      <c r="C22" s="382">
        <v>300</v>
      </c>
      <c r="D22" s="318"/>
      <c r="E22" s="258"/>
    </row>
    <row r="23" spans="1:5" x14ac:dyDescent="0.2">
      <c r="A23" s="40" t="s">
        <v>200</v>
      </c>
      <c r="B23" s="382">
        <v>8357</v>
      </c>
      <c r="C23" s="382">
        <v>8357</v>
      </c>
      <c r="D23" s="318"/>
      <c r="E23" s="258"/>
    </row>
    <row r="24" spans="1:5" x14ac:dyDescent="0.2">
      <c r="A24" s="40" t="s">
        <v>201</v>
      </c>
      <c r="B24" s="270">
        <v>203</v>
      </c>
      <c r="C24" s="270">
        <v>203</v>
      </c>
      <c r="D24" s="318"/>
      <c r="E24" s="258"/>
    </row>
    <row r="25" spans="1:5" x14ac:dyDescent="0.2">
      <c r="A25" s="40" t="s">
        <v>313</v>
      </c>
      <c r="B25" s="270">
        <v>21</v>
      </c>
      <c r="C25" s="270">
        <v>21</v>
      </c>
      <c r="D25" s="318"/>
      <c r="E25" s="258"/>
    </row>
    <row r="26" spans="1:5" x14ac:dyDescent="0.2">
      <c r="A26" s="40" t="s">
        <v>312</v>
      </c>
      <c r="B26" s="270">
        <v>100</v>
      </c>
      <c r="C26" s="270">
        <v>100</v>
      </c>
      <c r="D26" s="318"/>
      <c r="E26" s="258"/>
    </row>
    <row r="27" spans="1:5" s="52" customFormat="1" x14ac:dyDescent="0.2">
      <c r="A27" s="41" t="s">
        <v>346</v>
      </c>
      <c r="B27" s="179">
        <v>150</v>
      </c>
      <c r="C27" s="179">
        <v>150</v>
      </c>
      <c r="D27" s="323"/>
      <c r="E27" s="258"/>
    </row>
    <row r="28" spans="1:5" s="52" customFormat="1" x14ac:dyDescent="0.2">
      <c r="A28" s="263"/>
      <c r="B28" s="394"/>
      <c r="C28" s="76"/>
      <c r="D28" s="324"/>
      <c r="E28" s="258"/>
    </row>
    <row r="29" spans="1:5" s="228" customFormat="1" x14ac:dyDescent="0.2">
      <c r="A29" s="262" t="s">
        <v>356</v>
      </c>
      <c r="B29" s="418">
        <f>B30+B31</f>
        <v>2250</v>
      </c>
      <c r="C29" s="418">
        <f>C30+C31</f>
        <v>2250</v>
      </c>
      <c r="D29" s="322"/>
      <c r="E29" s="264"/>
    </row>
    <row r="30" spans="1:5" x14ac:dyDescent="0.2">
      <c r="A30" s="472" t="s">
        <v>347</v>
      </c>
      <c r="B30" s="382">
        <f>1650+100</f>
        <v>1750</v>
      </c>
      <c r="C30" s="382">
        <f>1650+100</f>
        <v>1750</v>
      </c>
      <c r="D30" s="318"/>
      <c r="E30" s="258"/>
    </row>
    <row r="31" spans="1:5" x14ac:dyDescent="0.2">
      <c r="A31" s="472" t="s">
        <v>398</v>
      </c>
      <c r="B31" s="382">
        <v>500</v>
      </c>
      <c r="C31" s="382">
        <v>500</v>
      </c>
      <c r="D31" s="318"/>
      <c r="E31" s="258"/>
    </row>
    <row r="32" spans="1:5" x14ac:dyDescent="0.2">
      <c r="A32" s="380"/>
      <c r="B32" s="506"/>
      <c r="C32" s="381"/>
      <c r="D32" s="417"/>
      <c r="E32" s="258"/>
    </row>
    <row r="33" spans="1:5" s="228" customFormat="1" x14ac:dyDescent="0.2">
      <c r="A33" s="262" t="s">
        <v>231</v>
      </c>
      <c r="B33" s="418">
        <f>SUM(B34:B35)</f>
        <v>98584</v>
      </c>
      <c r="C33" s="229">
        <f>SUM(C34:C35)</f>
        <v>98584</v>
      </c>
      <c r="D33" s="322"/>
      <c r="E33" s="264"/>
    </row>
    <row r="34" spans="1:5" x14ac:dyDescent="0.2">
      <c r="A34" s="114" t="s">
        <v>348</v>
      </c>
      <c r="B34" s="382">
        <v>67732</v>
      </c>
      <c r="C34" s="382">
        <v>67732</v>
      </c>
      <c r="D34" s="325"/>
      <c r="E34" s="314"/>
    </row>
    <row r="35" spans="1:5" x14ac:dyDescent="0.2">
      <c r="A35" s="114" t="s">
        <v>349</v>
      </c>
      <c r="B35" s="382">
        <v>30852</v>
      </c>
      <c r="C35" s="382">
        <v>30852</v>
      </c>
      <c r="D35" s="131"/>
      <c r="E35" s="314"/>
    </row>
    <row r="36" spans="1:5" x14ac:dyDescent="0.2">
      <c r="A36" s="251"/>
      <c r="B36" s="455"/>
      <c r="C36" s="75"/>
      <c r="D36" s="319"/>
      <c r="E36" s="258"/>
    </row>
    <row r="37" spans="1:5" s="228" customFormat="1" x14ac:dyDescent="0.2">
      <c r="A37" s="259" t="s">
        <v>46</v>
      </c>
      <c r="B37" s="418">
        <f>B38+B41</f>
        <v>49279</v>
      </c>
      <c r="C37" s="418">
        <f>C38+C41</f>
        <v>33553</v>
      </c>
      <c r="D37" s="320"/>
      <c r="E37" s="264"/>
    </row>
    <row r="38" spans="1:5" x14ac:dyDescent="0.2">
      <c r="A38" s="147" t="s">
        <v>350</v>
      </c>
      <c r="B38" s="404">
        <f>B39</f>
        <v>25349</v>
      </c>
      <c r="C38" s="42">
        <f>C39</f>
        <v>22376</v>
      </c>
      <c r="D38" s="325"/>
      <c r="E38" s="314"/>
    </row>
    <row r="39" spans="1:5" x14ac:dyDescent="0.2">
      <c r="A39" s="265" t="s">
        <v>17</v>
      </c>
      <c r="B39" s="142">
        <f>37074-11075+30-80-500-100</f>
        <v>25349</v>
      </c>
      <c r="C39" s="142">
        <f>25349-150-195-41-21-2566</f>
        <v>22376</v>
      </c>
      <c r="D39" s="344"/>
      <c r="E39" s="258"/>
    </row>
    <row r="40" spans="1:5" x14ac:dyDescent="0.2">
      <c r="A40" s="265"/>
      <c r="B40" s="395"/>
      <c r="C40" s="57"/>
      <c r="D40" s="414"/>
      <c r="E40" s="258"/>
    </row>
    <row r="41" spans="1:5" x14ac:dyDescent="0.2">
      <c r="A41" s="147" t="s">
        <v>351</v>
      </c>
      <c r="B41" s="404">
        <f>B42+B43+B44+B45</f>
        <v>23930</v>
      </c>
      <c r="C41" s="404">
        <f>C42+C43+C44+C45</f>
        <v>11177</v>
      </c>
      <c r="D41" s="325"/>
      <c r="E41" s="258"/>
    </row>
    <row r="42" spans="1:5" x14ac:dyDescent="0.2">
      <c r="A42" s="266" t="s">
        <v>352</v>
      </c>
      <c r="B42" s="413">
        <v>2000</v>
      </c>
      <c r="C42" s="413">
        <v>2000</v>
      </c>
      <c r="D42" s="325"/>
      <c r="E42" s="258"/>
    </row>
    <row r="43" spans="1:5" x14ac:dyDescent="0.2">
      <c r="A43" s="265" t="s">
        <v>426</v>
      </c>
      <c r="B43" s="413">
        <v>5934</v>
      </c>
      <c r="C43" s="413">
        <v>5934</v>
      </c>
      <c r="D43" s="325"/>
      <c r="E43" s="258"/>
    </row>
    <row r="44" spans="1:5" x14ac:dyDescent="0.2">
      <c r="A44" s="267" t="s">
        <v>202</v>
      </c>
      <c r="B44" s="413">
        <v>3243</v>
      </c>
      <c r="C44" s="413">
        <v>3243</v>
      </c>
      <c r="D44" s="307"/>
      <c r="E44" s="258"/>
    </row>
    <row r="45" spans="1:5" x14ac:dyDescent="0.2">
      <c r="A45" s="267" t="s">
        <v>380</v>
      </c>
      <c r="B45" s="413">
        <v>12753</v>
      </c>
      <c r="C45" s="19">
        <v>0</v>
      </c>
      <c r="D45" s="307"/>
      <c r="E45" s="258"/>
    </row>
    <row r="46" spans="1:5" x14ac:dyDescent="0.2">
      <c r="A46" s="267"/>
      <c r="B46" s="455"/>
      <c r="C46" s="70"/>
      <c r="D46" s="79"/>
      <c r="E46" s="258"/>
    </row>
    <row r="47" spans="1:5" s="228" customFormat="1" x14ac:dyDescent="0.2">
      <c r="A47" s="259" t="s">
        <v>170</v>
      </c>
      <c r="B47" s="418">
        <v>5188</v>
      </c>
      <c r="C47" s="227">
        <v>5188</v>
      </c>
      <c r="D47" s="320"/>
      <c r="E47" s="264"/>
    </row>
    <row r="48" spans="1:5" x14ac:dyDescent="0.2">
      <c r="A48" s="253"/>
      <c r="B48" s="396"/>
      <c r="C48" s="78"/>
      <c r="D48" s="307"/>
      <c r="E48" s="258"/>
    </row>
    <row r="49" spans="1:5" x14ac:dyDescent="0.2">
      <c r="A49" s="67" t="s">
        <v>243</v>
      </c>
      <c r="B49" s="420">
        <f>SUM(B33,B29,B18,B14,B9,B15,B16,B47,B37)</f>
        <v>540795</v>
      </c>
      <c r="C49" s="420">
        <f>SUM(C33,C29,C18,C14,C9,C15,C16,C47,C37)</f>
        <v>548197</v>
      </c>
      <c r="D49" s="305"/>
      <c r="E49" s="258"/>
    </row>
    <row r="50" spans="1:5" x14ac:dyDescent="0.2">
      <c r="A50" s="254"/>
      <c r="B50" s="394"/>
      <c r="C50" s="183"/>
      <c r="D50" s="308"/>
      <c r="E50" s="258"/>
    </row>
    <row r="51" spans="1:5" s="1" customFormat="1" x14ac:dyDescent="0.2">
      <c r="A51" s="67" t="s">
        <v>198</v>
      </c>
      <c r="B51" s="420">
        <v>123970</v>
      </c>
      <c r="C51" s="420">
        <v>123970</v>
      </c>
      <c r="D51" s="305"/>
      <c r="E51" s="247"/>
    </row>
    <row r="52" spans="1:5" s="1" customFormat="1" x14ac:dyDescent="0.2">
      <c r="A52" s="67" t="s">
        <v>191</v>
      </c>
      <c r="B52" s="420">
        <v>99644</v>
      </c>
      <c r="C52" s="420">
        <v>99644</v>
      </c>
      <c r="D52" s="305"/>
      <c r="E52" s="247"/>
    </row>
    <row r="53" spans="1:5" s="1" customFormat="1" x14ac:dyDescent="0.2">
      <c r="A53" s="252"/>
      <c r="B53" s="397"/>
      <c r="C53" s="77"/>
      <c r="D53" s="306"/>
      <c r="E53" s="246"/>
    </row>
    <row r="54" spans="1:5" s="1" customFormat="1" x14ac:dyDescent="0.2">
      <c r="A54" s="250" t="s">
        <v>241</v>
      </c>
      <c r="B54" s="420">
        <f>B33</f>
        <v>98584</v>
      </c>
      <c r="C54" s="68">
        <v>98584</v>
      </c>
      <c r="D54" s="309"/>
      <c r="E54" s="247"/>
    </row>
    <row r="55" spans="1:5" x14ac:dyDescent="0.2">
      <c r="A55" s="7"/>
      <c r="B55" s="398"/>
      <c r="C55" s="9"/>
      <c r="D55" s="10"/>
      <c r="E55" s="268"/>
    </row>
    <row r="56" spans="1:5" ht="26.25" thickBot="1" x14ac:dyDescent="0.25">
      <c r="A56" s="558" t="s">
        <v>242</v>
      </c>
      <c r="B56" s="426">
        <f>B49+B51+B52-B54</f>
        <v>665825</v>
      </c>
      <c r="C56" s="80">
        <f>C49+C51+C52-C54</f>
        <v>673227</v>
      </c>
      <c r="D56" s="311">
        <f>SUM(D49:D54)</f>
        <v>0</v>
      </c>
      <c r="E56" s="269"/>
    </row>
  </sheetData>
  <mergeCells count="7">
    <mergeCell ref="A6:E6"/>
    <mergeCell ref="E7:E8"/>
    <mergeCell ref="C5:D5"/>
    <mergeCell ref="A1:D1"/>
    <mergeCell ref="A2:D2"/>
    <mergeCell ref="A3:D3"/>
    <mergeCell ref="C4:D4"/>
  </mergeCells>
  <phoneticPr fontId="5" type="noConversion"/>
  <pageMargins left="0.75" right="0.75" top="1" bottom="1" header="0.5" footer="0.5"/>
  <pageSetup paperSize="9" scale="95" orientation="portrait" r:id="rId1"/>
  <headerFooter alignWithMargins="0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D39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1" customWidth="1"/>
    <col min="2" max="2" width="10.7109375" customWidth="1"/>
    <col min="3" max="3" width="12.85546875" customWidth="1"/>
    <col min="4" max="4" width="13.140625" customWidth="1"/>
  </cols>
  <sheetData>
    <row r="1" spans="1:4" x14ac:dyDescent="0.2">
      <c r="A1" s="715" t="s">
        <v>428</v>
      </c>
      <c r="B1" s="716"/>
      <c r="C1" s="716"/>
      <c r="D1" s="716"/>
    </row>
    <row r="2" spans="1:4" x14ac:dyDescent="0.2">
      <c r="A2" s="727" t="s">
        <v>362</v>
      </c>
      <c r="B2" s="709"/>
      <c r="C2" s="709"/>
      <c r="D2" s="709"/>
    </row>
    <row r="3" spans="1:4" x14ac:dyDescent="0.2">
      <c r="A3" s="735" t="s">
        <v>22</v>
      </c>
      <c r="B3" s="709"/>
      <c r="C3" s="709"/>
      <c r="D3" s="709"/>
    </row>
    <row r="4" spans="1:4" x14ac:dyDescent="0.2">
      <c r="A4" s="736" t="s">
        <v>595</v>
      </c>
      <c r="B4" s="737"/>
      <c r="C4" s="737"/>
      <c r="D4" s="737"/>
    </row>
    <row r="5" spans="1:4" x14ac:dyDescent="0.2">
      <c r="A5" s="139"/>
      <c r="B5" s="138"/>
      <c r="C5" s="138"/>
      <c r="D5" s="212" t="s">
        <v>187</v>
      </c>
    </row>
    <row r="6" spans="1:4" ht="13.5" thickBot="1" x14ac:dyDescent="0.25">
      <c r="A6" s="23"/>
      <c r="B6" s="24"/>
      <c r="C6" s="731" t="s">
        <v>232</v>
      </c>
      <c r="D6" s="732"/>
    </row>
    <row r="7" spans="1:4" ht="13.5" thickBot="1" x14ac:dyDescent="0.25">
      <c r="A7" s="30" t="s">
        <v>18</v>
      </c>
      <c r="B7" s="45" t="s">
        <v>24</v>
      </c>
      <c r="C7" s="46" t="s">
        <v>19</v>
      </c>
      <c r="D7" s="47" t="s">
        <v>10</v>
      </c>
    </row>
    <row r="8" spans="1:4" x14ac:dyDescent="0.2">
      <c r="A8" s="152" t="s">
        <v>157</v>
      </c>
      <c r="B8" s="490">
        <f>1315+280</f>
        <v>1595</v>
      </c>
      <c r="C8" s="490">
        <f>1315+280</f>
        <v>1595</v>
      </c>
      <c r="D8" s="491"/>
    </row>
    <row r="9" spans="1:4" x14ac:dyDescent="0.2">
      <c r="A9" s="114" t="s">
        <v>158</v>
      </c>
      <c r="B9" s="382">
        <f>2720+578</f>
        <v>3298</v>
      </c>
      <c r="C9" s="382">
        <f>2720+578</f>
        <v>3298</v>
      </c>
      <c r="D9" s="297"/>
    </row>
    <row r="10" spans="1:4" x14ac:dyDescent="0.2">
      <c r="A10" s="492" t="s">
        <v>353</v>
      </c>
      <c r="B10" s="270">
        <v>346227</v>
      </c>
      <c r="C10" s="270">
        <v>346227</v>
      </c>
      <c r="D10" s="299"/>
    </row>
    <row r="11" spans="1:4" x14ac:dyDescent="0.2">
      <c r="A11" s="488" t="s">
        <v>354</v>
      </c>
      <c r="B11" s="525">
        <v>2600</v>
      </c>
      <c r="C11" s="186">
        <v>2774</v>
      </c>
      <c r="D11" s="489"/>
    </row>
    <row r="12" spans="1:4" x14ac:dyDescent="0.2">
      <c r="A12" s="145" t="s">
        <v>401</v>
      </c>
      <c r="B12" s="382">
        <v>2000</v>
      </c>
      <c r="C12" s="176">
        <v>2000</v>
      </c>
      <c r="D12" s="179"/>
    </row>
    <row r="13" spans="1:4" ht="13.5" thickBot="1" x14ac:dyDescent="0.25">
      <c r="A13" s="561" t="s">
        <v>443</v>
      </c>
      <c r="B13" s="562">
        <v>0</v>
      </c>
      <c r="C13" s="563">
        <v>2415</v>
      </c>
      <c r="D13" s="564"/>
    </row>
    <row r="14" spans="1:4" ht="13.5" thickBot="1" x14ac:dyDescent="0.25">
      <c r="A14" s="494" t="s">
        <v>357</v>
      </c>
      <c r="B14" s="495">
        <f>B8+B9+B10+B11+B12</f>
        <v>355720</v>
      </c>
      <c r="C14" s="495">
        <f>SUM(C8:C13)</f>
        <v>358309</v>
      </c>
      <c r="D14" s="495"/>
    </row>
    <row r="15" spans="1:4" x14ac:dyDescent="0.2">
      <c r="A15" s="328"/>
      <c r="B15" s="399"/>
      <c r="C15" s="184"/>
      <c r="D15" s="184"/>
    </row>
    <row r="16" spans="1:4" ht="13.5" thickBot="1" x14ac:dyDescent="0.25">
      <c r="A16" s="328"/>
      <c r="B16" s="399"/>
      <c r="C16" s="733" t="s">
        <v>232</v>
      </c>
      <c r="D16" s="734"/>
    </row>
    <row r="17" spans="1:4" ht="13.5" thickBot="1" x14ac:dyDescent="0.25">
      <c r="A17" s="31" t="s">
        <v>20</v>
      </c>
      <c r="B17" s="421" t="s">
        <v>24</v>
      </c>
      <c r="C17" s="215" t="s">
        <v>19</v>
      </c>
      <c r="D17" s="277" t="s">
        <v>10</v>
      </c>
    </row>
    <row r="18" spans="1:4" x14ac:dyDescent="0.2">
      <c r="A18" s="160" t="s">
        <v>300</v>
      </c>
      <c r="B18" s="493">
        <f>SUM(B19:B23)</f>
        <v>330790</v>
      </c>
      <c r="C18" s="493">
        <f>SUM(C19:C23)</f>
        <v>330790</v>
      </c>
      <c r="D18" s="185"/>
    </row>
    <row r="19" spans="1:4" x14ac:dyDescent="0.2">
      <c r="A19" s="330" t="s">
        <v>244</v>
      </c>
      <c r="B19" s="411">
        <f>1315+280</f>
        <v>1595</v>
      </c>
      <c r="C19" s="411">
        <f>1315+280</f>
        <v>1595</v>
      </c>
      <c r="D19" s="186"/>
    </row>
    <row r="20" spans="1:4" x14ac:dyDescent="0.2">
      <c r="A20" s="329" t="s">
        <v>27</v>
      </c>
      <c r="B20" s="411">
        <f>2720+578</f>
        <v>3298</v>
      </c>
      <c r="C20" s="411">
        <f>2720+578</f>
        <v>3298</v>
      </c>
      <c r="D20" s="189"/>
    </row>
    <row r="21" spans="1:4" x14ac:dyDescent="0.2">
      <c r="A21" s="330" t="s">
        <v>381</v>
      </c>
      <c r="B21" s="411">
        <v>1600</v>
      </c>
      <c r="C21" s="411">
        <v>1600</v>
      </c>
      <c r="D21" s="189"/>
    </row>
    <row r="22" spans="1:4" x14ac:dyDescent="0.2">
      <c r="A22" s="331" t="s">
        <v>298</v>
      </c>
      <c r="B22" s="526">
        <v>324297</v>
      </c>
      <c r="C22" s="526">
        <v>324297</v>
      </c>
      <c r="D22" s="189"/>
    </row>
    <row r="23" spans="1:4" x14ac:dyDescent="0.2">
      <c r="A23" s="331"/>
      <c r="B23" s="342"/>
      <c r="C23" s="188"/>
      <c r="D23" s="189"/>
    </row>
    <row r="24" spans="1:4" x14ac:dyDescent="0.2">
      <c r="A24" s="473" t="s">
        <v>301</v>
      </c>
      <c r="B24" s="410">
        <v>1000</v>
      </c>
      <c r="C24" s="185">
        <f>SUM(C25:C30)</f>
        <v>16342</v>
      </c>
      <c r="D24" s="185"/>
    </row>
    <row r="25" spans="1:4" x14ac:dyDescent="0.2">
      <c r="A25" s="412" t="s">
        <v>379</v>
      </c>
      <c r="B25" s="411">
        <v>1000</v>
      </c>
      <c r="C25" s="526">
        <v>1000</v>
      </c>
      <c r="D25" s="189"/>
    </row>
    <row r="26" spans="1:4" x14ac:dyDescent="0.2">
      <c r="A26" s="412" t="s">
        <v>437</v>
      </c>
      <c r="B26" s="411">
        <v>0</v>
      </c>
      <c r="C26" s="526">
        <v>2415</v>
      </c>
      <c r="D26" s="189"/>
    </row>
    <row r="27" spans="1:4" x14ac:dyDescent="0.2">
      <c r="A27" s="412" t="s">
        <v>438</v>
      </c>
      <c r="B27" s="411"/>
      <c r="C27" s="526">
        <v>12618</v>
      </c>
      <c r="D27" s="189"/>
    </row>
    <row r="28" spans="1:4" x14ac:dyDescent="0.2">
      <c r="A28" s="412" t="s">
        <v>439</v>
      </c>
      <c r="B28" s="411"/>
      <c r="C28" s="526">
        <v>195</v>
      </c>
      <c r="D28" s="189"/>
    </row>
    <row r="29" spans="1:4" x14ac:dyDescent="0.2">
      <c r="A29" s="412" t="s">
        <v>440</v>
      </c>
      <c r="B29" s="411"/>
      <c r="C29" s="526">
        <v>41</v>
      </c>
      <c r="D29" s="189"/>
    </row>
    <row r="30" spans="1:4" s="341" customFormat="1" x14ac:dyDescent="0.2">
      <c r="A30" s="412" t="s">
        <v>441</v>
      </c>
      <c r="B30" s="411">
        <v>0</v>
      </c>
      <c r="C30" s="526">
        <v>73</v>
      </c>
      <c r="D30" s="343"/>
    </row>
    <row r="31" spans="1:4" x14ac:dyDescent="0.2">
      <c r="A31" s="160" t="s">
        <v>355</v>
      </c>
      <c r="B31" s="493">
        <f>B32+B33+B34+B35</f>
        <v>23930</v>
      </c>
      <c r="C31" s="185">
        <f>C32+C33+C34</f>
        <v>11177</v>
      </c>
      <c r="D31" s="185"/>
    </row>
    <row r="32" spans="1:4" x14ac:dyDescent="0.2">
      <c r="A32" s="329" t="s">
        <v>21</v>
      </c>
      <c r="B32" s="518">
        <v>2000</v>
      </c>
      <c r="C32" s="186">
        <v>2000</v>
      </c>
      <c r="D32" s="187"/>
    </row>
    <row r="33" spans="1:4" x14ac:dyDescent="0.2">
      <c r="A33" s="331" t="s">
        <v>302</v>
      </c>
      <c r="B33" s="525">
        <v>3243</v>
      </c>
      <c r="C33" s="186">
        <v>3243</v>
      </c>
      <c r="D33" s="187"/>
    </row>
    <row r="34" spans="1:4" x14ac:dyDescent="0.2">
      <c r="A34" s="488" t="s">
        <v>303</v>
      </c>
      <c r="B34" s="525">
        <v>5934</v>
      </c>
      <c r="C34" s="186">
        <v>5934</v>
      </c>
      <c r="D34" s="187"/>
    </row>
    <row r="35" spans="1:4" ht="13.5" thickBot="1" x14ac:dyDescent="0.25">
      <c r="A35" s="326" t="s">
        <v>385</v>
      </c>
      <c r="B35" s="527">
        <v>12753</v>
      </c>
      <c r="C35" s="528">
        <v>0</v>
      </c>
      <c r="D35" s="190"/>
    </row>
    <row r="36" spans="1:4" ht="13.5" thickBot="1" x14ac:dyDescent="0.25">
      <c r="A36" s="428" t="s">
        <v>358</v>
      </c>
      <c r="B36" s="429">
        <f>SUM(B18+B24+B31)</f>
        <v>355720</v>
      </c>
      <c r="C36" s="429">
        <f>SUM(C18+C24+C31)</f>
        <v>358309</v>
      </c>
      <c r="D36" s="429"/>
    </row>
    <row r="37" spans="1:4" x14ac:dyDescent="0.2">
      <c r="A37" s="1"/>
      <c r="B37" s="2"/>
      <c r="C37" s="1"/>
      <c r="D37" s="1"/>
    </row>
    <row r="38" spans="1:4" x14ac:dyDescent="0.2">
      <c r="A38" s="1"/>
      <c r="B38" s="2"/>
      <c r="C38" s="1"/>
      <c r="D38" s="1"/>
    </row>
    <row r="39" spans="1:4" x14ac:dyDescent="0.2">
      <c r="A39" s="1"/>
      <c r="B39" s="2"/>
      <c r="C39" s="1"/>
      <c r="D39" s="1"/>
    </row>
  </sheetData>
  <mergeCells count="6">
    <mergeCell ref="A1:D1"/>
    <mergeCell ref="C6:D6"/>
    <mergeCell ref="C16:D16"/>
    <mergeCell ref="A2:D2"/>
    <mergeCell ref="A3:D3"/>
    <mergeCell ref="A4:D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D36"/>
  <sheetViews>
    <sheetView view="pageBreakPreview" zoomScaleSheetLayoutView="100" workbookViewId="0">
      <selection activeCell="A4" sqref="A4:D4"/>
    </sheetView>
  </sheetViews>
  <sheetFormatPr defaultRowHeight="12.75" x14ac:dyDescent="0.2"/>
  <cols>
    <col min="1" max="1" width="50.7109375" customWidth="1"/>
    <col min="2" max="2" width="10.7109375" customWidth="1"/>
    <col min="3" max="3" width="13.42578125" customWidth="1"/>
    <col min="4" max="4" width="13.140625" customWidth="1"/>
  </cols>
  <sheetData>
    <row r="1" spans="1:4" x14ac:dyDescent="0.2">
      <c r="A1" s="715" t="s">
        <v>428</v>
      </c>
      <c r="B1" s="716"/>
      <c r="C1" s="716"/>
      <c r="D1" s="716"/>
    </row>
    <row r="2" spans="1:4" x14ac:dyDescent="0.2">
      <c r="A2" s="727" t="s">
        <v>362</v>
      </c>
      <c r="B2" s="709"/>
      <c r="C2" s="709"/>
      <c r="D2" s="709"/>
    </row>
    <row r="3" spans="1:4" x14ac:dyDescent="0.2">
      <c r="A3" s="735" t="s">
        <v>159</v>
      </c>
      <c r="B3" s="709"/>
      <c r="C3" s="709"/>
      <c r="D3" s="709"/>
    </row>
    <row r="4" spans="1:4" x14ac:dyDescent="0.2">
      <c r="A4" s="736" t="s">
        <v>594</v>
      </c>
      <c r="B4" s="737"/>
      <c r="C4" s="737"/>
      <c r="D4" s="737"/>
    </row>
    <row r="5" spans="1:4" x14ac:dyDescent="0.2">
      <c r="A5" s="139"/>
      <c r="B5" s="138"/>
      <c r="C5" s="409"/>
      <c r="D5" s="212" t="s">
        <v>156</v>
      </c>
    </row>
    <row r="6" spans="1:4" ht="13.5" thickBot="1" x14ac:dyDescent="0.25">
      <c r="A6" s="23"/>
      <c r="B6" s="24"/>
      <c r="C6" s="731" t="s">
        <v>205</v>
      </c>
      <c r="D6" s="732"/>
    </row>
    <row r="7" spans="1:4" ht="13.5" thickBot="1" x14ac:dyDescent="0.25">
      <c r="A7" s="30" t="s">
        <v>212</v>
      </c>
      <c r="B7" s="45" t="s">
        <v>24</v>
      </c>
      <c r="C7" s="46" t="s">
        <v>19</v>
      </c>
      <c r="D7" s="47" t="s">
        <v>10</v>
      </c>
    </row>
    <row r="8" spans="1:4" x14ac:dyDescent="0.2">
      <c r="A8" s="152" t="s">
        <v>160</v>
      </c>
      <c r="B8" s="530">
        <v>129706</v>
      </c>
      <c r="C8" s="378">
        <v>129706</v>
      </c>
      <c r="D8" s="153"/>
    </row>
    <row r="9" spans="1:4" x14ac:dyDescent="0.2">
      <c r="A9" s="114" t="s">
        <v>161</v>
      </c>
      <c r="B9" s="142">
        <v>1742</v>
      </c>
      <c r="C9" s="372">
        <v>9295</v>
      </c>
      <c r="D9" s="149"/>
    </row>
    <row r="10" spans="1:4" x14ac:dyDescent="0.2">
      <c r="A10" s="114" t="s">
        <v>234</v>
      </c>
      <c r="B10" s="270">
        <v>10049</v>
      </c>
      <c r="C10" s="379">
        <v>7309</v>
      </c>
      <c r="D10" s="154"/>
    </row>
    <row r="11" spans="1:4" x14ac:dyDescent="0.2">
      <c r="A11" s="145" t="s">
        <v>235</v>
      </c>
      <c r="B11" s="142">
        <v>6504</v>
      </c>
      <c r="C11" s="372">
        <v>6504</v>
      </c>
      <c r="D11" s="154"/>
    </row>
    <row r="12" spans="1:4" x14ac:dyDescent="0.2">
      <c r="A12" s="145" t="s">
        <v>386</v>
      </c>
      <c r="B12" s="142">
        <f>SUM(B13:B14)</f>
        <v>37074</v>
      </c>
      <c r="C12" s="142">
        <f>SUM(C13:C14)</f>
        <v>37074</v>
      </c>
      <c r="D12" s="154"/>
    </row>
    <row r="13" spans="1:4" x14ac:dyDescent="0.2">
      <c r="A13" s="145" t="s">
        <v>162</v>
      </c>
      <c r="B13" s="142">
        <v>0</v>
      </c>
      <c r="C13" s="142">
        <v>0</v>
      </c>
      <c r="D13" s="149"/>
    </row>
    <row r="14" spans="1:4" ht="13.5" thickBot="1" x14ac:dyDescent="0.25">
      <c r="A14" s="327" t="s">
        <v>163</v>
      </c>
      <c r="B14" s="524">
        <v>37074</v>
      </c>
      <c r="C14" s="524">
        <v>37074</v>
      </c>
      <c r="D14" s="497"/>
    </row>
    <row r="15" spans="1:4" ht="13.5" thickBot="1" x14ac:dyDescent="0.25">
      <c r="A15" s="428" t="s">
        <v>359</v>
      </c>
      <c r="B15" s="436">
        <f>B8+B9+B10+B11+B12</f>
        <v>185075</v>
      </c>
      <c r="C15" s="436">
        <f>C8+C9+C10+C11+C12</f>
        <v>189888</v>
      </c>
      <c r="D15" s="429">
        <f>D8+D9+D10+D11+D12</f>
        <v>0</v>
      </c>
    </row>
    <row r="16" spans="1:4" x14ac:dyDescent="0.2">
      <c r="A16" s="23"/>
      <c r="B16" s="401"/>
      <c r="C16" s="23"/>
      <c r="D16" s="23"/>
    </row>
    <row r="17" spans="1:4" ht="13.5" thickBot="1" x14ac:dyDescent="0.25">
      <c r="A17" s="23"/>
      <c r="B17" s="401"/>
      <c r="C17" s="738" t="s">
        <v>204</v>
      </c>
      <c r="D17" s="732"/>
    </row>
    <row r="18" spans="1:4" ht="13.5" thickBot="1" x14ac:dyDescent="0.25">
      <c r="A18" s="31" t="s">
        <v>270</v>
      </c>
      <c r="B18" s="536" t="s">
        <v>24</v>
      </c>
      <c r="C18" s="272" t="s">
        <v>19</v>
      </c>
      <c r="D18" s="273" t="s">
        <v>10</v>
      </c>
    </row>
    <row r="19" spans="1:4" x14ac:dyDescent="0.2">
      <c r="A19" s="50" t="s">
        <v>109</v>
      </c>
      <c r="B19" s="48">
        <f>SUM(B20:B22)</f>
        <v>43726</v>
      </c>
      <c r="C19" s="371">
        <f>C20+C21+C22</f>
        <v>51512</v>
      </c>
      <c r="D19" s="150">
        <f>D20+D21+D22</f>
        <v>0</v>
      </c>
    </row>
    <row r="20" spans="1:4" x14ac:dyDescent="0.2">
      <c r="A20" s="232" t="s">
        <v>164</v>
      </c>
      <c r="B20" s="142">
        <v>16680</v>
      </c>
      <c r="C20" s="372">
        <v>21404</v>
      </c>
      <c r="D20" s="144"/>
    </row>
    <row r="21" spans="1:4" x14ac:dyDescent="0.2">
      <c r="A21" s="233" t="s">
        <v>49</v>
      </c>
      <c r="B21" s="142">
        <v>2925</v>
      </c>
      <c r="C21" s="373">
        <v>3339</v>
      </c>
      <c r="D21" s="131"/>
    </row>
    <row r="22" spans="1:4" x14ac:dyDescent="0.2">
      <c r="A22" s="233" t="s">
        <v>165</v>
      </c>
      <c r="B22" s="142">
        <v>24121</v>
      </c>
      <c r="C22" s="372">
        <v>26769</v>
      </c>
      <c r="D22" s="144"/>
    </row>
    <row r="23" spans="1:4" x14ac:dyDescent="0.2">
      <c r="A23" s="146"/>
      <c r="B23" s="402"/>
      <c r="C23" s="374"/>
      <c r="D23" s="156"/>
    </row>
    <row r="24" spans="1:4" x14ac:dyDescent="0.2">
      <c r="A24" s="231" t="s">
        <v>166</v>
      </c>
      <c r="B24" s="404">
        <v>600</v>
      </c>
      <c r="C24" s="375">
        <v>600</v>
      </c>
      <c r="D24" s="131"/>
    </row>
    <row r="25" spans="1:4" x14ac:dyDescent="0.2">
      <c r="A25" s="284" t="s">
        <v>213</v>
      </c>
      <c r="B25" s="42">
        <v>0</v>
      </c>
      <c r="C25" s="375">
        <v>0</v>
      </c>
      <c r="D25" s="148"/>
    </row>
    <row r="26" spans="1:4" x14ac:dyDescent="0.2">
      <c r="A26" s="231" t="s">
        <v>214</v>
      </c>
      <c r="B26" s="42">
        <v>9378</v>
      </c>
      <c r="C26" s="375">
        <v>9378</v>
      </c>
      <c r="D26" s="131"/>
    </row>
    <row r="27" spans="1:4" x14ac:dyDescent="0.2">
      <c r="A27" s="231" t="s">
        <v>215</v>
      </c>
      <c r="B27" s="404">
        <f>2150+100</f>
        <v>2250</v>
      </c>
      <c r="C27" s="375">
        <v>2250</v>
      </c>
      <c r="D27" s="149"/>
    </row>
    <row r="28" spans="1:4" x14ac:dyDescent="0.2">
      <c r="A28" s="231" t="s">
        <v>216</v>
      </c>
      <c r="B28" s="404">
        <v>98584</v>
      </c>
      <c r="C28" s="375">
        <v>98584</v>
      </c>
      <c r="D28" s="131"/>
    </row>
    <row r="29" spans="1:4" x14ac:dyDescent="0.2">
      <c r="A29" s="330" t="s">
        <v>217</v>
      </c>
      <c r="B29" s="531">
        <v>5188</v>
      </c>
      <c r="C29" s="376">
        <v>5188</v>
      </c>
      <c r="D29" s="150"/>
    </row>
    <row r="30" spans="1:4" x14ac:dyDescent="0.2">
      <c r="A30" s="498" t="s">
        <v>25</v>
      </c>
      <c r="B30" s="529">
        <f>B31+B32</f>
        <v>25349</v>
      </c>
      <c r="C30" s="377">
        <v>22376</v>
      </c>
      <c r="D30" s="143"/>
    </row>
    <row r="31" spans="1:4" x14ac:dyDescent="0.2">
      <c r="A31" s="151" t="s">
        <v>21</v>
      </c>
      <c r="B31" s="142">
        <f>25949-500-100</f>
        <v>25349</v>
      </c>
      <c r="C31" s="372">
        <v>22376</v>
      </c>
      <c r="D31" s="155"/>
    </row>
    <row r="32" spans="1:4" ht="13.5" thickBot="1" x14ac:dyDescent="0.25">
      <c r="A32" s="498" t="s">
        <v>382</v>
      </c>
      <c r="B32" s="516"/>
      <c r="C32" s="496"/>
      <c r="D32" s="499"/>
    </row>
    <row r="33" spans="1:4" ht="13.5" thickBot="1" x14ac:dyDescent="0.25">
      <c r="A33" s="500" t="s">
        <v>309</v>
      </c>
      <c r="B33" s="519">
        <f>SUM(B19+B24+B25+B26+B27+B28+B29+B30)</f>
        <v>185075</v>
      </c>
      <c r="C33" s="501">
        <f>SUM(C19+C24+C25+C26+C27+C28+C29+C30)</f>
        <v>189888</v>
      </c>
      <c r="D33" s="502"/>
    </row>
    <row r="34" spans="1:4" x14ac:dyDescent="0.2">
      <c r="A34" s="1"/>
      <c r="B34" s="2"/>
      <c r="C34" s="1"/>
      <c r="D34" s="1"/>
    </row>
    <row r="35" spans="1:4" x14ac:dyDescent="0.2">
      <c r="A35" s="1"/>
      <c r="B35" s="2"/>
      <c r="C35" s="1"/>
      <c r="D35" s="1"/>
    </row>
    <row r="36" spans="1:4" x14ac:dyDescent="0.2">
      <c r="A36" s="1"/>
      <c r="B36" s="2"/>
      <c r="C36" s="1"/>
      <c r="D36" s="1"/>
    </row>
  </sheetData>
  <mergeCells count="6">
    <mergeCell ref="C17:D17"/>
    <mergeCell ref="A1:D1"/>
    <mergeCell ref="A2:D2"/>
    <mergeCell ref="A3:D3"/>
    <mergeCell ref="A4:D4"/>
    <mergeCell ref="C6:D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  <pageSetUpPr fitToPage="1"/>
  </sheetPr>
  <dimension ref="A2:M227"/>
  <sheetViews>
    <sheetView view="pageBreakPreview" zoomScaleSheetLayoutView="100" workbookViewId="0">
      <selection activeCell="A5" sqref="A5:M5"/>
    </sheetView>
  </sheetViews>
  <sheetFormatPr defaultRowHeight="12.75" x14ac:dyDescent="0.2"/>
  <cols>
    <col min="1" max="1" width="28.28515625" customWidth="1"/>
    <col min="9" max="9" width="10" customWidth="1"/>
  </cols>
  <sheetData>
    <row r="2" spans="1:13" ht="15" x14ac:dyDescent="0.25">
      <c r="A2" s="741" t="s">
        <v>363</v>
      </c>
      <c r="B2" s="709"/>
      <c r="C2" s="709"/>
      <c r="D2" s="709"/>
      <c r="E2" s="709"/>
      <c r="F2" s="709"/>
      <c r="G2" s="709"/>
      <c r="H2" s="709"/>
      <c r="I2" s="709"/>
      <c r="J2" s="709"/>
      <c r="K2" s="709"/>
      <c r="L2" s="709"/>
      <c r="M2" s="709"/>
    </row>
    <row r="3" spans="1:13" ht="15" x14ac:dyDescent="0.25">
      <c r="D3" s="51"/>
      <c r="E3" s="51"/>
      <c r="F3" s="51"/>
      <c r="G3" s="51"/>
      <c r="H3" s="51"/>
      <c r="I3" s="51"/>
      <c r="J3" s="51"/>
    </row>
    <row r="5" spans="1:13" x14ac:dyDescent="0.2">
      <c r="A5" s="709" t="s">
        <v>594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  <c r="M5" s="709"/>
    </row>
    <row r="6" spans="1:13" x14ac:dyDescent="0.2">
      <c r="A6" s="52"/>
      <c r="B6" s="52"/>
      <c r="C6" s="52"/>
      <c r="K6" s="712" t="s">
        <v>188</v>
      </c>
      <c r="L6" s="712"/>
      <c r="M6" s="712"/>
    </row>
    <row r="7" spans="1:13" x14ac:dyDescent="0.2">
      <c r="A7" s="52"/>
      <c r="B7" s="52"/>
      <c r="C7" s="52"/>
      <c r="L7" t="s">
        <v>232</v>
      </c>
    </row>
    <row r="8" spans="1:13" s="52" customFormat="1" x14ac:dyDescent="0.2">
      <c r="A8" s="460" t="s">
        <v>172</v>
      </c>
      <c r="B8" s="744" t="s">
        <v>28</v>
      </c>
      <c r="C8" s="745"/>
      <c r="D8" s="746"/>
      <c r="E8" s="744" t="s">
        <v>29</v>
      </c>
      <c r="F8" s="745"/>
      <c r="G8" s="746"/>
      <c r="H8" s="744" t="s">
        <v>249</v>
      </c>
      <c r="I8" s="745"/>
      <c r="J8" s="746"/>
      <c r="K8" s="744" t="s">
        <v>30</v>
      </c>
      <c r="L8" s="745"/>
      <c r="M8" s="746"/>
    </row>
    <row r="9" spans="1:13" x14ac:dyDescent="0.2">
      <c r="A9" s="742" t="s">
        <v>248</v>
      </c>
      <c r="B9" s="53" t="s">
        <v>31</v>
      </c>
      <c r="C9" s="54"/>
      <c r="D9" s="57" t="s">
        <v>10</v>
      </c>
      <c r="E9" s="53" t="s">
        <v>32</v>
      </c>
      <c r="F9" s="54"/>
      <c r="G9" s="53" t="s">
        <v>10</v>
      </c>
      <c r="H9" s="53" t="s">
        <v>33</v>
      </c>
      <c r="I9" s="54"/>
      <c r="J9" s="57" t="s">
        <v>10</v>
      </c>
      <c r="K9" s="53" t="s">
        <v>34</v>
      </c>
      <c r="L9" s="54"/>
      <c r="M9" s="57" t="s">
        <v>10</v>
      </c>
    </row>
    <row r="10" spans="1:13" x14ac:dyDescent="0.2">
      <c r="A10" s="743"/>
      <c r="B10" s="57" t="s">
        <v>23</v>
      </c>
      <c r="C10" s="57" t="s">
        <v>11</v>
      </c>
      <c r="D10" s="57"/>
      <c r="E10" s="57" t="s">
        <v>23</v>
      </c>
      <c r="F10" s="57" t="s">
        <v>11</v>
      </c>
      <c r="G10" s="57"/>
      <c r="H10" s="57" t="s">
        <v>35</v>
      </c>
      <c r="I10" s="57" t="s">
        <v>11</v>
      </c>
      <c r="J10" s="57"/>
      <c r="K10" s="57" t="s">
        <v>23</v>
      </c>
      <c r="L10" s="57" t="s">
        <v>11</v>
      </c>
      <c r="M10" s="57"/>
    </row>
    <row r="11" spans="1:13" x14ac:dyDescent="0.2">
      <c r="A11" s="57" t="s">
        <v>2</v>
      </c>
      <c r="B11" s="537">
        <v>8524</v>
      </c>
      <c r="C11" s="537">
        <v>8524</v>
      </c>
      <c r="D11" s="537"/>
      <c r="E11" s="537">
        <v>1494</v>
      </c>
      <c r="F11" s="537">
        <v>1494</v>
      </c>
      <c r="G11" s="537"/>
      <c r="H11" s="537">
        <v>4342</v>
      </c>
      <c r="I11" s="537">
        <v>4342</v>
      </c>
      <c r="J11" s="405"/>
      <c r="K11" s="537">
        <f>B11+E11+H11</f>
        <v>14360</v>
      </c>
      <c r="L11" s="537">
        <f>C11+F11+I11</f>
        <v>14360</v>
      </c>
      <c r="M11" s="440">
        <f>D11+G11+J11</f>
        <v>0</v>
      </c>
    </row>
    <row r="12" spans="1:13" x14ac:dyDescent="0.2">
      <c r="A12" s="57" t="s">
        <v>3</v>
      </c>
      <c r="B12" s="537">
        <v>1218</v>
      </c>
      <c r="C12" s="537">
        <v>1218</v>
      </c>
      <c r="D12" s="537"/>
      <c r="E12" s="537">
        <v>214</v>
      </c>
      <c r="F12" s="537">
        <v>214</v>
      </c>
      <c r="G12" s="537"/>
      <c r="H12" s="537">
        <v>445</v>
      </c>
      <c r="I12" s="537">
        <v>445</v>
      </c>
      <c r="J12" s="405"/>
      <c r="K12" s="537">
        <f t="shared" ref="K12:K27" si="0">B12+E12+H12</f>
        <v>1877</v>
      </c>
      <c r="L12" s="537">
        <f t="shared" ref="L12:L30" si="1">C12+F12+I12</f>
        <v>1877</v>
      </c>
      <c r="M12" s="440">
        <f t="shared" ref="M12:M30" si="2">D12+G12+J12</f>
        <v>0</v>
      </c>
    </row>
    <row r="13" spans="1:13" x14ac:dyDescent="0.2">
      <c r="A13" s="57" t="s">
        <v>245</v>
      </c>
      <c r="B13" s="537"/>
      <c r="C13" s="537"/>
      <c r="D13" s="537"/>
      <c r="E13" s="537"/>
      <c r="F13" s="537"/>
      <c r="G13" s="537"/>
      <c r="H13" s="537">
        <v>1600</v>
      </c>
      <c r="I13" s="537">
        <v>1600</v>
      </c>
      <c r="J13" s="405"/>
      <c r="K13" s="537">
        <f t="shared" si="0"/>
        <v>1600</v>
      </c>
      <c r="L13" s="537">
        <f t="shared" si="1"/>
        <v>1600</v>
      </c>
      <c r="M13" s="440">
        <f t="shared" si="2"/>
        <v>0</v>
      </c>
    </row>
    <row r="14" spans="1:13" x14ac:dyDescent="0.2">
      <c r="A14" s="57" t="s">
        <v>314</v>
      </c>
      <c r="B14" s="537"/>
      <c r="C14" s="537"/>
      <c r="D14" s="537"/>
      <c r="E14" s="537"/>
      <c r="F14" s="537"/>
      <c r="G14" s="537"/>
      <c r="H14" s="537">
        <v>12</v>
      </c>
      <c r="I14" s="537">
        <v>12</v>
      </c>
      <c r="J14" s="405"/>
      <c r="K14" s="537">
        <f t="shared" si="0"/>
        <v>12</v>
      </c>
      <c r="L14" s="537">
        <f t="shared" si="1"/>
        <v>12</v>
      </c>
      <c r="M14" s="440">
        <f t="shared" si="2"/>
        <v>0</v>
      </c>
    </row>
    <row r="15" spans="1:13" x14ac:dyDescent="0.2">
      <c r="A15" s="57" t="s">
        <v>4</v>
      </c>
      <c r="B15" s="537"/>
      <c r="C15" s="537"/>
      <c r="D15" s="537"/>
      <c r="E15" s="537"/>
      <c r="F15" s="537"/>
      <c r="G15" s="537"/>
      <c r="H15" s="537">
        <v>381</v>
      </c>
      <c r="I15" s="537">
        <v>381</v>
      </c>
      <c r="J15" s="405"/>
      <c r="K15" s="537">
        <f t="shared" si="0"/>
        <v>381</v>
      </c>
      <c r="L15" s="537">
        <f t="shared" si="1"/>
        <v>381</v>
      </c>
      <c r="M15" s="440">
        <f t="shared" si="2"/>
        <v>0</v>
      </c>
    </row>
    <row r="16" spans="1:13" x14ac:dyDescent="0.2">
      <c r="A16" s="57" t="s">
        <v>63</v>
      </c>
      <c r="B16" s="537"/>
      <c r="C16" s="537"/>
      <c r="D16" s="537"/>
      <c r="E16" s="537"/>
      <c r="F16" s="537"/>
      <c r="G16" s="537"/>
      <c r="H16" s="537">
        <v>1778</v>
      </c>
      <c r="I16" s="537">
        <v>1778</v>
      </c>
      <c r="J16" s="405"/>
      <c r="K16" s="537">
        <f t="shared" si="0"/>
        <v>1778</v>
      </c>
      <c r="L16" s="537">
        <f t="shared" si="1"/>
        <v>1778</v>
      </c>
      <c r="M16" s="440">
        <f t="shared" si="2"/>
        <v>0</v>
      </c>
    </row>
    <row r="17" spans="1:13" x14ac:dyDescent="0.2">
      <c r="A17" s="57" t="s">
        <v>5</v>
      </c>
      <c r="B17" s="537">
        <v>1219</v>
      </c>
      <c r="C17" s="537">
        <v>1219</v>
      </c>
      <c r="D17" s="537"/>
      <c r="E17" s="537">
        <v>214</v>
      </c>
      <c r="F17" s="537">
        <v>214</v>
      </c>
      <c r="G17" s="537"/>
      <c r="H17" s="537">
        <v>3493</v>
      </c>
      <c r="I17" s="537">
        <v>3493</v>
      </c>
      <c r="J17" s="405"/>
      <c r="K17" s="537">
        <f>SUM(B17+E17+H17)</f>
        <v>4926</v>
      </c>
      <c r="L17" s="537">
        <f t="shared" si="1"/>
        <v>4926</v>
      </c>
      <c r="M17" s="440">
        <f t="shared" si="2"/>
        <v>0</v>
      </c>
    </row>
    <row r="18" spans="1:13" x14ac:dyDescent="0.2">
      <c r="A18" s="57" t="s">
        <v>246</v>
      </c>
      <c r="B18" s="537">
        <v>1218</v>
      </c>
      <c r="C18" s="537">
        <v>1218</v>
      </c>
      <c r="D18" s="537"/>
      <c r="E18" s="537">
        <v>213</v>
      </c>
      <c r="F18" s="537">
        <v>213</v>
      </c>
      <c r="G18" s="537"/>
      <c r="H18" s="537">
        <v>927</v>
      </c>
      <c r="I18" s="537">
        <v>927</v>
      </c>
      <c r="J18" s="405"/>
      <c r="K18" s="537">
        <f>SUM(B18+E18+H18)</f>
        <v>2358</v>
      </c>
      <c r="L18" s="537">
        <f t="shared" si="1"/>
        <v>2358</v>
      </c>
      <c r="M18" s="440">
        <f t="shared" si="2"/>
        <v>0</v>
      </c>
    </row>
    <row r="19" spans="1:13" x14ac:dyDescent="0.2">
      <c r="A19" s="57" t="s">
        <v>36</v>
      </c>
      <c r="B19" s="537"/>
      <c r="C19" s="537"/>
      <c r="D19" s="537"/>
      <c r="E19" s="537"/>
      <c r="F19" s="537"/>
      <c r="G19" s="537"/>
      <c r="H19" s="537">
        <v>216</v>
      </c>
      <c r="I19" s="537">
        <v>216</v>
      </c>
      <c r="J19" s="405"/>
      <c r="K19" s="537">
        <f t="shared" si="0"/>
        <v>216</v>
      </c>
      <c r="L19" s="537">
        <f t="shared" si="1"/>
        <v>216</v>
      </c>
      <c r="M19" s="440">
        <f t="shared" si="2"/>
        <v>0</v>
      </c>
    </row>
    <row r="20" spans="1:13" x14ac:dyDescent="0.2">
      <c r="A20" s="57" t="s">
        <v>73</v>
      </c>
      <c r="B20" s="537"/>
      <c r="C20" s="537"/>
      <c r="D20" s="537"/>
      <c r="E20" s="537"/>
      <c r="F20" s="537"/>
      <c r="G20" s="537"/>
      <c r="H20" s="537">
        <v>1440</v>
      </c>
      <c r="I20" s="537">
        <v>1440</v>
      </c>
      <c r="J20" s="405"/>
      <c r="K20" s="537">
        <f t="shared" si="0"/>
        <v>1440</v>
      </c>
      <c r="L20" s="537">
        <f t="shared" si="1"/>
        <v>1440</v>
      </c>
      <c r="M20" s="440">
        <f t="shared" si="2"/>
        <v>0</v>
      </c>
    </row>
    <row r="21" spans="1:13" x14ac:dyDescent="0.2">
      <c r="A21" s="57" t="s">
        <v>315</v>
      </c>
      <c r="B21" s="537"/>
      <c r="C21" s="537"/>
      <c r="D21" s="537"/>
      <c r="E21" s="537"/>
      <c r="F21" s="537"/>
      <c r="G21" s="537"/>
      <c r="H21" s="537">
        <v>50</v>
      </c>
      <c r="I21" s="537">
        <v>50</v>
      </c>
      <c r="J21" s="405"/>
      <c r="K21" s="537">
        <f t="shared" si="0"/>
        <v>50</v>
      </c>
      <c r="L21" s="537">
        <f t="shared" ref="L21" si="3">C21+F21+I21</f>
        <v>50</v>
      </c>
      <c r="M21" s="440">
        <f t="shared" ref="M21" si="4">D21+G21+J21</f>
        <v>0</v>
      </c>
    </row>
    <row r="22" spans="1:13" x14ac:dyDescent="0.2">
      <c r="A22" s="57" t="s">
        <v>50</v>
      </c>
      <c r="B22" s="537"/>
      <c r="C22" s="537"/>
      <c r="D22" s="537"/>
      <c r="E22" s="537"/>
      <c r="F22" s="537"/>
      <c r="G22" s="537"/>
      <c r="H22" s="537">
        <v>292</v>
      </c>
      <c r="I22" s="537">
        <v>292</v>
      </c>
      <c r="J22" s="405"/>
      <c r="K22" s="537">
        <f t="shared" si="0"/>
        <v>292</v>
      </c>
      <c r="L22" s="537">
        <f t="shared" si="1"/>
        <v>292</v>
      </c>
      <c r="M22" s="440">
        <f t="shared" si="2"/>
        <v>0</v>
      </c>
    </row>
    <row r="23" spans="1:13" x14ac:dyDescent="0.2">
      <c r="A23" s="57" t="s">
        <v>180</v>
      </c>
      <c r="B23" s="537">
        <v>300</v>
      </c>
      <c r="C23" s="537">
        <v>300</v>
      </c>
      <c r="D23" s="537"/>
      <c r="E23" s="537">
        <v>53</v>
      </c>
      <c r="F23" s="537">
        <v>53</v>
      </c>
      <c r="G23" s="537"/>
      <c r="H23" s="537">
        <v>533</v>
      </c>
      <c r="I23" s="537">
        <v>533</v>
      </c>
      <c r="J23" s="405"/>
      <c r="K23" s="537">
        <f t="shared" si="0"/>
        <v>886</v>
      </c>
      <c r="L23" s="537">
        <f t="shared" si="1"/>
        <v>886</v>
      </c>
      <c r="M23" s="440">
        <f t="shared" si="2"/>
        <v>0</v>
      </c>
    </row>
    <row r="24" spans="1:13" x14ac:dyDescent="0.2">
      <c r="A24" s="57" t="s">
        <v>47</v>
      </c>
      <c r="B24" s="537">
        <v>3151</v>
      </c>
      <c r="C24" s="537">
        <v>3151</v>
      </c>
      <c r="D24" s="537"/>
      <c r="E24" s="537">
        <v>552</v>
      </c>
      <c r="F24" s="537">
        <v>552</v>
      </c>
      <c r="G24" s="537"/>
      <c r="H24" s="537">
        <v>3139</v>
      </c>
      <c r="I24" s="537">
        <v>3139</v>
      </c>
      <c r="J24" s="405"/>
      <c r="K24" s="537">
        <f t="shared" si="0"/>
        <v>6842</v>
      </c>
      <c r="L24" s="537">
        <f t="shared" si="1"/>
        <v>6842</v>
      </c>
      <c r="M24" s="440">
        <f t="shared" si="2"/>
        <v>0</v>
      </c>
    </row>
    <row r="25" spans="1:13" x14ac:dyDescent="0.2">
      <c r="A25" s="57" t="s">
        <v>183</v>
      </c>
      <c r="B25" s="537"/>
      <c r="C25" s="537"/>
      <c r="D25" s="537"/>
      <c r="E25" s="537"/>
      <c r="F25" s="537"/>
      <c r="G25" s="537"/>
      <c r="H25" s="537">
        <v>4482</v>
      </c>
      <c r="I25" s="537">
        <v>4482</v>
      </c>
      <c r="J25" s="405"/>
      <c r="K25" s="537">
        <f t="shared" si="0"/>
        <v>4482</v>
      </c>
      <c r="L25" s="537">
        <f t="shared" si="1"/>
        <v>4482</v>
      </c>
      <c r="M25" s="440">
        <f t="shared" si="2"/>
        <v>0</v>
      </c>
    </row>
    <row r="26" spans="1:13" x14ac:dyDescent="0.2">
      <c r="A26" s="57" t="s">
        <v>75</v>
      </c>
      <c r="B26" s="537"/>
      <c r="C26" s="537"/>
      <c r="D26" s="537"/>
      <c r="E26" s="537"/>
      <c r="F26" s="537"/>
      <c r="G26" s="537"/>
      <c r="H26" s="537">
        <v>890</v>
      </c>
      <c r="I26" s="537">
        <v>890</v>
      </c>
      <c r="J26" s="405"/>
      <c r="K26" s="537">
        <f t="shared" si="0"/>
        <v>890</v>
      </c>
      <c r="L26" s="537">
        <f t="shared" si="1"/>
        <v>890</v>
      </c>
      <c r="M26" s="440">
        <f t="shared" si="2"/>
        <v>0</v>
      </c>
    </row>
    <row r="27" spans="1:13" x14ac:dyDescent="0.2">
      <c r="A27" s="57" t="s">
        <v>184</v>
      </c>
      <c r="B27" s="537"/>
      <c r="C27" s="537"/>
      <c r="D27" s="537"/>
      <c r="E27" s="537"/>
      <c r="F27" s="537"/>
      <c r="G27" s="537"/>
      <c r="H27" s="537">
        <v>101</v>
      </c>
      <c r="I27" s="537">
        <v>101</v>
      </c>
      <c r="J27" s="405"/>
      <c r="K27" s="537">
        <f t="shared" si="0"/>
        <v>101</v>
      </c>
      <c r="L27" s="537">
        <f t="shared" si="1"/>
        <v>101</v>
      </c>
      <c r="M27" s="440">
        <f t="shared" si="2"/>
        <v>0</v>
      </c>
    </row>
    <row r="28" spans="1:13" x14ac:dyDescent="0.2">
      <c r="A28" s="57"/>
      <c r="B28" s="537"/>
      <c r="C28" s="537"/>
      <c r="D28" s="537"/>
      <c r="E28" s="537"/>
      <c r="F28" s="537"/>
      <c r="G28" s="537"/>
      <c r="H28" s="537"/>
      <c r="I28" s="537">
        <v>233</v>
      </c>
      <c r="J28" s="405"/>
      <c r="K28" s="537"/>
      <c r="L28" s="537">
        <f t="shared" si="1"/>
        <v>233</v>
      </c>
      <c r="M28" s="440"/>
    </row>
    <row r="29" spans="1:13" s="35" customFormat="1" x14ac:dyDescent="0.2">
      <c r="A29" s="69" t="s">
        <v>30</v>
      </c>
      <c r="B29" s="538">
        <f>SUM(B11:B27)</f>
        <v>15630</v>
      </c>
      <c r="C29" s="538">
        <f>SUM(C11:C27)</f>
        <v>15630</v>
      </c>
      <c r="D29" s="538">
        <f>SUM(D11:D27)</f>
        <v>0</v>
      </c>
      <c r="E29" s="538">
        <f>SUM(E11:E27)</f>
        <v>2740</v>
      </c>
      <c r="F29" s="538">
        <f t="shared" ref="F29" si="5">SUM(F11:F27)</f>
        <v>2740</v>
      </c>
      <c r="G29" s="538">
        <f>SUM(G11:G27)</f>
        <v>0</v>
      </c>
      <c r="H29" s="538">
        <f>SUM(H11:H27)</f>
        <v>24121</v>
      </c>
      <c r="I29" s="538">
        <f>SUM(I11:I28)</f>
        <v>24354</v>
      </c>
      <c r="J29" s="538">
        <f>SUM(J11:J27)</f>
        <v>0</v>
      </c>
      <c r="K29" s="538">
        <f>B29+E29+H29</f>
        <v>42491</v>
      </c>
      <c r="L29" s="538">
        <f>SUM(L11:L28)</f>
        <v>42724</v>
      </c>
      <c r="M29" s="459">
        <f>SUM(M11:M27)</f>
        <v>0</v>
      </c>
    </row>
    <row r="30" spans="1:13" s="25" customFormat="1" x14ac:dyDescent="0.2">
      <c r="A30" s="66" t="s">
        <v>182</v>
      </c>
      <c r="B30" s="537">
        <v>1050</v>
      </c>
      <c r="C30" s="537">
        <f>1050+4724</f>
        <v>5774</v>
      </c>
      <c r="D30" s="537"/>
      <c r="E30" s="537">
        <v>185</v>
      </c>
      <c r="F30" s="537">
        <f>185+414</f>
        <v>599</v>
      </c>
      <c r="G30" s="537"/>
      <c r="H30" s="537">
        <v>0</v>
      </c>
      <c r="I30" s="537">
        <f>1902+513</f>
        <v>2415</v>
      </c>
      <c r="J30" s="537"/>
      <c r="K30" s="538"/>
      <c r="L30" s="537">
        <f t="shared" si="1"/>
        <v>8788</v>
      </c>
      <c r="M30" s="440">
        <f t="shared" si="2"/>
        <v>0</v>
      </c>
    </row>
    <row r="31" spans="1:13" s="25" customFormat="1" ht="13.5" thickBot="1" x14ac:dyDescent="0.25">
      <c r="A31" s="274" t="s">
        <v>247</v>
      </c>
      <c r="B31" s="539">
        <f>SUM(B30)</f>
        <v>1050</v>
      </c>
      <c r="C31" s="539">
        <f>SUM(C30)</f>
        <v>5774</v>
      </c>
      <c r="D31" s="539">
        <f t="shared" ref="D31:M31" si="6">SUM(D30:D30)</f>
        <v>0</v>
      </c>
      <c r="E31" s="539">
        <f>SUM(E30)</f>
        <v>185</v>
      </c>
      <c r="F31" s="539">
        <f>SUM(F30)</f>
        <v>599</v>
      </c>
      <c r="G31" s="539">
        <f t="shared" si="6"/>
        <v>0</v>
      </c>
      <c r="H31" s="539">
        <f t="shared" si="6"/>
        <v>0</v>
      </c>
      <c r="I31" s="539">
        <f t="shared" ref="I31" si="7">SUM(I30:I30)</f>
        <v>2415</v>
      </c>
      <c r="J31" s="539">
        <f t="shared" si="6"/>
        <v>0</v>
      </c>
      <c r="K31" s="538">
        <f t="shared" ref="K31" si="8">B31+E31+H31</f>
        <v>1235</v>
      </c>
      <c r="L31" s="539">
        <f t="shared" si="6"/>
        <v>8788</v>
      </c>
      <c r="M31" s="458">
        <f t="shared" si="6"/>
        <v>0</v>
      </c>
    </row>
    <row r="32" spans="1:13" x14ac:dyDescent="0.2">
      <c r="A32" s="739" t="s">
        <v>37</v>
      </c>
      <c r="B32" s="65"/>
      <c r="C32" s="65"/>
      <c r="D32" s="461"/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13.5" thickBot="1" x14ac:dyDescent="0.25">
      <c r="A33" s="740"/>
      <c r="B33" s="275">
        <f t="shared" ref="B33:M33" si="9">B29+B31</f>
        <v>16680</v>
      </c>
      <c r="C33" s="275">
        <f t="shared" ref="C33" si="10">C29+C31</f>
        <v>21404</v>
      </c>
      <c r="D33" s="275">
        <f t="shared" si="9"/>
        <v>0</v>
      </c>
      <c r="E33" s="275">
        <f>E29+E31</f>
        <v>2925</v>
      </c>
      <c r="F33" s="275">
        <f>F29+F31</f>
        <v>3339</v>
      </c>
      <c r="G33" s="275">
        <f t="shared" si="9"/>
        <v>0</v>
      </c>
      <c r="H33" s="275">
        <f>H29+H31</f>
        <v>24121</v>
      </c>
      <c r="I33" s="275">
        <f>I29+I31</f>
        <v>26769</v>
      </c>
      <c r="J33" s="275">
        <f t="shared" si="9"/>
        <v>0</v>
      </c>
      <c r="K33" s="275">
        <f>B33+E33+H33</f>
        <v>43726</v>
      </c>
      <c r="L33" s="275">
        <f t="shared" si="9"/>
        <v>51512</v>
      </c>
      <c r="M33" s="275">
        <f t="shared" si="9"/>
        <v>0</v>
      </c>
    </row>
    <row r="34" spans="1:13" x14ac:dyDescent="0.2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2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1:13" x14ac:dyDescent="0.2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1:13" x14ac:dyDescent="0.2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  <row r="38" spans="1:13" x14ac:dyDescent="0.2"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</row>
    <row r="39" spans="1:13" x14ac:dyDescent="0.2"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</row>
    <row r="40" spans="1:13" x14ac:dyDescent="0.2"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</row>
    <row r="41" spans="1:13" x14ac:dyDescent="0.2"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</row>
    <row r="42" spans="1:13" x14ac:dyDescent="0.2"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  <row r="43" spans="1:13" x14ac:dyDescent="0.2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1:13" x14ac:dyDescent="0.2"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pans="1:13" x14ac:dyDescent="0.2"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</row>
    <row r="46" spans="1:13" x14ac:dyDescent="0.2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1:13" x14ac:dyDescent="0.2"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</row>
    <row r="48" spans="1:13" x14ac:dyDescent="0.2"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</row>
    <row r="49" spans="2:13" x14ac:dyDescent="0.2"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</row>
    <row r="50" spans="2:13" x14ac:dyDescent="0.2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</row>
    <row r="51" spans="2:13" x14ac:dyDescent="0.2"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</row>
    <row r="52" spans="2:13" x14ac:dyDescent="0.2"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2:13" x14ac:dyDescent="0.2"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</row>
    <row r="54" spans="2:13" x14ac:dyDescent="0.2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</row>
    <row r="55" spans="2:13" x14ac:dyDescent="0.2"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</row>
    <row r="56" spans="2:13" x14ac:dyDescent="0.2"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</row>
    <row r="57" spans="2:13" x14ac:dyDescent="0.2"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</row>
    <row r="58" spans="2:13" x14ac:dyDescent="0.2"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</row>
    <row r="59" spans="2:13" x14ac:dyDescent="0.2"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</row>
    <row r="60" spans="2:13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</row>
    <row r="61" spans="2:13" x14ac:dyDescent="0.2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</row>
    <row r="62" spans="2:13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</row>
    <row r="63" spans="2:13" x14ac:dyDescent="0.2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</row>
    <row r="64" spans="2:13" x14ac:dyDescent="0.2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</row>
    <row r="65" spans="2:13" x14ac:dyDescent="0.2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</row>
    <row r="66" spans="2:13" x14ac:dyDescent="0.2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</row>
    <row r="67" spans="2:13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</row>
    <row r="68" spans="2:13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2:13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2:13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2:13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</row>
    <row r="72" spans="2:13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</row>
    <row r="73" spans="2:13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</row>
    <row r="74" spans="2:13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</row>
    <row r="75" spans="2:13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</row>
    <row r="76" spans="2:13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</row>
    <row r="77" spans="2:13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</row>
    <row r="78" spans="2:13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</row>
    <row r="79" spans="2:13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</row>
    <row r="80" spans="2:13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</row>
    <row r="81" spans="2:13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</row>
    <row r="82" spans="2:13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</row>
    <row r="83" spans="2:13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</row>
    <row r="84" spans="2:13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</row>
    <row r="85" spans="2:13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</row>
    <row r="86" spans="2:13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</row>
    <row r="87" spans="2:13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</row>
    <row r="88" spans="2:13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</row>
    <row r="89" spans="2:13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</row>
    <row r="90" spans="2:13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</row>
    <row r="91" spans="2:13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</row>
    <row r="92" spans="2:13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</row>
    <row r="93" spans="2:13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</row>
    <row r="94" spans="2:13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</row>
    <row r="95" spans="2:13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</row>
    <row r="96" spans="2:13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</row>
    <row r="97" spans="2:13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</row>
    <row r="98" spans="2:13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</row>
    <row r="99" spans="2:13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</row>
    <row r="100" spans="2:13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</row>
    <row r="101" spans="2:13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</row>
    <row r="102" spans="2:13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</row>
    <row r="103" spans="2:13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</row>
    <row r="104" spans="2:13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</row>
    <row r="105" spans="2:13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</row>
    <row r="106" spans="2:13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</row>
    <row r="107" spans="2:13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</row>
    <row r="108" spans="2:13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</row>
    <row r="109" spans="2:13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</row>
    <row r="110" spans="2:13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</row>
    <row r="111" spans="2:13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</row>
    <row r="112" spans="2:13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</row>
    <row r="113" spans="2:13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</row>
    <row r="114" spans="2:13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</row>
    <row r="115" spans="2:13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</row>
    <row r="116" spans="2:13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</row>
    <row r="117" spans="2:13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</row>
    <row r="118" spans="2:13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</row>
    <row r="119" spans="2:13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</row>
    <row r="120" spans="2:13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</row>
    <row r="121" spans="2:13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</row>
    <row r="122" spans="2:13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</row>
    <row r="123" spans="2:13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</row>
    <row r="124" spans="2:13" x14ac:dyDescent="0.2">
      <c r="B124" s="60"/>
      <c r="C124" s="60"/>
      <c r="D124" s="60"/>
      <c r="K124" s="60"/>
    </row>
    <row r="125" spans="2:13" x14ac:dyDescent="0.2">
      <c r="B125" s="60"/>
      <c r="C125" s="60"/>
      <c r="D125" s="60"/>
      <c r="K125" s="60"/>
    </row>
    <row r="126" spans="2:13" x14ac:dyDescent="0.2">
      <c r="B126" s="60"/>
      <c r="C126" s="60"/>
      <c r="D126" s="60"/>
      <c r="K126" s="60"/>
    </row>
    <row r="127" spans="2:13" x14ac:dyDescent="0.2">
      <c r="B127" s="60"/>
      <c r="C127" s="60"/>
      <c r="D127" s="60"/>
      <c r="K127" s="60"/>
    </row>
    <row r="128" spans="2:13" x14ac:dyDescent="0.2">
      <c r="B128" s="60"/>
      <c r="C128" s="60"/>
      <c r="D128" s="60"/>
      <c r="K128" s="60"/>
    </row>
    <row r="129" spans="2:11" x14ac:dyDescent="0.2">
      <c r="B129" s="60"/>
      <c r="C129" s="60"/>
      <c r="D129" s="60"/>
      <c r="K129" s="60"/>
    </row>
    <row r="130" spans="2:11" x14ac:dyDescent="0.2">
      <c r="B130" s="60"/>
      <c r="C130" s="60"/>
      <c r="D130" s="60"/>
      <c r="K130" s="60"/>
    </row>
    <row r="131" spans="2:11" x14ac:dyDescent="0.2">
      <c r="B131" s="60"/>
      <c r="C131" s="60"/>
      <c r="D131" s="60"/>
      <c r="K131" s="60"/>
    </row>
    <row r="132" spans="2:11" x14ac:dyDescent="0.2">
      <c r="B132" s="60"/>
      <c r="C132" s="60"/>
      <c r="D132" s="60"/>
      <c r="K132" s="60"/>
    </row>
    <row r="133" spans="2:11" x14ac:dyDescent="0.2">
      <c r="B133" s="60"/>
      <c r="C133" s="60"/>
      <c r="D133" s="60"/>
      <c r="K133" s="60"/>
    </row>
    <row r="134" spans="2:11" x14ac:dyDescent="0.2">
      <c r="B134" s="60"/>
      <c r="C134" s="60"/>
      <c r="D134" s="60"/>
      <c r="K134" s="60"/>
    </row>
    <row r="135" spans="2:11" x14ac:dyDescent="0.2">
      <c r="B135" s="60"/>
      <c r="C135" s="60"/>
      <c r="D135" s="60"/>
      <c r="K135" s="60"/>
    </row>
    <row r="136" spans="2:11" x14ac:dyDescent="0.2">
      <c r="B136" s="60"/>
      <c r="C136" s="60"/>
      <c r="D136" s="60"/>
      <c r="K136" s="60"/>
    </row>
    <row r="137" spans="2:11" x14ac:dyDescent="0.2">
      <c r="B137" s="60"/>
      <c r="C137" s="60"/>
      <c r="D137" s="60"/>
      <c r="K137" s="60"/>
    </row>
    <row r="138" spans="2:11" x14ac:dyDescent="0.2">
      <c r="B138" s="60"/>
      <c r="C138" s="60"/>
      <c r="D138" s="60"/>
      <c r="K138" s="60"/>
    </row>
    <row r="139" spans="2:11" x14ac:dyDescent="0.2">
      <c r="B139" s="60"/>
      <c r="C139" s="60"/>
      <c r="D139" s="60"/>
      <c r="K139" s="60"/>
    </row>
    <row r="140" spans="2:11" x14ac:dyDescent="0.2">
      <c r="B140" s="60"/>
      <c r="C140" s="60"/>
      <c r="D140" s="60"/>
      <c r="K140" s="60"/>
    </row>
    <row r="141" spans="2:11" x14ac:dyDescent="0.2">
      <c r="B141" s="60"/>
      <c r="C141" s="60"/>
      <c r="D141" s="60"/>
      <c r="K141" s="60"/>
    </row>
    <row r="142" spans="2:11" x14ac:dyDescent="0.2">
      <c r="B142" s="60"/>
      <c r="C142" s="60"/>
      <c r="D142" s="60"/>
      <c r="K142" s="60"/>
    </row>
    <row r="143" spans="2:11" x14ac:dyDescent="0.2">
      <c r="B143" s="60"/>
      <c r="C143" s="60"/>
      <c r="D143" s="60"/>
      <c r="K143" s="60"/>
    </row>
    <row r="144" spans="2:11" x14ac:dyDescent="0.2">
      <c r="B144" s="60"/>
      <c r="C144" s="60"/>
      <c r="D144" s="60"/>
      <c r="K144" s="60"/>
    </row>
    <row r="145" spans="2:11" x14ac:dyDescent="0.2">
      <c r="B145" s="60"/>
      <c r="C145" s="60"/>
      <c r="D145" s="60"/>
      <c r="K145" s="60"/>
    </row>
    <row r="146" spans="2:11" x14ac:dyDescent="0.2">
      <c r="B146" s="60"/>
      <c r="C146" s="60"/>
      <c r="D146" s="60"/>
      <c r="K146" s="60"/>
    </row>
    <row r="147" spans="2:11" x14ac:dyDescent="0.2">
      <c r="B147" s="60"/>
      <c r="C147" s="60"/>
      <c r="D147" s="60"/>
      <c r="K147" s="60"/>
    </row>
    <row r="148" spans="2:11" x14ac:dyDescent="0.2">
      <c r="B148" s="60"/>
      <c r="C148" s="60"/>
      <c r="D148" s="60"/>
      <c r="K148" s="60"/>
    </row>
    <row r="149" spans="2:11" x14ac:dyDescent="0.2">
      <c r="B149" s="60"/>
      <c r="C149" s="60"/>
      <c r="D149" s="60"/>
      <c r="K149" s="60"/>
    </row>
    <row r="150" spans="2:11" x14ac:dyDescent="0.2">
      <c r="B150" s="60"/>
      <c r="C150" s="60"/>
      <c r="D150" s="60"/>
      <c r="K150" s="60"/>
    </row>
    <row r="151" spans="2:11" x14ac:dyDescent="0.2">
      <c r="B151" s="60"/>
      <c r="C151" s="60"/>
      <c r="D151" s="60"/>
      <c r="K151" s="60"/>
    </row>
    <row r="152" spans="2:11" x14ac:dyDescent="0.2">
      <c r="B152" s="60"/>
      <c r="C152" s="60"/>
      <c r="D152" s="60"/>
      <c r="K152" s="60"/>
    </row>
    <row r="153" spans="2:11" x14ac:dyDescent="0.2">
      <c r="B153" s="60"/>
      <c r="C153" s="60"/>
      <c r="D153" s="60"/>
      <c r="K153" s="60"/>
    </row>
    <row r="154" spans="2:11" x14ac:dyDescent="0.2">
      <c r="B154" s="60"/>
      <c r="C154" s="60"/>
      <c r="D154" s="60"/>
      <c r="K154" s="60"/>
    </row>
    <row r="155" spans="2:11" x14ac:dyDescent="0.2">
      <c r="B155" s="60"/>
      <c r="C155" s="60"/>
      <c r="D155" s="60"/>
      <c r="K155" s="60"/>
    </row>
    <row r="156" spans="2:11" x14ac:dyDescent="0.2">
      <c r="B156" s="60"/>
      <c r="C156" s="60"/>
      <c r="D156" s="60"/>
      <c r="K156" s="60"/>
    </row>
    <row r="157" spans="2:11" x14ac:dyDescent="0.2">
      <c r="B157" s="60"/>
      <c r="C157" s="60"/>
      <c r="D157" s="60"/>
      <c r="K157" s="60"/>
    </row>
    <row r="158" spans="2:11" x14ac:dyDescent="0.2">
      <c r="B158" s="60"/>
      <c r="C158" s="60"/>
      <c r="D158" s="60"/>
      <c r="K158" s="60"/>
    </row>
    <row r="159" spans="2:11" x14ac:dyDescent="0.2">
      <c r="B159" s="60"/>
      <c r="C159" s="60"/>
      <c r="D159" s="60"/>
      <c r="K159" s="60"/>
    </row>
    <row r="160" spans="2:11" x14ac:dyDescent="0.2">
      <c r="B160" s="60"/>
      <c r="C160" s="60"/>
      <c r="D160" s="60"/>
      <c r="K160" s="60"/>
    </row>
    <row r="161" spans="2:11" x14ac:dyDescent="0.2">
      <c r="B161" s="60"/>
      <c r="C161" s="60"/>
      <c r="D161" s="60"/>
      <c r="K161" s="60"/>
    </row>
    <row r="162" spans="2:11" x14ac:dyDescent="0.2">
      <c r="B162" s="60"/>
      <c r="C162" s="60"/>
      <c r="D162" s="60"/>
      <c r="K162" s="60"/>
    </row>
    <row r="163" spans="2:11" x14ac:dyDescent="0.2">
      <c r="B163" s="60"/>
      <c r="C163" s="60"/>
      <c r="D163" s="60"/>
      <c r="K163" s="60"/>
    </row>
    <row r="164" spans="2:11" x14ac:dyDescent="0.2">
      <c r="B164" s="60"/>
      <c r="C164" s="60"/>
      <c r="D164" s="60"/>
      <c r="K164" s="60"/>
    </row>
    <row r="165" spans="2:11" x14ac:dyDescent="0.2">
      <c r="B165" s="60"/>
      <c r="C165" s="60"/>
      <c r="D165" s="60"/>
      <c r="K165" s="60"/>
    </row>
    <row r="166" spans="2:11" x14ac:dyDescent="0.2">
      <c r="B166" s="60"/>
      <c r="C166" s="60"/>
      <c r="D166" s="60"/>
      <c r="K166" s="60"/>
    </row>
    <row r="167" spans="2:11" x14ac:dyDescent="0.2">
      <c r="B167" s="60"/>
      <c r="C167" s="60"/>
      <c r="D167" s="60"/>
      <c r="K167" s="60"/>
    </row>
    <row r="168" spans="2:11" x14ac:dyDescent="0.2">
      <c r="B168" s="60"/>
      <c r="C168" s="60"/>
      <c r="D168" s="60"/>
      <c r="K168" s="60"/>
    </row>
    <row r="169" spans="2:11" x14ac:dyDescent="0.2">
      <c r="B169" s="60"/>
      <c r="C169" s="60"/>
      <c r="D169" s="60"/>
      <c r="K169" s="60"/>
    </row>
    <row r="170" spans="2:11" x14ac:dyDescent="0.2">
      <c r="B170" s="60"/>
      <c r="C170" s="60"/>
      <c r="D170" s="60"/>
      <c r="K170" s="60"/>
    </row>
    <row r="171" spans="2:11" x14ac:dyDescent="0.2">
      <c r="B171" s="60"/>
      <c r="C171" s="60"/>
      <c r="D171" s="60"/>
      <c r="K171" s="60"/>
    </row>
    <row r="172" spans="2:11" x14ac:dyDescent="0.2">
      <c r="B172" s="60"/>
      <c r="C172" s="60"/>
      <c r="D172" s="60"/>
      <c r="K172" s="60"/>
    </row>
    <row r="173" spans="2:11" x14ac:dyDescent="0.2">
      <c r="B173" s="60"/>
      <c r="C173" s="60"/>
      <c r="D173" s="60"/>
      <c r="K173" s="60"/>
    </row>
    <row r="174" spans="2:11" x14ac:dyDescent="0.2">
      <c r="B174" s="60"/>
      <c r="C174" s="60"/>
      <c r="D174" s="60"/>
      <c r="K174" s="60"/>
    </row>
    <row r="175" spans="2:11" x14ac:dyDescent="0.2">
      <c r="B175" s="60"/>
      <c r="C175" s="60"/>
      <c r="D175" s="60"/>
      <c r="K175" s="60"/>
    </row>
    <row r="176" spans="2:11" x14ac:dyDescent="0.2">
      <c r="B176" s="60"/>
      <c r="C176" s="60"/>
      <c r="D176" s="60"/>
      <c r="K176" s="60"/>
    </row>
    <row r="177" spans="2:11" x14ac:dyDescent="0.2">
      <c r="B177" s="60"/>
      <c r="C177" s="60"/>
      <c r="D177" s="60"/>
      <c r="K177" s="60"/>
    </row>
    <row r="178" spans="2:11" x14ac:dyDescent="0.2">
      <c r="B178" s="60"/>
      <c r="C178" s="60"/>
      <c r="D178" s="60"/>
      <c r="K178" s="60"/>
    </row>
    <row r="179" spans="2:11" x14ac:dyDescent="0.2">
      <c r="B179" s="60"/>
      <c r="C179" s="60"/>
      <c r="D179" s="60"/>
      <c r="K179" s="60"/>
    </row>
    <row r="180" spans="2:11" x14ac:dyDescent="0.2">
      <c r="B180" s="60"/>
      <c r="C180" s="60"/>
      <c r="D180" s="60"/>
      <c r="K180" s="60"/>
    </row>
    <row r="181" spans="2:11" x14ac:dyDescent="0.2">
      <c r="B181" s="60"/>
      <c r="C181" s="60"/>
      <c r="D181" s="60"/>
      <c r="K181" s="60"/>
    </row>
    <row r="182" spans="2:11" x14ac:dyDescent="0.2">
      <c r="B182" s="60"/>
      <c r="C182" s="60"/>
      <c r="D182" s="60"/>
      <c r="K182" s="60"/>
    </row>
    <row r="183" spans="2:11" x14ac:dyDescent="0.2">
      <c r="B183" s="60"/>
      <c r="C183" s="60"/>
      <c r="D183" s="60"/>
      <c r="K183" s="60"/>
    </row>
    <row r="184" spans="2:11" x14ac:dyDescent="0.2">
      <c r="B184" s="60"/>
      <c r="C184" s="60"/>
      <c r="D184" s="60"/>
      <c r="K184" s="60"/>
    </row>
    <row r="185" spans="2:11" x14ac:dyDescent="0.2">
      <c r="B185" s="60"/>
      <c r="C185" s="60"/>
      <c r="D185" s="60"/>
      <c r="K185" s="60"/>
    </row>
    <row r="186" spans="2:11" x14ac:dyDescent="0.2">
      <c r="B186" s="60"/>
      <c r="C186" s="60"/>
      <c r="D186" s="60"/>
      <c r="K186" s="60"/>
    </row>
    <row r="187" spans="2:11" x14ac:dyDescent="0.2">
      <c r="B187" s="60"/>
      <c r="C187" s="60"/>
      <c r="D187" s="60"/>
      <c r="K187" s="60"/>
    </row>
    <row r="188" spans="2:11" x14ac:dyDescent="0.2">
      <c r="B188" s="60"/>
      <c r="C188" s="60"/>
      <c r="D188" s="60"/>
      <c r="K188" s="60"/>
    </row>
    <row r="189" spans="2:11" x14ac:dyDescent="0.2">
      <c r="B189" s="60"/>
      <c r="C189" s="60"/>
      <c r="D189" s="60"/>
      <c r="K189" s="60"/>
    </row>
    <row r="190" spans="2:11" x14ac:dyDescent="0.2">
      <c r="B190" s="60"/>
      <c r="C190" s="60"/>
      <c r="D190" s="60"/>
      <c r="K190" s="60"/>
    </row>
    <row r="191" spans="2:11" x14ac:dyDescent="0.2">
      <c r="B191" s="60"/>
      <c r="C191" s="60"/>
      <c r="D191" s="60"/>
      <c r="K191" s="60"/>
    </row>
    <row r="192" spans="2:11" x14ac:dyDescent="0.2">
      <c r="B192" s="60"/>
      <c r="C192" s="60"/>
      <c r="D192" s="60"/>
      <c r="K192" s="60"/>
    </row>
    <row r="193" spans="3:11" x14ac:dyDescent="0.2">
      <c r="C193" s="60"/>
      <c r="D193" s="60"/>
      <c r="K193" s="60"/>
    </row>
    <row r="194" spans="3:11" x14ac:dyDescent="0.2">
      <c r="C194" s="60"/>
      <c r="D194" s="60"/>
      <c r="K194" s="60"/>
    </row>
    <row r="195" spans="3:11" x14ac:dyDescent="0.2">
      <c r="C195" s="60"/>
      <c r="D195" s="60"/>
      <c r="K195" s="60"/>
    </row>
    <row r="196" spans="3:11" x14ac:dyDescent="0.2">
      <c r="C196" s="60"/>
      <c r="D196" s="60"/>
      <c r="K196" s="60"/>
    </row>
    <row r="197" spans="3:11" x14ac:dyDescent="0.2">
      <c r="C197" s="60"/>
      <c r="D197" s="60"/>
      <c r="K197" s="60"/>
    </row>
    <row r="198" spans="3:11" x14ac:dyDescent="0.2">
      <c r="C198" s="60"/>
      <c r="D198" s="60"/>
      <c r="K198" s="60"/>
    </row>
    <row r="199" spans="3:11" x14ac:dyDescent="0.2">
      <c r="C199" s="60"/>
      <c r="D199" s="60"/>
      <c r="K199" s="60"/>
    </row>
    <row r="200" spans="3:11" x14ac:dyDescent="0.2">
      <c r="C200" s="60"/>
      <c r="D200" s="60"/>
      <c r="K200" s="60"/>
    </row>
    <row r="201" spans="3:11" x14ac:dyDescent="0.2">
      <c r="C201" s="60"/>
      <c r="D201" s="60"/>
      <c r="K201" s="60"/>
    </row>
    <row r="202" spans="3:11" x14ac:dyDescent="0.2">
      <c r="C202" s="60"/>
      <c r="D202" s="60"/>
      <c r="K202" s="60"/>
    </row>
    <row r="203" spans="3:11" x14ac:dyDescent="0.2">
      <c r="C203" s="60"/>
      <c r="D203" s="60"/>
      <c r="K203" s="60"/>
    </row>
    <row r="204" spans="3:11" x14ac:dyDescent="0.2">
      <c r="C204" s="60"/>
      <c r="D204" s="60"/>
      <c r="K204" s="60"/>
    </row>
    <row r="205" spans="3:11" x14ac:dyDescent="0.2">
      <c r="C205" s="60"/>
      <c r="D205" s="60"/>
      <c r="K205" s="60"/>
    </row>
    <row r="206" spans="3:11" x14ac:dyDescent="0.2">
      <c r="C206" s="60"/>
      <c r="D206" s="60"/>
      <c r="K206" s="60"/>
    </row>
    <row r="207" spans="3:11" x14ac:dyDescent="0.2">
      <c r="K207" s="60"/>
    </row>
    <row r="208" spans="3:11" x14ac:dyDescent="0.2">
      <c r="K208" s="60"/>
    </row>
    <row r="209" spans="11:11" x14ac:dyDescent="0.2">
      <c r="K209" s="60"/>
    </row>
    <row r="210" spans="11:11" x14ac:dyDescent="0.2">
      <c r="K210" s="60"/>
    </row>
    <row r="211" spans="11:11" x14ac:dyDescent="0.2">
      <c r="K211" s="60"/>
    </row>
    <row r="212" spans="11:11" x14ac:dyDescent="0.2">
      <c r="K212" s="60"/>
    </row>
    <row r="213" spans="11:11" x14ac:dyDescent="0.2">
      <c r="K213" s="60"/>
    </row>
    <row r="214" spans="11:11" x14ac:dyDescent="0.2">
      <c r="K214" s="60"/>
    </row>
    <row r="215" spans="11:11" x14ac:dyDescent="0.2">
      <c r="K215" s="60"/>
    </row>
    <row r="216" spans="11:11" x14ac:dyDescent="0.2">
      <c r="K216" s="60"/>
    </row>
    <row r="217" spans="11:11" x14ac:dyDescent="0.2">
      <c r="K217" s="60"/>
    </row>
    <row r="218" spans="11:11" x14ac:dyDescent="0.2">
      <c r="K218" s="60"/>
    </row>
    <row r="219" spans="11:11" x14ac:dyDescent="0.2">
      <c r="K219" s="60"/>
    </row>
    <row r="220" spans="11:11" x14ac:dyDescent="0.2">
      <c r="K220" s="60"/>
    </row>
    <row r="221" spans="11:11" x14ac:dyDescent="0.2">
      <c r="K221" s="60"/>
    </row>
    <row r="222" spans="11:11" x14ac:dyDescent="0.2">
      <c r="K222" s="60"/>
    </row>
    <row r="223" spans="11:11" x14ac:dyDescent="0.2">
      <c r="K223" s="60"/>
    </row>
    <row r="224" spans="11:11" x14ac:dyDescent="0.2">
      <c r="K224" s="60"/>
    </row>
    <row r="225" spans="11:11" x14ac:dyDescent="0.2">
      <c r="K225" s="60"/>
    </row>
    <row r="226" spans="11:11" x14ac:dyDescent="0.2">
      <c r="K226" s="60"/>
    </row>
    <row r="227" spans="11:11" x14ac:dyDescent="0.2">
      <c r="K227" s="60"/>
    </row>
  </sheetData>
  <mergeCells count="9">
    <mergeCell ref="A32:A33"/>
    <mergeCell ref="A2:M2"/>
    <mergeCell ref="A5:M5"/>
    <mergeCell ref="K6:M6"/>
    <mergeCell ref="A9:A10"/>
    <mergeCell ref="E8:G8"/>
    <mergeCell ref="H8:J8"/>
    <mergeCell ref="K8:M8"/>
    <mergeCell ref="B8:D8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D161"/>
  <sheetViews>
    <sheetView topLeftCell="A7" zoomScaleNormal="100" workbookViewId="0">
      <selection activeCell="A10" sqref="A10:D10"/>
    </sheetView>
  </sheetViews>
  <sheetFormatPr defaultRowHeight="12.75" x14ac:dyDescent="0.2"/>
  <cols>
    <col min="1" max="1" width="53.85546875" style="1" customWidth="1"/>
    <col min="2" max="2" width="14.7109375" style="2" customWidth="1"/>
    <col min="3" max="3" width="12.7109375" style="1" customWidth="1"/>
    <col min="4" max="4" width="13.42578125" style="1" customWidth="1"/>
    <col min="5" max="8" width="9.140625" style="1"/>
    <col min="9" max="9" width="8.42578125" style="1" customWidth="1"/>
    <col min="10" max="16384" width="9.140625" style="1"/>
  </cols>
  <sheetData>
    <row r="1" spans="1:4" hidden="1" x14ac:dyDescent="0.2"/>
    <row r="2" spans="1:4" hidden="1" x14ac:dyDescent="0.2"/>
    <row r="3" spans="1:4" hidden="1" x14ac:dyDescent="0.2"/>
    <row r="4" spans="1:4" hidden="1" x14ac:dyDescent="0.2"/>
    <row r="5" spans="1:4" hidden="1" x14ac:dyDescent="0.2"/>
    <row r="6" spans="1:4" hidden="1" x14ac:dyDescent="0.2"/>
    <row r="7" spans="1:4" x14ac:dyDescent="0.2">
      <c r="A7" s="749" t="s">
        <v>192</v>
      </c>
      <c r="B7" s="750"/>
      <c r="C7" s="750"/>
      <c r="D7" s="750"/>
    </row>
    <row r="8" spans="1:4" x14ac:dyDescent="0.2">
      <c r="A8" s="749" t="s">
        <v>362</v>
      </c>
      <c r="B8" s="750"/>
      <c r="C8" s="750"/>
      <c r="D8" s="750"/>
    </row>
    <row r="10" spans="1:4" x14ac:dyDescent="0.2">
      <c r="A10" s="751" t="s">
        <v>595</v>
      </c>
      <c r="B10" s="750"/>
      <c r="C10" s="751"/>
      <c r="D10" s="751"/>
    </row>
    <row r="11" spans="1:4" x14ac:dyDescent="0.2">
      <c r="C11" s="730" t="s">
        <v>189</v>
      </c>
      <c r="D11" s="730"/>
    </row>
    <row r="12" spans="1:4" ht="13.5" thickBot="1" x14ac:dyDescent="0.25">
      <c r="D12" s="1" t="s">
        <v>232</v>
      </c>
    </row>
    <row r="13" spans="1:4" x14ac:dyDescent="0.2">
      <c r="A13" s="3" t="s">
        <v>6</v>
      </c>
      <c r="B13" s="4"/>
      <c r="C13" s="5"/>
      <c r="D13" s="6"/>
    </row>
    <row r="14" spans="1:4" ht="13.5" thickBot="1" x14ac:dyDescent="0.25">
      <c r="A14" s="7" t="s">
        <v>7</v>
      </c>
      <c r="B14" s="8"/>
      <c r="C14" s="9"/>
      <c r="D14" s="10"/>
    </row>
    <row r="15" spans="1:4" x14ac:dyDescent="0.2">
      <c r="A15" s="11" t="s">
        <v>264</v>
      </c>
      <c r="B15" s="12" t="s">
        <v>9</v>
      </c>
      <c r="C15" s="13"/>
      <c r="D15" s="752" t="s">
        <v>10</v>
      </c>
    </row>
    <row r="16" spans="1:4" ht="13.5" thickBot="1" x14ac:dyDescent="0.25">
      <c r="A16" s="14"/>
      <c r="B16" s="18" t="s">
        <v>23</v>
      </c>
      <c r="C16" s="15" t="s">
        <v>11</v>
      </c>
      <c r="D16" s="753"/>
    </row>
    <row r="17" spans="1:4" x14ac:dyDescent="0.2">
      <c r="A17" s="335" t="s">
        <v>39</v>
      </c>
      <c r="B17" s="523">
        <f>B18+B19</f>
        <v>54988</v>
      </c>
      <c r="C17" s="523">
        <f>C18+C19</f>
        <v>54988</v>
      </c>
      <c r="D17" s="337"/>
    </row>
    <row r="18" spans="1:4" x14ac:dyDescent="0.2">
      <c r="A18" s="474" t="s">
        <v>392</v>
      </c>
      <c r="B18" s="382">
        <v>52000</v>
      </c>
      <c r="C18" s="382">
        <v>52000</v>
      </c>
      <c r="D18" s="191"/>
    </row>
    <row r="19" spans="1:4" x14ac:dyDescent="0.2">
      <c r="A19" s="474" t="s">
        <v>391</v>
      </c>
      <c r="B19" s="382">
        <v>2988</v>
      </c>
      <c r="C19" s="382">
        <v>2988</v>
      </c>
      <c r="D19" s="191"/>
    </row>
    <row r="20" spans="1:4" x14ac:dyDescent="0.2">
      <c r="A20" s="178" t="s">
        <v>425</v>
      </c>
      <c r="B20" s="419">
        <f>B21+B22</f>
        <v>67732</v>
      </c>
      <c r="C20" s="419">
        <f>C21+C22</f>
        <v>67732</v>
      </c>
      <c r="D20" s="192"/>
    </row>
    <row r="21" spans="1:4" x14ac:dyDescent="0.2">
      <c r="A21" s="474" t="s">
        <v>125</v>
      </c>
      <c r="B21" s="408">
        <v>67732</v>
      </c>
      <c r="C21" s="408">
        <v>67732</v>
      </c>
      <c r="D21" s="192"/>
    </row>
    <row r="22" spans="1:4" x14ac:dyDescent="0.2">
      <c r="A22" s="474" t="s">
        <v>360</v>
      </c>
      <c r="B22" s="541">
        <v>0</v>
      </c>
      <c r="C22" s="541">
        <v>0</v>
      </c>
      <c r="D22" s="236"/>
    </row>
    <row r="23" spans="1:4" ht="13.5" thickBot="1" x14ac:dyDescent="0.25">
      <c r="A23" s="193" t="s">
        <v>40</v>
      </c>
      <c r="B23" s="520">
        <v>1250</v>
      </c>
      <c r="C23" s="520">
        <v>1250</v>
      </c>
      <c r="D23" s="238"/>
    </row>
    <row r="24" spans="1:4" ht="13.5" thickBot="1" x14ac:dyDescent="0.25">
      <c r="A24" s="430" t="s">
        <v>265</v>
      </c>
      <c r="B24" s="431">
        <f>B20+B17+B23</f>
        <v>123970</v>
      </c>
      <c r="C24" s="431">
        <f>C20+C17+C23</f>
        <v>123970</v>
      </c>
      <c r="D24" s="432"/>
    </row>
    <row r="25" spans="1:4" hidden="1" x14ac:dyDescent="0.2">
      <c r="A25" s="195"/>
      <c r="B25" s="196"/>
      <c r="C25" s="196"/>
      <c r="D25" s="196"/>
    </row>
    <row r="26" spans="1:4" hidden="1" x14ac:dyDescent="0.2">
      <c r="A26" s="195"/>
      <c r="B26" s="196"/>
      <c r="C26" s="196"/>
      <c r="D26" s="196"/>
    </row>
    <row r="27" spans="1:4" hidden="1" x14ac:dyDescent="0.2">
      <c r="A27" s="161"/>
      <c r="B27" s="162"/>
      <c r="C27" s="162"/>
      <c r="D27" s="162"/>
    </row>
    <row r="28" spans="1:4" hidden="1" x14ac:dyDescent="0.2">
      <c r="A28" s="161"/>
      <c r="B28" s="162"/>
      <c r="C28" s="162"/>
      <c r="D28" s="162"/>
    </row>
    <row r="29" spans="1:4" x14ac:dyDescent="0.2">
      <c r="A29" s="161"/>
      <c r="B29" s="162"/>
      <c r="C29" s="162"/>
      <c r="D29" s="162"/>
    </row>
    <row r="30" spans="1:4" x14ac:dyDescent="0.2">
      <c r="A30" s="747" t="s">
        <v>192</v>
      </c>
      <c r="B30" s="748"/>
      <c r="C30" s="748"/>
      <c r="D30" s="748"/>
    </row>
    <row r="31" spans="1:4" x14ac:dyDescent="0.2">
      <c r="A31" s="747" t="s">
        <v>362</v>
      </c>
      <c r="B31" s="748"/>
      <c r="C31" s="748"/>
      <c r="D31" s="748"/>
    </row>
    <row r="32" spans="1:4" hidden="1" x14ac:dyDescent="0.2">
      <c r="A32" s="754"/>
      <c r="B32" s="716"/>
      <c r="C32" s="754"/>
      <c r="D32" s="754"/>
    </row>
    <row r="33" spans="1:4" hidden="1" x14ac:dyDescent="0.2">
      <c r="A33" s="161"/>
      <c r="B33" s="162"/>
      <c r="C33" s="161"/>
      <c r="D33" s="161"/>
    </row>
    <row r="34" spans="1:4" hidden="1" x14ac:dyDescent="0.2">
      <c r="A34" s="161"/>
      <c r="B34" s="162"/>
      <c r="C34" s="161"/>
      <c r="D34" s="161"/>
    </row>
    <row r="35" spans="1:4" hidden="1" x14ac:dyDescent="0.2">
      <c r="A35" s="161"/>
      <c r="B35" s="162"/>
      <c r="C35" s="755"/>
      <c r="D35" s="755"/>
    </row>
    <row r="36" spans="1:4" ht="13.5" hidden="1" thickBot="1" x14ac:dyDescent="0.25">
      <c r="A36" s="161"/>
      <c r="B36" s="162"/>
      <c r="C36" s="756" t="s">
        <v>154</v>
      </c>
      <c r="D36" s="756"/>
    </row>
    <row r="37" spans="1:4" ht="13.5" thickBot="1" x14ac:dyDescent="0.25">
      <c r="A37" s="161"/>
      <c r="B37" s="162"/>
      <c r="C37" s="276"/>
      <c r="D37" s="276"/>
    </row>
    <row r="38" spans="1:4" x14ac:dyDescent="0.2">
      <c r="A38" s="164" t="s">
        <v>12</v>
      </c>
      <c r="B38" s="165"/>
      <c r="C38" s="166"/>
      <c r="D38" s="197"/>
    </row>
    <row r="39" spans="1:4" ht="13.5" thickBot="1" x14ac:dyDescent="0.25">
      <c r="A39" s="198" t="s">
        <v>7</v>
      </c>
      <c r="B39" s="199"/>
      <c r="C39" s="195"/>
      <c r="D39" s="200"/>
    </row>
    <row r="40" spans="1:4" x14ac:dyDescent="0.2">
      <c r="A40" s="167" t="s">
        <v>13</v>
      </c>
      <c r="B40" s="168" t="s">
        <v>9</v>
      </c>
      <c r="C40" s="169"/>
      <c r="D40" s="757" t="s">
        <v>10</v>
      </c>
    </row>
    <row r="41" spans="1:4" ht="13.5" thickBot="1" x14ac:dyDescent="0.25">
      <c r="A41" s="201"/>
      <c r="B41" s="202" t="s">
        <v>23</v>
      </c>
      <c r="C41" s="203" t="s">
        <v>11</v>
      </c>
      <c r="D41" s="758"/>
    </row>
    <row r="42" spans="1:4" x14ac:dyDescent="0.2">
      <c r="A42" s="278" t="s">
        <v>14</v>
      </c>
      <c r="B42" s="540">
        <f>SUM(B43:B45)</f>
        <v>120852</v>
      </c>
      <c r="C42" s="279">
        <f>SUM(C43:C45)</f>
        <v>120852</v>
      </c>
      <c r="D42" s="280"/>
    </row>
    <row r="43" spans="1:4" x14ac:dyDescent="0.2">
      <c r="A43" s="174" t="s">
        <v>393</v>
      </c>
      <c r="B43" s="270">
        <f>57397</f>
        <v>57397</v>
      </c>
      <c r="C43" s="270">
        <f>57397</f>
        <v>57397</v>
      </c>
      <c r="D43" s="281"/>
    </row>
    <row r="44" spans="1:4" x14ac:dyDescent="0.2">
      <c r="A44" s="174" t="s">
        <v>394</v>
      </c>
      <c r="B44" s="270">
        <v>14096</v>
      </c>
      <c r="C44" s="270">
        <v>14096</v>
      </c>
      <c r="D44" s="281"/>
    </row>
    <row r="45" spans="1:4" x14ac:dyDescent="0.2">
      <c r="A45" s="174" t="s">
        <v>395</v>
      </c>
      <c r="B45" s="270">
        <v>49359</v>
      </c>
      <c r="C45" s="270">
        <v>49359</v>
      </c>
      <c r="D45" s="281"/>
    </row>
    <row r="46" spans="1:4" x14ac:dyDescent="0.2">
      <c r="A46" s="178" t="s">
        <v>236</v>
      </c>
      <c r="B46" s="383">
        <v>318</v>
      </c>
      <c r="C46" s="179">
        <v>670</v>
      </c>
      <c r="D46" s="281"/>
    </row>
    <row r="47" spans="1:4" x14ac:dyDescent="0.2">
      <c r="A47" s="178" t="s">
        <v>266</v>
      </c>
      <c r="B47" s="542">
        <v>2800</v>
      </c>
      <c r="C47" s="179">
        <v>2448</v>
      </c>
      <c r="D47" s="281"/>
    </row>
    <row r="48" spans="1:4" x14ac:dyDescent="0.2">
      <c r="A48" s="172"/>
      <c r="B48" s="393"/>
      <c r="C48" s="173"/>
      <c r="D48" s="191"/>
    </row>
    <row r="49" spans="1:4" ht="13.5" thickBot="1" x14ac:dyDescent="0.25">
      <c r="A49" s="427" t="s">
        <v>267</v>
      </c>
      <c r="B49" s="521">
        <f>SUM(B42+B46+B47)</f>
        <v>123970</v>
      </c>
      <c r="C49" s="433">
        <f>SUM(C42+C46+C47)</f>
        <v>123970</v>
      </c>
      <c r="D49" s="434"/>
    </row>
    <row r="50" spans="1:4" x14ac:dyDescent="0.2">
      <c r="A50" s="161"/>
      <c r="B50" s="162"/>
      <c r="C50" s="161"/>
      <c r="D50" s="162"/>
    </row>
    <row r="51" spans="1:4" x14ac:dyDescent="0.2">
      <c r="A51" s="543"/>
      <c r="B51" s="34"/>
      <c r="C51" s="33"/>
      <c r="D51" s="33"/>
    </row>
    <row r="52" spans="1:4" x14ac:dyDescent="0.2">
      <c r="A52" s="37"/>
      <c r="B52" s="34"/>
      <c r="C52" s="33"/>
      <c r="D52" s="33"/>
    </row>
    <row r="53" spans="1:4" x14ac:dyDescent="0.2">
      <c r="A53" s="37"/>
      <c r="B53" s="34"/>
      <c r="C53" s="33"/>
      <c r="D53" s="33"/>
    </row>
    <row r="54" spans="1:4" x14ac:dyDescent="0.2">
      <c r="A54" s="33"/>
      <c r="B54" s="34"/>
      <c r="C54" s="33"/>
      <c r="D54" s="33"/>
    </row>
    <row r="55" spans="1:4" x14ac:dyDescent="0.2">
      <c r="A55" s="37"/>
      <c r="B55" s="34"/>
      <c r="C55" s="33"/>
      <c r="D55" s="33"/>
    </row>
    <row r="56" spans="1:4" x14ac:dyDescent="0.2">
      <c r="A56" s="33"/>
      <c r="B56" s="34"/>
      <c r="C56" s="33"/>
      <c r="D56" s="33"/>
    </row>
    <row r="57" spans="1:4" x14ac:dyDescent="0.2">
      <c r="A57" s="37"/>
      <c r="B57" s="34"/>
      <c r="C57" s="33"/>
      <c r="D57" s="33"/>
    </row>
    <row r="58" spans="1:4" x14ac:dyDescent="0.2">
      <c r="A58" s="33"/>
      <c r="B58" s="34"/>
      <c r="C58" s="33"/>
      <c r="D58" s="33"/>
    </row>
    <row r="59" spans="1:4" x14ac:dyDescent="0.2">
      <c r="A59" s="33"/>
      <c r="B59" s="34"/>
      <c r="C59" s="33"/>
      <c r="D59" s="33"/>
    </row>
    <row r="60" spans="1:4" x14ac:dyDescent="0.2">
      <c r="A60" s="37"/>
      <c r="B60" s="34"/>
      <c r="C60" s="34"/>
      <c r="D60" s="33"/>
    </row>
    <row r="61" spans="1:4" x14ac:dyDescent="0.2">
      <c r="A61" s="37"/>
      <c r="B61" s="34"/>
      <c r="C61" s="34"/>
      <c r="D61" s="33"/>
    </row>
    <row r="62" spans="1:4" x14ac:dyDescent="0.2">
      <c r="A62" s="37"/>
      <c r="B62" s="34"/>
      <c r="C62" s="34"/>
      <c r="D62" s="33"/>
    </row>
    <row r="63" spans="1:4" x14ac:dyDescent="0.2">
      <c r="A63" s="37"/>
      <c r="B63" s="34"/>
      <c r="C63" s="34"/>
      <c r="D63" s="33"/>
    </row>
    <row r="64" spans="1:4" x14ac:dyDescent="0.2">
      <c r="A64" s="37"/>
      <c r="B64" s="34"/>
      <c r="C64" s="34"/>
      <c r="D64" s="33"/>
    </row>
    <row r="65" spans="1:4" x14ac:dyDescent="0.2">
      <c r="A65" s="35"/>
      <c r="B65" s="34"/>
      <c r="C65" s="33"/>
      <c r="D65" s="33"/>
    </row>
    <row r="66" spans="1:4" x14ac:dyDescent="0.2">
      <c r="A66" s="33"/>
      <c r="B66" s="36"/>
      <c r="C66" s="36"/>
      <c r="D66" s="36"/>
    </row>
    <row r="67" spans="1:4" x14ac:dyDescent="0.2">
      <c r="A67" s="33"/>
      <c r="B67" s="34"/>
      <c r="C67" s="33"/>
      <c r="D67" s="33"/>
    </row>
    <row r="68" spans="1:4" x14ac:dyDescent="0.2">
      <c r="A68" s="33"/>
      <c r="B68" s="34"/>
      <c r="C68" s="33"/>
      <c r="D68" s="33"/>
    </row>
    <row r="69" spans="1:4" x14ac:dyDescent="0.2">
      <c r="A69" s="33"/>
      <c r="B69" s="34"/>
      <c r="C69" s="33"/>
      <c r="D69" s="33"/>
    </row>
    <row r="70" spans="1:4" x14ac:dyDescent="0.2">
      <c r="A70" s="33"/>
      <c r="B70" s="34"/>
      <c r="C70" s="33"/>
      <c r="D70" s="33"/>
    </row>
    <row r="71" spans="1:4" x14ac:dyDescent="0.2">
      <c r="A71" s="33"/>
      <c r="B71" s="34"/>
      <c r="C71" s="33"/>
      <c r="D71" s="33"/>
    </row>
    <row r="72" spans="1:4" x14ac:dyDescent="0.2">
      <c r="A72" s="33"/>
      <c r="B72" s="34"/>
      <c r="C72" s="33"/>
      <c r="D72" s="33"/>
    </row>
    <row r="73" spans="1:4" x14ac:dyDescent="0.2">
      <c r="A73" s="33"/>
      <c r="B73" s="34"/>
      <c r="C73" s="33"/>
      <c r="D73" s="33"/>
    </row>
    <row r="74" spans="1:4" x14ac:dyDescent="0.2">
      <c r="A74" s="33"/>
      <c r="B74" s="34"/>
      <c r="C74" s="33"/>
      <c r="D74" s="33"/>
    </row>
    <row r="75" spans="1:4" x14ac:dyDescent="0.2">
      <c r="A75" s="33"/>
      <c r="B75" s="34"/>
      <c r="C75" s="33"/>
      <c r="D75" s="33"/>
    </row>
    <row r="76" spans="1:4" x14ac:dyDescent="0.2">
      <c r="A76" s="33"/>
      <c r="B76" s="34"/>
      <c r="C76" s="33"/>
      <c r="D76" s="33"/>
    </row>
    <row r="77" spans="1:4" x14ac:dyDescent="0.2">
      <c r="A77" s="33"/>
      <c r="B77" s="34"/>
      <c r="C77" s="33"/>
      <c r="D77" s="33"/>
    </row>
    <row r="78" spans="1:4" x14ac:dyDescent="0.2">
      <c r="A78" s="33"/>
      <c r="B78" s="34"/>
      <c r="C78" s="33"/>
      <c r="D78" s="33"/>
    </row>
    <row r="79" spans="1:4" x14ac:dyDescent="0.2">
      <c r="A79" s="35"/>
      <c r="B79" s="34"/>
      <c r="C79" s="33"/>
      <c r="D79" s="33"/>
    </row>
    <row r="80" spans="1:4" x14ac:dyDescent="0.2">
      <c r="A80" s="35"/>
      <c r="B80" s="36"/>
      <c r="C80" s="35"/>
      <c r="D80" s="33"/>
    </row>
    <row r="81" spans="1:4" x14ac:dyDescent="0.2">
      <c r="A81" s="33"/>
      <c r="B81" s="36"/>
      <c r="C81" s="35"/>
      <c r="D81" s="33"/>
    </row>
    <row r="82" spans="1:4" x14ac:dyDescent="0.2">
      <c r="A82" s="33"/>
      <c r="B82" s="34"/>
      <c r="C82" s="33"/>
      <c r="D82" s="33"/>
    </row>
    <row r="83" spans="1:4" x14ac:dyDescent="0.2">
      <c r="A83" s="33"/>
      <c r="B83" s="34"/>
      <c r="C83" s="33"/>
      <c r="D83" s="33"/>
    </row>
    <row r="84" spans="1:4" x14ac:dyDescent="0.2">
      <c r="A84" s="35"/>
      <c r="B84" s="34"/>
      <c r="C84" s="33"/>
      <c r="D84" s="33"/>
    </row>
    <row r="85" spans="1:4" x14ac:dyDescent="0.2">
      <c r="A85" s="35"/>
      <c r="B85" s="36"/>
      <c r="C85" s="35"/>
      <c r="D85" s="35"/>
    </row>
    <row r="86" spans="1:4" x14ac:dyDescent="0.2">
      <c r="A86" s="35"/>
      <c r="B86" s="36"/>
      <c r="C86" s="35"/>
      <c r="D86" s="35"/>
    </row>
    <row r="87" spans="1:4" x14ac:dyDescent="0.2">
      <c r="A87" s="35"/>
      <c r="B87" s="34"/>
      <c r="C87" s="33"/>
      <c r="D87" s="33"/>
    </row>
    <row r="88" spans="1:4" x14ac:dyDescent="0.2">
      <c r="A88" s="35"/>
      <c r="B88" s="34"/>
      <c r="C88" s="33"/>
      <c r="D88" s="33"/>
    </row>
    <row r="89" spans="1:4" x14ac:dyDescent="0.2">
      <c r="A89" s="33"/>
      <c r="B89" s="34"/>
      <c r="C89" s="33"/>
      <c r="D89" s="33"/>
    </row>
    <row r="90" spans="1:4" x14ac:dyDescent="0.2">
      <c r="A90" s="35"/>
      <c r="B90" s="34"/>
      <c r="C90" s="33"/>
      <c r="D90" s="33"/>
    </row>
    <row r="91" spans="1:4" x14ac:dyDescent="0.2">
      <c r="A91" s="33"/>
      <c r="B91" s="36"/>
      <c r="C91" s="35"/>
      <c r="D91" s="35"/>
    </row>
    <row r="92" spans="1:4" x14ac:dyDescent="0.2">
      <c r="A92" s="33"/>
      <c r="B92" s="34"/>
      <c r="C92" s="33"/>
      <c r="D92" s="33"/>
    </row>
    <row r="93" spans="1:4" x14ac:dyDescent="0.2">
      <c r="A93" s="37"/>
      <c r="B93" s="34"/>
      <c r="C93" s="34"/>
      <c r="D93" s="33"/>
    </row>
    <row r="94" spans="1:4" x14ac:dyDescent="0.2">
      <c r="A94" s="37"/>
      <c r="B94" s="34"/>
      <c r="C94" s="34"/>
      <c r="D94" s="34"/>
    </row>
    <row r="95" spans="1:4" x14ac:dyDescent="0.2">
      <c r="A95" s="37"/>
      <c r="B95" s="34"/>
      <c r="C95" s="33"/>
      <c r="D95" s="33"/>
    </row>
    <row r="96" spans="1:4" x14ac:dyDescent="0.2">
      <c r="A96" s="37"/>
      <c r="B96" s="34"/>
      <c r="C96" s="33"/>
      <c r="D96" s="33"/>
    </row>
    <row r="97" spans="1:4" x14ac:dyDescent="0.2">
      <c r="A97" s="37"/>
      <c r="B97" s="34"/>
      <c r="C97" s="34"/>
      <c r="D97" s="34"/>
    </row>
    <row r="98" spans="1:4" x14ac:dyDescent="0.2">
      <c r="A98" s="33"/>
      <c r="B98" s="34"/>
      <c r="C98" s="33"/>
      <c r="D98" s="33"/>
    </row>
    <row r="99" spans="1:4" x14ac:dyDescent="0.2">
      <c r="A99" s="33"/>
      <c r="B99" s="34"/>
      <c r="C99" s="33"/>
      <c r="D99" s="33"/>
    </row>
    <row r="100" spans="1:4" x14ac:dyDescent="0.2">
      <c r="A100" s="37"/>
      <c r="B100" s="34"/>
      <c r="C100" s="33"/>
      <c r="D100" s="33"/>
    </row>
    <row r="101" spans="1:4" x14ac:dyDescent="0.2">
      <c r="A101" s="37"/>
      <c r="B101" s="34"/>
      <c r="C101" s="34"/>
      <c r="D101" s="34"/>
    </row>
    <row r="102" spans="1:4" x14ac:dyDescent="0.2">
      <c r="A102" s="37"/>
      <c r="B102" s="38"/>
      <c r="C102" s="34"/>
      <c r="D102" s="33"/>
    </row>
    <row r="103" spans="1:4" x14ac:dyDescent="0.2">
      <c r="A103" s="37"/>
      <c r="B103" s="38"/>
      <c r="C103" s="34"/>
      <c r="D103" s="33"/>
    </row>
    <row r="104" spans="1:4" x14ac:dyDescent="0.2">
      <c r="A104" s="37"/>
      <c r="B104" s="38"/>
      <c r="C104" s="34"/>
      <c r="D104" s="33"/>
    </row>
    <row r="105" spans="1:4" x14ac:dyDescent="0.2">
      <c r="A105" s="37"/>
      <c r="B105" s="34"/>
      <c r="C105" s="34"/>
      <c r="D105" s="33"/>
    </row>
    <row r="106" spans="1:4" x14ac:dyDescent="0.2">
      <c r="A106" s="37"/>
      <c r="B106" s="34"/>
      <c r="C106" s="34"/>
      <c r="D106" s="34"/>
    </row>
    <row r="107" spans="1:4" x14ac:dyDescent="0.2">
      <c r="A107" s="37"/>
      <c r="B107" s="34"/>
      <c r="C107" s="34"/>
      <c r="D107" s="33"/>
    </row>
    <row r="108" spans="1:4" x14ac:dyDescent="0.2">
      <c r="A108" s="33"/>
      <c r="B108" s="34"/>
      <c r="C108" s="34"/>
      <c r="D108" s="33"/>
    </row>
    <row r="109" spans="1:4" x14ac:dyDescent="0.2">
      <c r="A109" s="33"/>
      <c r="B109" s="34"/>
      <c r="C109" s="34"/>
      <c r="D109" s="33"/>
    </row>
    <row r="110" spans="1:4" x14ac:dyDescent="0.2">
      <c r="A110" s="33"/>
      <c r="B110" s="34"/>
      <c r="C110" s="34"/>
      <c r="D110" s="34"/>
    </row>
    <row r="111" spans="1:4" x14ac:dyDescent="0.2">
      <c r="A111" s="33"/>
      <c r="B111" s="34"/>
      <c r="C111" s="33"/>
      <c r="D111" s="33"/>
    </row>
    <row r="112" spans="1:4" x14ac:dyDescent="0.2">
      <c r="A112" s="33"/>
      <c r="B112" s="34"/>
      <c r="C112" s="33"/>
      <c r="D112" s="33"/>
    </row>
    <row r="113" spans="1:4" x14ac:dyDescent="0.2">
      <c r="A113" s="33"/>
      <c r="B113" s="34"/>
      <c r="C113" s="33"/>
      <c r="D113" s="33"/>
    </row>
    <row r="114" spans="1:4" x14ac:dyDescent="0.2">
      <c r="A114" s="37"/>
      <c r="B114" s="34"/>
      <c r="C114" s="33"/>
      <c r="D114" s="33"/>
    </row>
    <row r="115" spans="1:4" x14ac:dyDescent="0.2">
      <c r="A115" s="37"/>
      <c r="B115" s="34"/>
      <c r="C115" s="34"/>
      <c r="D115" s="34"/>
    </row>
    <row r="116" spans="1:4" x14ac:dyDescent="0.2">
      <c r="A116" s="37"/>
      <c r="B116" s="34"/>
      <c r="C116" s="39"/>
      <c r="D116" s="33"/>
    </row>
    <row r="117" spans="1:4" x14ac:dyDescent="0.2">
      <c r="A117" s="33"/>
      <c r="B117" s="34"/>
      <c r="C117" s="34"/>
      <c r="D117" s="33"/>
    </row>
    <row r="118" spans="1:4" x14ac:dyDescent="0.2">
      <c r="A118" s="35"/>
      <c r="B118" s="34"/>
      <c r="C118" s="33"/>
      <c r="D118" s="33"/>
    </row>
    <row r="119" spans="1:4" x14ac:dyDescent="0.2">
      <c r="A119" s="9"/>
      <c r="B119" s="36"/>
      <c r="C119" s="36"/>
      <c r="D119" s="36"/>
    </row>
    <row r="120" spans="1:4" x14ac:dyDescent="0.2">
      <c r="A120" s="9"/>
      <c r="B120" s="8"/>
      <c r="C120" s="9"/>
      <c r="D120" s="9"/>
    </row>
    <row r="121" spans="1:4" x14ac:dyDescent="0.2">
      <c r="A121" s="9"/>
      <c r="B121" s="8"/>
      <c r="C121" s="9"/>
      <c r="D121" s="9"/>
    </row>
    <row r="122" spans="1:4" x14ac:dyDescent="0.2">
      <c r="A122" s="9"/>
      <c r="B122" s="8"/>
      <c r="C122" s="9"/>
      <c r="D122" s="9"/>
    </row>
    <row r="123" spans="1:4" x14ac:dyDescent="0.2">
      <c r="A123" s="9"/>
      <c r="B123" s="8"/>
      <c r="C123" s="9"/>
      <c r="D123" s="9"/>
    </row>
    <row r="124" spans="1:4" x14ac:dyDescent="0.2">
      <c r="A124" s="9"/>
      <c r="B124" s="8"/>
      <c r="C124" s="9"/>
      <c r="D124" s="9"/>
    </row>
    <row r="125" spans="1:4" x14ac:dyDescent="0.2">
      <c r="A125" s="9"/>
      <c r="B125" s="8"/>
      <c r="C125" s="9"/>
      <c r="D125" s="9"/>
    </row>
    <row r="126" spans="1:4" x14ac:dyDescent="0.2">
      <c r="A126" s="9"/>
      <c r="B126" s="8"/>
      <c r="C126" s="9"/>
      <c r="D126" s="9"/>
    </row>
    <row r="127" spans="1:4" x14ac:dyDescent="0.2">
      <c r="A127" s="9"/>
      <c r="B127" s="8"/>
      <c r="C127" s="9"/>
      <c r="D127" s="9"/>
    </row>
    <row r="128" spans="1:4" x14ac:dyDescent="0.2">
      <c r="A128" s="9"/>
      <c r="B128" s="8"/>
      <c r="C128" s="9"/>
      <c r="D128" s="9"/>
    </row>
    <row r="129" spans="1:4" x14ac:dyDescent="0.2">
      <c r="A129" s="9"/>
      <c r="B129" s="8"/>
      <c r="C129" s="9"/>
      <c r="D129" s="9"/>
    </row>
    <row r="130" spans="1:4" x14ac:dyDescent="0.2">
      <c r="A130" s="9"/>
      <c r="B130" s="8"/>
      <c r="C130" s="9"/>
      <c r="D130" s="9"/>
    </row>
    <row r="131" spans="1:4" x14ac:dyDescent="0.2">
      <c r="A131" s="9"/>
      <c r="B131" s="8"/>
      <c r="C131" s="9"/>
      <c r="D131" s="9"/>
    </row>
    <row r="132" spans="1:4" x14ac:dyDescent="0.2">
      <c r="A132" s="9"/>
      <c r="B132" s="8"/>
      <c r="C132" s="9"/>
      <c r="D132" s="9"/>
    </row>
    <row r="133" spans="1:4" x14ac:dyDescent="0.2">
      <c r="A133" s="9"/>
      <c r="B133" s="8"/>
      <c r="C133" s="9"/>
      <c r="D133" s="9"/>
    </row>
    <row r="134" spans="1:4" x14ac:dyDescent="0.2">
      <c r="A134" s="9"/>
      <c r="B134" s="8"/>
      <c r="C134" s="9"/>
      <c r="D134" s="9"/>
    </row>
    <row r="135" spans="1:4" x14ac:dyDescent="0.2">
      <c r="A135" s="9"/>
      <c r="B135" s="8"/>
      <c r="C135" s="9"/>
      <c r="D135" s="9"/>
    </row>
    <row r="136" spans="1:4" x14ac:dyDescent="0.2">
      <c r="A136" s="9"/>
      <c r="B136" s="8"/>
      <c r="C136" s="9"/>
      <c r="D136" s="9"/>
    </row>
    <row r="137" spans="1:4" x14ac:dyDescent="0.2">
      <c r="A137" s="9"/>
      <c r="B137" s="8"/>
      <c r="C137" s="9"/>
      <c r="D137" s="9"/>
    </row>
    <row r="138" spans="1:4" x14ac:dyDescent="0.2">
      <c r="A138" s="9"/>
      <c r="B138" s="8"/>
      <c r="C138" s="9"/>
      <c r="D138" s="9"/>
    </row>
    <row r="139" spans="1:4" x14ac:dyDescent="0.2">
      <c r="A139" s="9"/>
      <c r="B139" s="8"/>
      <c r="C139" s="9"/>
      <c r="D139" s="9"/>
    </row>
    <row r="140" spans="1:4" x14ac:dyDescent="0.2">
      <c r="A140" s="9"/>
      <c r="B140" s="8"/>
      <c r="C140" s="9"/>
      <c r="D140" s="9"/>
    </row>
    <row r="141" spans="1:4" x14ac:dyDescent="0.2">
      <c r="A141" s="9"/>
      <c r="B141" s="8"/>
      <c r="C141" s="9"/>
      <c r="D141" s="9"/>
    </row>
    <row r="142" spans="1:4" x14ac:dyDescent="0.2">
      <c r="A142" s="9"/>
      <c r="B142" s="8"/>
      <c r="C142" s="9"/>
      <c r="D142" s="9"/>
    </row>
    <row r="143" spans="1:4" x14ac:dyDescent="0.2">
      <c r="A143" s="9"/>
      <c r="B143" s="8"/>
      <c r="C143" s="9"/>
      <c r="D143" s="9"/>
    </row>
    <row r="144" spans="1:4" x14ac:dyDescent="0.2">
      <c r="A144" s="9"/>
      <c r="B144" s="8"/>
      <c r="C144" s="9"/>
      <c r="D144" s="9"/>
    </row>
    <row r="145" spans="1:4" x14ac:dyDescent="0.2">
      <c r="A145" s="9"/>
      <c r="B145" s="8"/>
      <c r="C145" s="9"/>
      <c r="D145" s="9"/>
    </row>
    <row r="146" spans="1:4" x14ac:dyDescent="0.2">
      <c r="A146" s="9"/>
      <c r="B146" s="8"/>
      <c r="C146" s="9"/>
      <c r="D146" s="9"/>
    </row>
    <row r="147" spans="1:4" x14ac:dyDescent="0.2">
      <c r="A147" s="9"/>
      <c r="B147" s="8"/>
      <c r="C147" s="9"/>
      <c r="D147" s="9"/>
    </row>
    <row r="148" spans="1:4" x14ac:dyDescent="0.2">
      <c r="A148" s="9"/>
      <c r="B148" s="8"/>
      <c r="C148" s="9"/>
      <c r="D148" s="9"/>
    </row>
    <row r="149" spans="1:4" x14ac:dyDescent="0.2">
      <c r="A149" s="9"/>
      <c r="B149" s="8"/>
      <c r="C149" s="9"/>
      <c r="D149" s="9"/>
    </row>
    <row r="150" spans="1:4" x14ac:dyDescent="0.2">
      <c r="A150" s="9"/>
      <c r="B150" s="8"/>
      <c r="C150" s="9"/>
      <c r="D150" s="9"/>
    </row>
    <row r="151" spans="1:4" x14ac:dyDescent="0.2">
      <c r="A151" s="9"/>
      <c r="B151" s="8"/>
      <c r="C151" s="9"/>
      <c r="D151" s="9"/>
    </row>
    <row r="152" spans="1:4" x14ac:dyDescent="0.2">
      <c r="A152" s="9"/>
      <c r="B152" s="8"/>
      <c r="C152" s="9"/>
      <c r="D152" s="9"/>
    </row>
    <row r="153" spans="1:4" x14ac:dyDescent="0.2">
      <c r="A153" s="9"/>
      <c r="B153" s="8"/>
      <c r="C153" s="9"/>
      <c r="D153" s="9"/>
    </row>
    <row r="154" spans="1:4" x14ac:dyDescent="0.2">
      <c r="A154" s="9"/>
      <c r="B154" s="8"/>
      <c r="C154" s="9"/>
      <c r="D154" s="9"/>
    </row>
    <row r="155" spans="1:4" x14ac:dyDescent="0.2">
      <c r="A155" s="9"/>
      <c r="B155" s="8"/>
      <c r="C155" s="9"/>
      <c r="D155" s="9"/>
    </row>
    <row r="156" spans="1:4" x14ac:dyDescent="0.2">
      <c r="A156" s="9"/>
      <c r="B156" s="8"/>
      <c r="C156" s="9"/>
      <c r="D156" s="9"/>
    </row>
    <row r="157" spans="1:4" x14ac:dyDescent="0.2">
      <c r="A157" s="9"/>
      <c r="B157" s="8"/>
      <c r="C157" s="9"/>
      <c r="D157" s="9"/>
    </row>
    <row r="158" spans="1:4" x14ac:dyDescent="0.2">
      <c r="A158" s="9"/>
      <c r="B158" s="8"/>
      <c r="C158" s="9"/>
      <c r="D158" s="9"/>
    </row>
    <row r="159" spans="1:4" x14ac:dyDescent="0.2">
      <c r="A159" s="9"/>
      <c r="B159" s="8"/>
      <c r="C159" s="9"/>
      <c r="D159" s="9"/>
    </row>
    <row r="160" spans="1:4" x14ac:dyDescent="0.2">
      <c r="A160" s="9"/>
      <c r="B160" s="8"/>
      <c r="C160" s="9"/>
      <c r="D160" s="9"/>
    </row>
    <row r="161" spans="2:4" x14ac:dyDescent="0.2">
      <c r="B161" s="8"/>
      <c r="C161" s="9"/>
      <c r="D161" s="9"/>
    </row>
  </sheetData>
  <mergeCells count="11">
    <mergeCell ref="A31:D31"/>
    <mergeCell ref="A32:D32"/>
    <mergeCell ref="C35:D35"/>
    <mergeCell ref="C36:D36"/>
    <mergeCell ref="D40:D41"/>
    <mergeCell ref="A30:D30"/>
    <mergeCell ref="A7:D7"/>
    <mergeCell ref="A8:D8"/>
    <mergeCell ref="A10:D10"/>
    <mergeCell ref="C11:D11"/>
    <mergeCell ref="D15:D1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59999389629810485"/>
    <pageSetUpPr fitToPage="1"/>
  </sheetPr>
  <dimension ref="A7:P260"/>
  <sheetViews>
    <sheetView topLeftCell="A4" zoomScaleNormal="100" workbookViewId="0">
      <selection activeCell="A11" sqref="A11:P11"/>
    </sheetView>
  </sheetViews>
  <sheetFormatPr defaultRowHeight="12.75" x14ac:dyDescent="0.2"/>
  <cols>
    <col min="1" max="1" width="18" customWidth="1"/>
    <col min="4" max="4" width="8.85546875" customWidth="1"/>
    <col min="5" max="5" width="7.5703125" customWidth="1"/>
    <col min="6" max="6" width="10" customWidth="1"/>
    <col min="7" max="7" width="9" customWidth="1"/>
    <col min="8" max="8" width="7.42578125" customWidth="1"/>
    <col min="9" max="9" width="9.140625" customWidth="1"/>
    <col min="16" max="16" width="9.140625" customWidth="1"/>
  </cols>
  <sheetData>
    <row r="7" spans="1:16" ht="15" x14ac:dyDescent="0.25">
      <c r="A7" s="741" t="s">
        <v>400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</row>
    <row r="8" spans="1:16" x14ac:dyDescent="0.2">
      <c r="A8" s="735" t="s">
        <v>192</v>
      </c>
      <c r="B8" s="735"/>
      <c r="C8" s="735"/>
      <c r="D8" s="735"/>
      <c r="E8" s="735"/>
      <c r="F8" s="735"/>
      <c r="G8" s="735"/>
      <c r="H8" s="735"/>
      <c r="I8" s="735"/>
      <c r="J8" s="735"/>
      <c r="K8" s="735"/>
      <c r="L8" s="735"/>
      <c r="M8" s="735"/>
      <c r="N8" s="735"/>
      <c r="O8" s="735"/>
      <c r="P8" s="735"/>
    </row>
    <row r="9" spans="1:16" x14ac:dyDescent="0.2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333"/>
      <c r="L9" s="333"/>
      <c r="M9" s="333"/>
      <c r="N9" s="223"/>
      <c r="O9" s="223"/>
      <c r="P9" s="223"/>
    </row>
    <row r="11" spans="1:16" x14ac:dyDescent="0.2">
      <c r="A11" s="709" t="s">
        <v>594</v>
      </c>
      <c r="B11" s="709"/>
      <c r="C11" s="709"/>
      <c r="D11" s="709"/>
      <c r="E11" s="709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</row>
    <row r="12" spans="1:16" x14ac:dyDescent="0.2">
      <c r="O12" t="s">
        <v>167</v>
      </c>
    </row>
    <row r="14" spans="1:16" x14ac:dyDescent="0.2">
      <c r="P14" s="559" t="s">
        <v>232</v>
      </c>
    </row>
    <row r="15" spans="1:16" ht="30" customHeight="1" x14ac:dyDescent="0.2">
      <c r="A15" s="767" t="s">
        <v>250</v>
      </c>
      <c r="B15" s="761" t="s">
        <v>28</v>
      </c>
      <c r="C15" s="761"/>
      <c r="D15" s="761"/>
      <c r="E15" s="762" t="s">
        <v>29</v>
      </c>
      <c r="F15" s="763"/>
      <c r="G15" s="764"/>
      <c r="H15" s="761" t="s">
        <v>186</v>
      </c>
      <c r="I15" s="761"/>
      <c r="J15" s="761"/>
      <c r="K15" s="762" t="s">
        <v>306</v>
      </c>
      <c r="L15" s="763"/>
      <c r="M15" s="764"/>
      <c r="N15" s="765" t="s">
        <v>30</v>
      </c>
      <c r="O15" s="761"/>
      <c r="P15" s="766"/>
    </row>
    <row r="16" spans="1:16" x14ac:dyDescent="0.2">
      <c r="A16" s="768"/>
      <c r="B16" s="362" t="s">
        <v>31</v>
      </c>
      <c r="C16" s="361"/>
      <c r="D16" s="759" t="s">
        <v>10</v>
      </c>
      <c r="E16" s="360" t="s">
        <v>32</v>
      </c>
      <c r="F16" s="361"/>
      <c r="G16" s="759" t="s">
        <v>10</v>
      </c>
      <c r="H16" s="362" t="s">
        <v>33</v>
      </c>
      <c r="I16" s="361"/>
      <c r="J16" s="759" t="s">
        <v>10</v>
      </c>
      <c r="K16" s="770" t="s">
        <v>42</v>
      </c>
      <c r="L16" s="771"/>
      <c r="M16" s="759" t="s">
        <v>10</v>
      </c>
      <c r="N16" s="360" t="s">
        <v>34</v>
      </c>
      <c r="O16" s="361"/>
      <c r="P16" s="759" t="s">
        <v>10</v>
      </c>
    </row>
    <row r="17" spans="1:16" x14ac:dyDescent="0.2">
      <c r="A17" s="769"/>
      <c r="B17" s="370" t="s">
        <v>23</v>
      </c>
      <c r="C17" s="365" t="s">
        <v>11</v>
      </c>
      <c r="D17" s="760"/>
      <c r="E17" s="366" t="s">
        <v>23</v>
      </c>
      <c r="F17" s="365" t="s">
        <v>11</v>
      </c>
      <c r="G17" s="760"/>
      <c r="H17" s="361" t="s">
        <v>35</v>
      </c>
      <c r="I17" s="365" t="s">
        <v>11</v>
      </c>
      <c r="J17" s="760"/>
      <c r="K17" s="366" t="s">
        <v>23</v>
      </c>
      <c r="L17" s="365" t="s">
        <v>11</v>
      </c>
      <c r="M17" s="760"/>
      <c r="N17" s="366" t="s">
        <v>23</v>
      </c>
      <c r="O17" s="365" t="s">
        <v>11</v>
      </c>
      <c r="P17" s="760"/>
    </row>
    <row r="18" spans="1:16" ht="18" customHeight="1" x14ac:dyDescent="0.2">
      <c r="A18" s="369" t="s">
        <v>173</v>
      </c>
      <c r="B18" s="544">
        <v>54089</v>
      </c>
      <c r="C18" s="544">
        <v>54089</v>
      </c>
      <c r="D18" s="350"/>
      <c r="E18" s="425">
        <v>13449</v>
      </c>
      <c r="F18" s="425">
        <v>13449</v>
      </c>
      <c r="G18" s="347"/>
      <c r="H18" s="544">
        <f>43015+692</f>
        <v>43707</v>
      </c>
      <c r="I18" s="544">
        <f>43015+692</f>
        <v>43707</v>
      </c>
      <c r="J18" s="350"/>
      <c r="K18" s="425">
        <v>3118</v>
      </c>
      <c r="L18" s="425">
        <v>3118</v>
      </c>
      <c r="M18" s="347"/>
      <c r="N18" s="207">
        <f>SUM(B18+E18+H18+K18)</f>
        <v>114363</v>
      </c>
      <c r="O18" s="207">
        <f>SUM(C18+F18+I18+L18)</f>
        <v>114363</v>
      </c>
      <c r="P18" s="347"/>
    </row>
    <row r="19" spans="1:16" ht="18" customHeight="1" x14ac:dyDescent="0.2">
      <c r="A19" s="369" t="s">
        <v>251</v>
      </c>
      <c r="B19" s="544">
        <v>3308</v>
      </c>
      <c r="C19" s="544">
        <v>3308</v>
      </c>
      <c r="D19" s="350"/>
      <c r="E19" s="425">
        <v>647</v>
      </c>
      <c r="F19" s="425">
        <v>647</v>
      </c>
      <c r="G19" s="347"/>
      <c r="H19" s="544">
        <v>0</v>
      </c>
      <c r="I19" s="544">
        <v>0</v>
      </c>
      <c r="J19" s="545"/>
      <c r="K19" s="425">
        <v>0</v>
      </c>
      <c r="L19" s="425">
        <v>0</v>
      </c>
      <c r="M19" s="347"/>
      <c r="N19" s="207">
        <f t="shared" ref="N19:N20" si="0">SUM(B19+E19+H19+K19)</f>
        <v>3955</v>
      </c>
      <c r="O19" s="207">
        <f t="shared" ref="O19:O20" si="1">SUM(C19+F19+I19+L19)</f>
        <v>3955</v>
      </c>
      <c r="P19" s="347"/>
    </row>
    <row r="20" spans="1:16" ht="18" customHeight="1" thickBot="1" x14ac:dyDescent="0.25">
      <c r="A20" s="369" t="s">
        <v>252</v>
      </c>
      <c r="B20" s="544">
        <v>0</v>
      </c>
      <c r="C20" s="544">
        <v>0</v>
      </c>
      <c r="D20" s="350"/>
      <c r="E20" s="425">
        <v>0</v>
      </c>
      <c r="F20" s="425">
        <v>0</v>
      </c>
      <c r="G20" s="347"/>
      <c r="H20" s="544">
        <v>5652</v>
      </c>
      <c r="I20" s="544">
        <v>5652</v>
      </c>
      <c r="J20" s="350"/>
      <c r="K20" s="553">
        <v>0</v>
      </c>
      <c r="L20" s="553">
        <v>0</v>
      </c>
      <c r="M20" s="367"/>
      <c r="N20" s="207">
        <f t="shared" si="0"/>
        <v>5652</v>
      </c>
      <c r="O20" s="207">
        <f t="shared" si="1"/>
        <v>5652</v>
      </c>
      <c r="P20" s="368"/>
    </row>
    <row r="21" spans="1:16" s="552" customFormat="1" ht="18" customHeight="1" thickBot="1" x14ac:dyDescent="0.25">
      <c r="A21" s="546" t="s">
        <v>218</v>
      </c>
      <c r="B21" s="547">
        <f t="shared" ref="B21:M21" si="2">SUM(B18:B20)</f>
        <v>57397</v>
      </c>
      <c r="C21" s="431">
        <f t="shared" si="2"/>
        <v>57397</v>
      </c>
      <c r="D21" s="548">
        <f t="shared" si="2"/>
        <v>0</v>
      </c>
      <c r="E21" s="549">
        <f t="shared" si="2"/>
        <v>14096</v>
      </c>
      <c r="F21" s="431">
        <f t="shared" si="2"/>
        <v>14096</v>
      </c>
      <c r="G21" s="550">
        <f t="shared" si="2"/>
        <v>0</v>
      </c>
      <c r="H21" s="547">
        <f t="shared" si="2"/>
        <v>49359</v>
      </c>
      <c r="I21" s="431">
        <f t="shared" si="2"/>
        <v>49359</v>
      </c>
      <c r="J21" s="431">
        <f t="shared" si="2"/>
        <v>0</v>
      </c>
      <c r="K21" s="431">
        <f t="shared" si="2"/>
        <v>3118</v>
      </c>
      <c r="L21" s="431">
        <f t="shared" si="2"/>
        <v>3118</v>
      </c>
      <c r="M21" s="431">
        <f t="shared" si="2"/>
        <v>0</v>
      </c>
      <c r="N21" s="549">
        <f>SUM(N18:N20)</f>
        <v>123970</v>
      </c>
      <c r="O21" s="431">
        <f>SUM(O18:O20)</f>
        <v>123970</v>
      </c>
      <c r="P21" s="551">
        <f>SUM(P18:P20)</f>
        <v>0</v>
      </c>
    </row>
    <row r="22" spans="1:16" ht="18" customHeight="1" x14ac:dyDescent="0.2">
      <c r="A22" s="83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</row>
    <row r="23" spans="1:16" ht="18" customHeight="1" x14ac:dyDescent="0.2">
      <c r="A23" s="25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18" customHeight="1" x14ac:dyDescent="0.2">
      <c r="A24" s="25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18" customHeight="1" x14ac:dyDescent="0.2">
      <c r="A25" s="64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</row>
    <row r="26" spans="1:16" ht="18" customHeight="1" x14ac:dyDescent="0.2">
      <c r="A26" s="25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8" customHeight="1" x14ac:dyDescent="0.2">
      <c r="A27" s="25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8" customHeight="1" x14ac:dyDescent="0.2">
      <c r="A28" s="25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18" customHeight="1" x14ac:dyDescent="0.2">
      <c r="A29" s="25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x14ac:dyDescent="0.2">
      <c r="A30" s="25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x14ac:dyDescent="0.2">
      <c r="A31" s="25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x14ac:dyDescent="0.2">
      <c r="A32" s="25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x14ac:dyDescent="0.2">
      <c r="A33" s="25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x14ac:dyDescent="0.2">
      <c r="A34" s="25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x14ac:dyDescent="0.2">
      <c r="A35" s="25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x14ac:dyDescent="0.2">
      <c r="A36" s="25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x14ac:dyDescent="0.2">
      <c r="A37" s="25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x14ac:dyDescent="0.2">
      <c r="A38" s="25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x14ac:dyDescent="0.2">
      <c r="A39" s="25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x14ac:dyDescent="0.2">
      <c r="A40" s="25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x14ac:dyDescent="0.2">
      <c r="A41" s="25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x14ac:dyDescent="0.2">
      <c r="A42" s="25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x14ac:dyDescent="0.2">
      <c r="A43" s="25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x14ac:dyDescent="0.2">
      <c r="A44" s="25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x14ac:dyDescent="0.2">
      <c r="A45" s="25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9" spans="1:16" x14ac:dyDescent="0.2">
      <c r="A49" s="25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x14ac:dyDescent="0.2">
      <c r="A50" s="25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x14ac:dyDescent="0.2">
      <c r="A51" s="25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x14ac:dyDescent="0.2">
      <c r="A52" s="25"/>
      <c r="B52" s="62"/>
      <c r="C52" s="62"/>
      <c r="D52" s="62"/>
      <c r="E52" s="62"/>
      <c r="F52" s="63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x14ac:dyDescent="0.2">
      <c r="A53" s="25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x14ac:dyDescent="0.2">
      <c r="A54" s="25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x14ac:dyDescent="0.2">
      <c r="A55" s="25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x14ac:dyDescent="0.2">
      <c r="A56" s="25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x14ac:dyDescent="0.2">
      <c r="A57" s="25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x14ac:dyDescent="0.2">
      <c r="A58" s="25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x14ac:dyDescent="0.2">
      <c r="A59" s="25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x14ac:dyDescent="0.2">
      <c r="A60" s="25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x14ac:dyDescent="0.2">
      <c r="A61" s="25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x14ac:dyDescent="0.2">
      <c r="A62" s="25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x14ac:dyDescent="0.2">
      <c r="A63" s="25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x14ac:dyDescent="0.2">
      <c r="A64" s="25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x14ac:dyDescent="0.2">
      <c r="A65" s="25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x14ac:dyDescent="0.2">
      <c r="A66" s="64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x14ac:dyDescent="0.2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x14ac:dyDescent="0.2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x14ac:dyDescent="0.2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x14ac:dyDescent="0.2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x14ac:dyDescent="0.2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x14ac:dyDescent="0.2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x14ac:dyDescent="0.2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x14ac:dyDescent="0.2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x14ac:dyDescent="0.2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x14ac:dyDescent="0.2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x14ac:dyDescent="0.2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x14ac:dyDescent="0.2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x14ac:dyDescent="0.2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x14ac:dyDescent="0.2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2:16" x14ac:dyDescent="0.2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2:16" x14ac:dyDescent="0.2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2:16" x14ac:dyDescent="0.2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2:16" x14ac:dyDescent="0.2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2:16" x14ac:dyDescent="0.2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2:16" x14ac:dyDescent="0.2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2:16" x14ac:dyDescent="0.2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2:16" x14ac:dyDescent="0.2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2:16" x14ac:dyDescent="0.2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2:16" x14ac:dyDescent="0.2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2:16" x14ac:dyDescent="0.2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2:16" x14ac:dyDescent="0.2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2:16" x14ac:dyDescent="0.2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2:16" x14ac:dyDescent="0.2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2:16" x14ac:dyDescent="0.2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2:16" x14ac:dyDescent="0.2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2:16" x14ac:dyDescent="0.2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2:16" x14ac:dyDescent="0.2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2:16" x14ac:dyDescent="0.2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2:16" x14ac:dyDescent="0.2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2:16" x14ac:dyDescent="0.2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2:16" x14ac:dyDescent="0.2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  <row r="103" spans="2:16" x14ac:dyDescent="0.2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</row>
    <row r="104" spans="2:16" x14ac:dyDescent="0.2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2:16" x14ac:dyDescent="0.2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</row>
    <row r="106" spans="2:16" x14ac:dyDescent="0.2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</row>
    <row r="107" spans="2:16" x14ac:dyDescent="0.2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</row>
    <row r="108" spans="2:16" x14ac:dyDescent="0.2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</row>
    <row r="109" spans="2:16" x14ac:dyDescent="0.2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</row>
    <row r="110" spans="2:16" x14ac:dyDescent="0.2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</row>
    <row r="111" spans="2:16" x14ac:dyDescent="0.2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</row>
    <row r="112" spans="2:16" x14ac:dyDescent="0.2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3" spans="2:16" x14ac:dyDescent="0.2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</row>
    <row r="114" spans="2:16" x14ac:dyDescent="0.2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</row>
    <row r="115" spans="2:16" x14ac:dyDescent="0.2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</row>
    <row r="116" spans="2:16" x14ac:dyDescent="0.2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</row>
    <row r="117" spans="2:16" x14ac:dyDescent="0.2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</row>
    <row r="118" spans="2:16" x14ac:dyDescent="0.2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</row>
    <row r="119" spans="2:16" x14ac:dyDescent="0.2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</row>
    <row r="120" spans="2:16" x14ac:dyDescent="0.2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</row>
    <row r="121" spans="2:16" x14ac:dyDescent="0.2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</row>
    <row r="122" spans="2:16" x14ac:dyDescent="0.2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</row>
    <row r="123" spans="2:16" x14ac:dyDescent="0.2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</row>
    <row r="124" spans="2:16" x14ac:dyDescent="0.2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</row>
    <row r="125" spans="2:16" x14ac:dyDescent="0.2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</row>
    <row r="126" spans="2:16" x14ac:dyDescent="0.2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</row>
    <row r="127" spans="2:16" x14ac:dyDescent="0.2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</row>
    <row r="128" spans="2:16" x14ac:dyDescent="0.2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</row>
    <row r="129" spans="2:16" x14ac:dyDescent="0.2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</row>
    <row r="130" spans="2:16" x14ac:dyDescent="0.2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</row>
    <row r="131" spans="2:16" x14ac:dyDescent="0.2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</row>
    <row r="132" spans="2:16" x14ac:dyDescent="0.2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</row>
    <row r="133" spans="2:16" x14ac:dyDescent="0.2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</row>
    <row r="134" spans="2:16" x14ac:dyDescent="0.2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</row>
    <row r="135" spans="2:16" x14ac:dyDescent="0.2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</row>
    <row r="136" spans="2:16" x14ac:dyDescent="0.2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</row>
    <row r="137" spans="2:16" x14ac:dyDescent="0.2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</row>
    <row r="138" spans="2:16" x14ac:dyDescent="0.2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2:16" x14ac:dyDescent="0.2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</row>
    <row r="140" spans="2:16" x14ac:dyDescent="0.2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2:16" x14ac:dyDescent="0.2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</row>
    <row r="142" spans="2:16" x14ac:dyDescent="0.2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</row>
    <row r="143" spans="2:16" x14ac:dyDescent="0.2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</row>
    <row r="144" spans="2:16" x14ac:dyDescent="0.2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</row>
    <row r="145" spans="2:16" x14ac:dyDescent="0.2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</row>
    <row r="146" spans="2:16" x14ac:dyDescent="0.2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</row>
    <row r="147" spans="2:16" x14ac:dyDescent="0.2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</row>
    <row r="148" spans="2:16" x14ac:dyDescent="0.2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</row>
    <row r="149" spans="2:16" x14ac:dyDescent="0.2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</row>
    <row r="150" spans="2:16" x14ac:dyDescent="0.2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</row>
    <row r="151" spans="2:16" x14ac:dyDescent="0.2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</row>
    <row r="152" spans="2:16" x14ac:dyDescent="0.2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</row>
    <row r="153" spans="2:16" x14ac:dyDescent="0.2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</row>
    <row r="154" spans="2:16" x14ac:dyDescent="0.2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</row>
    <row r="155" spans="2:16" x14ac:dyDescent="0.2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</row>
    <row r="156" spans="2:16" x14ac:dyDescent="0.2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</row>
    <row r="157" spans="2:16" x14ac:dyDescent="0.2">
      <c r="B157" s="60"/>
      <c r="C157" s="60"/>
      <c r="D157" s="60"/>
      <c r="N157" s="60"/>
    </row>
    <row r="158" spans="2:16" x14ac:dyDescent="0.2">
      <c r="B158" s="60"/>
      <c r="C158" s="60"/>
      <c r="D158" s="60"/>
      <c r="N158" s="60"/>
    </row>
    <row r="159" spans="2:16" x14ac:dyDescent="0.2">
      <c r="B159" s="60"/>
      <c r="C159" s="60"/>
      <c r="D159" s="60"/>
      <c r="N159" s="60"/>
    </row>
    <row r="160" spans="2:16" x14ac:dyDescent="0.2">
      <c r="B160" s="60"/>
      <c r="C160" s="60"/>
      <c r="D160" s="60"/>
      <c r="N160" s="60"/>
    </row>
    <row r="161" spans="2:14" x14ac:dyDescent="0.2">
      <c r="B161" s="60"/>
      <c r="C161" s="60"/>
      <c r="D161" s="60"/>
      <c r="N161" s="60"/>
    </row>
    <row r="162" spans="2:14" x14ac:dyDescent="0.2">
      <c r="B162" s="60"/>
      <c r="C162" s="60"/>
      <c r="D162" s="60"/>
      <c r="N162" s="60"/>
    </row>
    <row r="163" spans="2:14" x14ac:dyDescent="0.2">
      <c r="B163" s="60"/>
      <c r="C163" s="60"/>
      <c r="D163" s="60"/>
      <c r="N163" s="60"/>
    </row>
    <row r="164" spans="2:14" x14ac:dyDescent="0.2">
      <c r="B164" s="60"/>
      <c r="C164" s="60"/>
      <c r="D164" s="60"/>
      <c r="N164" s="60"/>
    </row>
    <row r="165" spans="2:14" x14ac:dyDescent="0.2">
      <c r="B165" s="60"/>
      <c r="C165" s="60"/>
      <c r="D165" s="60"/>
      <c r="N165" s="60"/>
    </row>
    <row r="166" spans="2:14" x14ac:dyDescent="0.2">
      <c r="B166" s="60"/>
      <c r="C166" s="60"/>
      <c r="D166" s="60"/>
      <c r="N166" s="60"/>
    </row>
    <row r="167" spans="2:14" x14ac:dyDescent="0.2">
      <c r="B167" s="60"/>
      <c r="C167" s="60"/>
      <c r="D167" s="60"/>
      <c r="N167" s="60"/>
    </row>
    <row r="168" spans="2:14" x14ac:dyDescent="0.2">
      <c r="B168" s="60"/>
      <c r="C168" s="60"/>
      <c r="D168" s="60"/>
      <c r="N168" s="60"/>
    </row>
    <row r="169" spans="2:14" x14ac:dyDescent="0.2">
      <c r="B169" s="60"/>
      <c r="C169" s="60"/>
      <c r="D169" s="60"/>
      <c r="N169" s="60"/>
    </row>
    <row r="170" spans="2:14" x14ac:dyDescent="0.2">
      <c r="B170" s="60"/>
      <c r="C170" s="60"/>
      <c r="D170" s="60"/>
      <c r="N170" s="60"/>
    </row>
    <row r="171" spans="2:14" x14ac:dyDescent="0.2">
      <c r="B171" s="60"/>
      <c r="C171" s="60"/>
      <c r="D171" s="60"/>
      <c r="N171" s="60"/>
    </row>
    <row r="172" spans="2:14" x14ac:dyDescent="0.2">
      <c r="B172" s="60"/>
      <c r="C172" s="60"/>
      <c r="D172" s="60"/>
      <c r="N172" s="60"/>
    </row>
    <row r="173" spans="2:14" x14ac:dyDescent="0.2">
      <c r="B173" s="60"/>
      <c r="C173" s="60"/>
      <c r="D173" s="60"/>
      <c r="N173" s="60"/>
    </row>
    <row r="174" spans="2:14" x14ac:dyDescent="0.2">
      <c r="B174" s="60"/>
      <c r="C174" s="60"/>
      <c r="D174" s="60"/>
      <c r="N174" s="60"/>
    </row>
    <row r="175" spans="2:14" x14ac:dyDescent="0.2">
      <c r="B175" s="60"/>
      <c r="C175" s="60"/>
      <c r="D175" s="60"/>
      <c r="N175" s="60"/>
    </row>
    <row r="176" spans="2:14" x14ac:dyDescent="0.2">
      <c r="B176" s="60"/>
      <c r="C176" s="60"/>
      <c r="D176" s="60"/>
      <c r="N176" s="60"/>
    </row>
    <row r="177" spans="2:14" x14ac:dyDescent="0.2">
      <c r="B177" s="60"/>
      <c r="C177" s="60"/>
      <c r="D177" s="60"/>
      <c r="N177" s="60"/>
    </row>
    <row r="178" spans="2:14" x14ac:dyDescent="0.2">
      <c r="B178" s="60"/>
      <c r="C178" s="60"/>
      <c r="D178" s="60"/>
      <c r="N178" s="60"/>
    </row>
    <row r="179" spans="2:14" x14ac:dyDescent="0.2">
      <c r="B179" s="60"/>
      <c r="C179" s="60"/>
      <c r="D179" s="60"/>
      <c r="N179" s="60"/>
    </row>
    <row r="180" spans="2:14" x14ac:dyDescent="0.2">
      <c r="B180" s="60"/>
      <c r="C180" s="60"/>
      <c r="D180" s="60"/>
      <c r="N180" s="60"/>
    </row>
    <row r="181" spans="2:14" x14ac:dyDescent="0.2">
      <c r="B181" s="60"/>
      <c r="C181" s="60"/>
      <c r="D181" s="60"/>
      <c r="N181" s="60"/>
    </row>
    <row r="182" spans="2:14" x14ac:dyDescent="0.2">
      <c r="B182" s="60"/>
      <c r="C182" s="60"/>
      <c r="D182" s="60"/>
      <c r="N182" s="60"/>
    </row>
    <row r="183" spans="2:14" x14ac:dyDescent="0.2">
      <c r="B183" s="60"/>
      <c r="C183" s="60"/>
      <c r="D183" s="60"/>
      <c r="N183" s="60"/>
    </row>
    <row r="184" spans="2:14" x14ac:dyDescent="0.2">
      <c r="B184" s="60"/>
      <c r="C184" s="60"/>
      <c r="D184" s="60"/>
      <c r="N184" s="60"/>
    </row>
    <row r="185" spans="2:14" x14ac:dyDescent="0.2">
      <c r="B185" s="60"/>
      <c r="C185" s="60"/>
      <c r="D185" s="60"/>
      <c r="N185" s="60"/>
    </row>
    <row r="186" spans="2:14" x14ac:dyDescent="0.2">
      <c r="B186" s="60"/>
      <c r="C186" s="60"/>
      <c r="D186" s="60"/>
      <c r="N186" s="60"/>
    </row>
    <row r="187" spans="2:14" x14ac:dyDescent="0.2">
      <c r="B187" s="60"/>
      <c r="C187" s="60"/>
      <c r="D187" s="60"/>
      <c r="N187" s="60"/>
    </row>
    <row r="188" spans="2:14" x14ac:dyDescent="0.2">
      <c r="B188" s="60"/>
      <c r="C188" s="60"/>
      <c r="D188" s="60"/>
      <c r="N188" s="60"/>
    </row>
    <row r="189" spans="2:14" x14ac:dyDescent="0.2">
      <c r="B189" s="60"/>
      <c r="C189" s="60"/>
      <c r="D189" s="60"/>
      <c r="N189" s="60"/>
    </row>
    <row r="190" spans="2:14" x14ac:dyDescent="0.2">
      <c r="B190" s="60"/>
      <c r="C190" s="60"/>
      <c r="D190" s="60"/>
      <c r="N190" s="60"/>
    </row>
    <row r="191" spans="2:14" x14ac:dyDescent="0.2">
      <c r="B191" s="60"/>
      <c r="C191" s="60"/>
      <c r="D191" s="60"/>
      <c r="N191" s="60"/>
    </row>
    <row r="192" spans="2:14" x14ac:dyDescent="0.2">
      <c r="B192" s="60"/>
      <c r="C192" s="60"/>
      <c r="D192" s="60"/>
      <c r="N192" s="60"/>
    </row>
    <row r="193" spans="2:14" x14ac:dyDescent="0.2">
      <c r="B193" s="60"/>
      <c r="C193" s="60"/>
      <c r="D193" s="60"/>
      <c r="N193" s="60"/>
    </row>
    <row r="194" spans="2:14" x14ac:dyDescent="0.2">
      <c r="B194" s="60"/>
      <c r="C194" s="60"/>
      <c r="D194" s="60"/>
      <c r="N194" s="60"/>
    </row>
    <row r="195" spans="2:14" x14ac:dyDescent="0.2">
      <c r="B195" s="60"/>
      <c r="C195" s="60"/>
      <c r="D195" s="60"/>
      <c r="N195" s="60"/>
    </row>
    <row r="196" spans="2:14" x14ac:dyDescent="0.2">
      <c r="B196" s="60"/>
      <c r="C196" s="60"/>
      <c r="D196" s="60"/>
      <c r="N196" s="60"/>
    </row>
    <row r="197" spans="2:14" x14ac:dyDescent="0.2">
      <c r="B197" s="60"/>
      <c r="C197" s="60"/>
      <c r="D197" s="60"/>
      <c r="N197" s="60"/>
    </row>
    <row r="198" spans="2:14" x14ac:dyDescent="0.2">
      <c r="B198" s="60"/>
      <c r="C198" s="60"/>
      <c r="D198" s="60"/>
      <c r="N198" s="60"/>
    </row>
    <row r="199" spans="2:14" x14ac:dyDescent="0.2">
      <c r="B199" s="60"/>
      <c r="C199" s="60"/>
      <c r="D199" s="60"/>
      <c r="N199" s="60"/>
    </row>
    <row r="200" spans="2:14" x14ac:dyDescent="0.2">
      <c r="B200" s="60"/>
      <c r="C200" s="60"/>
      <c r="D200" s="60"/>
      <c r="N200" s="60"/>
    </row>
    <row r="201" spans="2:14" x14ac:dyDescent="0.2">
      <c r="B201" s="60"/>
      <c r="C201" s="60"/>
      <c r="D201" s="60"/>
      <c r="N201" s="60"/>
    </row>
    <row r="202" spans="2:14" x14ac:dyDescent="0.2">
      <c r="B202" s="60"/>
      <c r="C202" s="60"/>
      <c r="D202" s="60"/>
      <c r="N202" s="60"/>
    </row>
    <row r="203" spans="2:14" x14ac:dyDescent="0.2">
      <c r="B203" s="60"/>
      <c r="C203" s="60"/>
      <c r="D203" s="60"/>
      <c r="N203" s="60"/>
    </row>
    <row r="204" spans="2:14" x14ac:dyDescent="0.2">
      <c r="B204" s="60"/>
      <c r="C204" s="60"/>
      <c r="D204" s="60"/>
      <c r="N204" s="60"/>
    </row>
    <row r="205" spans="2:14" x14ac:dyDescent="0.2">
      <c r="B205" s="60"/>
      <c r="C205" s="60"/>
      <c r="D205" s="60"/>
      <c r="N205" s="60"/>
    </row>
    <row r="206" spans="2:14" x14ac:dyDescent="0.2">
      <c r="B206" s="60"/>
      <c r="C206" s="60"/>
      <c r="D206" s="60"/>
      <c r="N206" s="60"/>
    </row>
    <row r="207" spans="2:14" x14ac:dyDescent="0.2">
      <c r="B207" s="60"/>
      <c r="C207" s="60"/>
      <c r="D207" s="60"/>
      <c r="N207" s="60"/>
    </row>
    <row r="208" spans="2:14" x14ac:dyDescent="0.2">
      <c r="B208" s="60"/>
      <c r="C208" s="60"/>
      <c r="D208" s="60"/>
      <c r="N208" s="60"/>
    </row>
    <row r="209" spans="2:14" x14ac:dyDescent="0.2">
      <c r="B209" s="60"/>
      <c r="C209" s="60"/>
      <c r="D209" s="60"/>
      <c r="N209" s="60"/>
    </row>
    <row r="210" spans="2:14" x14ac:dyDescent="0.2">
      <c r="B210" s="60"/>
      <c r="C210" s="60"/>
      <c r="D210" s="60"/>
      <c r="N210" s="60"/>
    </row>
    <row r="211" spans="2:14" x14ac:dyDescent="0.2">
      <c r="B211" s="60"/>
      <c r="C211" s="60"/>
      <c r="D211" s="60"/>
      <c r="N211" s="60"/>
    </row>
    <row r="212" spans="2:14" x14ac:dyDescent="0.2">
      <c r="B212" s="60"/>
      <c r="C212" s="60"/>
      <c r="D212" s="60"/>
      <c r="N212" s="60"/>
    </row>
    <row r="213" spans="2:14" x14ac:dyDescent="0.2">
      <c r="B213" s="60"/>
      <c r="C213" s="60"/>
      <c r="D213" s="60"/>
      <c r="N213" s="60"/>
    </row>
    <row r="214" spans="2:14" x14ac:dyDescent="0.2">
      <c r="B214" s="60"/>
      <c r="C214" s="60"/>
      <c r="D214" s="60"/>
      <c r="N214" s="60"/>
    </row>
    <row r="215" spans="2:14" x14ac:dyDescent="0.2">
      <c r="B215" s="60"/>
      <c r="C215" s="60"/>
      <c r="D215" s="60"/>
      <c r="N215" s="60"/>
    </row>
    <row r="216" spans="2:14" x14ac:dyDescent="0.2">
      <c r="B216" s="60"/>
      <c r="C216" s="60"/>
      <c r="D216" s="60"/>
      <c r="N216" s="60"/>
    </row>
    <row r="217" spans="2:14" x14ac:dyDescent="0.2">
      <c r="B217" s="60"/>
      <c r="C217" s="60"/>
      <c r="D217" s="60"/>
      <c r="N217" s="60"/>
    </row>
    <row r="218" spans="2:14" x14ac:dyDescent="0.2">
      <c r="B218" s="60"/>
      <c r="C218" s="60"/>
      <c r="D218" s="60"/>
      <c r="N218" s="60"/>
    </row>
    <row r="219" spans="2:14" x14ac:dyDescent="0.2">
      <c r="B219" s="60"/>
      <c r="C219" s="60"/>
      <c r="D219" s="60"/>
      <c r="N219" s="60"/>
    </row>
    <row r="220" spans="2:14" x14ac:dyDescent="0.2">
      <c r="B220" s="60"/>
      <c r="C220" s="60"/>
      <c r="D220" s="60"/>
      <c r="N220" s="60"/>
    </row>
    <row r="221" spans="2:14" x14ac:dyDescent="0.2">
      <c r="B221" s="60"/>
      <c r="C221" s="60"/>
      <c r="D221" s="60"/>
      <c r="N221" s="60"/>
    </row>
    <row r="222" spans="2:14" x14ac:dyDescent="0.2">
      <c r="B222" s="60"/>
      <c r="C222" s="60"/>
      <c r="D222" s="60"/>
      <c r="N222" s="60"/>
    </row>
    <row r="223" spans="2:14" x14ac:dyDescent="0.2">
      <c r="B223" s="60"/>
      <c r="C223" s="60"/>
      <c r="D223" s="60"/>
      <c r="N223" s="60"/>
    </row>
    <row r="224" spans="2:14" x14ac:dyDescent="0.2">
      <c r="B224" s="60"/>
      <c r="C224" s="60"/>
      <c r="D224" s="60"/>
      <c r="N224" s="60"/>
    </row>
    <row r="225" spans="2:14" x14ac:dyDescent="0.2">
      <c r="B225" s="60"/>
      <c r="C225" s="60"/>
      <c r="D225" s="60"/>
      <c r="N225" s="60"/>
    </row>
    <row r="226" spans="2:14" x14ac:dyDescent="0.2">
      <c r="C226" s="60"/>
      <c r="D226" s="60"/>
      <c r="N226" s="60"/>
    </row>
    <row r="227" spans="2:14" x14ac:dyDescent="0.2">
      <c r="C227" s="60"/>
      <c r="D227" s="60"/>
      <c r="N227" s="60"/>
    </row>
    <row r="228" spans="2:14" x14ac:dyDescent="0.2">
      <c r="C228" s="60"/>
      <c r="D228" s="60"/>
      <c r="N228" s="60"/>
    </row>
    <row r="229" spans="2:14" x14ac:dyDescent="0.2">
      <c r="C229" s="60"/>
      <c r="D229" s="60"/>
      <c r="N229" s="60"/>
    </row>
    <row r="230" spans="2:14" x14ac:dyDescent="0.2">
      <c r="C230" s="60"/>
      <c r="D230" s="60"/>
      <c r="N230" s="60"/>
    </row>
    <row r="231" spans="2:14" x14ac:dyDescent="0.2">
      <c r="C231" s="60"/>
      <c r="D231" s="60"/>
      <c r="N231" s="60"/>
    </row>
    <row r="232" spans="2:14" x14ac:dyDescent="0.2">
      <c r="C232" s="60"/>
      <c r="D232" s="60"/>
      <c r="N232" s="60"/>
    </row>
    <row r="233" spans="2:14" x14ac:dyDescent="0.2">
      <c r="C233" s="60"/>
      <c r="D233" s="60"/>
      <c r="N233" s="60"/>
    </row>
    <row r="234" spans="2:14" x14ac:dyDescent="0.2">
      <c r="C234" s="60"/>
      <c r="D234" s="60"/>
      <c r="N234" s="60"/>
    </row>
    <row r="235" spans="2:14" x14ac:dyDescent="0.2">
      <c r="C235" s="60"/>
      <c r="D235" s="60"/>
      <c r="N235" s="60"/>
    </row>
    <row r="236" spans="2:14" x14ac:dyDescent="0.2">
      <c r="C236" s="60"/>
      <c r="D236" s="60"/>
      <c r="N236" s="60"/>
    </row>
    <row r="237" spans="2:14" x14ac:dyDescent="0.2">
      <c r="C237" s="60"/>
      <c r="D237" s="60"/>
      <c r="N237" s="60"/>
    </row>
    <row r="238" spans="2:14" x14ac:dyDescent="0.2">
      <c r="C238" s="60"/>
      <c r="D238" s="60"/>
      <c r="N238" s="60"/>
    </row>
    <row r="239" spans="2:14" x14ac:dyDescent="0.2">
      <c r="C239" s="60"/>
      <c r="D239" s="60"/>
      <c r="N239" s="60"/>
    </row>
    <row r="240" spans="2:14" x14ac:dyDescent="0.2">
      <c r="N240" s="60"/>
    </row>
    <row r="241" spans="14:14" x14ac:dyDescent="0.2">
      <c r="N241" s="60"/>
    </row>
    <row r="242" spans="14:14" x14ac:dyDescent="0.2">
      <c r="N242" s="60"/>
    </row>
    <row r="243" spans="14:14" x14ac:dyDescent="0.2">
      <c r="N243" s="60"/>
    </row>
    <row r="244" spans="14:14" x14ac:dyDescent="0.2">
      <c r="N244" s="60"/>
    </row>
    <row r="245" spans="14:14" x14ac:dyDescent="0.2">
      <c r="N245" s="60"/>
    </row>
    <row r="246" spans="14:14" x14ac:dyDescent="0.2">
      <c r="N246" s="60"/>
    </row>
    <row r="247" spans="14:14" x14ac:dyDescent="0.2">
      <c r="N247" s="60"/>
    </row>
    <row r="248" spans="14:14" x14ac:dyDescent="0.2">
      <c r="N248" s="60"/>
    </row>
    <row r="249" spans="14:14" x14ac:dyDescent="0.2">
      <c r="N249" s="60"/>
    </row>
    <row r="250" spans="14:14" x14ac:dyDescent="0.2">
      <c r="N250" s="60"/>
    </row>
    <row r="251" spans="14:14" x14ac:dyDescent="0.2">
      <c r="N251" s="60"/>
    </row>
    <row r="252" spans="14:14" x14ac:dyDescent="0.2">
      <c r="N252" s="60"/>
    </row>
    <row r="253" spans="14:14" x14ac:dyDescent="0.2">
      <c r="N253" s="60"/>
    </row>
    <row r="254" spans="14:14" x14ac:dyDescent="0.2">
      <c r="N254" s="60"/>
    </row>
    <row r="255" spans="14:14" x14ac:dyDescent="0.2">
      <c r="N255" s="60"/>
    </row>
    <row r="256" spans="14:14" x14ac:dyDescent="0.2">
      <c r="N256" s="60"/>
    </row>
    <row r="257" spans="14:14" x14ac:dyDescent="0.2">
      <c r="N257" s="60"/>
    </row>
    <row r="258" spans="14:14" x14ac:dyDescent="0.2">
      <c r="N258" s="60"/>
    </row>
    <row r="259" spans="14:14" x14ac:dyDescent="0.2">
      <c r="N259" s="60"/>
    </row>
    <row r="260" spans="14:14" x14ac:dyDescent="0.2">
      <c r="N260" s="60"/>
    </row>
  </sheetData>
  <mergeCells count="15">
    <mergeCell ref="M16:M17"/>
    <mergeCell ref="J16:J17"/>
    <mergeCell ref="G16:G17"/>
    <mergeCell ref="D16:D17"/>
    <mergeCell ref="A7:P7"/>
    <mergeCell ref="A11:P11"/>
    <mergeCell ref="A8:P8"/>
    <mergeCell ref="B15:D15"/>
    <mergeCell ref="E15:G15"/>
    <mergeCell ref="H15:J15"/>
    <mergeCell ref="N15:P15"/>
    <mergeCell ref="A15:A17"/>
    <mergeCell ref="K15:M15"/>
    <mergeCell ref="K16:L16"/>
    <mergeCell ref="P16:P17"/>
  </mergeCells>
  <phoneticPr fontId="5" type="noConversion"/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7</vt:i4>
      </vt:variant>
    </vt:vector>
  </HeadingPairs>
  <TitlesOfParts>
    <vt:vector size="23" baseType="lpstr">
      <vt:lpstr>1. COFOG</vt:lpstr>
      <vt:lpstr>2. Állami bev</vt:lpstr>
      <vt:lpstr>3. Bevételek</vt:lpstr>
      <vt:lpstr>4. Kiadások</vt:lpstr>
      <vt:lpstr>5. Fejlesztési</vt:lpstr>
      <vt:lpstr>6. Működési</vt:lpstr>
      <vt:lpstr>7. Cofogos kiadások</vt:lpstr>
      <vt:lpstr>8. ISZI</vt:lpstr>
      <vt:lpstr>9. ISZI 2</vt:lpstr>
      <vt:lpstr>10. Óvoda</vt:lpstr>
      <vt:lpstr>11. Óvoda 2</vt:lpstr>
      <vt:lpstr>12. létszámkeret</vt:lpstr>
      <vt:lpstr>13. felhasz. ütemterv.</vt:lpstr>
      <vt:lpstr>14. melléklet</vt:lpstr>
      <vt:lpstr>15. melléklet</vt:lpstr>
      <vt:lpstr>16. melléklet</vt:lpstr>
      <vt:lpstr>'1. COFOG'!Nyomtatási_terület</vt:lpstr>
      <vt:lpstr>'10. Óvoda'!Nyomtatási_terület</vt:lpstr>
      <vt:lpstr>'11. Óvoda 2'!Nyomtatási_terület</vt:lpstr>
      <vt:lpstr>'2. Állami bev'!Nyomtatási_terület</vt:lpstr>
      <vt:lpstr>'3. Bevételek'!Nyomtatási_terület</vt:lpstr>
      <vt:lpstr>'4. Kiadások'!Nyomtatási_terület</vt:lpstr>
      <vt:lpstr>'9. ISZI 2'!Nyomtatási_terület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POLGµRMESTERI HIVATAL TšRJE</dc:creator>
  <cp:lastModifiedBy>Admin</cp:lastModifiedBy>
  <cp:lastPrinted>2020-08-17T10:28:32Z</cp:lastPrinted>
  <dcterms:created xsi:type="dcterms:W3CDTF">2006-06-22T11:52:42Z</dcterms:created>
  <dcterms:modified xsi:type="dcterms:W3CDTF">2020-08-17T10:29:24Z</dcterms:modified>
</cp:coreProperties>
</file>