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S:\KOZOS\Képviselő-testület\előterjesztések\2019\201991121\ELŐIRÁNYZAT MÓDOSÍTÁS 2019.11\"/>
    </mc:Choice>
  </mc:AlternateContent>
  <xr:revisionPtr revIDLastSave="0" documentId="8_{BC879C6E-C525-44BE-B7F9-F2CA8F6F7929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1" i="1" l="1"/>
  <c r="D41" i="1" l="1"/>
  <c r="D31" i="1"/>
  <c r="D30" i="1"/>
  <c r="D24" i="1"/>
  <c r="D22" i="1" l="1"/>
  <c r="D3" i="1"/>
  <c r="C3" i="1" l="1"/>
  <c r="C4" i="1"/>
  <c r="C5" i="1"/>
  <c r="C6" i="1"/>
  <c r="C7" i="1"/>
  <c r="C8" i="1"/>
  <c r="C9" i="1"/>
  <c r="C10" i="1"/>
  <c r="D11" i="1"/>
  <c r="C11" i="1" s="1"/>
  <c r="C12" i="1"/>
  <c r="C13" i="1"/>
  <c r="C14" i="1"/>
  <c r="C15" i="1"/>
  <c r="C17" i="1"/>
  <c r="C18" i="1"/>
  <c r="C19" i="1"/>
  <c r="D20" i="1"/>
  <c r="C22" i="1"/>
  <c r="D23" i="1"/>
  <c r="C23" i="1" s="1"/>
  <c r="C24" i="1"/>
  <c r="C25" i="1"/>
  <c r="C27" i="1"/>
  <c r="D28" i="1"/>
  <c r="D29" i="1" s="1"/>
  <c r="C31" i="1"/>
  <c r="C32" i="1"/>
  <c r="C33" i="1"/>
  <c r="D34" i="1"/>
  <c r="C34" i="1" s="1"/>
  <c r="C35" i="1"/>
  <c r="D36" i="1"/>
  <c r="C36" i="1" s="1"/>
  <c r="C38" i="1"/>
  <c r="C39" i="1"/>
  <c r="D40" i="1"/>
  <c r="C42" i="1"/>
  <c r="C43" i="1"/>
  <c r="C44" i="1"/>
  <c r="C45" i="1"/>
  <c r="D45" i="1"/>
  <c r="D46" i="1" s="1"/>
  <c r="C48" i="1"/>
  <c r="C49" i="1"/>
  <c r="C50" i="1"/>
  <c r="C51" i="1"/>
  <c r="C52" i="1"/>
  <c r="C53" i="1"/>
  <c r="C54" i="1"/>
  <c r="D55" i="1"/>
  <c r="C55" i="1" s="1"/>
  <c r="C57" i="1"/>
  <c r="C59" i="1"/>
  <c r="C60" i="1"/>
  <c r="D61" i="1"/>
  <c r="C62" i="1"/>
  <c r="C63" i="1"/>
  <c r="C64" i="1"/>
  <c r="C65" i="1"/>
  <c r="C66" i="1"/>
  <c r="C67" i="1"/>
  <c r="C68" i="1"/>
  <c r="C69" i="1"/>
  <c r="C70" i="1"/>
  <c r="C71" i="1"/>
  <c r="C72" i="1"/>
  <c r="D73" i="1"/>
  <c r="C74" i="1"/>
  <c r="C75" i="1"/>
  <c r="C76" i="1"/>
  <c r="D77" i="1"/>
  <c r="D81" i="1" s="1"/>
  <c r="C78" i="1"/>
  <c r="C79" i="1"/>
  <c r="C80" i="1"/>
  <c r="D82" i="1"/>
  <c r="C82" i="1" s="1"/>
  <c r="C83" i="1"/>
  <c r="C84" i="1"/>
  <c r="D85" i="1"/>
  <c r="C85" i="1" s="1"/>
  <c r="C87" i="1"/>
  <c r="C88" i="1"/>
  <c r="C89" i="1"/>
  <c r="C90" i="1"/>
  <c r="C91" i="1"/>
  <c r="C92" i="1"/>
  <c r="C93" i="1"/>
  <c r="C94" i="1"/>
  <c r="C95" i="1"/>
  <c r="D96" i="1"/>
  <c r="C102" i="1"/>
  <c r="C40" i="1" l="1"/>
  <c r="D16" i="1"/>
  <c r="D21" i="1" s="1"/>
  <c r="D56" i="1"/>
  <c r="C26" i="1"/>
  <c r="C41" i="1"/>
  <c r="C46" i="1" s="1"/>
  <c r="C61" i="1"/>
  <c r="C28" i="1"/>
  <c r="C29" i="1" s="1"/>
  <c r="D26" i="1"/>
  <c r="D86" i="1"/>
  <c r="C96" i="1"/>
  <c r="C86" i="1"/>
  <c r="D37" i="1"/>
  <c r="C56" i="1"/>
  <c r="C30" i="1"/>
  <c r="C37" i="1" s="1"/>
  <c r="C20" i="1"/>
  <c r="C16" i="1"/>
  <c r="C73" i="1"/>
  <c r="C77" i="1"/>
  <c r="C81" i="1" s="1"/>
  <c r="D47" i="1" l="1"/>
  <c r="D97" i="1" s="1"/>
  <c r="C47" i="1"/>
  <c r="C21" i="1"/>
  <c r="C97" i="1" l="1"/>
  <c r="C99" i="1" s="1"/>
  <c r="C103" i="1" s="1"/>
</calcChain>
</file>

<file path=xl/sharedStrings.xml><?xml version="1.0" encoding="utf-8"?>
<sst xmlns="http://schemas.openxmlformats.org/spreadsheetml/2006/main" count="104" uniqueCount="104">
  <si>
    <t>4. űrlap egyenlege BEVÉTEL</t>
  </si>
  <si>
    <t>3. űrlap egyenlege KIADÁS</t>
  </si>
  <si>
    <t>2. űrlap egyenlege BEVÉTEL</t>
  </si>
  <si>
    <t>1. űrlap egyenlege KIADÁS</t>
  </si>
  <si>
    <t>Költségvetési kiadások (=19+20+45+54+71+79+84+94)   K1-K8</t>
  </si>
  <si>
    <t>Egyéb felhalmozási célú kiadások (=85+…+93)   K8</t>
  </si>
  <si>
    <t xml:space="preserve">Egyéb felhalmozási célú támogatások államháztartáson kívülre </t>
  </si>
  <si>
    <t>Felhalmozási célú támogatások az Európai Uniónak</t>
  </si>
  <si>
    <t>Lakástámogatás</t>
  </si>
  <si>
    <t>Felhalmozási célú visszatérítendő támogatások, kölcsönök nyújtása államháztartáson kívülre</t>
  </si>
  <si>
    <t>Felhalmozási célú garancia- és kezességvállalásból származó kifizetés államháztartáson kívülre</t>
  </si>
  <si>
    <t>Egyéb felhalmozási célú támogatások államháztartáson belülre</t>
  </si>
  <si>
    <t>Felhalmozási célú visszatérítendő támogatások, kölcsönök törlesztése államháztartáson belülre</t>
  </si>
  <si>
    <t>Felhalmozási célú visszatérítendő támogatások, kölcsönök nyújtása államháztartáson belülre</t>
  </si>
  <si>
    <t>Felhalmozási célú garancia- és kezességvállalásból származó kifizetés államháztartáson belülre</t>
  </si>
  <si>
    <t>Felújítások (=80+...+83)   K7</t>
  </si>
  <si>
    <t>Felújítási célú előzetesen felszámított általános forgalmi adó   K74</t>
  </si>
  <si>
    <t xml:space="preserve">Egyéb tárgyi eszközök felújítása </t>
  </si>
  <si>
    <t>Informatikai eszközök felújítása</t>
  </si>
  <si>
    <t>Ingatlanok felújítása    K71</t>
  </si>
  <si>
    <t>Beruházások (=72+…+78)   K6</t>
  </si>
  <si>
    <t>Beruházási célú előzetesen felszámított általános forgalmi adó    K67</t>
  </si>
  <si>
    <t>Meglévő részesedések növeléséhez kapcsolódó kiadások</t>
  </si>
  <si>
    <t>Részesedések beszerzése</t>
  </si>
  <si>
    <t>Egyéb tárgyi eszközök beszerzése, létesítése   K64</t>
  </si>
  <si>
    <t>Informatikai eszközök beszerzése, létesítése   K63</t>
  </si>
  <si>
    <t>Ingatlanok beszerzése, létesítése   K62</t>
  </si>
  <si>
    <t>Immateriális javak beszerzése, létesítése   K61</t>
  </si>
  <si>
    <t>Egyéb működési célú kiadások (=55+59+…+70)    K5</t>
  </si>
  <si>
    <t>Tartalékok   K513</t>
  </si>
  <si>
    <t>Egyéb működési célú támogatások államháztartáson kívülre   K512</t>
  </si>
  <si>
    <t>Működési célú támogatások az Európai Uniónak</t>
  </si>
  <si>
    <t>Kamattámogatások</t>
  </si>
  <si>
    <t>Árkiegészítések, ártámogatások</t>
  </si>
  <si>
    <t>Működési célú visszatérítendő támogatások, kölcsönök nyújtása államháztartáson kívülre</t>
  </si>
  <si>
    <t>Működési célú garancia- és kezességvállalásból származó kifizetés államháztartáson kívülre</t>
  </si>
  <si>
    <t>Egyéb működési célú támogatások államháztartáson belülre    K506</t>
  </si>
  <si>
    <t>Működési célú visszatérítendő támogatások, kölcsönök törlesztése államháztartáson belülre</t>
  </si>
  <si>
    <t>Működési célú visszatérítendő támogatások, kölcsönök nyújtása államháztartáson belülre</t>
  </si>
  <si>
    <t>Működési célú garancia- és kezességvállalásból származó kifizetés államháztartáson belülre</t>
  </si>
  <si>
    <t>Elvonások és befizetések (=56+57+58)</t>
  </si>
  <si>
    <t>Egyéb elvonások, befizetések</t>
  </si>
  <si>
    <t>A helyi önkormányzatok törvényi előíráson alapuló befizetései</t>
  </si>
  <si>
    <t>A helyi önkormányzatok előző évi elszámolásából származó kiadások</t>
  </si>
  <si>
    <t>Nemzetközi kötelezettségek</t>
  </si>
  <si>
    <t>Ellátottak pénzbeli juttatásai (=46+...+53)    K4</t>
  </si>
  <si>
    <t>Egyéb nem intézményi ellátások   K48</t>
  </si>
  <si>
    <t>Intézményi ellátottak pénzbeli juttatásai</t>
  </si>
  <si>
    <t>Lakhatással kapcsolatos ellátások</t>
  </si>
  <si>
    <t>Foglalkoztatással, munkanélküliséggel kapcsolatos ellátások</t>
  </si>
  <si>
    <t>Betegséggel kapcsolatos (nem társadalombiztosítási) ellátások</t>
  </si>
  <si>
    <t>Pénzbeli kárpótlások, kártérítések</t>
  </si>
  <si>
    <t>Családi támogatások</t>
  </si>
  <si>
    <t>Társadalombiztosítási ellátások</t>
  </si>
  <si>
    <t>Dologi kiadások (=24+27+35+38+44)    K3</t>
  </si>
  <si>
    <t>Különféle befizetések és egyéb dologi kiadások (=39+…+43)    K35</t>
  </si>
  <si>
    <t>Egyéb dologi kiadások   K355</t>
  </si>
  <si>
    <t>Egyéb pénzügyi műveletek kiadásai</t>
  </si>
  <si>
    <t xml:space="preserve">Kamatkiadások </t>
  </si>
  <si>
    <t>Fizetendő általános forgalmi adó     K352</t>
  </si>
  <si>
    <t>Működési célú előzetesen felszámított általános forgalmi adó   K351</t>
  </si>
  <si>
    <t>Kiküldetések, reklám- és propagandakiadások (=36+37)   K341</t>
  </si>
  <si>
    <t>Reklám- és propagandakiadások</t>
  </si>
  <si>
    <t>Kiküldetések kiadásai   K341</t>
  </si>
  <si>
    <t>Szolgáltatási kiadások (=28+…+34)   K33</t>
  </si>
  <si>
    <t>Egyéb szolgáltatások   K337</t>
  </si>
  <si>
    <t>Szakmai tevékenységet segítő szolgáltatások    K336</t>
  </si>
  <si>
    <t>Közvetített szolgáltatások    K335</t>
  </si>
  <si>
    <t>Karbantartási, kisjavítási szolgáltatások   K334</t>
  </si>
  <si>
    <t>Bérleti és lízing díjak</t>
  </si>
  <si>
    <t>Vásárolt élelmezés   K332</t>
  </si>
  <si>
    <t>Kommunikációs szolgáltatások (=25+26)   K32</t>
  </si>
  <si>
    <t>Egyéb kommunikációs szolgáltatások   K322</t>
  </si>
  <si>
    <t>Informatikai szolgáltatások igénybevétele   K321</t>
  </si>
  <si>
    <t>Készletbeszerzés (=21+22+23)    K31</t>
  </si>
  <si>
    <t>Árubeszerzés</t>
  </si>
  <si>
    <t>Üzemeltetési anyagok beszerzése    K312</t>
  </si>
  <si>
    <t>Szakmai anyagok beszerzése    K311</t>
  </si>
  <si>
    <t xml:space="preserve">Munkaadókat terhelő járulékok és szociális hozzájárulási adó        K2                                                                        </t>
  </si>
  <si>
    <t>Személyi juttatások (=14+18)    K1</t>
  </si>
  <si>
    <t>Külső személyi juttatások (=15+16+17)   K12</t>
  </si>
  <si>
    <t>Egyéb külső személyi juttatások</t>
  </si>
  <si>
    <t>Munkavégzésre irányuló egyéb jogviszonyban nem saját foglalkoztatottnak fizetett juttatások   K122</t>
  </si>
  <si>
    <t>Választott tisztségviselők juttatásai    K121</t>
  </si>
  <si>
    <t>Foglalkoztatottak személyi juttatásai (=01+…+13)   K11</t>
  </si>
  <si>
    <t>Foglalkoztatottak egyéb személyi juttatásai</t>
  </si>
  <si>
    <t>Szociális támogatások</t>
  </si>
  <si>
    <t>Lakhatási támogatások</t>
  </si>
  <si>
    <t>Egyéb költségtérítések    K1110</t>
  </si>
  <si>
    <t>Közlekedési költségtérítés    K1109</t>
  </si>
  <si>
    <t>Ruházati költségtérítés</t>
  </si>
  <si>
    <t>Béren kívüli juttatások   K1107</t>
  </si>
  <si>
    <t>Jubileumi jutalom   K1106</t>
  </si>
  <si>
    <t>Végkielégítés</t>
  </si>
  <si>
    <t>Készenléti, ügyeleti, helyettesítési díj, túlóra, túlszolgálat</t>
  </si>
  <si>
    <t>Céljuttatás, projektprémium</t>
  </si>
  <si>
    <t>Normatív jutalmak   K1102</t>
  </si>
  <si>
    <t>Törvény szerinti illetmények, munkabérek  K1101</t>
  </si>
  <si>
    <t xml:space="preserve"> Önkormányzatok és önkormányzati hivatalok jogalkotó és általános igazgatási tevékenysége</t>
  </si>
  <si>
    <t>Összesen</t>
  </si>
  <si>
    <t>Csávoly Községi Önkormányzat              KIADÁSOK</t>
  </si>
  <si>
    <t>Sorszám</t>
  </si>
  <si>
    <t>2. melléklet a 9/2019.(XI.26.) önkormányzati rendelethez
(a 2/2019.(III.5.) önkormányzati rendelet 2/1. melléklete)</t>
  </si>
  <si>
    <t>Közüzemi díjak    K321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</si>
</sst>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Calibri Light"/>
      <family val="2"/>
      <charset val="238"/>
    </font>
    <font>
      <b/>
      <sz val="10"/>
      <name val="Calibri Light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1" fillId="2" borderId="0" xfId="0" applyNumberFormat="1" applyFont="1" applyFill="1"/>
    <xf numFmtId="164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/>
    <xf numFmtId="164" fontId="2" fillId="2" borderId="1" xfId="0" applyNumberFormat="1" applyFont="1" applyFill="1" applyBorder="1"/>
    <xf numFmtId="164" fontId="2" fillId="2" borderId="2" xfId="0" applyNumberFormat="1" applyFont="1" applyFill="1" applyBorder="1"/>
    <xf numFmtId="0" fontId="2" fillId="2" borderId="1" xfId="0" applyFont="1" applyFill="1" applyBorder="1"/>
    <xf numFmtId="0" fontId="2" fillId="0" borderId="3" xfId="0" applyFont="1" applyBorder="1"/>
    <xf numFmtId="164" fontId="2" fillId="3" borderId="4" xfId="0" applyNumberFormat="1" applyFont="1" applyFill="1" applyBorder="1"/>
    <xf numFmtId="164" fontId="2" fillId="3" borderId="5" xfId="0" applyNumberFormat="1" applyFont="1" applyFill="1" applyBorder="1"/>
    <xf numFmtId="0" fontId="2" fillId="3" borderId="4" xfId="0" applyFont="1" applyFill="1" applyBorder="1"/>
    <xf numFmtId="0" fontId="2" fillId="0" borderId="6" xfId="0" applyFont="1" applyBorder="1"/>
    <xf numFmtId="164" fontId="1" fillId="0" borderId="4" xfId="0" applyNumberFormat="1" applyFont="1" applyBorder="1"/>
    <xf numFmtId="164" fontId="1" fillId="4" borderId="5" xfId="0" applyNumberFormat="1" applyFont="1" applyFill="1" applyBorder="1"/>
    <xf numFmtId="0" fontId="1" fillId="0" borderId="4" xfId="0" applyFont="1" applyBorder="1"/>
    <xf numFmtId="0" fontId="1" fillId="0" borderId="6" xfId="0" applyFont="1" applyBorder="1"/>
    <xf numFmtId="0" fontId="1" fillId="0" borderId="4" xfId="0" applyFont="1" applyBorder="1" applyAlignment="1">
      <alignment wrapText="1"/>
    </xf>
    <xf numFmtId="164" fontId="2" fillId="5" borderId="4" xfId="0" applyNumberFormat="1" applyFont="1" applyFill="1" applyBorder="1"/>
    <xf numFmtId="164" fontId="2" fillId="5" borderId="5" xfId="0" applyNumberFormat="1" applyFont="1" applyFill="1" applyBorder="1"/>
    <xf numFmtId="0" fontId="2" fillId="5" borderId="4" xfId="0" applyFont="1" applyFill="1" applyBorder="1"/>
    <xf numFmtId="164" fontId="2" fillId="6" borderId="4" xfId="0" applyNumberFormat="1" applyFont="1" applyFill="1" applyBorder="1"/>
    <xf numFmtId="164" fontId="2" fillId="6" borderId="5" xfId="0" applyNumberFormat="1" applyFont="1" applyFill="1" applyBorder="1"/>
    <xf numFmtId="0" fontId="2" fillId="6" borderId="4" xfId="0" applyFont="1" applyFill="1" applyBorder="1"/>
    <xf numFmtId="164" fontId="1" fillId="0" borderId="7" xfId="0" applyNumberFormat="1" applyFont="1" applyBorder="1"/>
    <xf numFmtId="164" fontId="1" fillId="4" borderId="8" xfId="0" applyNumberFormat="1" applyFont="1" applyFill="1" applyBorder="1"/>
    <xf numFmtId="0" fontId="1" fillId="0" borderId="7" xfId="0" applyFont="1" applyBorder="1"/>
    <xf numFmtId="0" fontId="1" fillId="0" borderId="9" xfId="0" applyFont="1" applyBorder="1"/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4" borderId="10" xfId="0" applyFont="1" applyFill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3" borderId="4" xfId="0" applyFont="1" applyFill="1" applyBorder="1" applyAlignment="1">
      <alignment wrapText="1"/>
    </xf>
    <xf numFmtId="0" fontId="1" fillId="0" borderId="12" xfId="0" applyFont="1" applyBorder="1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KOZOS\2019.%20k&#246;lts&#233;gvet&#233;s\2%20sz%20mell&#233;klet%20&#214;nkorm&#225;nyzat%20k&#246;lts&#233;gvet&#233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</sheetNames>
    <sheetDataSet>
      <sheetData sheetId="0"/>
      <sheetData sheetId="1">
        <row r="69">
          <cell r="C69">
            <v>341930217</v>
          </cell>
        </row>
      </sheetData>
      <sheetData sheetId="2">
        <row r="31">
          <cell r="C31">
            <v>29980612</v>
          </cell>
        </row>
      </sheetData>
      <sheetData sheetId="3">
        <row r="31">
          <cell r="C31">
            <v>40083431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2"/>
  <sheetViews>
    <sheetView tabSelected="1" topLeftCell="A16" workbookViewId="0">
      <selection activeCell="B30" sqref="B30"/>
    </sheetView>
  </sheetViews>
  <sheetFormatPr defaultColWidth="8.7265625" defaultRowHeight="13" x14ac:dyDescent="0.3"/>
  <cols>
    <col min="1" max="1" width="8.7265625" style="1"/>
    <col min="2" max="2" width="48.453125" style="1" customWidth="1"/>
    <col min="3" max="3" width="15.7265625" style="1" bestFit="1" customWidth="1"/>
    <col min="4" max="4" width="18.453125" style="1" customWidth="1"/>
    <col min="5" max="16384" width="8.7265625" style="1"/>
  </cols>
  <sheetData>
    <row r="1" spans="1:5" ht="33" customHeight="1" thickBot="1" x14ac:dyDescent="0.35">
      <c r="B1" s="35" t="s">
        <v>102</v>
      </c>
      <c r="C1" s="35"/>
      <c r="D1" s="35"/>
    </row>
    <row r="2" spans="1:5" s="30" customFormat="1" ht="78.5" thickBot="1" x14ac:dyDescent="0.4">
      <c r="A2" s="33" t="s">
        <v>101</v>
      </c>
      <c r="B2" s="31" t="s">
        <v>100</v>
      </c>
      <c r="C2" s="32" t="s">
        <v>99</v>
      </c>
      <c r="D2" s="31" t="s">
        <v>98</v>
      </c>
    </row>
    <row r="3" spans="1:5" x14ac:dyDescent="0.3">
      <c r="A3" s="29">
        <v>1</v>
      </c>
      <c r="B3" s="28" t="s">
        <v>97</v>
      </c>
      <c r="C3" s="27">
        <f t="shared" ref="C3:C15" si="0">SUM(D3:D3)</f>
        <v>55935146</v>
      </c>
      <c r="D3" s="26">
        <f>55034720+835745+64681</f>
        <v>55935146</v>
      </c>
      <c r="E3" s="2"/>
    </row>
    <row r="4" spans="1:5" x14ac:dyDescent="0.3">
      <c r="A4" s="18">
        <v>2</v>
      </c>
      <c r="B4" s="17" t="s">
        <v>96</v>
      </c>
      <c r="C4" s="16">
        <f t="shared" si="0"/>
        <v>0</v>
      </c>
      <c r="D4" s="15">
        <v>0</v>
      </c>
      <c r="E4" s="2"/>
    </row>
    <row r="5" spans="1:5" x14ac:dyDescent="0.3">
      <c r="A5" s="18">
        <v>3</v>
      </c>
      <c r="B5" s="17" t="s">
        <v>95</v>
      </c>
      <c r="C5" s="16">
        <f t="shared" si="0"/>
        <v>0</v>
      </c>
      <c r="D5" s="15">
        <v>0</v>
      </c>
      <c r="E5" s="2"/>
    </row>
    <row r="6" spans="1:5" x14ac:dyDescent="0.3">
      <c r="A6" s="18">
        <v>4</v>
      </c>
      <c r="B6" s="17" t="s">
        <v>94</v>
      </c>
      <c r="C6" s="16">
        <f t="shared" si="0"/>
        <v>0</v>
      </c>
      <c r="D6" s="15">
        <v>0</v>
      </c>
      <c r="E6" s="2"/>
    </row>
    <row r="7" spans="1:5" x14ac:dyDescent="0.3">
      <c r="A7" s="18">
        <v>5</v>
      </c>
      <c r="B7" s="17" t="s">
        <v>93</v>
      </c>
      <c r="C7" s="16">
        <f t="shared" si="0"/>
        <v>0</v>
      </c>
      <c r="D7" s="15">
        <v>0</v>
      </c>
      <c r="E7" s="2"/>
    </row>
    <row r="8" spans="1:5" x14ac:dyDescent="0.3">
      <c r="A8" s="18">
        <v>6</v>
      </c>
      <c r="B8" s="17" t="s">
        <v>92</v>
      </c>
      <c r="C8" s="16">
        <f t="shared" si="0"/>
        <v>0</v>
      </c>
      <c r="D8" s="15">
        <v>0</v>
      </c>
      <c r="E8" s="2"/>
    </row>
    <row r="9" spans="1:5" x14ac:dyDescent="0.3">
      <c r="A9" s="18">
        <v>7</v>
      </c>
      <c r="B9" s="17" t="s">
        <v>91</v>
      </c>
      <c r="C9" s="16">
        <f t="shared" si="0"/>
        <v>0</v>
      </c>
      <c r="D9" s="15">
        <v>0</v>
      </c>
      <c r="E9" s="2"/>
    </row>
    <row r="10" spans="1:5" x14ac:dyDescent="0.3">
      <c r="A10" s="18">
        <v>8</v>
      </c>
      <c r="B10" s="17" t="s">
        <v>90</v>
      </c>
      <c r="C10" s="16">
        <f t="shared" si="0"/>
        <v>0</v>
      </c>
      <c r="D10" s="15">
        <v>0</v>
      </c>
      <c r="E10" s="2"/>
    </row>
    <row r="11" spans="1:5" x14ac:dyDescent="0.3">
      <c r="A11" s="18">
        <v>9</v>
      </c>
      <c r="B11" s="17" t="s">
        <v>89</v>
      </c>
      <c r="C11" s="16">
        <f t="shared" si="0"/>
        <v>250000</v>
      </c>
      <c r="D11" s="15">
        <f>250000</f>
        <v>250000</v>
      </c>
      <c r="E11" s="2"/>
    </row>
    <row r="12" spans="1:5" x14ac:dyDescent="0.3">
      <c r="A12" s="18">
        <v>10</v>
      </c>
      <c r="B12" s="17" t="s">
        <v>88</v>
      </c>
      <c r="C12" s="16">
        <f t="shared" si="0"/>
        <v>0</v>
      </c>
      <c r="D12" s="15">
        <v>0</v>
      </c>
      <c r="E12" s="2"/>
    </row>
    <row r="13" spans="1:5" x14ac:dyDescent="0.3">
      <c r="A13" s="18">
        <v>11</v>
      </c>
      <c r="B13" s="17" t="s">
        <v>87</v>
      </c>
      <c r="C13" s="16">
        <f t="shared" si="0"/>
        <v>0</v>
      </c>
      <c r="D13" s="15">
        <v>0</v>
      </c>
      <c r="E13" s="2"/>
    </row>
    <row r="14" spans="1:5" x14ac:dyDescent="0.3">
      <c r="A14" s="18">
        <v>12</v>
      </c>
      <c r="B14" s="17" t="s">
        <v>86</v>
      </c>
      <c r="C14" s="16">
        <f t="shared" si="0"/>
        <v>0</v>
      </c>
      <c r="D14" s="15">
        <v>0</v>
      </c>
      <c r="E14" s="2"/>
    </row>
    <row r="15" spans="1:5" x14ac:dyDescent="0.3">
      <c r="A15" s="18">
        <v>13</v>
      </c>
      <c r="B15" s="17" t="s">
        <v>85</v>
      </c>
      <c r="C15" s="16">
        <f t="shared" si="0"/>
        <v>0</v>
      </c>
      <c r="D15" s="15">
        <v>0</v>
      </c>
      <c r="E15" s="2"/>
    </row>
    <row r="16" spans="1:5" s="6" customFormat="1" x14ac:dyDescent="0.3">
      <c r="A16" s="14">
        <v>14</v>
      </c>
      <c r="B16" s="25" t="s">
        <v>84</v>
      </c>
      <c r="C16" s="24">
        <f>SUM(C3:C15)</f>
        <v>56185146</v>
      </c>
      <c r="D16" s="23">
        <f>SUM(D3:D15)</f>
        <v>56185146</v>
      </c>
      <c r="E16" s="4"/>
    </row>
    <row r="17" spans="1:5" x14ac:dyDescent="0.3">
      <c r="A17" s="18">
        <v>15</v>
      </c>
      <c r="B17" s="17" t="s">
        <v>83</v>
      </c>
      <c r="C17" s="16">
        <f>SUM(D17:D17)</f>
        <v>12869404</v>
      </c>
      <c r="D17" s="15">
        <v>12869404</v>
      </c>
      <c r="E17" s="2"/>
    </row>
    <row r="18" spans="1:5" ht="26" x14ac:dyDescent="0.3">
      <c r="A18" s="18">
        <v>16</v>
      </c>
      <c r="B18" s="19" t="s">
        <v>82</v>
      </c>
      <c r="C18" s="16">
        <f>SUM(D18:D18)</f>
        <v>0</v>
      </c>
      <c r="D18" s="15">
        <v>0</v>
      </c>
      <c r="E18" s="2"/>
    </row>
    <row r="19" spans="1:5" x14ac:dyDescent="0.3">
      <c r="A19" s="18">
        <v>17</v>
      </c>
      <c r="B19" s="17" t="s">
        <v>81</v>
      </c>
      <c r="C19" s="16">
        <f>SUM(D19:D19)</f>
        <v>0</v>
      </c>
      <c r="D19" s="15">
        <v>0</v>
      </c>
      <c r="E19" s="2"/>
    </row>
    <row r="20" spans="1:5" s="6" customFormat="1" x14ac:dyDescent="0.3">
      <c r="A20" s="14">
        <v>18</v>
      </c>
      <c r="B20" s="25" t="s">
        <v>80</v>
      </c>
      <c r="C20" s="24">
        <f>SUM(C17:C19)</f>
        <v>12869404</v>
      </c>
      <c r="D20" s="23">
        <f>SUM(D17:D19)</f>
        <v>12869404</v>
      </c>
      <c r="E20" s="4"/>
    </row>
    <row r="21" spans="1:5" s="6" customFormat="1" x14ac:dyDescent="0.3">
      <c r="A21" s="14">
        <v>19</v>
      </c>
      <c r="B21" s="13" t="s">
        <v>79</v>
      </c>
      <c r="C21" s="12">
        <f>SUM(C20+C16)</f>
        <v>69054550</v>
      </c>
      <c r="D21" s="11">
        <f>SUM(D20+D16)</f>
        <v>69054550</v>
      </c>
      <c r="E21" s="4"/>
    </row>
    <row r="22" spans="1:5" ht="26" x14ac:dyDescent="0.3">
      <c r="A22" s="18">
        <v>20</v>
      </c>
      <c r="B22" s="34" t="s">
        <v>78</v>
      </c>
      <c r="C22" s="12">
        <f>SUM(D22:D22)</f>
        <v>10021515</v>
      </c>
      <c r="D22" s="11">
        <f>2512978+456300+4061356+529776+713267+479232+479232+514800+117000+146255+11319</f>
        <v>10021515</v>
      </c>
      <c r="E22" s="2"/>
    </row>
    <row r="23" spans="1:5" x14ac:dyDescent="0.3">
      <c r="A23" s="18">
        <v>21</v>
      </c>
      <c r="B23" s="17" t="s">
        <v>77</v>
      </c>
      <c r="C23" s="16">
        <f>SUM(D23:D23)</f>
        <v>440000</v>
      </c>
      <c r="D23" s="15">
        <f>40000+400000</f>
        <v>440000</v>
      </c>
      <c r="E23" s="2"/>
    </row>
    <row r="24" spans="1:5" x14ac:dyDescent="0.3">
      <c r="A24" s="18">
        <v>22</v>
      </c>
      <c r="B24" s="17" t="s">
        <v>76</v>
      </c>
      <c r="C24" s="16">
        <f>SUM(D24:D24)</f>
        <v>21667685</v>
      </c>
      <c r="D24" s="15">
        <f>470000+500000+350000+6534000+20000+70000+150000+50000+3000000+2873000+7650685</f>
        <v>21667685</v>
      </c>
      <c r="E24" s="2"/>
    </row>
    <row r="25" spans="1:5" x14ac:dyDescent="0.3">
      <c r="A25" s="18">
        <v>23</v>
      </c>
      <c r="B25" s="17" t="s">
        <v>75</v>
      </c>
      <c r="C25" s="16">
        <f>SUM(D25:D25)</f>
        <v>0</v>
      </c>
      <c r="D25" s="15">
        <v>0</v>
      </c>
      <c r="E25" s="2"/>
    </row>
    <row r="26" spans="1:5" s="6" customFormat="1" x14ac:dyDescent="0.3">
      <c r="A26" s="14">
        <v>24</v>
      </c>
      <c r="B26" s="22" t="s">
        <v>74</v>
      </c>
      <c r="C26" s="21">
        <f>SUM(C23:C25)</f>
        <v>22107685</v>
      </c>
      <c r="D26" s="20">
        <f>SUM(D23:D25)</f>
        <v>22107685</v>
      </c>
      <c r="E26" s="4"/>
    </row>
    <row r="27" spans="1:5" x14ac:dyDescent="0.3">
      <c r="A27" s="18">
        <v>25</v>
      </c>
      <c r="B27" s="17" t="s">
        <v>73</v>
      </c>
      <c r="C27" s="16">
        <f>SUM(D27:D27)</f>
        <v>0</v>
      </c>
      <c r="D27" s="15">
        <v>0</v>
      </c>
      <c r="E27" s="2"/>
    </row>
    <row r="28" spans="1:5" x14ac:dyDescent="0.3">
      <c r="A28" s="18">
        <v>26</v>
      </c>
      <c r="B28" s="17" t="s">
        <v>72</v>
      </c>
      <c r="C28" s="16">
        <f>SUM(D28:D28)</f>
        <v>435000</v>
      </c>
      <c r="D28" s="15">
        <f>319000+7000+19000+90000</f>
        <v>435000</v>
      </c>
      <c r="E28" s="2"/>
    </row>
    <row r="29" spans="1:5" s="6" customFormat="1" x14ac:dyDescent="0.3">
      <c r="A29" s="14">
        <v>27</v>
      </c>
      <c r="B29" s="22" t="s">
        <v>71</v>
      </c>
      <c r="C29" s="21">
        <f>SUM(C27:C28)</f>
        <v>435000</v>
      </c>
      <c r="D29" s="20">
        <f>SUM(D27:D28)</f>
        <v>435000</v>
      </c>
      <c r="E29" s="4"/>
    </row>
    <row r="30" spans="1:5" x14ac:dyDescent="0.3">
      <c r="A30" s="18">
        <v>28</v>
      </c>
      <c r="B30" s="17" t="s">
        <v>103</v>
      </c>
      <c r="C30" s="16">
        <f t="shared" ref="C30:C36" si="1">SUM(D30:D30)</f>
        <v>11134600</v>
      </c>
      <c r="D30" s="15">
        <f>2630000+680000+92000+1002000+660000+30000+1464000+3400000+45000+1131600</f>
        <v>11134600</v>
      </c>
      <c r="E30" s="2"/>
    </row>
    <row r="31" spans="1:5" x14ac:dyDescent="0.3">
      <c r="A31" s="18">
        <v>29</v>
      </c>
      <c r="B31" s="17" t="s">
        <v>70</v>
      </c>
      <c r="C31" s="16">
        <f t="shared" si="1"/>
        <v>20597715</v>
      </c>
      <c r="D31" s="15">
        <f>13097715+7500000</f>
        <v>20597715</v>
      </c>
      <c r="E31" s="2"/>
    </row>
    <row r="32" spans="1:5" x14ac:dyDescent="0.3">
      <c r="A32" s="18">
        <v>30</v>
      </c>
      <c r="B32" s="17" t="s">
        <v>69</v>
      </c>
      <c r="C32" s="16">
        <f t="shared" si="1"/>
        <v>0</v>
      </c>
      <c r="D32" s="15">
        <v>0</v>
      </c>
      <c r="E32" s="2"/>
    </row>
    <row r="33" spans="1:5" x14ac:dyDescent="0.3">
      <c r="A33" s="18">
        <v>31</v>
      </c>
      <c r="B33" s="17" t="s">
        <v>68</v>
      </c>
      <c r="C33" s="16">
        <f t="shared" si="1"/>
        <v>1000000</v>
      </c>
      <c r="D33" s="15">
        <v>1000000</v>
      </c>
      <c r="E33" s="2"/>
    </row>
    <row r="34" spans="1:5" x14ac:dyDescent="0.3">
      <c r="A34" s="18">
        <v>32</v>
      </c>
      <c r="B34" s="17" t="s">
        <v>67</v>
      </c>
      <c r="C34" s="16">
        <f t="shared" si="1"/>
        <v>156000</v>
      </c>
      <c r="D34" s="15">
        <f>156000</f>
        <v>156000</v>
      </c>
      <c r="E34" s="2"/>
    </row>
    <row r="35" spans="1:5" x14ac:dyDescent="0.3">
      <c r="A35" s="18">
        <v>33</v>
      </c>
      <c r="B35" s="17" t="s">
        <v>66</v>
      </c>
      <c r="C35" s="16">
        <f t="shared" si="1"/>
        <v>0</v>
      </c>
      <c r="D35" s="15">
        <v>0</v>
      </c>
      <c r="E35" s="2"/>
    </row>
    <row r="36" spans="1:5" x14ac:dyDescent="0.3">
      <c r="A36" s="18">
        <v>34</v>
      </c>
      <c r="B36" s="17" t="s">
        <v>65</v>
      </c>
      <c r="C36" s="16">
        <f t="shared" si="1"/>
        <v>4972000</v>
      </c>
      <c r="D36" s="15">
        <f>360000+319000+334000+115000+7000+7000+14000+19000+19000+90000+92000+31000+250000+750000-435000+2500000+500000</f>
        <v>4972000</v>
      </c>
      <c r="E36" s="2"/>
    </row>
    <row r="37" spans="1:5" s="6" customFormat="1" x14ac:dyDescent="0.3">
      <c r="A37" s="14">
        <v>35</v>
      </c>
      <c r="B37" s="22" t="s">
        <v>64</v>
      </c>
      <c r="C37" s="21">
        <f>SUM(C30:C36)</f>
        <v>37860315</v>
      </c>
      <c r="D37" s="20">
        <f>SUM(D30:D36)</f>
        <v>37860315</v>
      </c>
      <c r="E37" s="4"/>
    </row>
    <row r="38" spans="1:5" x14ac:dyDescent="0.3">
      <c r="A38" s="18">
        <v>36</v>
      </c>
      <c r="B38" s="17" t="s">
        <v>63</v>
      </c>
      <c r="C38" s="16">
        <f>SUM(D38:D38)</f>
        <v>40000</v>
      </c>
      <c r="D38" s="15">
        <v>40000</v>
      </c>
      <c r="E38" s="2"/>
    </row>
    <row r="39" spans="1:5" x14ac:dyDescent="0.3">
      <c r="A39" s="18">
        <v>37</v>
      </c>
      <c r="B39" s="17" t="s">
        <v>62</v>
      </c>
      <c r="C39" s="16">
        <f>SUM(D39:D39)</f>
        <v>0</v>
      </c>
      <c r="D39" s="15">
        <v>0</v>
      </c>
      <c r="E39" s="2"/>
    </row>
    <row r="40" spans="1:5" s="6" customFormat="1" x14ac:dyDescent="0.3">
      <c r="A40" s="14">
        <v>38</v>
      </c>
      <c r="B40" s="22" t="s">
        <v>61</v>
      </c>
      <c r="C40" s="21">
        <f>SUM(C38:C39)</f>
        <v>40000</v>
      </c>
      <c r="D40" s="20">
        <f>SUM(D38:D39)</f>
        <v>40000</v>
      </c>
      <c r="E40" s="4"/>
    </row>
    <row r="41" spans="1:5" ht="26" x14ac:dyDescent="0.3">
      <c r="A41" s="18">
        <v>39</v>
      </c>
      <c r="B41" s="19" t="s">
        <v>60</v>
      </c>
      <c r="C41" s="16">
        <f>SUM(D41:D41)</f>
        <v>12264054</v>
      </c>
      <c r="D41" s="15">
        <f>3536383+1730000+1764180+300000+248000+1074000+1166000+81000+134000+135000+97000-41580-2453354+775710+3717715</f>
        <v>12264054</v>
      </c>
      <c r="E41" s="2"/>
    </row>
    <row r="42" spans="1:5" x14ac:dyDescent="0.3">
      <c r="A42" s="18">
        <v>40</v>
      </c>
      <c r="B42" s="17" t="s">
        <v>59</v>
      </c>
      <c r="C42" s="16">
        <f>SUM(D42:D42)</f>
        <v>0</v>
      </c>
      <c r="D42" s="15">
        <v>0</v>
      </c>
      <c r="E42" s="2"/>
    </row>
    <row r="43" spans="1:5" x14ac:dyDescent="0.3">
      <c r="A43" s="18">
        <v>41</v>
      </c>
      <c r="B43" s="17" t="s">
        <v>58</v>
      </c>
      <c r="C43" s="16">
        <f>SUM(D43:D43)</f>
        <v>0</v>
      </c>
      <c r="D43" s="15">
        <v>0</v>
      </c>
      <c r="E43" s="2"/>
    </row>
    <row r="44" spans="1:5" x14ac:dyDescent="0.3">
      <c r="A44" s="18">
        <v>42</v>
      </c>
      <c r="B44" s="17" t="s">
        <v>57</v>
      </c>
      <c r="C44" s="16">
        <f>SUM(D44:D44)</f>
        <v>0</v>
      </c>
      <c r="D44" s="15">
        <v>0</v>
      </c>
      <c r="E44" s="2"/>
    </row>
    <row r="45" spans="1:5" x14ac:dyDescent="0.3">
      <c r="A45" s="18">
        <v>43</v>
      </c>
      <c r="B45" s="17" t="s">
        <v>56</v>
      </c>
      <c r="C45" s="15">
        <f>28493487-9086499</f>
        <v>19406988</v>
      </c>
      <c r="D45" s="15">
        <f>28493487-9086499</f>
        <v>19406988</v>
      </c>
      <c r="E45" s="2"/>
    </row>
    <row r="46" spans="1:5" s="6" customFormat="1" x14ac:dyDescent="0.3">
      <c r="A46" s="14">
        <v>44</v>
      </c>
      <c r="B46" s="22" t="s">
        <v>55</v>
      </c>
      <c r="C46" s="21">
        <f>SUM(C41:C45)</f>
        <v>31671042</v>
      </c>
      <c r="D46" s="20">
        <f>SUM(D41:D45)</f>
        <v>31671042</v>
      </c>
      <c r="E46" s="4"/>
    </row>
    <row r="47" spans="1:5" s="6" customFormat="1" x14ac:dyDescent="0.3">
      <c r="A47" s="14">
        <v>45</v>
      </c>
      <c r="B47" s="13" t="s">
        <v>54</v>
      </c>
      <c r="C47" s="12">
        <f>SUM(C26+C29+C37+C40+C46)</f>
        <v>92114042</v>
      </c>
      <c r="D47" s="11">
        <f>SUM(D26+D29+D37+D40+D46)</f>
        <v>92114042</v>
      </c>
      <c r="E47" s="4"/>
    </row>
    <row r="48" spans="1:5" x14ac:dyDescent="0.3">
      <c r="A48" s="18">
        <v>46</v>
      </c>
      <c r="B48" s="17" t="s">
        <v>53</v>
      </c>
      <c r="C48" s="16">
        <f t="shared" ref="C48:C55" si="2">SUM(D48:D48)</f>
        <v>0</v>
      </c>
      <c r="D48" s="15">
        <v>0</v>
      </c>
      <c r="E48" s="2"/>
    </row>
    <row r="49" spans="1:5" x14ac:dyDescent="0.3">
      <c r="A49" s="18">
        <v>47</v>
      </c>
      <c r="B49" s="17" t="s">
        <v>52</v>
      </c>
      <c r="C49" s="16">
        <f t="shared" si="2"/>
        <v>0</v>
      </c>
      <c r="D49" s="15">
        <v>0</v>
      </c>
      <c r="E49" s="2"/>
    </row>
    <row r="50" spans="1:5" x14ac:dyDescent="0.3">
      <c r="A50" s="18">
        <v>48</v>
      </c>
      <c r="B50" s="17" t="s">
        <v>51</v>
      </c>
      <c r="C50" s="16">
        <f t="shared" si="2"/>
        <v>0</v>
      </c>
      <c r="D50" s="15">
        <v>0</v>
      </c>
      <c r="E50" s="2"/>
    </row>
    <row r="51" spans="1:5" x14ac:dyDescent="0.3">
      <c r="A51" s="18">
        <v>49</v>
      </c>
      <c r="B51" s="17" t="s">
        <v>50</v>
      </c>
      <c r="C51" s="16">
        <f t="shared" si="2"/>
        <v>0</v>
      </c>
      <c r="D51" s="15">
        <v>0</v>
      </c>
      <c r="E51" s="2"/>
    </row>
    <row r="52" spans="1:5" x14ac:dyDescent="0.3">
      <c r="A52" s="18">
        <v>50</v>
      </c>
      <c r="B52" s="17" t="s">
        <v>49</v>
      </c>
      <c r="C52" s="16">
        <f t="shared" si="2"/>
        <v>0</v>
      </c>
      <c r="D52" s="15">
        <v>0</v>
      </c>
      <c r="E52" s="2"/>
    </row>
    <row r="53" spans="1:5" x14ac:dyDescent="0.3">
      <c r="A53" s="18">
        <v>51</v>
      </c>
      <c r="B53" s="17" t="s">
        <v>48</v>
      </c>
      <c r="C53" s="16">
        <f t="shared" si="2"/>
        <v>0</v>
      </c>
      <c r="D53" s="15">
        <v>0</v>
      </c>
      <c r="E53" s="2"/>
    </row>
    <row r="54" spans="1:5" x14ac:dyDescent="0.3">
      <c r="A54" s="18">
        <v>52</v>
      </c>
      <c r="B54" s="17" t="s">
        <v>47</v>
      </c>
      <c r="C54" s="16">
        <f t="shared" si="2"/>
        <v>0</v>
      </c>
      <c r="D54" s="15">
        <v>0</v>
      </c>
      <c r="E54" s="2"/>
    </row>
    <row r="55" spans="1:5" x14ac:dyDescent="0.3">
      <c r="A55" s="18">
        <v>53</v>
      </c>
      <c r="B55" s="17" t="s">
        <v>46</v>
      </c>
      <c r="C55" s="16">
        <f t="shared" si="2"/>
        <v>7160000</v>
      </c>
      <c r="D55" s="15">
        <f>600000+400000+270000+2370000+2520000+1000000</f>
        <v>7160000</v>
      </c>
      <c r="E55" s="2"/>
    </row>
    <row r="56" spans="1:5" s="6" customFormat="1" x14ac:dyDescent="0.3">
      <c r="A56" s="14">
        <v>54</v>
      </c>
      <c r="B56" s="13" t="s">
        <v>45</v>
      </c>
      <c r="C56" s="12">
        <f>SUM(C48:C55)</f>
        <v>7160000</v>
      </c>
      <c r="D56" s="11">
        <f>SUM(D48:D55)</f>
        <v>7160000</v>
      </c>
      <c r="E56" s="4"/>
    </row>
    <row r="57" spans="1:5" x14ac:dyDescent="0.3">
      <c r="A57" s="18">
        <v>55</v>
      </c>
      <c r="B57" s="17" t="s">
        <v>44</v>
      </c>
      <c r="C57" s="16">
        <f>SUM(D57:D57)</f>
        <v>0</v>
      </c>
      <c r="D57" s="15">
        <v>0</v>
      </c>
      <c r="E57" s="2"/>
    </row>
    <row r="58" spans="1:5" ht="26" x14ac:dyDescent="0.3">
      <c r="A58" s="18">
        <v>56</v>
      </c>
      <c r="B58" s="19" t="s">
        <v>43</v>
      </c>
      <c r="C58" s="15">
        <v>1507225</v>
      </c>
      <c r="D58" s="15">
        <v>1507225</v>
      </c>
      <c r="E58" s="2"/>
    </row>
    <row r="59" spans="1:5" x14ac:dyDescent="0.3">
      <c r="A59" s="18">
        <v>57</v>
      </c>
      <c r="B59" s="17" t="s">
        <v>42</v>
      </c>
      <c r="C59" s="16">
        <f>SUM(D59:D59)</f>
        <v>4038786</v>
      </c>
      <c r="D59" s="15">
        <v>4038786</v>
      </c>
      <c r="E59" s="2"/>
    </row>
    <row r="60" spans="1:5" x14ac:dyDescent="0.3">
      <c r="A60" s="18">
        <v>58</v>
      </c>
      <c r="B60" s="17" t="s">
        <v>41</v>
      </c>
      <c r="C60" s="16">
        <f>SUM(D60:D60)</f>
        <v>0</v>
      </c>
      <c r="D60" s="15">
        <v>0</v>
      </c>
      <c r="E60" s="2"/>
    </row>
    <row r="61" spans="1:5" s="6" customFormat="1" x14ac:dyDescent="0.3">
      <c r="A61" s="14">
        <v>59</v>
      </c>
      <c r="B61" s="13" t="s">
        <v>40</v>
      </c>
      <c r="C61" s="12">
        <f>SUM(C57:C60)</f>
        <v>5546011</v>
      </c>
      <c r="D61" s="11">
        <f>SUM(D57:D60)</f>
        <v>5546011</v>
      </c>
      <c r="E61" s="4"/>
    </row>
    <row r="62" spans="1:5" ht="26" x14ac:dyDescent="0.3">
      <c r="A62" s="18">
        <v>60</v>
      </c>
      <c r="B62" s="19" t="s">
        <v>39</v>
      </c>
      <c r="C62" s="16">
        <f t="shared" ref="C62:C72" si="3">SUM(D62:D62)</f>
        <v>0</v>
      </c>
      <c r="D62" s="15">
        <v>0</v>
      </c>
      <c r="E62" s="2"/>
    </row>
    <row r="63" spans="1:5" ht="26" x14ac:dyDescent="0.3">
      <c r="A63" s="18">
        <v>61</v>
      </c>
      <c r="B63" s="19" t="s">
        <v>38</v>
      </c>
      <c r="C63" s="16">
        <f t="shared" si="3"/>
        <v>0</v>
      </c>
      <c r="D63" s="15">
        <v>0</v>
      </c>
      <c r="E63" s="2"/>
    </row>
    <row r="64" spans="1:5" ht="26" x14ac:dyDescent="0.3">
      <c r="A64" s="18">
        <v>62</v>
      </c>
      <c r="B64" s="19" t="s">
        <v>37</v>
      </c>
      <c r="C64" s="16">
        <f t="shared" si="3"/>
        <v>0</v>
      </c>
      <c r="D64" s="15">
        <v>0</v>
      </c>
      <c r="E64" s="2"/>
    </row>
    <row r="65" spans="1:5" ht="26" x14ac:dyDescent="0.3">
      <c r="A65" s="18">
        <v>63</v>
      </c>
      <c r="B65" s="19" t="s">
        <v>36</v>
      </c>
      <c r="C65" s="16">
        <f t="shared" si="3"/>
        <v>0</v>
      </c>
      <c r="D65" s="15">
        <v>0</v>
      </c>
      <c r="E65" s="2"/>
    </row>
    <row r="66" spans="1:5" ht="26" x14ac:dyDescent="0.3">
      <c r="A66" s="18">
        <v>64</v>
      </c>
      <c r="B66" s="19" t="s">
        <v>35</v>
      </c>
      <c r="C66" s="16">
        <f t="shared" si="3"/>
        <v>0</v>
      </c>
      <c r="D66" s="15">
        <v>0</v>
      </c>
      <c r="E66" s="2"/>
    </row>
    <row r="67" spans="1:5" ht="26" x14ac:dyDescent="0.3">
      <c r="A67" s="18">
        <v>65</v>
      </c>
      <c r="B67" s="19" t="s">
        <v>34</v>
      </c>
      <c r="C67" s="16">
        <f t="shared" si="3"/>
        <v>0</v>
      </c>
      <c r="D67" s="15">
        <v>0</v>
      </c>
      <c r="E67" s="2"/>
    </row>
    <row r="68" spans="1:5" x14ac:dyDescent="0.3">
      <c r="A68" s="18">
        <v>66</v>
      </c>
      <c r="B68" s="19" t="s">
        <v>33</v>
      </c>
      <c r="C68" s="16">
        <f t="shared" si="3"/>
        <v>0</v>
      </c>
      <c r="D68" s="15">
        <v>0</v>
      </c>
      <c r="E68" s="2"/>
    </row>
    <row r="69" spans="1:5" x14ac:dyDescent="0.3">
      <c r="A69" s="18">
        <v>67</v>
      </c>
      <c r="B69" s="19" t="s">
        <v>32</v>
      </c>
      <c r="C69" s="16">
        <f t="shared" si="3"/>
        <v>0</v>
      </c>
      <c r="D69" s="15">
        <v>0</v>
      </c>
      <c r="E69" s="2"/>
    </row>
    <row r="70" spans="1:5" x14ac:dyDescent="0.3">
      <c r="A70" s="18">
        <v>68</v>
      </c>
      <c r="B70" s="19" t="s">
        <v>31</v>
      </c>
      <c r="C70" s="16">
        <f t="shared" si="3"/>
        <v>0</v>
      </c>
      <c r="D70" s="15">
        <v>0</v>
      </c>
      <c r="E70" s="2"/>
    </row>
    <row r="71" spans="1:5" ht="26" x14ac:dyDescent="0.3">
      <c r="A71" s="18">
        <v>69</v>
      </c>
      <c r="B71" s="19" t="s">
        <v>30</v>
      </c>
      <c r="C71" s="16">
        <f t="shared" si="3"/>
        <v>4925901</v>
      </c>
      <c r="D71" s="15">
        <f>2000000+2925901</f>
        <v>4925901</v>
      </c>
      <c r="E71" s="2"/>
    </row>
    <row r="72" spans="1:5" x14ac:dyDescent="0.3">
      <c r="A72" s="18">
        <v>70</v>
      </c>
      <c r="B72" s="17" t="s">
        <v>29</v>
      </c>
      <c r="C72" s="16">
        <f t="shared" si="3"/>
        <v>19675196</v>
      </c>
      <c r="D72" s="15">
        <v>19675196</v>
      </c>
      <c r="E72" s="2"/>
    </row>
    <row r="73" spans="1:5" s="6" customFormat="1" x14ac:dyDescent="0.3">
      <c r="A73" s="14">
        <v>71</v>
      </c>
      <c r="B73" s="13" t="s">
        <v>28</v>
      </c>
      <c r="C73" s="12">
        <f>SUM(C62:C72)</f>
        <v>24601097</v>
      </c>
      <c r="D73" s="11">
        <f>SUM(D62:D72)</f>
        <v>24601097</v>
      </c>
      <c r="E73" s="4"/>
    </row>
    <row r="74" spans="1:5" x14ac:dyDescent="0.3">
      <c r="A74" s="18">
        <v>72</v>
      </c>
      <c r="B74" s="17" t="s">
        <v>27</v>
      </c>
      <c r="C74" s="16">
        <f t="shared" ref="C74:C80" si="4">SUM(D74:D74)</f>
        <v>0</v>
      </c>
      <c r="D74" s="15">
        <v>0</v>
      </c>
      <c r="E74" s="2"/>
    </row>
    <row r="75" spans="1:5" x14ac:dyDescent="0.3">
      <c r="A75" s="18">
        <v>73</v>
      </c>
      <c r="B75" s="17" t="s">
        <v>26</v>
      </c>
      <c r="C75" s="16">
        <f t="shared" si="4"/>
        <v>0</v>
      </c>
      <c r="D75" s="15">
        <v>0</v>
      </c>
      <c r="E75" s="2"/>
    </row>
    <row r="76" spans="1:5" x14ac:dyDescent="0.3">
      <c r="A76" s="18">
        <v>74</v>
      </c>
      <c r="B76" s="17" t="s">
        <v>25</v>
      </c>
      <c r="C76" s="16">
        <f t="shared" si="4"/>
        <v>0</v>
      </c>
      <c r="D76" s="15">
        <v>0</v>
      </c>
      <c r="E76" s="2"/>
    </row>
    <row r="77" spans="1:5" x14ac:dyDescent="0.3">
      <c r="A77" s="18">
        <v>75</v>
      </c>
      <c r="B77" s="17" t="s">
        <v>24</v>
      </c>
      <c r="C77" s="16">
        <f t="shared" si="4"/>
        <v>18210342</v>
      </c>
      <c r="D77" s="15">
        <f>18210342</f>
        <v>18210342</v>
      </c>
      <c r="E77" s="2"/>
    </row>
    <row r="78" spans="1:5" x14ac:dyDescent="0.3">
      <c r="A78" s="18">
        <v>76</v>
      </c>
      <c r="B78" s="17" t="s">
        <v>23</v>
      </c>
      <c r="C78" s="16">
        <f t="shared" si="4"/>
        <v>0</v>
      </c>
      <c r="D78" s="15">
        <v>0</v>
      </c>
      <c r="E78" s="2"/>
    </row>
    <row r="79" spans="1:5" x14ac:dyDescent="0.3">
      <c r="A79" s="18">
        <v>77</v>
      </c>
      <c r="B79" s="17" t="s">
        <v>22</v>
      </c>
      <c r="C79" s="16">
        <f t="shared" si="4"/>
        <v>0</v>
      </c>
      <c r="D79" s="15">
        <v>0</v>
      </c>
      <c r="E79" s="2"/>
    </row>
    <row r="80" spans="1:5" ht="26" x14ac:dyDescent="0.3">
      <c r="A80" s="18">
        <v>78</v>
      </c>
      <c r="B80" s="19" t="s">
        <v>21</v>
      </c>
      <c r="C80" s="16">
        <f t="shared" si="4"/>
        <v>4916792</v>
      </c>
      <c r="D80" s="15">
        <v>4916792</v>
      </c>
      <c r="E80" s="2"/>
    </row>
    <row r="81" spans="1:5" s="6" customFormat="1" x14ac:dyDescent="0.3">
      <c r="A81" s="14">
        <v>79</v>
      </c>
      <c r="B81" s="13" t="s">
        <v>20</v>
      </c>
      <c r="C81" s="12">
        <f>SUM(C74:C80)</f>
        <v>23127134</v>
      </c>
      <c r="D81" s="11">
        <f>SUM(D74:D80)</f>
        <v>23127134</v>
      </c>
      <c r="E81" s="4"/>
    </row>
    <row r="82" spans="1:5" x14ac:dyDescent="0.3">
      <c r="A82" s="18">
        <v>80</v>
      </c>
      <c r="B82" s="17" t="s">
        <v>19</v>
      </c>
      <c r="C82" s="16">
        <f>SUM(D82:D82)</f>
        <v>116567951</v>
      </c>
      <c r="D82" s="15">
        <f>5000000+111567951</f>
        <v>116567951</v>
      </c>
      <c r="E82" s="2"/>
    </row>
    <row r="83" spans="1:5" x14ac:dyDescent="0.3">
      <c r="A83" s="18">
        <v>81</v>
      </c>
      <c r="B83" s="17" t="s">
        <v>18</v>
      </c>
      <c r="C83" s="16">
        <f>SUM(D83:D83)</f>
        <v>0</v>
      </c>
      <c r="D83" s="15">
        <v>0</v>
      </c>
      <c r="E83" s="2"/>
    </row>
    <row r="84" spans="1:5" x14ac:dyDescent="0.3">
      <c r="A84" s="18">
        <v>82</v>
      </c>
      <c r="B84" s="17" t="s">
        <v>17</v>
      </c>
      <c r="C84" s="16">
        <f>SUM(D84:D84)</f>
        <v>0</v>
      </c>
      <c r="D84" s="15">
        <v>0</v>
      </c>
      <c r="E84" s="2"/>
    </row>
    <row r="85" spans="1:5" ht="26" x14ac:dyDescent="0.3">
      <c r="A85" s="18">
        <v>83</v>
      </c>
      <c r="B85" s="19" t="s">
        <v>16</v>
      </c>
      <c r="C85" s="16">
        <f>SUM(D85:D85)</f>
        <v>31473347</v>
      </c>
      <c r="D85" s="15">
        <f>31473347</f>
        <v>31473347</v>
      </c>
      <c r="E85" s="2"/>
    </row>
    <row r="86" spans="1:5" s="6" customFormat="1" x14ac:dyDescent="0.3">
      <c r="A86" s="14">
        <v>84</v>
      </c>
      <c r="B86" s="13" t="s">
        <v>15</v>
      </c>
      <c r="C86" s="12">
        <f>SUM(C82:C85)</f>
        <v>148041298</v>
      </c>
      <c r="D86" s="11">
        <f>SUM(D82:D85)</f>
        <v>148041298</v>
      </c>
      <c r="E86" s="4"/>
    </row>
    <row r="87" spans="1:5" ht="26" x14ac:dyDescent="0.3">
      <c r="A87" s="18">
        <v>85</v>
      </c>
      <c r="B87" s="19" t="s">
        <v>14</v>
      </c>
      <c r="C87" s="16">
        <f t="shared" ref="C87:C95" si="5">SUM(D87:D87)</f>
        <v>0</v>
      </c>
      <c r="D87" s="15">
        <v>0</v>
      </c>
      <c r="E87" s="2"/>
    </row>
    <row r="88" spans="1:5" ht="26" x14ac:dyDescent="0.3">
      <c r="A88" s="18">
        <v>86</v>
      </c>
      <c r="B88" s="19" t="s">
        <v>13</v>
      </c>
      <c r="C88" s="16">
        <f t="shared" si="5"/>
        <v>0</v>
      </c>
      <c r="D88" s="15">
        <v>0</v>
      </c>
      <c r="E88" s="2"/>
    </row>
    <row r="89" spans="1:5" ht="26" x14ac:dyDescent="0.3">
      <c r="A89" s="18">
        <v>87</v>
      </c>
      <c r="B89" s="19" t="s">
        <v>12</v>
      </c>
      <c r="C89" s="16">
        <f t="shared" si="5"/>
        <v>0</v>
      </c>
      <c r="D89" s="15">
        <v>0</v>
      </c>
      <c r="E89" s="2"/>
    </row>
    <row r="90" spans="1:5" x14ac:dyDescent="0.3">
      <c r="A90" s="18">
        <v>88</v>
      </c>
      <c r="B90" s="19" t="s">
        <v>11</v>
      </c>
      <c r="C90" s="16">
        <f t="shared" si="5"/>
        <v>0</v>
      </c>
      <c r="D90" s="15">
        <v>0</v>
      </c>
      <c r="E90" s="2"/>
    </row>
    <row r="91" spans="1:5" ht="26" x14ac:dyDescent="0.3">
      <c r="A91" s="18">
        <v>89</v>
      </c>
      <c r="B91" s="19" t="s">
        <v>10</v>
      </c>
      <c r="C91" s="16">
        <f t="shared" si="5"/>
        <v>0</v>
      </c>
      <c r="D91" s="15">
        <v>0</v>
      </c>
      <c r="E91" s="2"/>
    </row>
    <row r="92" spans="1:5" ht="26" x14ac:dyDescent="0.3">
      <c r="A92" s="18">
        <v>90</v>
      </c>
      <c r="B92" s="19" t="s">
        <v>9</v>
      </c>
      <c r="C92" s="16">
        <f t="shared" si="5"/>
        <v>0</v>
      </c>
      <c r="D92" s="15">
        <v>0</v>
      </c>
      <c r="E92" s="2"/>
    </row>
    <row r="93" spans="1:5" x14ac:dyDescent="0.3">
      <c r="A93" s="18">
        <v>91</v>
      </c>
      <c r="B93" s="19" t="s">
        <v>8</v>
      </c>
      <c r="C93" s="16">
        <f t="shared" si="5"/>
        <v>0</v>
      </c>
      <c r="D93" s="15">
        <v>0</v>
      </c>
      <c r="E93" s="2"/>
    </row>
    <row r="94" spans="1:5" x14ac:dyDescent="0.3">
      <c r="A94" s="18">
        <v>92</v>
      </c>
      <c r="B94" s="17" t="s">
        <v>7</v>
      </c>
      <c r="C94" s="16">
        <f t="shared" si="5"/>
        <v>0</v>
      </c>
      <c r="D94" s="15">
        <v>0</v>
      </c>
      <c r="E94" s="2"/>
    </row>
    <row r="95" spans="1:5" x14ac:dyDescent="0.3">
      <c r="A95" s="18">
        <v>93</v>
      </c>
      <c r="B95" s="17" t="s">
        <v>6</v>
      </c>
      <c r="C95" s="16">
        <f t="shared" si="5"/>
        <v>0</v>
      </c>
      <c r="D95" s="15">
        <v>0</v>
      </c>
      <c r="E95" s="2"/>
    </row>
    <row r="96" spans="1:5" s="6" customFormat="1" x14ac:dyDescent="0.3">
      <c r="A96" s="14">
        <v>94</v>
      </c>
      <c r="B96" s="13" t="s">
        <v>5</v>
      </c>
      <c r="C96" s="12">
        <f>SUM(C87:C95)</f>
        <v>0</v>
      </c>
      <c r="D96" s="11">
        <f>SUM(D87:D95)</f>
        <v>0</v>
      </c>
      <c r="E96" s="4"/>
    </row>
    <row r="97" spans="1:5" s="6" customFormat="1" ht="13.5" thickBot="1" x14ac:dyDescent="0.35">
      <c r="A97" s="10">
        <v>95</v>
      </c>
      <c r="B97" s="9" t="s">
        <v>4</v>
      </c>
      <c r="C97" s="8">
        <f>SUM(C21+C22+C47+C56+C73+C81+C86+C96+C61)</f>
        <v>379665647</v>
      </c>
      <c r="D97" s="7">
        <f>SUM(D96+D86+D81+D73+D56+D47+D22+D21+D61)</f>
        <v>379665647</v>
      </c>
      <c r="E97" s="4"/>
    </row>
    <row r="98" spans="1:5" x14ac:dyDescent="0.3">
      <c r="C98" s="2"/>
      <c r="D98" s="2"/>
      <c r="E98" s="2"/>
    </row>
    <row r="99" spans="1:5" x14ac:dyDescent="0.3">
      <c r="B99" s="5" t="s">
        <v>3</v>
      </c>
      <c r="C99" s="4">
        <f>SUM(C97)</f>
        <v>379665647</v>
      </c>
      <c r="D99" s="2"/>
      <c r="E99" s="2"/>
    </row>
    <row r="100" spans="1:5" x14ac:dyDescent="0.3">
      <c r="B100" s="5" t="s">
        <v>2</v>
      </c>
      <c r="C100" s="4">
        <v>349952828</v>
      </c>
      <c r="D100" s="2"/>
      <c r="E100" s="2"/>
    </row>
    <row r="101" spans="1:5" x14ac:dyDescent="0.3">
      <c r="B101" s="5" t="s">
        <v>1</v>
      </c>
      <c r="C101" s="4">
        <v>30370612</v>
      </c>
      <c r="D101" s="2"/>
      <c r="E101" s="2"/>
    </row>
    <row r="102" spans="1:5" x14ac:dyDescent="0.3">
      <c r="B102" s="5" t="s">
        <v>0</v>
      </c>
      <c r="C102" s="4">
        <f>SUM('[1]04'!C31)</f>
        <v>40083431</v>
      </c>
      <c r="D102" s="2"/>
      <c r="E102" s="2"/>
    </row>
    <row r="103" spans="1:5" x14ac:dyDescent="0.3">
      <c r="C103" s="3">
        <f>SUM(C100+C102-C101-C99)</f>
        <v>-20000000</v>
      </c>
      <c r="D103" s="2"/>
      <c r="E103" s="2"/>
    </row>
    <row r="104" spans="1:5" x14ac:dyDescent="0.3">
      <c r="C104" s="2"/>
      <c r="D104" s="2"/>
      <c r="E104" s="2"/>
    </row>
    <row r="105" spans="1:5" x14ac:dyDescent="0.3">
      <c r="C105" s="2"/>
      <c r="D105" s="2"/>
      <c r="E105" s="2"/>
    </row>
    <row r="106" spans="1:5" x14ac:dyDescent="0.3">
      <c r="C106" s="2"/>
      <c r="D106" s="2"/>
      <c r="E106" s="2"/>
    </row>
    <row r="107" spans="1:5" x14ac:dyDescent="0.3">
      <c r="C107" s="2"/>
      <c r="D107" s="2"/>
      <c r="E107" s="2"/>
    </row>
    <row r="108" spans="1:5" x14ac:dyDescent="0.3">
      <c r="C108" s="2"/>
      <c r="D108" s="2"/>
      <c r="E108" s="2"/>
    </row>
    <row r="109" spans="1:5" x14ac:dyDescent="0.3">
      <c r="C109" s="2"/>
      <c r="D109" s="2"/>
      <c r="E109" s="2"/>
    </row>
    <row r="110" spans="1:5" x14ac:dyDescent="0.3">
      <c r="C110" s="2"/>
      <c r="D110" s="2"/>
      <c r="E110" s="2"/>
    </row>
    <row r="111" spans="1:5" x14ac:dyDescent="0.3">
      <c r="C111" s="2"/>
      <c r="D111" s="2"/>
      <c r="E111" s="2"/>
    </row>
    <row r="112" spans="1:5" x14ac:dyDescent="0.3">
      <c r="C112" s="2"/>
      <c r="D112" s="2"/>
      <c r="E112" s="2"/>
    </row>
    <row r="113" spans="3:5" x14ac:dyDescent="0.3">
      <c r="C113" s="2"/>
      <c r="D113" s="2"/>
      <c r="E113" s="2"/>
    </row>
    <row r="114" spans="3:5" x14ac:dyDescent="0.3">
      <c r="C114" s="2"/>
      <c r="D114" s="2"/>
      <c r="E114" s="2"/>
    </row>
    <row r="115" spans="3:5" x14ac:dyDescent="0.3">
      <c r="C115" s="2"/>
      <c r="D115" s="2"/>
      <c r="E115" s="2"/>
    </row>
    <row r="116" spans="3:5" x14ac:dyDescent="0.3">
      <c r="C116" s="2"/>
      <c r="D116" s="2"/>
      <c r="E116" s="2"/>
    </row>
    <row r="117" spans="3:5" x14ac:dyDescent="0.3">
      <c r="C117" s="2"/>
      <c r="D117" s="2"/>
      <c r="E117" s="2"/>
    </row>
    <row r="118" spans="3:5" x14ac:dyDescent="0.3">
      <c r="C118" s="2"/>
      <c r="D118" s="2"/>
      <c r="E118" s="2"/>
    </row>
    <row r="119" spans="3:5" x14ac:dyDescent="0.3">
      <c r="C119" s="2"/>
      <c r="D119" s="2"/>
      <c r="E119" s="2"/>
    </row>
    <row r="120" spans="3:5" x14ac:dyDescent="0.3">
      <c r="C120" s="2"/>
      <c r="D120" s="2"/>
      <c r="E120" s="2"/>
    </row>
    <row r="121" spans="3:5" x14ac:dyDescent="0.3">
      <c r="C121" s="2"/>
      <c r="D121" s="2"/>
      <c r="E121" s="2"/>
    </row>
    <row r="122" spans="3:5" x14ac:dyDescent="0.3">
      <c r="C122" s="2"/>
      <c r="D122" s="2"/>
      <c r="E122" s="2"/>
    </row>
  </sheetData>
  <mergeCells count="1">
    <mergeCell ref="B1:D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Gabi</cp:lastModifiedBy>
  <cp:lastPrinted>2019-02-15T14:24:42Z</cp:lastPrinted>
  <dcterms:created xsi:type="dcterms:W3CDTF">2019-02-15T14:17:58Z</dcterms:created>
  <dcterms:modified xsi:type="dcterms:W3CDTF">2019-11-26T08:15:08Z</dcterms:modified>
</cp:coreProperties>
</file>