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6945" tabRatio="973" firstSheet="15" activeTab="23"/>
  </bookViews>
  <sheets>
    <sheet name="TARTALOMJEGYZÉK" sheetId="1" r:id="rId1"/>
    <sheet name="ALAPADATOK" sheetId="2" r:id="rId2"/>
    <sheet name="KV_ÖSSZEFÜGGÉSEK" sheetId="3" r:id="rId3"/>
    <sheet name="KV_1.1.sz.mell." sheetId="4" r:id="rId4"/>
    <sheet name="KV_1.2.sz.mell." sheetId="5" r:id="rId5"/>
    <sheet name="KV_1.3.sz.mell." sheetId="6" r:id="rId6"/>
    <sheet name="KV_2.1.sz.mell." sheetId="7" r:id="rId7"/>
    <sheet name="KV_2.2.sz.mell." sheetId="8" r:id="rId8"/>
    <sheet name="KV_ELLENŐRZÉS" sheetId="9" r:id="rId9"/>
    <sheet name="KV_3.sz.mell." sheetId="10" r:id="rId10"/>
    <sheet name="KV_4.sz.mell." sheetId="11" r:id="rId11"/>
    <sheet name="KV_5.sz.mell." sheetId="12" r:id="rId12"/>
    <sheet name="KV_6.sz.mell." sheetId="13" r:id="rId13"/>
    <sheet name="KV_7.sz.mell." sheetId="14" r:id="rId14"/>
    <sheet name="KV_8.sz.mell." sheetId="15" r:id="rId15"/>
    <sheet name="KV_9.1.sz.mell" sheetId="16" r:id="rId16"/>
    <sheet name="KV_9.1.1.sz.mell" sheetId="17" r:id="rId17"/>
    <sheet name="KV_9.1.2.sz.mell." sheetId="18" r:id="rId18"/>
    <sheet name="KV_9.2.sz.mell" sheetId="19" r:id="rId19"/>
    <sheet name="KV_9.2.1.sz.mell" sheetId="20" r:id="rId20"/>
    <sheet name="KV_9.3.sz.mell" sheetId="21" r:id="rId21"/>
    <sheet name="KV_9.3.1.sz.mell" sheetId="22" r:id="rId22"/>
    <sheet name="KV_9.3.2.sz.mell" sheetId="23" r:id="rId23"/>
    <sheet name="KV_1.sz.tájékoztató_t." sheetId="24" r:id="rId24"/>
  </sheets>
  <definedNames>
    <definedName name="_xlfn.IFERROR" hidden="1">#NAME?</definedName>
    <definedName name="_xlnm.Print_Titles" localSheetId="16">'KV_9.1.1.sz.mell'!$1:$6</definedName>
    <definedName name="_xlnm.Print_Titles" localSheetId="17">'KV_9.1.2.sz.mell.'!$1:$6</definedName>
    <definedName name="_xlnm.Print_Titles" localSheetId="15">'KV_9.1.sz.mell'!$1:$6</definedName>
    <definedName name="_xlnm.Print_Titles" localSheetId="19">'KV_9.2.1.sz.mell'!$1:$6</definedName>
    <definedName name="_xlnm.Print_Titles" localSheetId="18">'KV_9.2.sz.mell'!$1:$6</definedName>
    <definedName name="_xlnm.Print_Titles" localSheetId="21">'KV_9.3.1.sz.mell'!$1:$6</definedName>
    <definedName name="_xlnm.Print_Titles" localSheetId="22">'KV_9.3.2.sz.mell'!$1:$6</definedName>
    <definedName name="_xlnm.Print_Titles" localSheetId="20">'KV_9.3.sz.mell'!$1:$6</definedName>
    <definedName name="_xlnm.Print_Area" localSheetId="3">'KV_1.1.sz.mell.'!$A$1:$E$164</definedName>
    <definedName name="_xlnm.Print_Area" localSheetId="4">'KV_1.2.sz.mell.'!$A$1:$E$164</definedName>
    <definedName name="_xlnm.Print_Area" localSheetId="5">'KV_1.3.sz.mell.'!$A$1:$E$164</definedName>
  </definedNames>
  <calcPr fullCalcOnLoad="1"/>
</workbook>
</file>

<file path=xl/sharedStrings.xml><?xml version="1.0" encoding="utf-8"?>
<sst xmlns="http://schemas.openxmlformats.org/spreadsheetml/2006/main" count="2875" uniqueCount="621">
  <si>
    <t>Beruházási (felhalmozási) kiadások előirányzata beruházásonként</t>
  </si>
  <si>
    <t>Felújítási kiadások előirányzata felújításonként</t>
  </si>
  <si>
    <t>Vállalkozási maradvány igénybevétele</t>
  </si>
  <si>
    <t>Felhalmozási bevételek</t>
  </si>
  <si>
    <t>Finanszírozási kiadások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</si>
  <si>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</si>
  <si>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</si>
  <si>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</si>
  <si>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</si>
  <si>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</si>
  <si>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</si>
  <si>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</si>
  <si>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</si>
  <si>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</si>
  <si>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</si>
  <si>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</si>
  <si>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</si>
  <si>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</si>
  <si>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</si>
  <si>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</si>
  <si>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</si>
  <si>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</si>
  <si>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</si>
  <si>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</si>
  <si>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</si>
  <si>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</si>
  <si>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</si>
  <si>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</si>
  <si>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</si>
  <si>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</si>
  <si>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</si>
  <si>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</si>
  <si>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</si>
  <si>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</si>
  <si>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</si>
  <si>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</si>
  <si>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</si>
  <si>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</si>
  <si>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</si>
  <si>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</si>
  <si>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</si>
  <si>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</si>
  <si>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</si>
  <si>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Összesen:</t>
  </si>
  <si>
    <t>01</t>
  </si>
  <si>
    <t>Előirányzat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</si>
  <si>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</si>
  <si>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</si>
  <si>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</si>
  <si>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</si>
  <si>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</si>
  <si>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</si>
  <si>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</si>
  <si>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</si>
  <si>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</si>
  <si>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</si>
  <si>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</si>
  <si>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</si>
  <si>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</si>
  <si>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</si>
  <si>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</si>
  <si>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</si>
  <si>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</si>
  <si>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</si>
  <si>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</si>
  <si>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</si>
  <si>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</si>
  <si>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</si>
  <si>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</si>
  <si>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</si>
  <si>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</si>
  <si>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</si>
  <si>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</si>
  <si>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</si>
  <si>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</si>
  <si>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</si>
  <si>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</si>
  <si>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</si>
  <si>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</si>
  <si>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</si>
  <si>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</si>
  <si>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</si>
  <si>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</si>
  <si>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</si>
  <si>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</si>
  <si>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</si>
  <si>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</si>
  <si>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</si>
  <si>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</si>
  <si>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</si>
  <si>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</si>
  <si>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</si>
  <si>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</si>
  <si>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</si>
  <si>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</si>
  <si>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</si>
  <si>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</si>
  <si>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</si>
  <si>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</si>
  <si>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</si>
  <si>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</si>
  <si>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</si>
  <si>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</si>
  <si>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Dologi  kiadások</t>
  </si>
  <si>
    <t>Személyi jellegű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</si>
  <si>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</si>
  <si>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</si>
  <si>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</si>
  <si>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</si>
  <si>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</si>
  <si>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</si>
  <si>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</si>
  <si>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</si>
  <si>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</si>
  <si>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</si>
  <si>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</si>
  <si>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</si>
  <si>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</si>
  <si>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</si>
  <si>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</si>
  <si>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</si>
  <si>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</si>
  <si>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</si>
  <si>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</si>
  <si>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</si>
  <si>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</si>
  <si>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</si>
  <si>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</si>
  <si>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</si>
  <si>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</si>
  <si>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</si>
  <si>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</si>
  <si>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</si>
  <si>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</si>
  <si>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</si>
  <si>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</si>
  <si>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</si>
  <si>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</si>
  <si>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</si>
  <si>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</si>
  <si>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</si>
  <si>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</si>
  <si>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</si>
  <si>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</si>
  <si>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</si>
  <si>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</si>
  <si>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</si>
  <si>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</si>
  <si>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</si>
  <si>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</si>
  <si>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</si>
  <si>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</si>
  <si>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</si>
  <si>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</si>
  <si>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</si>
  <si>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</si>
  <si>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Költségvetési szerv megnevezése</t>
  </si>
  <si>
    <t>Száma</t>
  </si>
  <si>
    <t>Közfoglalkoztatottak létszáma (fő)</t>
  </si>
  <si>
    <t>Fejlesztés várható kiadása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</si>
  <si>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</si>
  <si>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</si>
  <si>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</si>
  <si>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</si>
  <si>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</si>
  <si>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</si>
  <si>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</si>
  <si>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</si>
  <si>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</si>
  <si>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</si>
  <si>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</si>
  <si>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</si>
  <si>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</si>
  <si>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</si>
  <si>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</si>
  <si>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</si>
  <si>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</si>
  <si>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</si>
  <si>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</si>
  <si>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</si>
  <si>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</si>
  <si>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</si>
  <si>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</si>
  <si>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</si>
  <si>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</si>
  <si>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</si>
  <si>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</si>
  <si>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</si>
  <si>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</si>
  <si>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</si>
  <si>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</si>
  <si>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</si>
  <si>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</si>
  <si>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</si>
  <si>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</si>
  <si>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</si>
  <si>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</si>
  <si>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</si>
  <si>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</si>
  <si>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</si>
  <si>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</si>
  <si>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</si>
  <si>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</si>
  <si>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</si>
  <si>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</si>
  <si>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</si>
  <si>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</si>
  <si>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</si>
  <si>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</si>
  <si>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</si>
  <si>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</si>
  <si>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</si>
  <si>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</si>
  <si>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</si>
  <si>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</si>
  <si>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</si>
  <si>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</si>
  <si>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</si>
  <si>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</si>
  <si>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</si>
  <si>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</si>
  <si>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</si>
  <si>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</si>
  <si>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</si>
  <si>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</si>
  <si>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</si>
  <si>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</si>
  <si>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</si>
  <si>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</si>
  <si>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</si>
  <si>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</si>
  <si>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</si>
  <si>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</si>
  <si>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</si>
  <si>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</si>
  <si>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</si>
  <si>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</si>
  <si>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</si>
  <si>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</si>
  <si>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</si>
  <si>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</si>
  <si>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</si>
  <si>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</si>
  <si>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</si>
  <si>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</si>
  <si>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</si>
  <si>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</si>
  <si>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</si>
  <si>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</si>
  <si>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</si>
  <si>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</si>
  <si>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</si>
  <si>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</si>
  <si>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</si>
  <si>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</si>
  <si>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</si>
  <si>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</si>
  <si>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</si>
  <si>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</si>
  <si>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</si>
  <si>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</si>
  <si>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</si>
  <si>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</si>
  <si>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</si>
  <si>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</si>
  <si>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</si>
  <si>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</si>
  <si>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</si>
  <si>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</si>
  <si>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</si>
  <si>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</si>
  <si>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</si>
  <si>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</si>
  <si>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</si>
  <si>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</si>
  <si>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</si>
  <si>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</si>
  <si>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</si>
  <si>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</si>
  <si>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</si>
  <si>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</si>
  <si>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</si>
  <si>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</si>
  <si>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</si>
  <si>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</si>
  <si>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</si>
  <si>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</si>
  <si>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</si>
  <si>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</si>
  <si>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</si>
  <si>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</si>
  <si>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</si>
  <si>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</si>
  <si>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</si>
  <si>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</si>
  <si>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</si>
  <si>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</si>
  <si>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</si>
  <si>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</si>
  <si>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</si>
  <si>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</si>
  <si>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</si>
  <si>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</si>
  <si>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</si>
  <si>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</si>
  <si>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</si>
  <si>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</si>
  <si>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</si>
  <si>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</si>
  <si>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</si>
  <si>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</si>
  <si>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</si>
  <si>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</si>
  <si>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</si>
  <si>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</si>
  <si>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</si>
  <si>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</si>
  <si>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</si>
  <si>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</si>
  <si>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</si>
  <si>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</si>
  <si>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</si>
  <si>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</si>
  <si>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</si>
  <si>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</si>
  <si>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</si>
  <si>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</si>
  <si>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</si>
  <si>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</si>
  <si>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</si>
  <si>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</si>
  <si>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</si>
  <si>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</si>
  <si>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</si>
  <si>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</si>
  <si>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</si>
  <si>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</si>
  <si>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</si>
  <si>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</si>
  <si>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</si>
  <si>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</si>
  <si>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</si>
  <si>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</si>
  <si>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</si>
  <si>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</si>
  <si>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</si>
  <si>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</si>
  <si>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</si>
  <si>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</si>
  <si>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</si>
  <si>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</si>
  <si>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</si>
  <si>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</si>
  <si>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</si>
  <si>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</si>
  <si>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</si>
  <si>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</si>
  <si>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</si>
  <si>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</si>
  <si>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</si>
  <si>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</si>
  <si>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</si>
  <si>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</si>
  <si>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</si>
  <si>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</si>
  <si>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</si>
  <si>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</si>
  <si>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</si>
  <si>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</si>
  <si>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</si>
  <si>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</si>
  <si>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</si>
  <si>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</si>
  <si>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</si>
  <si>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</si>
  <si>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</si>
  <si>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</si>
  <si>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</si>
  <si>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</si>
  <si>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</si>
  <si>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</si>
  <si>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</si>
  <si>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</si>
  <si>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</si>
  <si>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</si>
  <si>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</si>
  <si>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</si>
  <si>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</si>
  <si>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</si>
  <si>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</si>
  <si>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</si>
  <si>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</si>
  <si>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</si>
  <si>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</si>
  <si>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</si>
  <si>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</si>
  <si>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</si>
  <si>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</si>
  <si>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</si>
  <si>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</si>
  <si>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</si>
  <si>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</si>
  <si>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</si>
  <si>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</si>
  <si>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</si>
  <si>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</si>
  <si>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</si>
  <si>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</si>
  <si>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</si>
  <si>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</si>
  <si>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</si>
  <si>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</si>
  <si>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</si>
  <si>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</si>
  <si>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</si>
  <si>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</si>
  <si>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</si>
  <si>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</si>
  <si>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</si>
  <si>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</si>
  <si>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</si>
  <si>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</si>
  <si>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</si>
  <si>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</si>
  <si>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</si>
  <si>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</si>
  <si>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</si>
  <si>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</si>
  <si>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</si>
  <si>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</si>
  <si>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</si>
  <si>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</si>
  <si>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</si>
  <si>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</si>
  <si>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</si>
  <si>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</si>
  <si>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</si>
  <si>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</si>
  <si>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</si>
  <si>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</si>
  <si>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</si>
  <si>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</si>
  <si>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</si>
  <si>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</si>
  <si>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</si>
  <si>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</si>
  <si>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</si>
  <si>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</si>
  <si>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</si>
  <si>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</si>
  <si>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</si>
  <si>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</si>
  <si>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Központi, irányító szervi támogatás</t>
  </si>
  <si>
    <t>Belföldi finanszírozás kiadásai (6.1. + … + 6.5.)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</si>
  <si>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</si>
  <si>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</si>
  <si>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</si>
  <si>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</si>
  <si>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</si>
  <si>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</si>
  <si>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</si>
  <si>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</si>
  <si>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</si>
  <si>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</si>
  <si>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</si>
  <si>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</si>
  <si>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</si>
  <si>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</si>
  <si>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</si>
  <si>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</si>
  <si>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</si>
  <si>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</si>
  <si>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</si>
  <si>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</si>
  <si>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Forintban!</t>
  </si>
  <si>
    <t>Bruttó  hiány:</t>
  </si>
  <si>
    <t>Bruttó  többlet:</t>
  </si>
  <si>
    <t xml:space="preserve">   3.5.-ből EU-s támogatás</t>
  </si>
  <si>
    <t xml:space="preserve">   Rövid lejáratú  hitelek, kölcsönök felvétele pénzügyi vállalkozástól</t>
  </si>
  <si>
    <t>Éven belüli lejáratú belföldi értékpapírok kibocsátása</t>
  </si>
  <si>
    <t>Éven túli lejáratú belföldi értékpapírok kibocsátása</t>
  </si>
  <si>
    <t>Lekötött betétek megszüntetése</t>
  </si>
  <si>
    <t xml:space="preserve">Egyéb működési célú támogatások bevételei államháztartáson belülről </t>
  </si>
  <si>
    <t>Egyéb felhalmozási célú kiadások</t>
  </si>
  <si>
    <t xml:space="preserve">   Elszámolásból származó bevételek</t>
  </si>
  <si>
    <t xml:space="preserve">   2.5.-ből EU-s támogatás</t>
  </si>
  <si>
    <t xml:space="preserve">   Egyéb működési bevételek</t>
  </si>
  <si>
    <t>2019. évi előirányzat BEVÉTELEK</t>
  </si>
  <si>
    <t>2019. ÉVI KÖLTSÉGVETÉS</t>
  </si>
  <si>
    <t>ÖSSZEVONT MÉRLEGE</t>
  </si>
  <si>
    <t>KÖTELEZŐ FELADATOK MÉRLEGE</t>
  </si>
  <si>
    <t>ÖNKÉNT VÁLLALT FELADATOK MÉRLEGE</t>
  </si>
  <si>
    <t>Tartalomjegyzék</t>
  </si>
  <si>
    <t>Ugrás</t>
  </si>
  <si>
    <t>ALAPADATOK</t>
  </si>
  <si>
    <t>KÖLTSÉGVETÉSI RENDLET</t>
  </si>
  <si>
    <t>1. költségvetési szerv neve</t>
  </si>
  <si>
    <t>2. költségvetési szerv neve</t>
  </si>
  <si>
    <t>3. költségvetési szerv neve</t>
  </si>
  <si>
    <t>4. költségvetési szerv neve</t>
  </si>
  <si>
    <t>5. költségvetési szerv neve</t>
  </si>
  <si>
    <t>6. költségvetési szerv neve</t>
  </si>
  <si>
    <t>7. költségvetési szerv neve</t>
  </si>
  <si>
    <t>8. költségvetési szerv neve</t>
  </si>
  <si>
    <t>10. költségvetési szerv neve</t>
  </si>
  <si>
    <t>2 kvi név</t>
  </si>
  <si>
    <t>4 kvi név</t>
  </si>
  <si>
    <t>5 kvi név</t>
  </si>
  <si>
    <t>6 kvi név</t>
  </si>
  <si>
    <t>7 kvi név</t>
  </si>
  <si>
    <t>8 kvi név</t>
  </si>
  <si>
    <t>9 kvi név</t>
  </si>
  <si>
    <t>10 kvi név</t>
  </si>
  <si>
    <t>A dokumentációs rendszerben található táblázatok listája</t>
  </si>
  <si>
    <t>Dokumentum neve</t>
  </si>
  <si>
    <t>Alapadatok</t>
  </si>
  <si>
    <t>Adatok megadása</t>
  </si>
  <si>
    <t>Összefüggések</t>
  </si>
  <si>
    <t>Táblázuatok adatainak összefüggései</t>
  </si>
  <si>
    <t xml:space="preserve">1.1. melléklet </t>
  </si>
  <si>
    <t>Önkormányzat összevont pénzügyi mérlege összesen</t>
  </si>
  <si>
    <t>1.2. melléklet</t>
  </si>
  <si>
    <t>1.3. melléklet</t>
  </si>
  <si>
    <t xml:space="preserve">Önkormányzat kötelező feladatainak összevont pénzügyi mérlege  </t>
  </si>
  <si>
    <t xml:space="preserve">Önkormányzat önként vállalt feladatainak összevont pénzügyi mérlege  </t>
  </si>
  <si>
    <t>2.1. melléklet</t>
  </si>
  <si>
    <t>Működési célú bevételek, kiadások mérlege</t>
  </si>
  <si>
    <t>2.2. melléklet</t>
  </si>
  <si>
    <t>Felhalmozási célú bevételek, kiadások mérlege</t>
  </si>
  <si>
    <t>Ellenőrző lista</t>
  </si>
  <si>
    <t>Ellenőrzés az 1-es és 2.1., 2.2. mellékletek adati esetében</t>
  </si>
  <si>
    <t>3. melléklet</t>
  </si>
  <si>
    <t>Adósságet keletekeztető ügyletek táblázata</t>
  </si>
  <si>
    <t>4. melléklet</t>
  </si>
  <si>
    <t>Önkormányzat saját bevételeinek bemutatása</t>
  </si>
  <si>
    <t>Az önkormányzat adósságot keletkeztető fejlesztései céljai</t>
  </si>
  <si>
    <t>5. melléklet</t>
  </si>
  <si>
    <t>6. melléklet</t>
  </si>
  <si>
    <t>Beruházások előirányzatai</t>
  </si>
  <si>
    <t>7. melléklet</t>
  </si>
  <si>
    <t>Felújítások előirányzatai</t>
  </si>
  <si>
    <t>8. melléklet</t>
  </si>
  <si>
    <t>EU-s projektek táblázatai</t>
  </si>
  <si>
    <t>9.1. melléklet</t>
  </si>
  <si>
    <t>Önkormányzat bevételei kiadásai (összesen)</t>
  </si>
  <si>
    <t>9.1.1. melléklet</t>
  </si>
  <si>
    <t xml:space="preserve">Önkormányzat kötelező feladatai  </t>
  </si>
  <si>
    <t>9.1.2. melléklet</t>
  </si>
  <si>
    <t xml:space="preserve">Önkormányzat önként vállalt feladatai </t>
  </si>
  <si>
    <t>9.2. melléklet</t>
  </si>
  <si>
    <t>Polgármesteri/Közös hivatal költségvetési táblái (9.2.1., 9.2.2., 9.2.3.)</t>
  </si>
  <si>
    <t>9.3. melléklet</t>
  </si>
  <si>
    <t>/</t>
  </si>
  <si>
    <t>(</t>
  </si>
  <si>
    <t>)</t>
  </si>
  <si>
    <t>a</t>
  </si>
  <si>
    <t>önkormányzati rendelethez</t>
  </si>
  <si>
    <t>6. számú tájékoztató tábla</t>
  </si>
  <si>
    <t>Kimutatás a 2019. évben céljelleggel juttatott támogatásokról</t>
  </si>
  <si>
    <t>Európai uniós támogatással megvalósuló projektek</t>
  </si>
  <si>
    <t>bevételei, kiadási, hozzájárulások</t>
  </si>
  <si>
    <t>Előterjesztéskor</t>
  </si>
  <si>
    <t xml:space="preserve">3 kvi név  </t>
  </si>
  <si>
    <t>Forintban</t>
  </si>
  <si>
    <t>Egyéb</t>
  </si>
  <si>
    <t>MURAKERESZTÚR KÖZSÉG ÖNKORMÁNYZATA</t>
  </si>
  <si>
    <t>Murakeresztúri Közös Önkormányzti Hivatal</t>
  </si>
  <si>
    <t>Murakeresztúri Óvoda</t>
  </si>
  <si>
    <t>Magánszemélyek kommunális adója</t>
  </si>
  <si>
    <t xml:space="preserve">   Tartalékok</t>
  </si>
  <si>
    <t>Murakeresztúr Község Önkormányzat adósságot keletkeztető ügyletekből és kezességvállalásokból fennálló kötelezettségei</t>
  </si>
  <si>
    <t>Murakeresztúr Község Önkormányzat saját bevételeinek részletezése az adósságot keletkeztető ügyletből származó tárgyévi fizetési kötelezettség megállapításához</t>
  </si>
  <si>
    <t>Murakeresztúr Község Önkormányzat 2019. évi adósságot keletkeztető fejlesztési céljai</t>
  </si>
  <si>
    <t>TOP-3.1.1-15-ZA1-2016-00010 "Fenntartható, biztonságos közösségi közlekedés Murakeresztúron"</t>
  </si>
  <si>
    <t>Beruházások, beszerzések, felújítások</t>
  </si>
  <si>
    <t>Egyéb működési támogatások államháztartáson belülre</t>
  </si>
  <si>
    <t>Muramenti Nemzetiségi Területfejlesztési Társulás</t>
  </si>
  <si>
    <t>működési támogatás</t>
  </si>
  <si>
    <t>Nagykanizsa és Térsége Önkormányzati Társulás</t>
  </si>
  <si>
    <t>Városkörnyéki Ügyeleti Társulás</t>
  </si>
  <si>
    <t>működési támogatás (háziorvosi ügyelet működtetéséhez)</t>
  </si>
  <si>
    <t>Emberi Erőforrás Támogatáskezelő</t>
  </si>
  <si>
    <t>Bursa Hungarica támogatás</t>
  </si>
  <si>
    <t>Műk.tám.államháztartáson belülre összesen:</t>
  </si>
  <si>
    <t>Egyéb működési támogatások államháztartáson kívülre</t>
  </si>
  <si>
    <t>Tűzoltó Egyesület Murakeresztúr</t>
  </si>
  <si>
    <t>Közművelődési Egyesület Murakeresztúr</t>
  </si>
  <si>
    <t>Polgárőrség Murakeresztúr</t>
  </si>
  <si>
    <t>Sport Egyesület Murakeresztúr</t>
  </si>
  <si>
    <t>Zrínyi Kadétok Hagyományőrző Egyesülete</t>
  </si>
  <si>
    <t>56-os Emlékműért Polgári Egyesület</t>
  </si>
  <si>
    <t>Összefogás a Mura Régióért Egyesület</t>
  </si>
  <si>
    <t>COR 98 Bt.</t>
  </si>
  <si>
    <t>iskolaeü.támogatás átadása</t>
  </si>
  <si>
    <t>Dr. Puskár Dental Kft.</t>
  </si>
  <si>
    <t>fogorvosi OEP támogatás átadása</t>
  </si>
  <si>
    <t>Műk.tám.államháztartáson kívülre összesen:</t>
  </si>
  <si>
    <t>Egyéb működési kiadások összesen:</t>
  </si>
  <si>
    <t>2019</t>
  </si>
  <si>
    <t>Hivatal tetőfelújítás</t>
  </si>
  <si>
    <t>Konyha felújítás</t>
  </si>
  <si>
    <t>Közösségi közlekedés projekt felújítás része</t>
  </si>
  <si>
    <t xml:space="preserve">Konyha felújításhoz  gépbeszerzés </t>
  </si>
  <si>
    <t>Közösség közlekedés projekt beruházási része</t>
  </si>
  <si>
    <t>Bozótvágó, létra, fűnyíró vásárlás</t>
  </si>
  <si>
    <t>Lámpatestek (közvilágítás) vásárlása</t>
  </si>
  <si>
    <t>Kis értékű tárgyi eszköz beszerzések  (Óvoda)</t>
  </si>
  <si>
    <t>Kisértékű tárgyi eszköz beszerzések (Önkormányzat)</t>
  </si>
  <si>
    <t>2019. évi eredeti előirányzat</t>
  </si>
  <si>
    <t>2019. évi I. módosított előirányzat (2019.04.30.)</t>
  </si>
  <si>
    <t>2019. évi I.módosított előirányzat (2019.04.30.)</t>
  </si>
  <si>
    <t xml:space="preserve">F </t>
  </si>
  <si>
    <t>Költségvetési bevételek összesen (1.+2.+4.+5.+6.+8.+9.)</t>
  </si>
  <si>
    <t>18.19.</t>
  </si>
  <si>
    <t>2019. évi módosított előirányzat</t>
  </si>
  <si>
    <t>Keresztúr Nevű Települések Szövetsége</t>
  </si>
  <si>
    <t>2019. évi II. módosított előirányzat (2019.09.30.)</t>
  </si>
  <si>
    <t>2019. évi II.módosított előirányzat (2019.09.30.)</t>
  </si>
  <si>
    <t>Térségi Közterület-felügyeleti és Mezőri Társulás</t>
  </si>
  <si>
    <t>Rippl-Rónai Városi Múzeum</t>
  </si>
  <si>
    <t>X.01.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</si>
</sst>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#"/>
    <numFmt numFmtId="167" formatCode="#"/>
    <numFmt numFmtId="168" formatCode="_-* #,##0\ _F_t_-;\-* #,##0\ _F_t_-;_-* &quot;-&quot;??\ _F_t_-;_-@_-"/>
    <numFmt numFmtId="169" formatCode="[$-40E]yyyy\.\ mmmm\ d\.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€-2]\ #\ ##,000_);[Red]\([$€-2]\ #\ ##,000\)"/>
    <numFmt numFmtId="174" formatCode="0&quot;.&quot;"/>
    <numFmt numFmtId="175" formatCode="#,##0.0"/>
  </numFmts>
  <fonts count="82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sz val="7"/>
      <name val="Times New Roman CE"/>
      <family val="1"/>
    </font>
    <font>
      <b/>
      <sz val="7"/>
      <name val="Times New Roman CE"/>
      <family val="1"/>
    </font>
    <font>
      <sz val="10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 CE"/>
      <family val="0"/>
    </font>
    <font>
      <sz val="8"/>
      <color indexed="10"/>
      <name val="Times New Roman CE"/>
      <family val="0"/>
    </font>
    <font>
      <b/>
      <sz val="14"/>
      <color indexed="10"/>
      <name val="Times New Roman CE"/>
      <family val="0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FF0000"/>
      <name val="Times New Roman CE"/>
      <family val="0"/>
    </font>
    <font>
      <sz val="8"/>
      <color rgb="FFFF0000"/>
      <name val="Times New Roman CE"/>
      <family val="0"/>
    </font>
    <font>
      <b/>
      <sz val="14"/>
      <color rgb="FFFF0000"/>
      <name val="Times New Roman CE"/>
      <family val="0"/>
    </font>
    <font>
      <b/>
      <sz val="14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  <fill>
      <patternFill patternType="solid">
        <fgColor rgb="FFD8D8D8"/>
        <bgColor indexed="64"/>
      </patternFill>
    </fill>
    <fill>
      <patternFill patternType="solid">
        <fgColor rgb="FFFFC00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64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0" fillId="22" borderId="7" applyNumberFormat="0" applyFont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8" fillId="29" borderId="0" applyNumberFormat="0" applyBorder="0" applyAlignment="0" applyProtection="0"/>
    <xf numFmtId="0" fontId="69" fillId="30" borderId="8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7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31" borderId="0" applyNumberFormat="0" applyBorder="0" applyAlignment="0" applyProtection="0"/>
    <xf numFmtId="0" fontId="74" fillId="32" borderId="0" applyNumberFormat="0" applyBorder="0" applyAlignment="0" applyProtection="0"/>
    <xf numFmtId="0" fontId="75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0">
    <xf numFmtId="0" fontId="0" fillId="0" borderId="0" xfId="0" applyAlignment="1">
      <alignment/>
    </xf>
    <xf numFmtId="166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59" applyFont="1" applyFill="1" applyBorder="1" applyAlignment="1" applyProtection="1">
      <alignment horizontal="center" vertical="center" wrapText="1"/>
      <protection/>
    </xf>
    <xf numFmtId="0" fontId="6" fillId="0" borderId="0" xfId="59" applyFont="1" applyFill="1" applyBorder="1" applyAlignment="1" applyProtection="1">
      <alignment vertical="center" wrapText="1"/>
      <protection/>
    </xf>
    <xf numFmtId="0" fontId="16" fillId="0" borderId="10" xfId="59" applyFont="1" applyFill="1" applyBorder="1" applyAlignment="1" applyProtection="1">
      <alignment horizontal="left" vertical="center" wrapText="1" indent="1"/>
      <protection/>
    </xf>
    <xf numFmtId="0" fontId="16" fillId="0" borderId="11" xfId="59" applyFont="1" applyFill="1" applyBorder="1" applyAlignment="1" applyProtection="1">
      <alignment horizontal="left" vertical="center" wrapText="1" indent="1"/>
      <protection/>
    </xf>
    <xf numFmtId="0" fontId="16" fillId="0" borderId="12" xfId="59" applyFont="1" applyFill="1" applyBorder="1" applyAlignment="1" applyProtection="1">
      <alignment horizontal="left" vertical="center" wrapText="1" indent="1"/>
      <protection/>
    </xf>
    <xf numFmtId="0" fontId="16" fillId="0" borderId="13" xfId="59" applyFont="1" applyFill="1" applyBorder="1" applyAlignment="1" applyProtection="1">
      <alignment horizontal="left" vertical="center" wrapText="1" indent="1"/>
      <protection/>
    </xf>
    <xf numFmtId="0" fontId="16" fillId="0" borderId="14" xfId="59" applyFont="1" applyFill="1" applyBorder="1" applyAlignment="1" applyProtection="1">
      <alignment horizontal="left" vertical="center" wrapText="1" indent="1"/>
      <protection/>
    </xf>
    <xf numFmtId="0" fontId="16" fillId="0" borderId="15" xfId="59" applyFont="1" applyFill="1" applyBorder="1" applyAlignment="1" applyProtection="1">
      <alignment horizontal="left" vertical="center" wrapText="1" indent="1"/>
      <protection/>
    </xf>
    <xf numFmtId="49" fontId="16" fillId="0" borderId="16" xfId="59" applyNumberFormat="1" applyFont="1" applyFill="1" applyBorder="1" applyAlignment="1" applyProtection="1">
      <alignment horizontal="left" vertical="center" wrapText="1" indent="1"/>
      <protection/>
    </xf>
    <xf numFmtId="49" fontId="16" fillId="0" borderId="17" xfId="59" applyNumberFormat="1" applyFont="1" applyFill="1" applyBorder="1" applyAlignment="1" applyProtection="1">
      <alignment horizontal="left" vertical="center" wrapText="1" indent="1"/>
      <protection/>
    </xf>
    <xf numFmtId="49" fontId="16" fillId="0" borderId="18" xfId="59" applyNumberFormat="1" applyFont="1" applyFill="1" applyBorder="1" applyAlignment="1" applyProtection="1">
      <alignment horizontal="left" vertical="center" wrapText="1" indent="1"/>
      <protection/>
    </xf>
    <xf numFmtId="49" fontId="16" fillId="0" borderId="19" xfId="59" applyNumberFormat="1" applyFont="1" applyFill="1" applyBorder="1" applyAlignment="1" applyProtection="1">
      <alignment horizontal="left" vertical="center" wrapText="1" indent="1"/>
      <protection/>
    </xf>
    <xf numFmtId="49" fontId="16" fillId="0" borderId="20" xfId="59" applyNumberFormat="1" applyFont="1" applyFill="1" applyBorder="1" applyAlignment="1" applyProtection="1">
      <alignment horizontal="left" vertical="center" wrapText="1" indent="1"/>
      <protection/>
    </xf>
    <xf numFmtId="49" fontId="16" fillId="0" borderId="21" xfId="59" applyNumberFormat="1" applyFont="1" applyFill="1" applyBorder="1" applyAlignment="1" applyProtection="1">
      <alignment horizontal="left" vertical="center" wrapText="1" indent="1"/>
      <protection/>
    </xf>
    <xf numFmtId="0" fontId="16" fillId="0" borderId="0" xfId="59" applyFont="1" applyFill="1" applyBorder="1" applyAlignment="1" applyProtection="1">
      <alignment horizontal="left" vertical="center" wrapText="1" indent="1"/>
      <protection/>
    </xf>
    <xf numFmtId="0" fontId="14" fillId="0" borderId="22" xfId="59" applyFont="1" applyFill="1" applyBorder="1" applyAlignment="1" applyProtection="1">
      <alignment horizontal="left" vertical="center" wrapText="1" indent="1"/>
      <protection/>
    </xf>
    <xf numFmtId="0" fontId="14" fillId="0" borderId="23" xfId="59" applyFont="1" applyFill="1" applyBorder="1" applyAlignment="1" applyProtection="1">
      <alignment horizontal="left" vertical="center" wrapText="1" indent="1"/>
      <protection/>
    </xf>
    <xf numFmtId="0" fontId="14" fillId="0" borderId="24" xfId="59" applyFont="1" applyFill="1" applyBorder="1" applyAlignment="1" applyProtection="1">
      <alignment horizontal="left" vertical="center" wrapText="1" indent="1"/>
      <protection/>
    </xf>
    <xf numFmtId="166" fontId="16" fillId="0" borderId="11" xfId="0" applyNumberFormat="1" applyFont="1" applyFill="1" applyBorder="1" applyAlignment="1" applyProtection="1">
      <alignment vertical="center" wrapText="1"/>
      <protection locked="0"/>
    </xf>
    <xf numFmtId="166" fontId="16" fillId="0" borderId="15" xfId="0" applyNumberFormat="1" applyFont="1" applyFill="1" applyBorder="1" applyAlignment="1" applyProtection="1">
      <alignment vertical="center" wrapText="1"/>
      <protection locked="0"/>
    </xf>
    <xf numFmtId="0" fontId="14" fillId="0" borderId="23" xfId="59" applyFont="1" applyFill="1" applyBorder="1" applyAlignment="1" applyProtection="1">
      <alignment vertical="center" wrapText="1"/>
      <protection/>
    </xf>
    <xf numFmtId="0" fontId="14" fillId="0" borderId="25" xfId="59" applyFont="1" applyFill="1" applyBorder="1" applyAlignment="1" applyProtection="1">
      <alignment vertical="center" wrapText="1"/>
      <protection/>
    </xf>
    <xf numFmtId="0" fontId="16" fillId="0" borderId="13" xfId="0" applyFont="1" applyBorder="1" applyAlignment="1" applyProtection="1">
      <alignment horizontal="left" vertical="center" indent="1"/>
      <protection locked="0"/>
    </xf>
    <xf numFmtId="0" fontId="16" fillId="0" borderId="11" xfId="0" applyFont="1" applyBorder="1" applyAlignment="1" applyProtection="1">
      <alignment horizontal="left" vertical="center" indent="1"/>
      <protection locked="0"/>
    </xf>
    <xf numFmtId="0" fontId="16" fillId="0" borderId="15" xfId="0" applyFont="1" applyBorder="1" applyAlignment="1" applyProtection="1">
      <alignment horizontal="left" vertical="center" indent="1"/>
      <protection locked="0"/>
    </xf>
    <xf numFmtId="0" fontId="14" fillId="0" borderId="22" xfId="59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Fill="1" applyAlignment="1">
      <alignment vertical="center" wrapText="1"/>
    </xf>
    <xf numFmtId="166" fontId="0" fillId="0" borderId="0" xfId="0" applyNumberFormat="1" applyFill="1" applyAlignment="1">
      <alignment horizontal="center" vertical="center" wrapText="1"/>
    </xf>
    <xf numFmtId="166" fontId="3" fillId="0" borderId="0" xfId="0" applyNumberFormat="1" applyFont="1" applyFill="1" applyAlignment="1">
      <alignment horizontal="center" vertical="center" wrapText="1"/>
    </xf>
    <xf numFmtId="166" fontId="16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center"/>
      <protection/>
    </xf>
    <xf numFmtId="166" fontId="7" fillId="0" borderId="26" xfId="0" applyNumberFormat="1" applyFont="1" applyFill="1" applyBorder="1" applyAlignment="1" applyProtection="1">
      <alignment horizontal="center" vertical="center" wrapText="1"/>
      <protection/>
    </xf>
    <xf numFmtId="166" fontId="14" fillId="0" borderId="27" xfId="0" applyNumberFormat="1" applyFont="1" applyFill="1" applyBorder="1" applyAlignment="1" applyProtection="1">
      <alignment horizontal="center" vertical="center" wrapText="1"/>
      <protection/>
    </xf>
    <xf numFmtId="166" fontId="14" fillId="0" borderId="28" xfId="0" applyNumberFormat="1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Fill="1" applyAlignment="1" applyProtection="1">
      <alignment vertical="center" wrapText="1"/>
      <protection/>
    </xf>
    <xf numFmtId="166" fontId="16" fillId="0" borderId="29" xfId="0" applyNumberFormat="1" applyFont="1" applyFill="1" applyBorder="1" applyAlignment="1" applyProtection="1">
      <alignment vertical="center" wrapText="1"/>
      <protection/>
    </xf>
    <xf numFmtId="166" fontId="16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6" fontId="16" fillId="0" borderId="30" xfId="0" applyNumberFormat="1" applyFont="1" applyFill="1" applyBorder="1" applyAlignment="1" applyProtection="1">
      <alignment vertical="center" wrapText="1"/>
      <protection/>
    </xf>
    <xf numFmtId="166" fontId="14" fillId="0" borderId="23" xfId="0" applyNumberFormat="1" applyFont="1" applyFill="1" applyBorder="1" applyAlignment="1" applyProtection="1">
      <alignment vertical="center" wrapText="1"/>
      <protection/>
    </xf>
    <xf numFmtId="166" fontId="14" fillId="0" borderId="26" xfId="0" applyNumberFormat="1" applyFont="1" applyFill="1" applyBorder="1" applyAlignment="1" applyProtection="1">
      <alignment vertical="center" wrapText="1"/>
      <protection/>
    </xf>
    <xf numFmtId="166" fontId="3" fillId="0" borderId="0" xfId="0" applyNumberFormat="1" applyFont="1" applyFill="1" applyAlignment="1">
      <alignment vertical="center" wrapText="1"/>
    </xf>
    <xf numFmtId="166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6" fontId="13" fillId="0" borderId="11" xfId="0" applyNumberFormat="1" applyFont="1" applyFill="1" applyBorder="1" applyAlignment="1" applyProtection="1">
      <alignment vertical="center" wrapText="1"/>
      <protection locked="0"/>
    </xf>
    <xf numFmtId="166" fontId="13" fillId="0" borderId="29" xfId="0" applyNumberFormat="1" applyFont="1" applyFill="1" applyBorder="1" applyAlignment="1" applyProtection="1">
      <alignment vertical="center" wrapText="1"/>
      <protection/>
    </xf>
    <xf numFmtId="166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6" fontId="13" fillId="0" borderId="15" xfId="0" applyNumberFormat="1" applyFont="1" applyFill="1" applyBorder="1" applyAlignment="1" applyProtection="1">
      <alignment vertical="center" wrapText="1"/>
      <protection locked="0"/>
    </xf>
    <xf numFmtId="166" fontId="13" fillId="0" borderId="30" xfId="0" applyNumberFormat="1" applyFont="1" applyFill="1" applyBorder="1" applyAlignment="1" applyProtection="1">
      <alignment vertical="center" wrapText="1"/>
      <protection/>
    </xf>
    <xf numFmtId="166" fontId="7" fillId="0" borderId="26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6" fontId="16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Fill="1" applyAlignment="1">
      <alignment/>
    </xf>
    <xf numFmtId="3" fontId="16" fillId="0" borderId="13" xfId="0" applyNumberFormat="1" applyFont="1" applyFill="1" applyBorder="1" applyAlignment="1" applyProtection="1">
      <alignment vertical="center"/>
      <protection locked="0"/>
    </xf>
    <xf numFmtId="3" fontId="21" fillId="0" borderId="11" xfId="0" applyNumberFormat="1" applyFont="1" applyFill="1" applyBorder="1" applyAlignment="1" applyProtection="1">
      <alignment vertical="center"/>
      <protection locked="0"/>
    </xf>
    <xf numFmtId="3" fontId="16" fillId="0" borderId="11" xfId="0" applyNumberFormat="1" applyFont="1" applyFill="1" applyBorder="1" applyAlignment="1" applyProtection="1">
      <alignment vertical="center"/>
      <protection locked="0"/>
    </xf>
    <xf numFmtId="49" fontId="16" fillId="0" borderId="19" xfId="0" applyNumberFormat="1" applyFont="1" applyFill="1" applyBorder="1" applyAlignment="1" applyProtection="1">
      <alignment vertical="center"/>
      <protection locked="0"/>
    </xf>
    <xf numFmtId="3" fontId="16" fillId="0" borderId="15" xfId="0" applyNumberFormat="1" applyFont="1" applyFill="1" applyBorder="1" applyAlignment="1" applyProtection="1">
      <alignment vertical="center"/>
      <protection locked="0"/>
    </xf>
    <xf numFmtId="49" fontId="16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6" fontId="14" fillId="33" borderId="23" xfId="0" applyNumberFormat="1" applyFont="1" applyFill="1" applyBorder="1" applyAlignment="1" applyProtection="1">
      <alignment vertical="center" wrapText="1"/>
      <protection/>
    </xf>
    <xf numFmtId="166" fontId="7" fillId="33" borderId="23" xfId="0" applyNumberFormat="1" applyFont="1" applyFill="1" applyBorder="1" applyAlignment="1" applyProtection="1">
      <alignment vertical="center" wrapText="1"/>
      <protection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4" fillId="0" borderId="23" xfId="59" applyFont="1" applyFill="1" applyBorder="1" applyAlignment="1" applyProtection="1">
      <alignment horizontal="left" vertical="center" wrapText="1" indent="1"/>
      <protection/>
    </xf>
    <xf numFmtId="0" fontId="6" fillId="0" borderId="0" xfId="59" applyFont="1" applyFill="1">
      <alignment/>
      <protection/>
    </xf>
    <xf numFmtId="166" fontId="14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 indent="1"/>
    </xf>
    <xf numFmtId="0" fontId="17" fillId="0" borderId="0" xfId="0" applyFont="1" applyAlignment="1">
      <alignment horizontal="center"/>
    </xf>
    <xf numFmtId="0" fontId="14" fillId="0" borderId="23" xfId="59" applyFont="1" applyFill="1" applyBorder="1" applyAlignment="1" applyProtection="1">
      <alignment horizontal="left" vertical="center" wrapText="1"/>
      <protection/>
    </xf>
    <xf numFmtId="0" fontId="13" fillId="0" borderId="0" xfId="0" applyFont="1" applyFill="1" applyAlignment="1">
      <alignment/>
    </xf>
    <xf numFmtId="3" fontId="13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3" fillId="0" borderId="0" xfId="0" applyFont="1" applyFill="1" applyAlignment="1">
      <alignment horizontal="right" indent="1"/>
    </xf>
    <xf numFmtId="166" fontId="15" fillId="0" borderId="33" xfId="59" applyNumberFormat="1" applyFont="1" applyFill="1" applyBorder="1" applyAlignment="1" applyProtection="1">
      <alignment horizontal="left" vertical="center"/>
      <protection/>
    </xf>
    <xf numFmtId="0" fontId="16" fillId="0" borderId="28" xfId="59" applyFont="1" applyFill="1" applyBorder="1" applyAlignment="1" applyProtection="1">
      <alignment horizontal="left" vertical="center" wrapText="1" indent="1"/>
      <protection/>
    </xf>
    <xf numFmtId="0" fontId="16" fillId="0" borderId="11" xfId="59" applyFont="1" applyFill="1" applyBorder="1" applyAlignment="1" applyProtection="1">
      <alignment horizontal="left" indent="6"/>
      <protection/>
    </xf>
    <xf numFmtId="0" fontId="16" fillId="0" borderId="11" xfId="59" applyFont="1" applyFill="1" applyBorder="1" applyAlignment="1" applyProtection="1">
      <alignment horizontal="left" vertical="center" wrapText="1" indent="6"/>
      <protection/>
    </xf>
    <xf numFmtId="0" fontId="16" fillId="0" borderId="15" xfId="59" applyFont="1" applyFill="1" applyBorder="1" applyAlignment="1" applyProtection="1">
      <alignment horizontal="left" vertical="center" wrapText="1" indent="6"/>
      <protection/>
    </xf>
    <xf numFmtId="0" fontId="16" fillId="0" borderId="34" xfId="59" applyFont="1" applyFill="1" applyBorder="1" applyAlignment="1" applyProtection="1">
      <alignment horizontal="left" vertical="center" wrapText="1" indent="6"/>
      <protection/>
    </xf>
    <xf numFmtId="0" fontId="25" fillId="0" borderId="0" xfId="0" applyFont="1" applyFill="1" applyAlignment="1">
      <alignment/>
    </xf>
    <xf numFmtId="0" fontId="26" fillId="0" borderId="0" xfId="0" applyFont="1" applyAlignment="1">
      <alignment/>
    </xf>
    <xf numFmtId="0" fontId="1" fillId="0" borderId="0" xfId="59" applyFont="1" applyFill="1">
      <alignment/>
      <protection/>
    </xf>
    <xf numFmtId="0" fontId="0" fillId="0" borderId="17" xfId="59" applyFont="1" applyFill="1" applyBorder="1" applyAlignment="1">
      <alignment horizontal="center" vertical="center"/>
      <protection/>
    </xf>
    <xf numFmtId="0" fontId="0" fillId="0" borderId="18" xfId="59" applyFont="1" applyFill="1" applyBorder="1" applyAlignment="1">
      <alignment horizontal="center" vertical="center"/>
      <protection/>
    </xf>
    <xf numFmtId="0" fontId="0" fillId="0" borderId="22" xfId="59" applyFont="1" applyFill="1" applyBorder="1" applyAlignment="1">
      <alignment horizontal="center" vertical="center"/>
      <protection/>
    </xf>
    <xf numFmtId="0" fontId="0" fillId="0" borderId="23" xfId="59" applyFont="1" applyFill="1" applyBorder="1" applyAlignment="1">
      <alignment horizontal="center" vertical="center"/>
      <protection/>
    </xf>
    <xf numFmtId="0" fontId="0" fillId="0" borderId="26" xfId="59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9" applyFont="1" applyFill="1" applyBorder="1" applyAlignment="1">
      <alignment horizontal="center" vertical="center"/>
      <protection/>
    </xf>
    <xf numFmtId="0" fontId="3" fillId="0" borderId="23" xfId="59" applyFont="1" applyFill="1" applyBorder="1">
      <alignment/>
      <protection/>
    </xf>
    <xf numFmtId="0" fontId="0" fillId="0" borderId="0" xfId="0" applyFill="1" applyAlignment="1" applyProtection="1">
      <alignment/>
      <protection locked="0"/>
    </xf>
    <xf numFmtId="0" fontId="0" fillId="0" borderId="12" xfId="59" applyFont="1" applyFill="1" applyBorder="1" applyProtection="1">
      <alignment/>
      <protection locked="0"/>
    </xf>
    <xf numFmtId="0" fontId="0" fillId="0" borderId="11" xfId="59" applyFont="1" applyFill="1" applyBorder="1" applyProtection="1">
      <alignment/>
      <protection locked="0"/>
    </xf>
    <xf numFmtId="0" fontId="0" fillId="0" borderId="15" xfId="59" applyFont="1" applyFill="1" applyBorder="1" applyProtection="1">
      <alignment/>
      <protection locked="0"/>
    </xf>
    <xf numFmtId="0" fontId="16" fillId="0" borderId="22" xfId="59" applyFont="1" applyFill="1" applyBorder="1" applyAlignment="1" applyProtection="1">
      <alignment horizontal="center" vertical="center"/>
      <protection/>
    </xf>
    <xf numFmtId="0" fontId="16" fillId="0" borderId="20" xfId="59" applyFont="1" applyFill="1" applyBorder="1" applyAlignment="1" applyProtection="1">
      <alignment horizontal="center" vertical="center"/>
      <protection/>
    </xf>
    <xf numFmtId="0" fontId="16" fillId="0" borderId="17" xfId="59" applyFont="1" applyFill="1" applyBorder="1" applyAlignment="1" applyProtection="1">
      <alignment horizontal="center" vertical="center"/>
      <protection/>
    </xf>
    <xf numFmtId="0" fontId="16" fillId="0" borderId="19" xfId="59" applyFont="1" applyFill="1" applyBorder="1" applyAlignment="1" applyProtection="1">
      <alignment horizontal="center" vertical="center"/>
      <protection/>
    </xf>
    <xf numFmtId="168" fontId="14" fillId="0" borderId="26" xfId="40" applyNumberFormat="1" applyFont="1" applyFill="1" applyBorder="1" applyAlignment="1" applyProtection="1">
      <alignment/>
      <protection/>
    </xf>
    <xf numFmtId="168" fontId="16" fillId="0" borderId="35" xfId="40" applyNumberFormat="1" applyFont="1" applyFill="1" applyBorder="1" applyAlignment="1" applyProtection="1">
      <alignment/>
      <protection locked="0"/>
    </xf>
    <xf numFmtId="168" fontId="16" fillId="0" borderId="29" xfId="40" applyNumberFormat="1" applyFont="1" applyFill="1" applyBorder="1" applyAlignment="1" applyProtection="1">
      <alignment/>
      <protection locked="0"/>
    </xf>
    <xf numFmtId="168" fontId="16" fillId="0" borderId="30" xfId="40" applyNumberFormat="1" applyFont="1" applyFill="1" applyBorder="1" applyAlignment="1" applyProtection="1">
      <alignment/>
      <protection locked="0"/>
    </xf>
    <xf numFmtId="0" fontId="16" fillId="0" borderId="13" xfId="59" applyFont="1" applyFill="1" applyBorder="1" applyProtection="1">
      <alignment/>
      <protection locked="0"/>
    </xf>
    <xf numFmtId="0" fontId="16" fillId="0" borderId="11" xfId="59" applyFont="1" applyFill="1" applyBorder="1" applyProtection="1">
      <alignment/>
      <protection locked="0"/>
    </xf>
    <xf numFmtId="0" fontId="16" fillId="0" borderId="15" xfId="59" applyFont="1" applyFill="1" applyBorder="1" applyProtection="1">
      <alignment/>
      <protection locked="0"/>
    </xf>
    <xf numFmtId="166" fontId="0" fillId="0" borderId="0" xfId="0" applyNumberFormat="1" applyFill="1" applyAlignment="1" applyProtection="1">
      <alignment horizontal="center" vertical="center" wrapText="1"/>
      <protection/>
    </xf>
    <xf numFmtId="166" fontId="7" fillId="0" borderId="22" xfId="0" applyNumberFormat="1" applyFont="1" applyFill="1" applyBorder="1" applyAlignment="1" applyProtection="1">
      <alignment horizontal="center" vertical="center" wrapText="1"/>
      <protection/>
    </xf>
    <xf numFmtId="166" fontId="7" fillId="0" borderId="23" xfId="0" applyNumberFormat="1" applyFont="1" applyFill="1" applyBorder="1" applyAlignment="1" applyProtection="1">
      <alignment horizontal="center" vertical="center" wrapText="1"/>
      <protection/>
    </xf>
    <xf numFmtId="166" fontId="7" fillId="0" borderId="22" xfId="0" applyNumberFormat="1" applyFont="1" applyFill="1" applyBorder="1" applyAlignment="1" applyProtection="1">
      <alignment horizontal="left" vertical="center" wrapText="1"/>
      <protection/>
    </xf>
    <xf numFmtId="166" fontId="7" fillId="0" borderId="23" xfId="0" applyNumberFormat="1" applyFont="1" applyFill="1" applyBorder="1" applyAlignment="1" applyProtection="1">
      <alignment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6" xfId="0" applyFont="1" applyFill="1" applyBorder="1" applyAlignment="1" applyProtection="1">
      <alignment horizontal="center"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16" fillId="0" borderId="20" xfId="0" applyFont="1" applyBorder="1" applyAlignment="1" applyProtection="1">
      <alignment horizontal="right" vertical="center" indent="1"/>
      <protection/>
    </xf>
    <xf numFmtId="0" fontId="16" fillId="0" borderId="17" xfId="0" applyFont="1" applyBorder="1" applyAlignment="1" applyProtection="1">
      <alignment horizontal="right" vertical="center" indent="1"/>
      <protection/>
    </xf>
    <xf numFmtId="0" fontId="16" fillId="0" borderId="19" xfId="0" applyFont="1" applyBorder="1" applyAlignment="1" applyProtection="1">
      <alignment horizontal="right" vertical="center" indent="1"/>
      <protection/>
    </xf>
    <xf numFmtId="166" fontId="0" fillId="34" borderId="36" xfId="0" applyNumberFormat="1" applyFont="1" applyFill="1" applyBorder="1" applyAlignment="1" applyProtection="1">
      <alignment horizontal="left" vertical="center" wrapText="1" indent="2"/>
      <protection/>
    </xf>
    <xf numFmtId="0" fontId="0" fillId="0" borderId="0" xfId="0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37" xfId="0" applyFont="1" applyFill="1" applyBorder="1" applyAlignment="1" applyProtection="1">
      <alignment horizontal="center" vertical="center"/>
      <protection/>
    </xf>
    <xf numFmtId="49" fontId="16" fillId="0" borderId="20" xfId="0" applyNumberFormat="1" applyFont="1" applyFill="1" applyBorder="1" applyAlignment="1" applyProtection="1">
      <alignment vertical="center"/>
      <protection/>
    </xf>
    <xf numFmtId="3" fontId="16" fillId="0" borderId="35" xfId="0" applyNumberFormat="1" applyFont="1" applyFill="1" applyBorder="1" applyAlignment="1" applyProtection="1">
      <alignment vertical="center"/>
      <protection/>
    </xf>
    <xf numFmtId="49" fontId="21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1" fillId="0" borderId="29" xfId="0" applyNumberFormat="1" applyFont="1" applyFill="1" applyBorder="1" applyAlignment="1" applyProtection="1">
      <alignment vertical="center"/>
      <protection/>
    </xf>
    <xf numFmtId="49" fontId="16" fillId="0" borderId="17" xfId="0" applyNumberFormat="1" applyFont="1" applyFill="1" applyBorder="1" applyAlignment="1" applyProtection="1">
      <alignment vertical="center"/>
      <protection/>
    </xf>
    <xf numFmtId="3" fontId="16" fillId="0" borderId="29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6" fillId="0" borderId="23" xfId="0" applyNumberFormat="1" applyFont="1" applyFill="1" applyBorder="1" applyAlignment="1" applyProtection="1">
      <alignment vertical="center"/>
      <protection/>
    </xf>
    <xf numFmtId="3" fontId="16" fillId="0" borderId="26" xfId="0" applyNumberFormat="1" applyFont="1" applyFill="1" applyBorder="1" applyAlignment="1" applyProtection="1">
      <alignment vertical="center"/>
      <protection/>
    </xf>
    <xf numFmtId="49" fontId="16" fillId="0" borderId="17" xfId="0" applyNumberFormat="1" applyFont="1" applyFill="1" applyBorder="1" applyAlignment="1" applyProtection="1">
      <alignment horizontal="left" vertical="center"/>
      <protection/>
    </xf>
    <xf numFmtId="166" fontId="2" fillId="0" borderId="0" xfId="0" applyNumberFormat="1" applyFont="1" applyFill="1" applyAlignment="1" applyProtection="1">
      <alignment horizontal="left" vertical="center" wrapText="1"/>
      <protection/>
    </xf>
    <xf numFmtId="166" fontId="2" fillId="0" borderId="0" xfId="0" applyNumberFormat="1" applyFont="1" applyFill="1" applyAlignment="1" applyProtection="1">
      <alignment vertical="center" wrapText="1"/>
      <protection/>
    </xf>
    <xf numFmtId="166" fontId="13" fillId="0" borderId="0" xfId="0" applyNumberFormat="1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7" fillId="0" borderId="39" xfId="0" applyFont="1" applyFill="1" applyBorder="1" applyAlignment="1" applyProtection="1">
      <alignment horizontal="center" vertical="center" wrapText="1"/>
      <protection/>
    </xf>
    <xf numFmtId="166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left" vertical="center" wrapText="1" inden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0" fontId="23" fillId="0" borderId="41" xfId="0" applyFont="1" applyBorder="1" applyAlignment="1" applyProtection="1">
      <alignment horizontal="left" wrapText="1" inden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4" fillId="0" borderId="42" xfId="0" applyFont="1" applyFill="1" applyBorder="1" applyAlignment="1" applyProtection="1">
      <alignment horizontal="center" vertical="center" wrapText="1"/>
      <protection/>
    </xf>
    <xf numFmtId="0" fontId="7" fillId="0" borderId="43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41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166" fontId="14" fillId="0" borderId="44" xfId="59" applyNumberFormat="1" applyFont="1" applyFill="1" applyBorder="1" applyAlignment="1" applyProtection="1">
      <alignment horizontal="right" vertical="center" wrapText="1" indent="1"/>
      <protection/>
    </xf>
    <xf numFmtId="166" fontId="16" fillId="0" borderId="45" xfId="59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46" xfId="59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40" xfId="59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45" xfId="59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40" xfId="59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46" xfId="59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23" xfId="0" applyFont="1" applyBorder="1" applyAlignment="1" applyProtection="1">
      <alignment horizontal="left" vertical="center" wrapText="1" indent="1"/>
      <protection/>
    </xf>
    <xf numFmtId="0" fontId="19" fillId="0" borderId="11" xfId="0" applyFont="1" applyBorder="1" applyAlignment="1" applyProtection="1">
      <alignment horizontal="left" vertical="center" wrapText="1" indent="1"/>
      <protection/>
    </xf>
    <xf numFmtId="0" fontId="19" fillId="0" borderId="15" xfId="0" applyFont="1" applyBorder="1" applyAlignment="1" applyProtection="1">
      <alignment horizontal="left" vertical="center" wrapText="1" indent="1"/>
      <protection/>
    </xf>
    <xf numFmtId="0" fontId="20" fillId="0" borderId="27" xfId="0" applyFont="1" applyBorder="1" applyAlignment="1" applyProtection="1">
      <alignment horizontal="left" vertical="center" wrapText="1" indent="1"/>
      <protection/>
    </xf>
    <xf numFmtId="166" fontId="14" fillId="0" borderId="37" xfId="59" applyNumberFormat="1" applyFont="1" applyFill="1" applyBorder="1" applyAlignment="1" applyProtection="1">
      <alignment horizontal="right" vertical="center" wrapText="1" indent="1"/>
      <protection/>
    </xf>
    <xf numFmtId="166" fontId="14" fillId="0" borderId="26" xfId="59" applyNumberFormat="1" applyFont="1" applyFill="1" applyBorder="1" applyAlignment="1" applyProtection="1">
      <alignment horizontal="right" vertical="center" wrapText="1" indent="1"/>
      <protection/>
    </xf>
    <xf numFmtId="166" fontId="16" fillId="0" borderId="35" xfId="59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29" xfId="59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31" xfId="59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30" xfId="59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29" xfId="59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26" xfId="59" applyNumberFormat="1" applyFont="1" applyFill="1" applyBorder="1" applyAlignment="1" applyProtection="1">
      <alignment horizontal="right" vertical="center" wrapText="1" indent="1"/>
      <protection/>
    </xf>
    <xf numFmtId="166" fontId="6" fillId="0" borderId="0" xfId="59" applyNumberFormat="1" applyFont="1" applyFill="1" applyBorder="1" applyAlignment="1" applyProtection="1">
      <alignment horizontal="right" vertical="center" wrapText="1" indent="1"/>
      <protection/>
    </xf>
    <xf numFmtId="166" fontId="16" fillId="0" borderId="32" xfId="59" applyNumberFormat="1" applyFont="1" applyFill="1" applyBorder="1" applyAlignment="1" applyProtection="1">
      <alignment horizontal="right" vertical="center" wrapText="1" indent="1"/>
      <protection locked="0"/>
    </xf>
    <xf numFmtId="166" fontId="20" fillId="0" borderId="26" xfId="0" applyNumberFormat="1" applyFont="1" applyBorder="1" applyAlignment="1" applyProtection="1">
      <alignment horizontal="right" vertical="center" wrapText="1" indent="1"/>
      <protection/>
    </xf>
    <xf numFmtId="166" fontId="1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23" xfId="0" applyNumberFormat="1" applyFont="1" applyFill="1" applyBorder="1" applyAlignment="1" applyProtection="1">
      <alignment horizontal="right" vertical="center" wrapText="1" indent="1"/>
      <protection/>
    </xf>
    <xf numFmtId="166" fontId="1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26" xfId="0" applyNumberFormat="1" applyFont="1" applyFill="1" applyBorder="1" applyAlignment="1" applyProtection="1">
      <alignment horizontal="right" vertical="center" wrapText="1" indent="1"/>
      <protection/>
    </xf>
    <xf numFmtId="166" fontId="16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6" fontId="6" fillId="0" borderId="0" xfId="0" applyNumberFormat="1" applyFont="1" applyFill="1" applyAlignment="1" applyProtection="1">
      <alignment horizontal="centerContinuous" vertical="center" wrapText="1"/>
      <protection/>
    </xf>
    <xf numFmtId="166" fontId="0" fillId="0" borderId="0" xfId="0" applyNumberFormat="1" applyFill="1" applyAlignment="1" applyProtection="1">
      <alignment horizontal="centerContinuous" vertical="center"/>
      <protection/>
    </xf>
    <xf numFmtId="166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6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6" fontId="7" fillId="0" borderId="26" xfId="0" applyNumberFormat="1" applyFont="1" applyFill="1" applyBorder="1" applyAlignment="1" applyProtection="1">
      <alignment horizontal="centerContinuous" vertical="center" wrapText="1"/>
      <protection/>
    </xf>
    <xf numFmtId="166" fontId="3" fillId="0" borderId="0" xfId="0" applyNumberFormat="1" applyFont="1" applyFill="1" applyAlignment="1" applyProtection="1">
      <alignment horizontal="center" vertical="center" wrapText="1"/>
      <protection/>
    </xf>
    <xf numFmtId="166" fontId="14" fillId="0" borderId="36" xfId="0" applyNumberFormat="1" applyFont="1" applyFill="1" applyBorder="1" applyAlignment="1" applyProtection="1">
      <alignment horizontal="center" vertical="center" wrapText="1"/>
      <protection/>
    </xf>
    <xf numFmtId="166" fontId="14" fillId="0" borderId="22" xfId="0" applyNumberFormat="1" applyFont="1" applyFill="1" applyBorder="1" applyAlignment="1" applyProtection="1">
      <alignment horizontal="center" vertical="center" wrapText="1"/>
      <protection/>
    </xf>
    <xf numFmtId="166" fontId="14" fillId="0" borderId="23" xfId="0" applyNumberFormat="1" applyFont="1" applyFill="1" applyBorder="1" applyAlignment="1" applyProtection="1">
      <alignment horizontal="center" vertical="center" wrapText="1"/>
      <protection/>
    </xf>
    <xf numFmtId="166" fontId="14" fillId="0" borderId="26" xfId="0" applyNumberFormat="1" applyFont="1" applyFill="1" applyBorder="1" applyAlignment="1" applyProtection="1">
      <alignment horizontal="center" vertical="center" wrapText="1"/>
      <protection/>
    </xf>
    <xf numFmtId="166" fontId="14" fillId="0" borderId="0" xfId="0" applyNumberFormat="1" applyFont="1" applyFill="1" applyAlignment="1" applyProtection="1">
      <alignment horizontal="center" vertical="center" wrapText="1"/>
      <protection/>
    </xf>
    <xf numFmtId="166" fontId="0" fillId="0" borderId="49" xfId="0" applyNumberFormat="1" applyFill="1" applyBorder="1" applyAlignment="1" applyProtection="1">
      <alignment horizontal="left" vertical="center" wrapText="1" indent="1"/>
      <protection/>
    </xf>
    <xf numFmtId="166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50" xfId="0" applyNumberFormat="1" applyFill="1" applyBorder="1" applyAlignment="1" applyProtection="1">
      <alignment horizontal="left" vertical="center" wrapText="1" indent="1"/>
      <protection/>
    </xf>
    <xf numFmtId="166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6" fontId="16" fillId="0" borderId="51" xfId="0" applyNumberFormat="1" applyFont="1" applyFill="1" applyBorder="1" applyAlignment="1" applyProtection="1">
      <alignment horizontal="left" vertical="center" wrapText="1" indent="1"/>
      <protection/>
    </xf>
    <xf numFmtId="166" fontId="3" fillId="0" borderId="36" xfId="0" applyNumberFormat="1" applyFont="1" applyFill="1" applyBorder="1" applyAlignment="1" applyProtection="1">
      <alignment horizontal="left" vertical="center" wrapText="1" indent="1"/>
      <protection/>
    </xf>
    <xf numFmtId="166" fontId="16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6" fontId="21" fillId="0" borderId="11" xfId="0" applyNumberFormat="1" applyFont="1" applyFill="1" applyBorder="1" applyAlignment="1" applyProtection="1">
      <alignment horizontal="right" vertical="center" wrapText="1" indent="1"/>
      <protection/>
    </xf>
    <xf numFmtId="166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6" fontId="3" fillId="0" borderId="44" xfId="0" applyNumberFormat="1" applyFont="1" applyFill="1" applyBorder="1" applyAlignment="1" applyProtection="1">
      <alignment horizontal="right" vertical="center" wrapText="1" indent="1"/>
      <protection/>
    </xf>
    <xf numFmtId="166" fontId="14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6" fontId="21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6" fillId="0" borderId="17" xfId="0" applyNumberFormat="1" applyFont="1" applyFill="1" applyBorder="1" applyAlignment="1" applyProtection="1">
      <alignment horizontal="left" vertical="center" wrapText="1" indent="2"/>
      <protection/>
    </xf>
    <xf numFmtId="166" fontId="16" fillId="0" borderId="11" xfId="0" applyNumberFormat="1" applyFont="1" applyFill="1" applyBorder="1" applyAlignment="1" applyProtection="1">
      <alignment horizontal="left" vertical="center" wrapText="1" indent="2"/>
      <protection/>
    </xf>
    <xf numFmtId="166" fontId="21" fillId="0" borderId="11" xfId="0" applyNumberFormat="1" applyFont="1" applyFill="1" applyBorder="1" applyAlignment="1" applyProtection="1">
      <alignment horizontal="left" vertical="center" wrapText="1" indent="1"/>
      <protection/>
    </xf>
    <xf numFmtId="166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6" fontId="16" fillId="0" borderId="18" xfId="0" applyNumberFormat="1" applyFont="1" applyFill="1" applyBorder="1" applyAlignment="1" applyProtection="1">
      <alignment horizontal="left" vertical="center" wrapText="1" indent="2"/>
      <protection/>
    </xf>
    <xf numFmtId="166" fontId="16" fillId="0" borderId="19" xfId="0" applyNumberFormat="1" applyFont="1" applyFill="1" applyBorder="1" applyAlignment="1" applyProtection="1">
      <alignment horizontal="left" vertical="center" wrapText="1" indent="2"/>
      <protection/>
    </xf>
    <xf numFmtId="166" fontId="21" fillId="0" borderId="12" xfId="0" applyNumberFormat="1" applyFont="1" applyFill="1" applyBorder="1" applyAlignment="1" applyProtection="1">
      <alignment horizontal="right" vertical="center" wrapText="1" indent="1"/>
      <protection/>
    </xf>
    <xf numFmtId="168" fontId="16" fillId="0" borderId="52" xfId="40" applyNumberFormat="1" applyFont="1" applyFill="1" applyBorder="1" applyAlignment="1" applyProtection="1">
      <alignment/>
      <protection locked="0"/>
    </xf>
    <xf numFmtId="168" fontId="16" fillId="0" borderId="45" xfId="40" applyNumberFormat="1" applyFont="1" applyFill="1" applyBorder="1" applyAlignment="1" applyProtection="1">
      <alignment/>
      <protection locked="0"/>
    </xf>
    <xf numFmtId="168" fontId="16" fillId="0" borderId="40" xfId="40" applyNumberFormat="1" applyFont="1" applyFill="1" applyBorder="1" applyAlignment="1" applyProtection="1">
      <alignment/>
      <protection locked="0"/>
    </xf>
    <xf numFmtId="0" fontId="16" fillId="0" borderId="12" xfId="59" applyFont="1" applyFill="1" applyBorder="1" applyProtection="1">
      <alignment/>
      <protection/>
    </xf>
    <xf numFmtId="166" fontId="7" fillId="0" borderId="40" xfId="0" applyNumberFormat="1" applyFont="1" applyFill="1" applyBorder="1" applyAlignment="1" applyProtection="1">
      <alignment horizontal="right" vertical="center" wrapText="1" indent="1"/>
      <protection/>
    </xf>
    <xf numFmtId="166" fontId="16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44" xfId="0" applyNumberFormat="1" applyFont="1" applyFill="1" applyBorder="1" applyAlignment="1" applyProtection="1">
      <alignment horizontal="right" vertical="center" wrapText="1" indent="1"/>
      <protection/>
    </xf>
    <xf numFmtId="166" fontId="14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166" fontId="14" fillId="0" borderId="44" xfId="0" applyNumberFormat="1" applyFont="1" applyFill="1" applyBorder="1" applyAlignment="1" applyProtection="1">
      <alignment horizontal="right" vertical="center" wrapText="1" indent="1"/>
      <protection/>
    </xf>
    <xf numFmtId="166" fontId="14" fillId="0" borderId="26" xfId="0" applyNumberFormat="1" applyFont="1" applyFill="1" applyBorder="1" applyAlignment="1" applyProtection="1">
      <alignment horizontal="right" vertical="center" wrapText="1" indent="1"/>
      <protection/>
    </xf>
    <xf numFmtId="49" fontId="7" fillId="0" borderId="35" xfId="0" applyNumberFormat="1" applyFont="1" applyFill="1" applyBorder="1" applyAlignment="1" applyProtection="1">
      <alignment horizontal="right" vertical="center"/>
      <protection/>
    </xf>
    <xf numFmtId="49" fontId="7" fillId="0" borderId="53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0" xfId="0" applyFont="1" applyAlignment="1">
      <alignment horizontal="center" wrapText="1"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18" fillId="0" borderId="28" xfId="0" applyFont="1" applyBorder="1" applyAlignment="1" applyProtection="1">
      <alignment horizontal="left" vertical="center" wrapText="1" indent="1"/>
      <protection/>
    </xf>
    <xf numFmtId="0" fontId="2" fillId="0" borderId="0" xfId="59" applyFont="1" applyFill="1" applyProtection="1">
      <alignment/>
      <protection/>
    </xf>
    <xf numFmtId="0" fontId="2" fillId="0" borderId="0" xfId="59" applyFont="1" applyFill="1" applyAlignment="1" applyProtection="1">
      <alignment horizontal="right" vertical="center" indent="1"/>
      <protection/>
    </xf>
    <xf numFmtId="0" fontId="24" fillId="0" borderId="11" xfId="0" applyFont="1" applyBorder="1" applyAlignment="1">
      <alignment horizontal="justify" wrapText="1"/>
    </xf>
    <xf numFmtId="0" fontId="24" fillId="0" borderId="11" xfId="0" applyFont="1" applyBorder="1" applyAlignment="1">
      <alignment wrapText="1"/>
    </xf>
    <xf numFmtId="0" fontId="24" fillId="0" borderId="34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6" fontId="0" fillId="0" borderId="54" xfId="0" applyNumberFormat="1" applyFill="1" applyBorder="1" applyAlignment="1" applyProtection="1">
      <alignment horizontal="left" vertical="center" wrapText="1" indent="1"/>
      <protection/>
    </xf>
    <xf numFmtId="166" fontId="16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6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25" xfId="59" applyNumberFormat="1" applyFont="1" applyFill="1" applyBorder="1" applyAlignment="1" applyProtection="1">
      <alignment horizontal="right" vertical="center" wrapText="1" indent="1"/>
      <protection/>
    </xf>
    <xf numFmtId="166" fontId="14" fillId="0" borderId="23" xfId="59" applyNumberFormat="1" applyFont="1" applyFill="1" applyBorder="1" applyAlignment="1" applyProtection="1">
      <alignment horizontal="right" vertical="center" wrapText="1" indent="1"/>
      <protection/>
    </xf>
    <xf numFmtId="166" fontId="16" fillId="0" borderId="11" xfId="59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12" xfId="59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15" xfId="59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11" xfId="59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15" xfId="59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30" xfId="59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23" xfId="59" applyNumberFormat="1" applyFont="1" applyFill="1" applyBorder="1" applyAlignment="1" applyProtection="1">
      <alignment horizontal="right" vertical="center" wrapText="1" indent="1"/>
      <protection/>
    </xf>
    <xf numFmtId="0" fontId="7" fillId="0" borderId="56" xfId="0" applyFont="1" applyFill="1" applyBorder="1" applyAlignment="1" applyProtection="1">
      <alignment horizontal="center" vertical="center" wrapText="1"/>
      <protection/>
    </xf>
    <xf numFmtId="0" fontId="7" fillId="0" borderId="42" xfId="0" applyFont="1" applyFill="1" applyBorder="1" applyAlignment="1" applyProtection="1">
      <alignment horizontal="center" vertical="center" wrapText="1"/>
      <protection/>
    </xf>
    <xf numFmtId="0" fontId="14" fillId="0" borderId="24" xfId="59" applyFont="1" applyFill="1" applyBorder="1" applyAlignment="1" applyProtection="1">
      <alignment horizontal="center" vertical="center" wrapText="1"/>
      <protection/>
    </xf>
    <xf numFmtId="166" fontId="16" fillId="0" borderId="31" xfId="59" applyNumberFormat="1" applyFont="1" applyFill="1" applyBorder="1" applyAlignment="1" applyProtection="1">
      <alignment horizontal="right" vertical="center" wrapText="1" indent="1"/>
      <protection/>
    </xf>
    <xf numFmtId="0" fontId="16" fillId="0" borderId="12" xfId="59" applyFont="1" applyFill="1" applyBorder="1" applyAlignment="1" applyProtection="1">
      <alignment horizontal="left" vertical="center" wrapText="1" indent="6"/>
      <protection/>
    </xf>
    <xf numFmtId="0" fontId="2" fillId="0" borderId="0" xfId="59" applyFill="1" applyProtection="1">
      <alignment/>
      <protection/>
    </xf>
    <xf numFmtId="0" fontId="16" fillId="0" borderId="0" xfId="59" applyFont="1" applyFill="1" applyProtection="1">
      <alignment/>
      <protection/>
    </xf>
    <xf numFmtId="0" fontId="0" fillId="0" borderId="0" xfId="59" applyFont="1" applyFill="1" applyProtection="1">
      <alignment/>
      <protection/>
    </xf>
    <xf numFmtId="0" fontId="19" fillId="0" borderId="12" xfId="0" applyFont="1" applyBorder="1" applyAlignment="1" applyProtection="1">
      <alignment horizontal="left" wrapText="1" indent="1"/>
      <protection/>
    </xf>
    <xf numFmtId="0" fontId="19" fillId="0" borderId="11" xfId="0" applyFont="1" applyBorder="1" applyAlignment="1" applyProtection="1">
      <alignment horizontal="left" wrapText="1" indent="1"/>
      <protection/>
    </xf>
    <xf numFmtId="0" fontId="19" fillId="0" borderId="15" xfId="0" applyFont="1" applyBorder="1" applyAlignment="1" applyProtection="1">
      <alignment horizontal="left" wrapText="1" indent="1"/>
      <protection/>
    </xf>
    <xf numFmtId="0" fontId="19" fillId="0" borderId="15" xfId="0" applyFont="1" applyBorder="1" applyAlignment="1" applyProtection="1">
      <alignment wrapText="1"/>
      <protection/>
    </xf>
    <xf numFmtId="0" fontId="19" fillId="0" borderId="18" xfId="0" applyFont="1" applyBorder="1" applyAlignment="1" applyProtection="1">
      <alignment wrapText="1"/>
      <protection/>
    </xf>
    <xf numFmtId="0" fontId="19" fillId="0" borderId="17" xfId="0" applyFont="1" applyBorder="1" applyAlignment="1" applyProtection="1">
      <alignment wrapText="1"/>
      <protection/>
    </xf>
    <xf numFmtId="0" fontId="19" fillId="0" borderId="19" xfId="0" applyFont="1" applyBorder="1" applyAlignment="1" applyProtection="1">
      <alignment wrapText="1"/>
      <protection/>
    </xf>
    <xf numFmtId="0" fontId="20" fillId="0" borderId="23" xfId="0" applyFont="1" applyBorder="1" applyAlignment="1" applyProtection="1">
      <alignment wrapText="1"/>
      <protection/>
    </xf>
    <xf numFmtId="0" fontId="20" fillId="0" borderId="28" xfId="0" applyFont="1" applyBorder="1" applyAlignment="1" applyProtection="1">
      <alignment wrapText="1"/>
      <protection/>
    </xf>
    <xf numFmtId="0" fontId="2" fillId="0" borderId="0" xfId="59" applyFill="1" applyAlignment="1" applyProtection="1">
      <alignment/>
      <protection/>
    </xf>
    <xf numFmtId="166" fontId="18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7" fillId="0" borderId="0" xfId="59" applyFont="1" applyFill="1" applyProtection="1">
      <alignment/>
      <protection/>
    </xf>
    <xf numFmtId="0" fontId="6" fillId="0" borderId="0" xfId="59" applyFont="1" applyFill="1" applyProtection="1">
      <alignment/>
      <protection/>
    </xf>
    <xf numFmtId="0" fontId="2" fillId="0" borderId="0" xfId="59" applyFill="1" applyBorder="1" applyProtection="1">
      <alignment/>
      <protection/>
    </xf>
    <xf numFmtId="166" fontId="16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6" fontId="16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6" fontId="16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6" fontId="16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6" fontId="16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6" fillId="0" borderId="18" xfId="59" applyNumberFormat="1" applyFont="1" applyFill="1" applyBorder="1" applyAlignment="1" applyProtection="1">
      <alignment horizontal="center" vertical="center" wrapText="1"/>
      <protection/>
    </xf>
    <xf numFmtId="49" fontId="16" fillId="0" borderId="17" xfId="59" applyNumberFormat="1" applyFont="1" applyFill="1" applyBorder="1" applyAlignment="1" applyProtection="1">
      <alignment horizontal="center" vertical="center" wrapText="1"/>
      <protection/>
    </xf>
    <xf numFmtId="49" fontId="16" fillId="0" borderId="19" xfId="59" applyNumberFormat="1" applyFont="1" applyFill="1" applyBorder="1" applyAlignment="1" applyProtection="1">
      <alignment horizontal="center" vertical="center" wrapText="1"/>
      <protection/>
    </xf>
    <xf numFmtId="0" fontId="20" fillId="0" borderId="22" xfId="0" applyFont="1" applyBorder="1" applyAlignment="1" applyProtection="1">
      <alignment horizontal="center" wrapText="1"/>
      <protection/>
    </xf>
    <xf numFmtId="0" fontId="19" fillId="0" borderId="18" xfId="0" applyFont="1" applyBorder="1" applyAlignment="1" applyProtection="1">
      <alignment horizontal="center" wrapText="1"/>
      <protection/>
    </xf>
    <xf numFmtId="0" fontId="19" fillId="0" borderId="17" xfId="0" applyFont="1" applyBorder="1" applyAlignment="1" applyProtection="1">
      <alignment horizontal="center" wrapText="1"/>
      <protection/>
    </xf>
    <xf numFmtId="0" fontId="19" fillId="0" borderId="19" xfId="0" applyFont="1" applyBorder="1" applyAlignment="1" applyProtection="1">
      <alignment horizontal="center" wrapText="1"/>
      <protection/>
    </xf>
    <xf numFmtId="0" fontId="20" fillId="0" borderId="27" xfId="0" applyFont="1" applyBorder="1" applyAlignment="1" applyProtection="1">
      <alignment horizontal="center" wrapText="1"/>
      <protection/>
    </xf>
    <xf numFmtId="49" fontId="16" fillId="0" borderId="20" xfId="59" applyNumberFormat="1" applyFont="1" applyFill="1" applyBorder="1" applyAlignment="1" applyProtection="1">
      <alignment horizontal="center" vertical="center" wrapText="1"/>
      <protection/>
    </xf>
    <xf numFmtId="49" fontId="16" fillId="0" borderId="16" xfId="59" applyNumberFormat="1" applyFont="1" applyFill="1" applyBorder="1" applyAlignment="1" applyProtection="1">
      <alignment horizontal="center" vertical="center" wrapText="1"/>
      <protection/>
    </xf>
    <xf numFmtId="49" fontId="16" fillId="0" borderId="21" xfId="59" applyNumberFormat="1" applyFont="1" applyFill="1" applyBorder="1" applyAlignment="1" applyProtection="1">
      <alignment horizontal="center" vertical="center" wrapText="1"/>
      <protection/>
    </xf>
    <xf numFmtId="0" fontId="20" fillId="0" borderId="27" xfId="0" applyFont="1" applyBorder="1" applyAlignment="1" applyProtection="1">
      <alignment horizontal="center" vertical="center" wrapText="1"/>
      <protection/>
    </xf>
    <xf numFmtId="166" fontId="14" fillId="0" borderId="44" xfId="59" applyNumberFormat="1" applyFont="1" applyFill="1" applyBorder="1" applyAlignment="1" applyProtection="1">
      <alignment horizontal="right" vertical="center" wrapText="1" indent="1"/>
      <protection/>
    </xf>
    <xf numFmtId="0" fontId="7" fillId="0" borderId="57" xfId="0" applyFont="1" applyFill="1" applyBorder="1" applyAlignment="1" applyProtection="1">
      <alignment horizontal="center" vertical="center" wrapText="1"/>
      <protection/>
    </xf>
    <xf numFmtId="49" fontId="16" fillId="0" borderId="20" xfId="0" applyNumberFormat="1" applyFont="1" applyFill="1" applyBorder="1" applyAlignment="1" applyProtection="1">
      <alignment horizontal="center" vertical="center" wrapText="1"/>
      <protection/>
    </xf>
    <xf numFmtId="49" fontId="16" fillId="0" borderId="17" xfId="0" applyNumberFormat="1" applyFont="1" applyFill="1" applyBorder="1" applyAlignment="1" applyProtection="1">
      <alignment horizontal="center" vertical="center" wrapText="1"/>
      <protection/>
    </xf>
    <xf numFmtId="49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59" applyFont="1" applyFill="1" applyBorder="1" applyAlignment="1" applyProtection="1">
      <alignment horizontal="left" vertical="center" wrapText="1" indent="1"/>
      <protection/>
    </xf>
    <xf numFmtId="0" fontId="16" fillId="0" borderId="11" xfId="59" applyFont="1" applyFill="1" applyBorder="1" applyAlignment="1" applyProtection="1">
      <alignment horizontal="left" vertical="center" wrapText="1" indent="1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6" fontId="16" fillId="0" borderId="31" xfId="59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26" xfId="59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12" xfId="59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22" xfId="0" applyFont="1" applyBorder="1" applyAlignment="1" applyProtection="1">
      <alignment vertical="center" wrapText="1"/>
      <protection/>
    </xf>
    <xf numFmtId="0" fontId="20" fillId="0" borderId="27" xfId="0" applyFont="1" applyBorder="1" applyAlignment="1" applyProtection="1">
      <alignment vertical="center" wrapText="1"/>
      <protection/>
    </xf>
    <xf numFmtId="166" fontId="14" fillId="0" borderId="23" xfId="59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44" xfId="59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9" applyFont="1" applyFill="1" applyBorder="1" applyAlignment="1">
      <alignment horizontal="center" vertical="center"/>
      <protection/>
    </xf>
    <xf numFmtId="0" fontId="4" fillId="0" borderId="0" xfId="59" applyFont="1" applyFill="1">
      <alignment/>
      <protection/>
    </xf>
    <xf numFmtId="0" fontId="14" fillId="0" borderId="22" xfId="59" applyFont="1" applyFill="1" applyBorder="1" applyAlignment="1" applyProtection="1">
      <alignment horizontal="center" vertical="center"/>
      <protection/>
    </xf>
    <xf numFmtId="166" fontId="16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174" fontId="3" fillId="0" borderId="15" xfId="59" applyNumberFormat="1" applyFont="1" applyFill="1" applyBorder="1" applyAlignment="1">
      <alignment horizontal="center" vertical="center" wrapText="1"/>
      <protection/>
    </xf>
    <xf numFmtId="0" fontId="19" fillId="0" borderId="15" xfId="0" applyFont="1" applyBorder="1" applyAlignment="1" applyProtection="1">
      <alignment vertical="center" wrapText="1"/>
      <protection/>
    </xf>
    <xf numFmtId="0" fontId="14" fillId="0" borderId="27" xfId="59" applyFont="1" applyFill="1" applyBorder="1" applyAlignment="1" applyProtection="1">
      <alignment horizontal="left" vertical="center" wrapText="1" indent="1"/>
      <protection/>
    </xf>
    <xf numFmtId="0" fontId="14" fillId="0" borderId="28" xfId="59" applyFont="1" applyFill="1" applyBorder="1" applyAlignment="1" applyProtection="1">
      <alignment vertical="center" wrapText="1"/>
      <protection/>
    </xf>
    <xf numFmtId="166" fontId="14" fillId="0" borderId="58" xfId="59" applyNumberFormat="1" applyFont="1" applyFill="1" applyBorder="1" applyAlignment="1" applyProtection="1">
      <alignment horizontal="right" vertical="center" wrapText="1" indent="1"/>
      <protection/>
    </xf>
    <xf numFmtId="0" fontId="16" fillId="0" borderId="34" xfId="59" applyFont="1" applyFill="1" applyBorder="1" applyAlignment="1" applyProtection="1">
      <alignment horizontal="left" vertical="center" wrapText="1" indent="7"/>
      <protection/>
    </xf>
    <xf numFmtId="166" fontId="20" fillId="0" borderId="26" xfId="0" applyNumberFormat="1" applyFont="1" applyBorder="1" applyAlignment="1" applyProtection="1">
      <alignment horizontal="right" vertical="center" wrapText="1" indent="1"/>
      <protection locked="0"/>
    </xf>
    <xf numFmtId="0" fontId="14" fillId="0" borderId="22" xfId="59" applyFont="1" applyFill="1" applyBorder="1" applyAlignment="1" applyProtection="1">
      <alignment horizontal="left" vertical="center" wrapText="1"/>
      <protection/>
    </xf>
    <xf numFmtId="166" fontId="21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14" fillId="0" borderId="22" xfId="59" applyNumberFormat="1" applyFont="1" applyFill="1" applyBorder="1" applyAlignment="1" applyProtection="1">
      <alignment horizontal="center" vertical="center" wrapText="1"/>
      <protection/>
    </xf>
    <xf numFmtId="166" fontId="14" fillId="0" borderId="59" xfId="59" applyNumberFormat="1" applyFont="1" applyFill="1" applyBorder="1" applyAlignment="1" applyProtection="1">
      <alignment horizontal="right" vertical="center" wrapText="1" indent="1"/>
      <protection/>
    </xf>
    <xf numFmtId="166" fontId="16" fillId="0" borderId="52" xfId="59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60" xfId="59" applyNumberFormat="1" applyFont="1" applyFill="1" applyBorder="1" applyAlignment="1" applyProtection="1">
      <alignment horizontal="right" vertical="center" wrapText="1" indent="1"/>
      <protection locked="0"/>
    </xf>
    <xf numFmtId="166" fontId="20" fillId="0" borderId="44" xfId="0" applyNumberFormat="1" applyFont="1" applyBorder="1" applyAlignment="1" applyProtection="1">
      <alignment horizontal="right" vertical="center" wrapText="1" indent="1"/>
      <protection/>
    </xf>
    <xf numFmtId="166" fontId="18" fillId="0" borderId="44" xfId="0" applyNumberFormat="1" applyFont="1" applyBorder="1" applyAlignment="1" applyProtection="1" quotePrefix="1">
      <alignment horizontal="right" vertical="center" wrapText="1" indent="1"/>
      <protection/>
    </xf>
    <xf numFmtId="166" fontId="16" fillId="0" borderId="13" xfId="59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34" xfId="59" applyNumberFormat="1" applyFont="1" applyFill="1" applyBorder="1" applyAlignment="1" applyProtection="1">
      <alignment horizontal="right" vertical="center" wrapText="1" indent="1"/>
      <protection locked="0"/>
    </xf>
    <xf numFmtId="166" fontId="20" fillId="0" borderId="23" xfId="0" applyNumberFormat="1" applyFont="1" applyBorder="1" applyAlignment="1" applyProtection="1">
      <alignment horizontal="right" vertical="center" wrapText="1" indent="1"/>
      <protection/>
    </xf>
    <xf numFmtId="166" fontId="18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15" xfId="0" applyFont="1" applyBorder="1" applyAlignment="1" applyProtection="1">
      <alignment horizontal="left" indent="1"/>
      <protection/>
    </xf>
    <xf numFmtId="0" fontId="14" fillId="0" borderId="23" xfId="59" applyFont="1" applyFill="1" applyBorder="1" applyAlignment="1" applyProtection="1">
      <alignment horizontal="center" vertical="center"/>
      <protection/>
    </xf>
    <xf numFmtId="0" fontId="14" fillId="0" borderId="26" xfId="59" applyFont="1" applyFill="1" applyBorder="1" applyAlignment="1" applyProtection="1">
      <alignment horizontal="center" vertical="center"/>
      <protection/>
    </xf>
    <xf numFmtId="166" fontId="14" fillId="0" borderId="58" xfId="0" applyNumberFormat="1" applyFont="1" applyFill="1" applyBorder="1" applyAlignment="1" applyProtection="1">
      <alignment horizontal="center" vertical="center" wrapText="1"/>
      <protection/>
    </xf>
    <xf numFmtId="166" fontId="14" fillId="0" borderId="58" xfId="0" applyNumberFormat="1" applyFont="1" applyFill="1" applyBorder="1" applyAlignment="1" applyProtection="1">
      <alignment horizontal="center" vertical="center" wrapText="1"/>
      <protection/>
    </xf>
    <xf numFmtId="168" fontId="27" fillId="0" borderId="12" xfId="40" applyNumberFormat="1" applyFont="1" applyFill="1" applyBorder="1" applyAlignment="1" applyProtection="1">
      <alignment/>
      <protection locked="0"/>
    </xf>
    <xf numFmtId="168" fontId="27" fillId="0" borderId="31" xfId="40" applyNumberFormat="1" applyFont="1" applyFill="1" applyBorder="1" applyAlignment="1">
      <alignment/>
    </xf>
    <xf numFmtId="168" fontId="27" fillId="0" borderId="11" xfId="40" applyNumberFormat="1" applyFont="1" applyFill="1" applyBorder="1" applyAlignment="1" applyProtection="1">
      <alignment/>
      <protection locked="0"/>
    </xf>
    <xf numFmtId="168" fontId="27" fillId="0" borderId="29" xfId="40" applyNumberFormat="1" applyFont="1" applyFill="1" applyBorder="1" applyAlignment="1">
      <alignment/>
    </xf>
    <xf numFmtId="168" fontId="27" fillId="0" borderId="15" xfId="40" applyNumberFormat="1" applyFont="1" applyFill="1" applyBorder="1" applyAlignment="1" applyProtection="1">
      <alignment/>
      <protection locked="0"/>
    </xf>
    <xf numFmtId="168" fontId="28" fillId="0" borderId="23" xfId="59" applyNumberFormat="1" applyFont="1" applyFill="1" applyBorder="1">
      <alignment/>
      <protection/>
    </xf>
    <xf numFmtId="168" fontId="28" fillId="0" borderId="26" xfId="59" applyNumberFormat="1" applyFont="1" applyFill="1" applyBorder="1">
      <alignment/>
      <protection/>
    </xf>
    <xf numFmtId="3" fontId="27" fillId="0" borderId="35" xfId="0" applyNumberFormat="1" applyFont="1" applyBorder="1" applyAlignment="1" applyProtection="1">
      <alignment horizontal="right" vertical="center" indent="1"/>
      <protection locked="0"/>
    </xf>
    <xf numFmtId="3" fontId="27" fillId="0" borderId="29" xfId="0" applyNumberFormat="1" applyFont="1" applyBorder="1" applyAlignment="1" applyProtection="1">
      <alignment horizontal="right" vertical="center" indent="1"/>
      <protection locked="0"/>
    </xf>
    <xf numFmtId="3" fontId="27" fillId="0" borderId="29" xfId="0" applyNumberFormat="1" applyFont="1" applyFill="1" applyBorder="1" applyAlignment="1" applyProtection="1">
      <alignment horizontal="right" vertical="center" indent="1"/>
      <protection locked="0"/>
    </xf>
    <xf numFmtId="3" fontId="27" fillId="0" borderId="30" xfId="0" applyNumberFormat="1" applyFont="1" applyFill="1" applyBorder="1" applyAlignment="1" applyProtection="1">
      <alignment horizontal="right" vertical="center" indent="1"/>
      <protection locked="0"/>
    </xf>
    <xf numFmtId="3" fontId="28" fillId="0" borderId="26" xfId="0" applyNumberFormat="1" applyFont="1" applyFill="1" applyBorder="1" applyAlignment="1" applyProtection="1">
      <alignment horizontal="right" vertical="center" indent="1"/>
      <protection/>
    </xf>
    <xf numFmtId="0" fontId="19" fillId="0" borderId="15" xfId="0" applyFont="1" applyBorder="1" applyAlignment="1" applyProtection="1">
      <alignment horizontal="left" vertical="center" wrapText="1"/>
      <protection/>
    </xf>
    <xf numFmtId="166" fontId="16" fillId="0" borderId="30" xfId="59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59" applyFont="1" applyFill="1" applyAlignment="1" applyProtection="1">
      <alignment vertical="center"/>
      <protection/>
    </xf>
    <xf numFmtId="166" fontId="16" fillId="0" borderId="30" xfId="59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Alignment="1" applyProtection="1">
      <alignment/>
      <protection locked="0"/>
    </xf>
    <xf numFmtId="0" fontId="3" fillId="0" borderId="22" xfId="59" applyFont="1" applyFill="1" applyBorder="1" applyAlignment="1" applyProtection="1">
      <alignment horizontal="center" vertical="center" wrapText="1"/>
      <protection/>
    </xf>
    <xf numFmtId="0" fontId="3" fillId="0" borderId="23" xfId="59" applyFont="1" applyFill="1" applyBorder="1" applyAlignment="1" applyProtection="1">
      <alignment horizontal="center" vertical="center" wrapText="1"/>
      <protection/>
    </xf>
    <xf numFmtId="0" fontId="3" fillId="0" borderId="26" xfId="59" applyFont="1" applyFill="1" applyBorder="1" applyAlignment="1" applyProtection="1">
      <alignment horizontal="center" vertical="center" wrapText="1"/>
      <protection/>
    </xf>
    <xf numFmtId="0" fontId="7" fillId="0" borderId="24" xfId="59" applyFont="1" applyFill="1" applyBorder="1" applyAlignment="1" applyProtection="1">
      <alignment horizontal="center" vertical="center" wrapText="1"/>
      <protection/>
    </xf>
    <xf numFmtId="0" fontId="7" fillId="0" borderId="25" xfId="59" applyFont="1" applyFill="1" applyBorder="1" applyAlignment="1" applyProtection="1">
      <alignment horizontal="center" vertical="center" wrapText="1"/>
      <protection/>
    </xf>
    <xf numFmtId="49" fontId="16" fillId="0" borderId="19" xfId="59" applyNumberFormat="1" applyFont="1" applyFill="1" applyBorder="1" applyAlignment="1" applyProtection="1">
      <alignment horizontal="left" vertical="center" wrapText="1"/>
      <protection/>
    </xf>
    <xf numFmtId="0" fontId="19" fillId="0" borderId="10" xfId="0" applyFont="1" applyBorder="1" applyAlignment="1" applyProtection="1">
      <alignment horizontal="left" wrapText="1" indent="1"/>
      <protection/>
    </xf>
    <xf numFmtId="49" fontId="16" fillId="0" borderId="22" xfId="59" applyNumberFormat="1" applyFont="1" applyFill="1" applyBorder="1" applyAlignment="1" applyProtection="1">
      <alignment horizontal="left" vertical="center" wrapText="1" indent="1"/>
      <protection/>
    </xf>
    <xf numFmtId="0" fontId="19" fillId="0" borderId="23" xfId="0" applyFont="1" applyBorder="1" applyAlignment="1" applyProtection="1">
      <alignment horizontal="left" vertical="center" wrapText="1" indent="1"/>
      <protection/>
    </xf>
    <xf numFmtId="0" fontId="19" fillId="0" borderId="34" xfId="0" applyFont="1" applyBorder="1" applyAlignment="1" applyProtection="1">
      <alignment horizontal="left" vertical="center" wrapText="1" indent="1"/>
      <protection/>
    </xf>
    <xf numFmtId="0" fontId="16" fillId="0" borderId="23" xfId="59" applyFont="1" applyFill="1" applyBorder="1" applyAlignment="1" applyProtection="1">
      <alignment horizontal="left" vertical="center" wrapText="1" indent="1"/>
      <protection/>
    </xf>
    <xf numFmtId="166" fontId="20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20" fillId="0" borderId="28" xfId="0" applyFont="1" applyBorder="1" applyAlignment="1" applyProtection="1">
      <alignment horizontal="left" vertical="center" wrapText="1" indent="1"/>
      <protection/>
    </xf>
    <xf numFmtId="0" fontId="16" fillId="0" borderId="0" xfId="59" applyFont="1" applyFill="1" applyProtection="1">
      <alignment/>
      <protection/>
    </xf>
    <xf numFmtId="0" fontId="9" fillId="0" borderId="0" xfId="0" applyFont="1" applyAlignment="1">
      <alignment/>
    </xf>
    <xf numFmtId="0" fontId="15" fillId="0" borderId="33" xfId="0" applyFont="1" applyFill="1" applyBorder="1" applyAlignment="1" applyProtection="1">
      <alignment horizontal="right" vertical="center"/>
      <protection locked="0"/>
    </xf>
    <xf numFmtId="0" fontId="15" fillId="0" borderId="33" xfId="0" applyFont="1" applyFill="1" applyBorder="1" applyAlignment="1" applyProtection="1">
      <alignment horizontal="right"/>
      <protection/>
    </xf>
    <xf numFmtId="0" fontId="15" fillId="0" borderId="33" xfId="0" applyFont="1" applyFill="1" applyBorder="1" applyAlignment="1" applyProtection="1">
      <alignment horizontal="right" vertical="center"/>
      <protection/>
    </xf>
    <xf numFmtId="166" fontId="15" fillId="0" borderId="0" xfId="0" applyNumberFormat="1" applyFont="1" applyFill="1" applyAlignment="1" applyProtection="1">
      <alignment horizontal="right" vertical="center"/>
      <protection locked="0"/>
    </xf>
    <xf numFmtId="166" fontId="15" fillId="0" borderId="0" xfId="0" applyNumberFormat="1" applyFont="1" applyFill="1" applyAlignment="1" applyProtection="1">
      <alignment horizontal="right" vertical="center"/>
      <protection/>
    </xf>
    <xf numFmtId="0" fontId="76" fillId="0" borderId="0" xfId="0" applyFont="1" applyAlignment="1">
      <alignment/>
    </xf>
    <xf numFmtId="0" fontId="76" fillId="0" borderId="0" xfId="0" applyFont="1" applyAlignment="1">
      <alignment horizontal="justify" vertical="top" wrapText="1"/>
    </xf>
    <xf numFmtId="0" fontId="77" fillId="35" borderId="0" xfId="0" applyFont="1" applyFill="1" applyAlignment="1">
      <alignment horizontal="center" vertical="center"/>
    </xf>
    <xf numFmtId="0" fontId="77" fillId="35" borderId="0" xfId="0" applyFont="1" applyFill="1" applyAlignment="1">
      <alignment horizontal="center" vertical="top" wrapText="1"/>
    </xf>
    <xf numFmtId="0" fontId="2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34" xfId="0" applyFont="1" applyFill="1" applyBorder="1" applyAlignment="1" applyProtection="1">
      <alignment horizontal="center" vertical="center"/>
      <protection/>
    </xf>
    <xf numFmtId="0" fontId="31" fillId="0" borderId="0" xfId="0" applyFont="1" applyAlignment="1" applyProtection="1">
      <alignment horizontal="right" vertical="top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" fontId="29" fillId="0" borderId="0" xfId="0" applyNumberFormat="1" applyFont="1" applyAlignment="1">
      <alignment/>
    </xf>
    <xf numFmtId="14" fontId="29" fillId="0" borderId="0" xfId="0" applyNumberFormat="1" applyFont="1" applyAlignment="1">
      <alignment/>
    </xf>
    <xf numFmtId="166" fontId="2" fillId="0" borderId="0" xfId="0" applyNumberFormat="1" applyFont="1" applyFill="1" applyAlignment="1" applyProtection="1">
      <alignment horizontal="left" vertical="center" wrapText="1"/>
      <protection locked="0"/>
    </xf>
    <xf numFmtId="166" fontId="13" fillId="0" borderId="0" xfId="0" applyNumberFormat="1" applyFont="1" applyFill="1" applyAlignment="1" applyProtection="1">
      <alignment vertical="center" wrapText="1"/>
      <protection locked="0"/>
    </xf>
    <xf numFmtId="0" fontId="7" fillId="0" borderId="56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7" fillId="0" borderId="35" xfId="0" applyFont="1" applyFill="1" applyBorder="1" applyAlignment="1" applyProtection="1" quotePrefix="1">
      <alignment horizontal="right" vertical="center" indent="1"/>
      <protection locked="0"/>
    </xf>
    <xf numFmtId="0" fontId="7" fillId="0" borderId="57" xfId="0" applyFont="1" applyFill="1" applyBorder="1" applyAlignment="1" applyProtection="1">
      <alignment vertical="center"/>
      <protection locked="0"/>
    </xf>
    <xf numFmtId="0" fontId="4" fillId="0" borderId="34" xfId="0" applyFont="1" applyFill="1" applyBorder="1" applyAlignment="1" applyProtection="1">
      <alignment horizontal="center" vertical="center"/>
      <protection locked="0"/>
    </xf>
    <xf numFmtId="49" fontId="7" fillId="0" borderId="53" xfId="0" applyNumberFormat="1" applyFont="1" applyFill="1" applyBorder="1" applyAlignment="1" applyProtection="1">
      <alignment horizontal="right" vertical="center" indent="1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7" fillId="0" borderId="42" xfId="0" applyFont="1" applyFill="1" applyBorder="1" applyAlignment="1" applyProtection="1">
      <alignment horizontal="center" vertical="center" wrapText="1"/>
      <protection locked="0"/>
    </xf>
    <xf numFmtId="0" fontId="7" fillId="0" borderId="25" xfId="0" applyFont="1" applyFill="1" applyBorder="1" applyAlignment="1" applyProtection="1">
      <alignment horizontal="center" vertical="center" wrapText="1"/>
      <protection locked="0"/>
    </xf>
    <xf numFmtId="0" fontId="14" fillId="0" borderId="22" xfId="0" applyFont="1" applyFill="1" applyBorder="1" applyAlignment="1" applyProtection="1">
      <alignment horizontal="center" vertical="center" wrapText="1"/>
      <protection locked="0"/>
    </xf>
    <xf numFmtId="0" fontId="14" fillId="0" borderId="23" xfId="0" applyFont="1" applyFill="1" applyBorder="1" applyAlignment="1" applyProtection="1">
      <alignment horizontal="center" vertical="center" wrapText="1"/>
      <protection locked="0"/>
    </xf>
    <xf numFmtId="0" fontId="14" fillId="0" borderId="26" xfId="0" applyFont="1" applyFill="1" applyBorder="1" applyAlignment="1" applyProtection="1">
      <alignment horizontal="center" vertical="center" wrapText="1"/>
      <protection locked="0"/>
    </xf>
    <xf numFmtId="0" fontId="7" fillId="0" borderId="38" xfId="0" applyFont="1" applyFill="1" applyBorder="1" applyAlignment="1" applyProtection="1">
      <alignment horizontal="center" vertical="center" wrapText="1"/>
      <protection locked="0"/>
    </xf>
    <xf numFmtId="0" fontId="7" fillId="0" borderId="39" xfId="0" applyFont="1" applyFill="1" applyBorder="1" applyAlignment="1" applyProtection="1">
      <alignment horizontal="center" vertical="center" wrapText="1"/>
      <protection locked="0"/>
    </xf>
    <xf numFmtId="166" fontId="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horizontal="left" vertical="center" wrapText="1"/>
      <protection locked="0"/>
    </xf>
    <xf numFmtId="0" fontId="0" fillId="0" borderId="0" xfId="0" applyFont="1" applyFill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 horizontal="right" vertical="center" wrapText="1" indent="1"/>
      <protection locked="0"/>
    </xf>
    <xf numFmtId="166" fontId="78" fillId="0" borderId="0" xfId="0" applyNumberFormat="1" applyFont="1" applyFill="1" applyAlignment="1" applyProtection="1">
      <alignment horizontal="right" vertical="center" wrapText="1" indent="1"/>
      <protection/>
    </xf>
    <xf numFmtId="49" fontId="7" fillId="0" borderId="35" xfId="0" applyNumberFormat="1" applyFont="1" applyFill="1" applyBorder="1" applyAlignment="1" applyProtection="1">
      <alignment horizontal="right" vertical="center"/>
      <protection locked="0"/>
    </xf>
    <xf numFmtId="0" fontId="7" fillId="0" borderId="57" xfId="0" applyFont="1" applyFill="1" applyBorder="1" applyAlignment="1" applyProtection="1">
      <alignment horizontal="center" vertical="center" wrapText="1"/>
      <protection locked="0"/>
    </xf>
    <xf numFmtId="49" fontId="7" fillId="0" borderId="53" xfId="0" applyNumberFormat="1" applyFont="1" applyFill="1" applyBorder="1" applyAlignment="1" applyProtection="1">
      <alignment horizontal="right" vertical="center"/>
      <protection locked="0"/>
    </xf>
    <xf numFmtId="0" fontId="7" fillId="0" borderId="37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166" fontId="0" fillId="0" borderId="0" xfId="0" applyNumberFormat="1" applyFill="1" applyAlignment="1" applyProtection="1">
      <alignment vertical="center" wrapText="1"/>
      <protection locked="0"/>
    </xf>
    <xf numFmtId="166" fontId="78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Alignment="1">
      <alignment/>
    </xf>
    <xf numFmtId="0" fontId="2" fillId="0" borderId="0" xfId="59" applyFont="1" applyFill="1" applyProtection="1">
      <alignment/>
      <protection locked="0"/>
    </xf>
    <xf numFmtId="0" fontId="2" fillId="0" borderId="0" xfId="59" applyFont="1" applyFill="1" applyAlignment="1" applyProtection="1">
      <alignment horizontal="right" vertical="center" indent="1"/>
      <protection locked="0"/>
    </xf>
    <xf numFmtId="0" fontId="7" fillId="0" borderId="22" xfId="59" applyFont="1" applyFill="1" applyBorder="1" applyAlignment="1" applyProtection="1">
      <alignment horizontal="center" vertical="center" wrapText="1"/>
      <protection locked="0"/>
    </xf>
    <xf numFmtId="0" fontId="7" fillId="0" borderId="23" xfId="59" applyFont="1" applyFill="1" applyBorder="1" applyAlignment="1" applyProtection="1">
      <alignment horizontal="center" vertical="center" wrapText="1"/>
      <protection locked="0"/>
    </xf>
    <xf numFmtId="0" fontId="16" fillId="0" borderId="0" xfId="59" applyFont="1" applyFill="1" applyProtection="1">
      <alignment/>
      <protection locked="0"/>
    </xf>
    <xf numFmtId="166" fontId="79" fillId="0" borderId="0" xfId="59" applyNumberFormat="1" applyFont="1" applyFill="1" applyAlignment="1" applyProtection="1">
      <alignment horizontal="right" vertical="center" indent="1"/>
      <protection/>
    </xf>
    <xf numFmtId="166" fontId="0" fillId="0" borderId="0" xfId="0" applyNumberFormat="1" applyFill="1" applyAlignment="1" applyProtection="1">
      <alignment horizontal="center" vertical="center" wrapText="1"/>
      <protection locked="0"/>
    </xf>
    <xf numFmtId="166" fontId="5" fillId="0" borderId="0" xfId="0" applyNumberFormat="1" applyFont="1" applyFill="1" applyAlignment="1" applyProtection="1">
      <alignment horizontal="right" wrapText="1"/>
      <protection locked="0"/>
    </xf>
    <xf numFmtId="166" fontId="7" fillId="0" borderId="22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23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26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26" xfId="0" applyNumberFormat="1" applyFont="1" applyFill="1" applyBorder="1" applyAlignment="1" applyProtection="1">
      <alignment horizontal="center" wrapText="1"/>
      <protection locked="0"/>
    </xf>
    <xf numFmtId="0" fontId="7" fillId="0" borderId="24" xfId="0" applyFont="1" applyFill="1" applyBorder="1" applyAlignment="1" applyProtection="1">
      <alignment vertical="center"/>
      <protection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7" fillId="0" borderId="37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66" fillId="0" borderId="0" xfId="45" applyAlignment="1" applyProtection="1">
      <alignment/>
      <protection/>
    </xf>
    <xf numFmtId="0" fontId="9" fillId="0" borderId="0" xfId="0" applyFont="1" applyFill="1" applyAlignment="1" applyProtection="1">
      <alignment horizontal="right"/>
      <protection locked="0"/>
    </xf>
    <xf numFmtId="0" fontId="8" fillId="0" borderId="0" xfId="0" applyFont="1" applyAlignment="1" applyProtection="1">
      <alignment horizontal="right"/>
      <protection locked="0"/>
    </xf>
    <xf numFmtId="0" fontId="9" fillId="0" borderId="0" xfId="0" applyFont="1" applyAlignment="1">
      <alignment horizontal="right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166" fontId="15" fillId="0" borderId="33" xfId="59" applyNumberFormat="1" applyFont="1" applyFill="1" applyBorder="1" applyAlignment="1" applyProtection="1">
      <alignment horizontal="left" vertical="center"/>
      <protection locked="0"/>
    </xf>
    <xf numFmtId="0" fontId="0" fillId="36" borderId="0" xfId="0" applyFill="1" applyAlignment="1" applyProtection="1">
      <alignment horizontal="right"/>
      <protection locked="0"/>
    </xf>
    <xf numFmtId="0" fontId="0" fillId="36" borderId="0" xfId="0" applyFill="1" applyAlignment="1" applyProtection="1">
      <alignment/>
      <protection locked="0"/>
    </xf>
    <xf numFmtId="0" fontId="1" fillId="0" borderId="0" xfId="59" applyFont="1" applyFill="1" applyProtection="1">
      <alignment/>
      <protection locked="0"/>
    </xf>
    <xf numFmtId="166" fontId="4" fillId="0" borderId="0" xfId="59" applyNumberFormat="1" applyFont="1" applyFill="1" applyBorder="1" applyAlignment="1" applyProtection="1">
      <alignment horizontal="centerContinuous" vertical="center"/>
      <protection locked="0"/>
    </xf>
    <xf numFmtId="0" fontId="15" fillId="0" borderId="0" xfId="0" applyFont="1" applyFill="1" applyBorder="1" applyAlignment="1" applyProtection="1">
      <alignment horizontal="right"/>
      <protection locked="0"/>
    </xf>
    <xf numFmtId="0" fontId="14" fillId="0" borderId="20" xfId="59" applyFont="1" applyFill="1" applyBorder="1" applyAlignment="1" applyProtection="1">
      <alignment horizontal="center" vertical="center" wrapText="1"/>
      <protection locked="0"/>
    </xf>
    <xf numFmtId="0" fontId="14" fillId="0" borderId="13" xfId="59" applyFont="1" applyFill="1" applyBorder="1" applyAlignment="1" applyProtection="1">
      <alignment horizontal="center" vertical="center" wrapText="1"/>
      <protection locked="0"/>
    </xf>
    <xf numFmtId="0" fontId="14" fillId="0" borderId="35" xfId="59" applyFont="1" applyFill="1" applyBorder="1" applyAlignment="1" applyProtection="1">
      <alignment horizontal="center" vertical="center" wrapText="1"/>
      <protection locked="0"/>
    </xf>
    <xf numFmtId="166" fontId="78" fillId="0" borderId="0" xfId="0" applyNumberFormat="1" applyFont="1" applyFill="1" applyAlignment="1" applyProtection="1">
      <alignment horizontal="right" vertical="center" wrapText="1" indent="1"/>
      <protection locked="0"/>
    </xf>
    <xf numFmtId="0" fontId="0" fillId="36" borderId="0" xfId="0" applyFill="1" applyAlignment="1" applyProtection="1">
      <alignment horizontal="center"/>
      <protection locked="0"/>
    </xf>
    <xf numFmtId="166" fontId="16" fillId="0" borderId="17" xfId="0" applyNumberFormat="1" applyFont="1" applyFill="1" applyBorder="1" applyAlignment="1" applyProtection="1" quotePrefix="1">
      <alignment vertical="center" wrapText="1"/>
      <protection locked="0"/>
    </xf>
    <xf numFmtId="0" fontId="14" fillId="0" borderId="13" xfId="0" applyFont="1" applyBorder="1" applyAlignment="1" applyProtection="1">
      <alignment horizontal="left" vertical="center" indent="1"/>
      <protection locked="0"/>
    </xf>
    <xf numFmtId="0" fontId="16" fillId="0" borderId="11" xfId="0" applyFont="1" applyBorder="1" applyAlignment="1" applyProtection="1">
      <alignment horizontal="left" vertical="center" wrapText="1" indent="1"/>
      <protection locked="0"/>
    </xf>
    <xf numFmtId="0" fontId="14" fillId="0" borderId="11" xfId="0" applyFont="1" applyBorder="1" applyAlignment="1" applyProtection="1">
      <alignment horizontal="left" vertical="center" indent="1"/>
      <protection locked="0"/>
    </xf>
    <xf numFmtId="3" fontId="28" fillId="0" borderId="29" xfId="0" applyNumberFormat="1" applyFont="1" applyBorder="1" applyAlignment="1" applyProtection="1">
      <alignment horizontal="right" vertical="center" indent="1"/>
      <protection locked="0"/>
    </xf>
    <xf numFmtId="175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16" xfId="0" applyNumberFormat="1" applyFont="1" applyFill="1" applyBorder="1" applyAlignment="1" applyProtection="1">
      <alignment horizontal="left" vertical="center" wrapText="1"/>
      <protection locked="0"/>
    </xf>
    <xf numFmtId="166" fontId="15" fillId="0" borderId="33" xfId="59" applyNumberFormat="1" applyFont="1" applyFill="1" applyBorder="1" applyAlignment="1" applyProtection="1">
      <alignment horizontal="left"/>
      <protection/>
    </xf>
    <xf numFmtId="0" fontId="7" fillId="0" borderId="61" xfId="59" applyFont="1" applyFill="1" applyBorder="1" applyAlignment="1" applyProtection="1">
      <alignment horizontal="center" vertical="center" wrapText="1"/>
      <protection locked="0"/>
    </xf>
    <xf numFmtId="0" fontId="7" fillId="0" borderId="62" xfId="59" applyFont="1" applyFill="1" applyBorder="1" applyAlignment="1" applyProtection="1">
      <alignment horizontal="center" vertical="center" wrapText="1"/>
      <protection/>
    </xf>
    <xf numFmtId="0" fontId="14" fillId="0" borderId="61" xfId="59" applyFont="1" applyFill="1" applyBorder="1" applyAlignment="1" applyProtection="1">
      <alignment horizontal="left" vertical="center" wrapText="1" indent="1"/>
      <protection/>
    </xf>
    <xf numFmtId="0" fontId="19" fillId="0" borderId="63" xfId="0" applyFont="1" applyBorder="1" applyAlignment="1" applyProtection="1">
      <alignment horizontal="left" wrapText="1" indent="1"/>
      <protection/>
    </xf>
    <xf numFmtId="0" fontId="19" fillId="0" borderId="47" xfId="0" applyFont="1" applyBorder="1" applyAlignment="1" applyProtection="1">
      <alignment horizontal="left" wrapText="1" indent="1"/>
      <protection/>
    </xf>
    <xf numFmtId="0" fontId="19" fillId="0" borderId="47" xfId="0" applyFont="1" applyBorder="1" applyAlignment="1" applyProtection="1">
      <alignment horizontal="left" vertical="center" wrapText="1" indent="1"/>
      <protection/>
    </xf>
    <xf numFmtId="0" fontId="19" fillId="0" borderId="64" xfId="0" applyFont="1" applyBorder="1" applyAlignment="1" applyProtection="1">
      <alignment horizontal="left" vertical="center" wrapText="1" indent="1"/>
      <protection/>
    </xf>
    <xf numFmtId="0" fontId="20" fillId="0" borderId="61" xfId="0" applyFont="1" applyBorder="1" applyAlignment="1" applyProtection="1">
      <alignment horizontal="left" vertical="center" wrapText="1" indent="1"/>
      <protection/>
    </xf>
    <xf numFmtId="0" fontId="19" fillId="0" borderId="64" xfId="0" applyFont="1" applyBorder="1" applyAlignment="1" applyProtection="1">
      <alignment horizontal="left" vertical="center" wrapText="1"/>
      <protection/>
    </xf>
    <xf numFmtId="0" fontId="19" fillId="0" borderId="64" xfId="0" applyFont="1" applyBorder="1" applyAlignment="1" applyProtection="1">
      <alignment horizontal="left" wrapText="1" indent="1"/>
      <protection/>
    </xf>
    <xf numFmtId="0" fontId="3" fillId="0" borderId="61" xfId="59" applyFont="1" applyFill="1" applyBorder="1" applyAlignment="1" applyProtection="1">
      <alignment horizontal="center" vertical="center" wrapText="1"/>
      <protection/>
    </xf>
    <xf numFmtId="0" fontId="14" fillId="0" borderId="62" xfId="59" applyFont="1" applyFill="1" applyBorder="1" applyAlignment="1" applyProtection="1">
      <alignment vertical="center" wrapText="1"/>
      <protection/>
    </xf>
    <xf numFmtId="0" fontId="16" fillId="0" borderId="65" xfId="59" applyFont="1" applyFill="1" applyBorder="1" applyAlignment="1" applyProtection="1">
      <alignment horizontal="left" vertical="center" wrapText="1" indent="1"/>
      <protection/>
    </xf>
    <xf numFmtId="0" fontId="16" fillId="0" borderId="47" xfId="59" applyFont="1" applyFill="1" applyBorder="1" applyAlignment="1" applyProtection="1">
      <alignment horizontal="left" vertical="center" wrapText="1" indent="1"/>
      <protection/>
    </xf>
    <xf numFmtId="0" fontId="16" fillId="0" borderId="64" xfId="59" applyFont="1" applyFill="1" applyBorder="1" applyAlignment="1" applyProtection="1">
      <alignment horizontal="left" vertical="center" wrapText="1" indent="1"/>
      <protection/>
    </xf>
    <xf numFmtId="0" fontId="16" fillId="0" borderId="64" xfId="59" applyFont="1" applyFill="1" applyBorder="1" applyAlignment="1" applyProtection="1">
      <alignment horizontal="left" vertical="center" wrapText="1" indent="6"/>
      <protection/>
    </xf>
    <xf numFmtId="0" fontId="16" fillId="0" borderId="66" xfId="59" applyFont="1" applyFill="1" applyBorder="1" applyAlignment="1" applyProtection="1">
      <alignment horizontal="left" vertical="center" wrapText="1" indent="1"/>
      <protection/>
    </xf>
    <xf numFmtId="0" fontId="16" fillId="0" borderId="63" xfId="59" applyFont="1" applyFill="1" applyBorder="1" applyAlignment="1" applyProtection="1">
      <alignment horizontal="left" vertical="center" wrapText="1" indent="1"/>
      <protection/>
    </xf>
    <xf numFmtId="0" fontId="16" fillId="0" borderId="55" xfId="59" applyFont="1" applyFill="1" applyBorder="1" applyAlignment="1" applyProtection="1">
      <alignment horizontal="left" vertical="center" wrapText="1" indent="1"/>
      <protection/>
    </xf>
    <xf numFmtId="0" fontId="14" fillId="0" borderId="61" xfId="59" applyFont="1" applyFill="1" applyBorder="1" applyAlignment="1" applyProtection="1">
      <alignment horizontal="left" vertical="center" wrapText="1" indent="1"/>
      <protection/>
    </xf>
    <xf numFmtId="0" fontId="14" fillId="0" borderId="61" xfId="59" applyFont="1" applyFill="1" applyBorder="1" applyAlignment="1" applyProtection="1">
      <alignment vertical="center" wrapText="1"/>
      <protection/>
    </xf>
    <xf numFmtId="166" fontId="14" fillId="0" borderId="61" xfId="59" applyNumberFormat="1" applyFont="1" applyFill="1" applyBorder="1" applyAlignment="1" applyProtection="1">
      <alignment horizontal="right" vertical="center" wrapText="1" indent="1"/>
      <protection/>
    </xf>
    <xf numFmtId="166" fontId="16" fillId="0" borderId="63" xfId="59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47" xfId="59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64" xfId="59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64" xfId="59" applyNumberFormat="1" applyFont="1" applyFill="1" applyBorder="1" applyAlignment="1" applyProtection="1">
      <alignment horizontal="right" vertical="center" wrapText="1"/>
      <protection locked="0"/>
    </xf>
    <xf numFmtId="166" fontId="14" fillId="0" borderId="61" xfId="59" applyNumberFormat="1" applyFont="1" applyFill="1" applyBorder="1" applyAlignment="1" applyProtection="1">
      <alignment horizontal="right" vertical="center" wrapText="1" indent="1"/>
      <protection/>
    </xf>
    <xf numFmtId="166" fontId="16" fillId="0" borderId="47" xfId="59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64" xfId="59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63" xfId="59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61" xfId="59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67" xfId="59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61" xfId="59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62" xfId="59" applyNumberFormat="1" applyFont="1" applyFill="1" applyBorder="1" applyAlignment="1" applyProtection="1">
      <alignment horizontal="right" vertical="center" wrapText="1" indent="1"/>
      <protection/>
    </xf>
    <xf numFmtId="166" fontId="16" fillId="0" borderId="65" xfId="59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67" xfId="59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68" xfId="59" applyNumberFormat="1" applyFont="1" applyFill="1" applyBorder="1" applyAlignment="1" applyProtection="1">
      <alignment horizontal="right" vertical="center" wrapText="1" indent="1"/>
      <protection/>
    </xf>
    <xf numFmtId="166" fontId="16" fillId="0" borderId="66" xfId="59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39" xfId="59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43" xfId="59" applyNumberFormat="1" applyFont="1" applyFill="1" applyBorder="1" applyAlignment="1" applyProtection="1">
      <alignment horizontal="right" vertical="center" wrapText="1" indent="1"/>
      <protection locked="0"/>
    </xf>
    <xf numFmtId="166" fontId="20" fillId="0" borderId="61" xfId="0" applyNumberFormat="1" applyFont="1" applyBorder="1" applyAlignment="1" applyProtection="1">
      <alignment horizontal="right" vertical="center" wrapText="1" indent="1"/>
      <protection/>
    </xf>
    <xf numFmtId="166" fontId="20" fillId="0" borderId="61" xfId="0" applyNumberFormat="1" applyFont="1" applyBorder="1" applyAlignment="1" applyProtection="1">
      <alignment horizontal="right" vertical="center" wrapText="1" indent="1"/>
      <protection locked="0"/>
    </xf>
    <xf numFmtId="166" fontId="20" fillId="0" borderId="61" xfId="0" applyNumberFormat="1" applyFont="1" applyBorder="1" applyAlignment="1" applyProtection="1" quotePrefix="1">
      <alignment horizontal="right" vertical="center" wrapText="1" indent="1"/>
      <protection/>
    </xf>
    <xf numFmtId="166" fontId="16" fillId="0" borderId="26" xfId="59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44" xfId="59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60" xfId="59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23" xfId="59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34" xfId="59" applyNumberFormat="1" applyFont="1" applyFill="1" applyBorder="1" applyAlignment="1" applyProtection="1">
      <alignment horizontal="right" vertical="center" wrapText="1" indent="1"/>
      <protection locked="0"/>
    </xf>
    <xf numFmtId="166" fontId="7" fillId="0" borderId="41" xfId="0" applyNumberFormat="1" applyFont="1" applyFill="1" applyBorder="1" applyAlignment="1" applyProtection="1">
      <alignment horizontal="centerContinuous" vertical="center" wrapText="1"/>
      <protection/>
    </xf>
    <xf numFmtId="166" fontId="7" fillId="0" borderId="41" xfId="0" applyNumberFormat="1" applyFont="1" applyFill="1" applyBorder="1" applyAlignment="1" applyProtection="1">
      <alignment horizontal="center" vertical="center" wrapText="1"/>
      <protection/>
    </xf>
    <xf numFmtId="166" fontId="14" fillId="0" borderId="41" xfId="0" applyNumberFormat="1" applyFont="1" applyFill="1" applyBorder="1" applyAlignment="1" applyProtection="1">
      <alignment horizontal="center" vertical="center" wrapText="1"/>
      <protection/>
    </xf>
    <xf numFmtId="166" fontId="7" fillId="0" borderId="43" xfId="0" applyNumberFormat="1" applyFont="1" applyFill="1" applyBorder="1" applyAlignment="1" applyProtection="1">
      <alignment horizontal="centerContinuous" vertical="center" wrapText="1"/>
      <protection/>
    </xf>
    <xf numFmtId="166" fontId="14" fillId="0" borderId="43" xfId="0" applyNumberFormat="1" applyFont="1" applyFill="1" applyBorder="1" applyAlignment="1" applyProtection="1">
      <alignment horizontal="center" vertical="center" wrapText="1"/>
      <protection/>
    </xf>
    <xf numFmtId="166" fontId="80" fillId="0" borderId="0" xfId="0" applyNumberFormat="1" applyFont="1" applyFill="1" applyBorder="1" applyAlignment="1" applyProtection="1">
      <alignment horizontal="center" vertical="center" wrapText="1"/>
      <protection/>
    </xf>
    <xf numFmtId="166" fontId="0" fillId="0" borderId="54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50" xfId="0" applyNumberFormat="1" applyFont="1" applyFill="1" applyBorder="1" applyAlignment="1" applyProtection="1">
      <alignment horizontal="left" vertical="center" wrapText="1" indent="1"/>
      <protection/>
    </xf>
    <xf numFmtId="166" fontId="16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61" xfId="0" applyNumberFormat="1" applyFont="1" applyFill="1" applyBorder="1" applyAlignment="1" applyProtection="1">
      <alignment horizontal="right" vertical="center" wrapText="1" indent="1"/>
      <protection/>
    </xf>
    <xf numFmtId="166" fontId="16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6" fontId="3" fillId="0" borderId="43" xfId="0" applyNumberFormat="1" applyFont="1" applyFill="1" applyBorder="1" applyAlignment="1" applyProtection="1">
      <alignment horizontal="right" vertical="center" wrapText="1" indent="1"/>
      <protection/>
    </xf>
    <xf numFmtId="166" fontId="3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4" fillId="0" borderId="65" xfId="0" applyFont="1" applyFill="1" applyBorder="1" applyAlignment="1" applyProtection="1">
      <alignment horizontal="center" vertical="center"/>
      <protection locked="0"/>
    </xf>
    <xf numFmtId="0" fontId="4" fillId="0" borderId="33" xfId="0" applyFont="1" applyFill="1" applyBorder="1" applyAlignment="1" applyProtection="1">
      <alignment horizontal="center" vertical="center"/>
      <protection locked="0"/>
    </xf>
    <xf numFmtId="0" fontId="7" fillId="0" borderId="62" xfId="0" applyFont="1" applyFill="1" applyBorder="1" applyAlignment="1" applyProtection="1">
      <alignment horizontal="center" vertical="center" wrapText="1"/>
      <protection locked="0"/>
    </xf>
    <xf numFmtId="0" fontId="14" fillId="0" borderId="61" xfId="0" applyFont="1" applyFill="1" applyBorder="1" applyAlignment="1" applyProtection="1">
      <alignment horizontal="center" vertical="center" wrapText="1"/>
      <protection locked="0"/>
    </xf>
    <xf numFmtId="0" fontId="16" fillId="0" borderId="47" xfId="59" applyFont="1" applyFill="1" applyBorder="1" applyAlignment="1" applyProtection="1">
      <alignment horizontal="left" vertical="center" wrapText="1" indent="6"/>
      <protection/>
    </xf>
    <xf numFmtId="0" fontId="16" fillId="0" borderId="67" xfId="59" applyFont="1" applyFill="1" applyBorder="1" applyAlignment="1" applyProtection="1">
      <alignment horizontal="left" vertical="center" wrapText="1" indent="6"/>
      <protection/>
    </xf>
    <xf numFmtId="0" fontId="18" fillId="0" borderId="68" xfId="0" applyFont="1" applyBorder="1" applyAlignment="1" applyProtection="1">
      <alignment horizontal="left" vertical="center" wrapText="1" indent="1"/>
      <protection/>
    </xf>
    <xf numFmtId="0" fontId="3" fillId="0" borderId="43" xfId="0" applyFont="1" applyFill="1" applyBorder="1" applyAlignment="1" applyProtection="1">
      <alignment vertical="center" wrapText="1"/>
      <protection/>
    </xf>
    <xf numFmtId="0" fontId="16" fillId="0" borderId="47" xfId="59" applyFont="1" applyFill="1" applyBorder="1" applyAlignment="1" applyProtection="1">
      <alignment horizontal="left" indent="6"/>
      <protection/>
    </xf>
    <xf numFmtId="0" fontId="16" fillId="0" borderId="63" xfId="59" applyFont="1" applyFill="1" applyBorder="1" applyAlignment="1" applyProtection="1">
      <alignment horizontal="left" vertical="center" wrapText="1" indent="6"/>
      <protection/>
    </xf>
    <xf numFmtId="3" fontId="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6" fontId="78" fillId="0" borderId="10" xfId="0" applyNumberFormat="1" applyFont="1" applyFill="1" applyBorder="1" applyAlignment="1" applyProtection="1">
      <alignment horizontal="right" vertical="center" wrapText="1" indent="1"/>
      <protection/>
    </xf>
    <xf numFmtId="3" fontId="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40" xfId="59" applyNumberFormat="1" applyFont="1" applyFill="1" applyBorder="1" applyAlignment="1" applyProtection="1">
      <alignment horizontal="right" vertical="center" wrapText="1"/>
      <protection locked="0"/>
    </xf>
    <xf numFmtId="166" fontId="16" fillId="0" borderId="46" xfId="59" applyNumberFormat="1" applyFont="1" applyFill="1" applyBorder="1" applyAlignment="1" applyProtection="1">
      <alignment horizontal="right" vertical="center" wrapText="1" indent="1"/>
      <protection/>
    </xf>
    <xf numFmtId="166" fontId="16" fillId="0" borderId="40" xfId="59" applyNumberFormat="1" applyFont="1" applyFill="1" applyBorder="1" applyAlignment="1" applyProtection="1">
      <alignment horizontal="right" vertical="center" wrapText="1"/>
      <protection locked="0"/>
    </xf>
    <xf numFmtId="166" fontId="16" fillId="0" borderId="15" xfId="59" applyNumberFormat="1" applyFont="1" applyFill="1" applyBorder="1" applyAlignment="1" applyProtection="1">
      <alignment horizontal="right" vertical="center" wrapText="1"/>
      <protection locked="0"/>
    </xf>
    <xf numFmtId="166" fontId="16" fillId="0" borderId="12" xfId="59" applyNumberFormat="1" applyFont="1" applyFill="1" applyBorder="1" applyAlignment="1" applyProtection="1">
      <alignment horizontal="right" vertical="center" wrapText="1" indent="1"/>
      <protection/>
    </xf>
    <xf numFmtId="166" fontId="16" fillId="0" borderId="15" xfId="59" applyNumberFormat="1" applyFont="1" applyFill="1" applyBorder="1" applyAlignment="1" applyProtection="1">
      <alignment horizontal="right" vertical="center" wrapText="1"/>
      <protection locked="0"/>
    </xf>
    <xf numFmtId="166" fontId="16" fillId="0" borderId="63" xfId="59" applyNumberFormat="1" applyFont="1" applyFill="1" applyBorder="1" applyAlignment="1" applyProtection="1">
      <alignment horizontal="right" vertical="center" wrapText="1" indent="1"/>
      <protection/>
    </xf>
    <xf numFmtId="166" fontId="16" fillId="0" borderId="64" xfId="59" applyNumberFormat="1" applyFont="1" applyFill="1" applyBorder="1" applyAlignment="1" applyProtection="1">
      <alignment horizontal="right" vertical="center" wrapText="1"/>
      <protection locked="0"/>
    </xf>
    <xf numFmtId="166" fontId="16" fillId="0" borderId="14" xfId="59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69" xfId="59" applyNumberFormat="1" applyFont="1" applyFill="1" applyBorder="1" applyAlignment="1" applyProtection="1">
      <alignment horizontal="right" vertical="center" wrapText="1" indent="1"/>
      <protection locked="0"/>
    </xf>
    <xf numFmtId="166" fontId="18" fillId="0" borderId="61" xfId="0" applyNumberFormat="1" applyFont="1" applyBorder="1" applyAlignment="1" applyProtection="1" quotePrefix="1">
      <alignment horizontal="right" vertical="center" wrapText="1" indent="1"/>
      <protection/>
    </xf>
    <xf numFmtId="3" fontId="3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61" xfId="0" applyFont="1" applyFill="1" applyBorder="1" applyAlignment="1" applyProtection="1">
      <alignment horizontal="left" vertical="center" wrapText="1" indent="1"/>
      <protection/>
    </xf>
    <xf numFmtId="166" fontId="16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67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43" xfId="0" applyNumberFormat="1" applyFont="1" applyFill="1" applyBorder="1" applyAlignment="1" applyProtection="1">
      <alignment horizontal="right" vertical="center" wrapText="1" indent="1"/>
      <protection/>
    </xf>
    <xf numFmtId="166" fontId="14" fillId="0" borderId="43" xfId="0" applyNumberFormat="1" applyFont="1" applyFill="1" applyBorder="1" applyAlignment="1" applyProtection="1">
      <alignment horizontal="right" vertical="center" wrapText="1" indent="1"/>
      <protection/>
    </xf>
    <xf numFmtId="166" fontId="78" fillId="0" borderId="55" xfId="0" applyNumberFormat="1" applyFont="1" applyFill="1" applyBorder="1" applyAlignment="1" applyProtection="1">
      <alignment vertical="center" wrapText="1"/>
      <protection/>
    </xf>
    <xf numFmtId="166" fontId="16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23" xfId="0" applyNumberFormat="1" applyFont="1" applyFill="1" applyBorder="1" applyAlignment="1" applyProtection="1">
      <alignment horizontal="right" vertical="center" wrapText="1" indent="1"/>
      <protection/>
    </xf>
    <xf numFmtId="166" fontId="78" fillId="0" borderId="10" xfId="0" applyNumberFormat="1" applyFont="1" applyFill="1" applyBorder="1" applyAlignment="1" applyProtection="1">
      <alignment vertical="center" wrapText="1"/>
      <protection/>
    </xf>
    <xf numFmtId="0" fontId="4" fillId="0" borderId="65" xfId="0" applyFont="1" applyFill="1" applyBorder="1" applyAlignment="1" applyProtection="1">
      <alignment horizontal="center" vertical="center"/>
      <protection/>
    </xf>
    <xf numFmtId="0" fontId="4" fillId="0" borderId="33" xfId="0" applyFont="1" applyFill="1" applyBorder="1" applyAlignment="1" applyProtection="1">
      <alignment horizontal="center" vertical="center"/>
      <protection/>
    </xf>
    <xf numFmtId="0" fontId="14" fillId="0" borderId="61" xfId="0" applyFont="1" applyFill="1" applyBorder="1" applyAlignment="1" applyProtection="1">
      <alignment horizontal="center" vertical="center" wrapText="1"/>
      <protection/>
    </xf>
    <xf numFmtId="166" fontId="16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61" xfId="0" applyNumberFormat="1" applyFont="1" applyFill="1" applyBorder="1" applyAlignment="1" applyProtection="1">
      <alignment horizontal="right" vertical="center" wrapText="1" indent="1"/>
      <protection/>
    </xf>
    <xf numFmtId="0" fontId="4" fillId="0" borderId="65" xfId="0" applyFont="1" applyFill="1" applyBorder="1" applyAlignment="1" applyProtection="1">
      <alignment horizontal="center" vertical="center" wrapText="1"/>
      <protection/>
    </xf>
    <xf numFmtId="175" fontId="3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56" xfId="0" applyFont="1" applyFill="1" applyBorder="1" applyAlignment="1" applyProtection="1">
      <alignment horizontal="center" vertical="center" wrapText="1"/>
      <protection locked="0"/>
    </xf>
    <xf numFmtId="0" fontId="14" fillId="0" borderId="57" xfId="0" applyFont="1" applyFill="1" applyBorder="1" applyAlignment="1" applyProtection="1">
      <alignment vertical="center"/>
      <protection locked="0"/>
    </xf>
    <xf numFmtId="0" fontId="7" fillId="0" borderId="44" xfId="59" applyFont="1" applyFill="1" applyBorder="1" applyAlignment="1" applyProtection="1">
      <alignment horizontal="center" vertical="center" wrapText="1"/>
      <protection locked="0"/>
    </xf>
    <xf numFmtId="0" fontId="7" fillId="0" borderId="59" xfId="59" applyFont="1" applyFill="1" applyBorder="1" applyAlignment="1" applyProtection="1">
      <alignment horizontal="center" vertical="center" wrapText="1"/>
      <protection/>
    </xf>
    <xf numFmtId="0" fontId="0" fillId="0" borderId="70" xfId="59" applyFont="1" applyFill="1" applyBorder="1" applyProtection="1">
      <alignment/>
      <protection/>
    </xf>
    <xf numFmtId="0" fontId="3" fillId="0" borderId="44" xfId="59" applyFont="1" applyFill="1" applyBorder="1" applyAlignment="1" applyProtection="1">
      <alignment horizontal="center" vertical="center" wrapText="1"/>
      <protection/>
    </xf>
    <xf numFmtId="166" fontId="14" fillId="0" borderId="53" xfId="59" applyNumberFormat="1" applyFont="1" applyFill="1" applyBorder="1" applyAlignment="1" applyProtection="1">
      <alignment horizontal="right" vertical="center" wrapText="1" indent="1"/>
      <protection/>
    </xf>
    <xf numFmtId="166" fontId="16" fillId="0" borderId="44" xfId="59" applyNumberFormat="1" applyFont="1" applyFill="1" applyBorder="1" applyAlignment="1" applyProtection="1">
      <alignment horizontal="right" vertical="center" wrapText="1" indent="1"/>
      <protection locked="0"/>
    </xf>
    <xf numFmtId="166" fontId="20" fillId="0" borderId="44" xfId="0" applyNumberFormat="1" applyFont="1" applyBorder="1" applyAlignment="1" applyProtection="1">
      <alignment horizontal="right" vertical="center" wrapText="1" indent="1"/>
      <protection locked="0"/>
    </xf>
    <xf numFmtId="166" fontId="20" fillId="0" borderId="44" xfId="0" applyNumberFormat="1" applyFont="1" applyBorder="1" applyAlignment="1" applyProtection="1" quotePrefix="1">
      <alignment horizontal="right" vertical="center" wrapText="1" indent="1"/>
      <protection/>
    </xf>
    <xf numFmtId="166" fontId="14" fillId="0" borderId="28" xfId="59" applyNumberFormat="1" applyFont="1" applyFill="1" applyBorder="1" applyAlignment="1" applyProtection="1">
      <alignment horizontal="right" vertical="center" wrapText="1" indent="1"/>
      <protection/>
    </xf>
    <xf numFmtId="166" fontId="16" fillId="0" borderId="23" xfId="59" applyNumberFormat="1" applyFont="1" applyFill="1" applyBorder="1" applyAlignment="1" applyProtection="1">
      <alignment horizontal="right" vertical="center" wrapText="1" indent="1"/>
      <protection locked="0"/>
    </xf>
    <xf numFmtId="166" fontId="20" fillId="0" borderId="23" xfId="0" applyNumberFormat="1" applyFont="1" applyBorder="1" applyAlignment="1" applyProtection="1">
      <alignment horizontal="right" vertical="center" wrapText="1" indent="1"/>
      <protection locked="0"/>
    </xf>
    <xf numFmtId="166" fontId="20" fillId="0" borderId="23" xfId="0" applyNumberFormat="1" applyFont="1" applyBorder="1" applyAlignment="1" applyProtection="1" quotePrefix="1">
      <alignment horizontal="right" vertical="center" wrapText="1" indent="1"/>
      <protection/>
    </xf>
    <xf numFmtId="166" fontId="14" fillId="0" borderId="43" xfId="59" applyNumberFormat="1" applyFont="1" applyFill="1" applyBorder="1" applyAlignment="1" applyProtection="1">
      <alignment horizontal="right" vertical="center" wrapText="1" indent="1"/>
      <protection/>
    </xf>
    <xf numFmtId="0" fontId="2" fillId="0" borderId="0" xfId="59" applyFont="1" applyFill="1" applyAlignment="1" applyProtection="1">
      <alignment horizontal="right" vertical="center"/>
      <protection locked="0"/>
    </xf>
    <xf numFmtId="0" fontId="7" fillId="0" borderId="26" xfId="59" applyFont="1" applyFill="1" applyBorder="1" applyAlignment="1" applyProtection="1">
      <alignment horizontal="center" vertical="center" wrapText="1"/>
      <protection/>
    </xf>
    <xf numFmtId="0" fontId="7" fillId="0" borderId="61" xfId="59" applyFont="1" applyFill="1" applyBorder="1" applyAlignment="1" applyProtection="1">
      <alignment horizontal="center" vertical="center" wrapText="1"/>
      <protection/>
    </xf>
    <xf numFmtId="166" fontId="16" fillId="0" borderId="61" xfId="59" applyNumberFormat="1" applyFont="1" applyFill="1" applyBorder="1" applyAlignment="1" applyProtection="1">
      <alignment horizontal="right" vertical="center" wrapText="1" indent="1"/>
      <protection locked="0"/>
    </xf>
    <xf numFmtId="0" fontId="81" fillId="0" borderId="0" xfId="0" applyFont="1" applyAlignment="1">
      <alignment horizontal="center" vertical="top" wrapText="1"/>
    </xf>
    <xf numFmtId="0" fontId="30" fillId="0" borderId="0" xfId="0" applyFont="1" applyAlignment="1">
      <alignment horizontal="center"/>
    </xf>
    <xf numFmtId="0" fontId="29" fillId="0" borderId="0" xfId="0" applyFont="1" applyAlignment="1">
      <alignment horizontal="center" vertical="top" wrapText="1"/>
    </xf>
    <xf numFmtId="0" fontId="29" fillId="0" borderId="0" xfId="0" applyFont="1" applyAlignment="1">
      <alignment horizontal="center" vertical="top"/>
    </xf>
    <xf numFmtId="0" fontId="4" fillId="36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6" fillId="36" borderId="0" xfId="0" applyFont="1" applyFill="1" applyAlignment="1" applyProtection="1">
      <alignment horizontal="center"/>
      <protection locked="0"/>
    </xf>
    <xf numFmtId="0" fontId="0" fillId="36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2" fillId="0" borderId="0" xfId="0" applyFont="1" applyAlignment="1">
      <alignment horizontal="center"/>
    </xf>
    <xf numFmtId="0" fontId="9" fillId="0" borderId="0" xfId="59" applyFont="1" applyFill="1" applyAlignment="1" applyProtection="1">
      <alignment horizontal="right"/>
      <protection locked="0"/>
    </xf>
    <xf numFmtId="0" fontId="9" fillId="0" borderId="0" xfId="0" applyFont="1" applyAlignment="1" applyProtection="1">
      <alignment horizontal="right"/>
      <protection locked="0"/>
    </xf>
    <xf numFmtId="166" fontId="6" fillId="0" borderId="0" xfId="59" applyNumberFormat="1" applyFont="1" applyFill="1" applyBorder="1" applyAlignment="1" applyProtection="1">
      <alignment horizontal="center" vertical="center"/>
      <protection locked="0"/>
    </xf>
    <xf numFmtId="166" fontId="15" fillId="0" borderId="33" xfId="59" applyNumberFormat="1" applyFont="1" applyFill="1" applyBorder="1" applyAlignment="1" applyProtection="1">
      <alignment horizontal="left" vertical="center"/>
      <protection locked="0"/>
    </xf>
    <xf numFmtId="166" fontId="15" fillId="0" borderId="33" xfId="59" applyNumberFormat="1" applyFont="1" applyFill="1" applyBorder="1" applyAlignment="1" applyProtection="1">
      <alignment horizontal="left"/>
      <protection/>
    </xf>
    <xf numFmtId="0" fontId="14" fillId="0" borderId="0" xfId="59" applyFont="1" applyFill="1" applyAlignment="1" applyProtection="1">
      <alignment horizontal="center"/>
      <protection/>
    </xf>
    <xf numFmtId="166" fontId="15" fillId="0" borderId="33" xfId="59" applyNumberFormat="1" applyFont="1" applyFill="1" applyBorder="1" applyAlignment="1" applyProtection="1">
      <alignment horizontal="left" vertical="center"/>
      <protection/>
    </xf>
    <xf numFmtId="166" fontId="6" fillId="0" borderId="0" xfId="59" applyNumberFormat="1" applyFont="1" applyFill="1" applyBorder="1" applyAlignment="1" applyProtection="1">
      <alignment horizontal="center" vertical="center"/>
      <protection/>
    </xf>
    <xf numFmtId="0" fontId="6" fillId="0" borderId="0" xfId="59" applyFont="1" applyFill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>
      <alignment/>
    </xf>
    <xf numFmtId="166" fontId="7" fillId="0" borderId="71" xfId="0" applyNumberFormat="1" applyFont="1" applyFill="1" applyBorder="1" applyAlignment="1" applyProtection="1">
      <alignment horizontal="center" vertical="center" wrapText="1"/>
      <protection/>
    </xf>
    <xf numFmtId="166" fontId="7" fillId="0" borderId="72" xfId="0" applyNumberFormat="1" applyFont="1" applyFill="1" applyBorder="1" applyAlignment="1" applyProtection="1">
      <alignment horizontal="center" vertical="center" wrapText="1"/>
      <protection/>
    </xf>
    <xf numFmtId="166" fontId="9" fillId="0" borderId="0" xfId="0" applyNumberFormat="1" applyFont="1" applyFill="1" applyAlignment="1" applyProtection="1">
      <alignment horizontal="center" textRotation="180" wrapText="1"/>
      <protection/>
    </xf>
    <xf numFmtId="166" fontId="80" fillId="0" borderId="73" xfId="0" applyNumberFormat="1" applyFont="1" applyFill="1" applyBorder="1" applyAlignment="1" applyProtection="1">
      <alignment horizontal="center" vertical="center" wrapText="1"/>
      <protection/>
    </xf>
    <xf numFmtId="166" fontId="7" fillId="0" borderId="74" xfId="0" applyNumberFormat="1" applyFont="1" applyFill="1" applyBorder="1" applyAlignment="1" applyProtection="1">
      <alignment horizontal="center" vertical="center" wrapText="1"/>
      <protection/>
    </xf>
    <xf numFmtId="166" fontId="7" fillId="0" borderId="75" xfId="0" applyNumberFormat="1" applyFont="1" applyFill="1" applyBorder="1" applyAlignment="1" applyProtection="1">
      <alignment horizontal="center" vertical="center" wrapText="1"/>
      <protection/>
    </xf>
    <xf numFmtId="166" fontId="4" fillId="0" borderId="0" xfId="59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right"/>
      <protection locked="0"/>
    </xf>
    <xf numFmtId="0" fontId="3" fillId="0" borderId="35" xfId="59" applyFont="1" applyFill="1" applyBorder="1" applyAlignment="1">
      <alignment horizontal="center" vertical="center" wrapText="1"/>
      <protection/>
    </xf>
    <xf numFmtId="0" fontId="3" fillId="0" borderId="30" xfId="59" applyFont="1" applyFill="1" applyBorder="1" applyAlignment="1">
      <alignment horizontal="center" vertical="center" wrapText="1"/>
      <protection/>
    </xf>
    <xf numFmtId="0" fontId="3" fillId="0" borderId="20" xfId="59" applyFont="1" applyFill="1" applyBorder="1" applyAlignment="1">
      <alignment horizontal="center" vertical="center" wrapText="1"/>
      <protection/>
    </xf>
    <xf numFmtId="0" fontId="3" fillId="0" borderId="19" xfId="59" applyFont="1" applyFill="1" applyBorder="1" applyAlignment="1">
      <alignment horizontal="center" vertical="center" wrapText="1"/>
      <protection/>
    </xf>
    <xf numFmtId="0" fontId="3" fillId="0" borderId="13" xfId="59" applyFont="1" applyFill="1" applyBorder="1" applyAlignment="1">
      <alignment horizontal="center" vertical="center" wrapText="1"/>
      <protection/>
    </xf>
    <xf numFmtId="0" fontId="3" fillId="0" borderId="15" xfId="59" applyFont="1" applyFill="1" applyBorder="1" applyAlignment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right"/>
      <protection locked="0"/>
    </xf>
    <xf numFmtId="166" fontId="6" fillId="0" borderId="0" xfId="59" applyNumberFormat="1" applyFont="1" applyFill="1" applyBorder="1" applyAlignment="1" applyProtection="1">
      <alignment horizontal="center" vertical="center" wrapText="1"/>
      <protection locked="0"/>
    </xf>
    <xf numFmtId="0" fontId="7" fillId="0" borderId="22" xfId="59" applyFont="1" applyFill="1" applyBorder="1" applyAlignment="1" applyProtection="1">
      <alignment horizontal="left"/>
      <protection/>
    </xf>
    <xf numFmtId="0" fontId="7" fillId="0" borderId="23" xfId="59" applyFont="1" applyFill="1" applyBorder="1" applyAlignment="1" applyProtection="1">
      <alignment horizontal="left"/>
      <protection/>
    </xf>
    <xf numFmtId="0" fontId="16" fillId="0" borderId="73" xfId="59" applyFont="1" applyFill="1" applyBorder="1" applyAlignment="1">
      <alignment horizontal="justify" vertical="center" wrapText="1"/>
      <protection/>
    </xf>
    <xf numFmtId="166" fontId="6" fillId="0" borderId="0" xfId="0" applyNumberFormat="1" applyFont="1" applyFill="1" applyAlignment="1" applyProtection="1">
      <alignment horizontal="center" vertical="center" wrapText="1"/>
      <protection locked="0"/>
    </xf>
    <xf numFmtId="166" fontId="9" fillId="0" borderId="0" xfId="0" applyNumberFormat="1" applyFont="1" applyFill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right" vertical="center" wrapText="1"/>
      <protection locked="0"/>
    </xf>
    <xf numFmtId="0" fontId="9" fillId="0" borderId="0" xfId="0" applyFont="1" applyFill="1" applyAlignment="1" applyProtection="1">
      <alignment horizontal="right"/>
      <protection locked="0"/>
    </xf>
    <xf numFmtId="0" fontId="8" fillId="0" borderId="0" xfId="0" applyFont="1" applyAlignment="1" applyProtection="1">
      <alignment horizontal="right"/>
      <protection locked="0"/>
    </xf>
    <xf numFmtId="0" fontId="0" fillId="0" borderId="0" xfId="0" applyFill="1" applyAlignment="1" applyProtection="1">
      <alignment horizontal="left" wrapText="1"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right"/>
      <protection/>
    </xf>
    <xf numFmtId="0" fontId="7" fillId="0" borderId="42" xfId="0" applyFont="1" applyBorder="1" applyAlignment="1" applyProtection="1">
      <alignment horizontal="left" vertical="center" indent="2"/>
      <protection/>
    </xf>
    <xf numFmtId="0" fontId="7" fillId="0" borderId="41" xfId="0" applyFont="1" applyBorder="1" applyAlignment="1" applyProtection="1">
      <alignment horizontal="left" vertical="center" indent="2"/>
      <protection/>
    </xf>
    <xf numFmtId="0" fontId="6" fillId="0" borderId="0" xfId="0" applyFont="1" applyAlignment="1" applyProtection="1">
      <alignment horizontal="center" wrapText="1"/>
      <protection locked="0"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yperlink" xfId="45"/>
    <cellStyle name="Hivatkozott cella" xfId="46"/>
    <cellStyle name="Jegyzet" xfId="47"/>
    <cellStyle name="Jelölőszín 1" xfId="48"/>
    <cellStyle name="Jelölőszín 2" xfId="49"/>
    <cellStyle name="Jelölőszín 3" xfId="50"/>
    <cellStyle name="Jelölőszín 4" xfId="51"/>
    <cellStyle name="Jelölőszín 5" xfId="52"/>
    <cellStyle name="Jelölőszín 6" xfId="53"/>
    <cellStyle name="Jó" xfId="54"/>
    <cellStyle name="Kimenet" xfId="55"/>
    <cellStyle name="Followed Hyperlink" xfId="56"/>
    <cellStyle name="Magyarázó szöveg" xfId="57"/>
    <cellStyle name="Már látott hiperhivatkozás" xfId="58"/>
    <cellStyle name="Normál_KVRENMUNKA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  <cellStyle name="Százalék 2" xfId="67"/>
  </cellStyles>
  <dxfs count="5">
    <dxf>
      <font>
        <color indexed="9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85"/>
  <sheetViews>
    <sheetView zoomScale="120" zoomScaleNormal="120" zoomScalePageLayoutView="0" workbookViewId="0" topLeftCell="A4">
      <selection activeCell="B27" sqref="B27"/>
    </sheetView>
  </sheetViews>
  <sheetFormatPr defaultColWidth="9.00390625" defaultRowHeight="12.75"/>
  <cols>
    <col min="1" max="1" width="35.375" style="0" customWidth="1"/>
    <col min="2" max="2" width="83.00390625" style="0" customWidth="1"/>
    <col min="3" max="3" width="34.50390625" style="0" customWidth="1"/>
  </cols>
  <sheetData>
    <row r="2" spans="1:3" ht="18.75" customHeight="1">
      <c r="A2" s="616" t="s">
        <v>492</v>
      </c>
      <c r="B2" s="616"/>
      <c r="C2" s="616"/>
    </row>
    <row r="3" spans="1:3" ht="15">
      <c r="A3" s="402"/>
      <c r="B3" s="403"/>
      <c r="C3" s="402"/>
    </row>
    <row r="4" spans="1:3" ht="14.25">
      <c r="A4" s="404" t="s">
        <v>514</v>
      </c>
      <c r="B4" s="405" t="s">
        <v>513</v>
      </c>
      <c r="C4" s="404" t="s">
        <v>493</v>
      </c>
    </row>
    <row r="5" spans="1:3" ht="12.75">
      <c r="A5" s="406"/>
      <c r="B5" s="406"/>
      <c r="C5" s="406"/>
    </row>
    <row r="6" spans="1:3" ht="18.75">
      <c r="A6" s="617" t="s">
        <v>495</v>
      </c>
      <c r="B6" s="617"/>
      <c r="C6" s="617"/>
    </row>
    <row r="7" spans="1:3" ht="12.75">
      <c r="A7" s="406" t="s">
        <v>515</v>
      </c>
      <c r="B7" s="406" t="s">
        <v>516</v>
      </c>
      <c r="C7" s="463" t="str">
        <f ca="1">HYPERLINK(SUBSTITUTE(CELL("address",ALAPADATOK!A1),"'",""),SUBSTITUTE(MID(CELL("address",ALAPADATOK!A1),SEARCH("]",CELL("address",ALAPADATOK!A1),1)+1,LEN(CELL("address",ALAPADATOK!A1))-SEARCH("]",CELL("address",ALAPADATOK!A1),1)),"'",""))</f>
        <v>ALAPADATOK!$A$1</v>
      </c>
    </row>
    <row r="8" spans="1:3" ht="12.75">
      <c r="A8" s="406" t="s">
        <v>517</v>
      </c>
      <c r="B8" s="406" t="s">
        <v>518</v>
      </c>
      <c r="C8" s="463" t="str">
        <f ca="1">HYPERLINK(SUBSTITUTE(CELL("address",KV_ÖSSZEFÜGGÉSEK!A1),"'",""),SUBSTITUTE(MID(CELL("address",KV_ÖSSZEFÜGGÉSEK!A1),SEARCH("]",CELL("address",KV_ÖSSZEFÜGGÉSEK!A1),1)+1,LEN(CELL("address",KV_ÖSSZEFÜGGÉSEK!A1))-SEARCH("]",CELL("address",KV_ÖSSZEFÜGGÉSEK!A1),1)),"'",""))</f>
        <v>KV_ÖSSZEFÜGGÉSEK!$A$1</v>
      </c>
    </row>
    <row r="9" spans="1:3" ht="12.75">
      <c r="A9" s="406" t="s">
        <v>519</v>
      </c>
      <c r="B9" s="406" t="s">
        <v>520</v>
      </c>
      <c r="C9" s="463" t="str">
        <f ca="1">HYPERLINK(SUBSTITUTE(CELL("address",'KV_1.1.sz.mell.'!A1),"'",""),SUBSTITUTE(MID(CELL("address",'KV_1.1.sz.mell.'!A1),SEARCH("]",CELL("address",'KV_1.1.sz.mell.'!A1),1)+1,LEN(CELL("address",'KV_1.1.sz.mell.'!A1))-SEARCH("]",CELL("address",'KV_1.1.sz.mell.'!A1),1)),"'",""))</f>
        <v>KV_1.1.sz.mell.!$A$1</v>
      </c>
    </row>
    <row r="10" spans="1:3" ht="12.75">
      <c r="A10" s="406" t="s">
        <v>521</v>
      </c>
      <c r="B10" s="406" t="s">
        <v>523</v>
      </c>
      <c r="C10" s="463" t="str">
        <f ca="1">HYPERLINK(SUBSTITUTE(CELL("address",'KV_1.2.sz.mell.'!A1),"'",""),SUBSTITUTE(MID(CELL("address",'KV_1.2.sz.mell.'!A1),SEARCH("]",CELL("address",'KV_1.2.sz.mell.'!A1),1)+1,LEN(CELL("address",'KV_1.2.sz.mell.'!A1))-SEARCH("]",CELL("address",'KV_1.2.sz.mell.'!A1),1)),"'",""))</f>
        <v>KV_1.2.sz.mell.!$A$1</v>
      </c>
    </row>
    <row r="11" spans="1:3" ht="12.75">
      <c r="A11" s="406" t="s">
        <v>522</v>
      </c>
      <c r="B11" s="406" t="s">
        <v>524</v>
      </c>
      <c r="C11" s="463" t="str">
        <f ca="1">HYPERLINK(SUBSTITUTE(CELL("address",'KV_1.3.sz.mell.'!A1),"'",""),SUBSTITUTE(MID(CELL("address",'KV_1.3.sz.mell.'!A1),SEARCH("]",CELL("address",'KV_1.3.sz.mell.'!A1),1)+1,LEN(CELL("address",'KV_1.3.sz.mell.'!A1))-SEARCH("]",CELL("address",'KV_1.3.sz.mell.'!A1),1)),"'",""))</f>
        <v>KV_1.3.sz.mell.!$A$1</v>
      </c>
    </row>
    <row r="12" spans="1:3" ht="12.75">
      <c r="A12" s="406" t="s">
        <v>525</v>
      </c>
      <c r="B12" s="406" t="s">
        <v>526</v>
      </c>
      <c r="C12" s="463" t="str">
        <f ca="1">HYPERLINK(SUBSTITUTE(CELL("address",'KV_2.1.sz.mell.'!A1),"'",""),SUBSTITUTE(MID(CELL("address",'KV_2.1.sz.mell.'!A1),SEARCH("]",CELL("address",'KV_2.1.sz.mell.'!A1),1)+1,LEN(CELL("address",'KV_2.1.sz.mell.'!A1))-SEARCH("]",CELL("address",'KV_2.1.sz.mell.'!A1),1)),"'",""))</f>
        <v>KV_2.1.sz.mell.!$A$1</v>
      </c>
    </row>
    <row r="13" spans="1:3" ht="12.75">
      <c r="A13" s="406" t="s">
        <v>527</v>
      </c>
      <c r="B13" s="406" t="s">
        <v>528</v>
      </c>
      <c r="C13" s="463" t="str">
        <f ca="1">HYPERLINK(SUBSTITUTE(CELL("address",'KV_2.2.sz.mell.'!A1),"'",""),SUBSTITUTE(MID(CELL("address",'KV_2.2.sz.mell.'!A1),SEARCH("]",CELL("address",'KV_2.2.sz.mell.'!A1),1)+1,LEN(CELL("address",'KV_2.2.sz.mell.'!A1))-SEARCH("]",CELL("address",'KV_2.2.sz.mell.'!A1),1)),"'",""))</f>
        <v>KV_2.2.sz.mell.!$A$1</v>
      </c>
    </row>
    <row r="14" spans="1:3" ht="12.75">
      <c r="A14" s="406" t="s">
        <v>529</v>
      </c>
      <c r="B14" s="406" t="s">
        <v>530</v>
      </c>
      <c r="C14" s="463" t="str">
        <f ca="1">HYPERLINK(SUBSTITUTE(CELL("address",KV_ELLENŐRZÉS!A1),"'",""),SUBSTITUTE(MID(CELL("address",KV_ELLENŐRZÉS!A1),SEARCH("]",CELL("address",KV_ELLENŐRZÉS!A1),1)+1,LEN(CELL("address",KV_ELLENŐRZÉS!A1))-SEARCH("]",CELL("address",KV_ELLENŐRZÉS!A1),1)),"'",""))</f>
        <v>KV_ELLENŐRZÉS!$A$1</v>
      </c>
    </row>
    <row r="15" spans="1:3" ht="12.75">
      <c r="A15" s="406" t="s">
        <v>531</v>
      </c>
      <c r="B15" s="406" t="s">
        <v>532</v>
      </c>
      <c r="C15" s="463" t="str">
        <f ca="1">HYPERLINK(SUBSTITUTE(CELL("address",'KV_3.sz.mell.'!A1),"'",""),SUBSTITUTE(MID(CELL("address",'KV_3.sz.mell.'!A1),SEARCH("]",CELL("address",'KV_3.sz.mell.'!A1),1)+1,LEN(CELL("address",'KV_3.sz.mell.'!A1))-SEARCH("]",CELL("address",'KV_3.sz.mell.'!A1),1)),"'",""))</f>
        <v>KV_3.sz.mell.!$A$1</v>
      </c>
    </row>
    <row r="16" spans="1:3" ht="12.75">
      <c r="A16" s="406" t="s">
        <v>533</v>
      </c>
      <c r="B16" s="406" t="s">
        <v>534</v>
      </c>
      <c r="C16" s="463" t="str">
        <f ca="1">HYPERLINK(SUBSTITUTE(CELL("address",'KV_4.sz.mell.'!A1),"'",""),SUBSTITUTE(MID(CELL("address",'KV_4.sz.mell.'!A1),SEARCH("]",CELL("address",'KV_4.sz.mell.'!A1),1)+1,LEN(CELL("address",'KV_4.sz.mell.'!A1))-SEARCH("]",CELL("address",'KV_4.sz.mell.'!A1),1)),"'",""))</f>
        <v>KV_4.sz.mell.!$A$1</v>
      </c>
    </row>
    <row r="17" spans="1:3" ht="12.75">
      <c r="A17" s="406" t="s">
        <v>536</v>
      </c>
      <c r="B17" s="406" t="s">
        <v>535</v>
      </c>
      <c r="C17" s="463" t="str">
        <f ca="1">HYPERLINK(SUBSTITUTE(CELL("address",'KV_5.sz.mell.'!A1),"'",""),SUBSTITUTE(MID(CELL("address",'KV_5.sz.mell.'!A1),SEARCH("]",CELL("address",'KV_5.sz.mell.'!A1),1)+1,LEN(CELL("address",'KV_5.sz.mell.'!A1))-SEARCH("]",CELL("address",'KV_5.sz.mell.'!A1),1)),"'",""))</f>
        <v>KV_5.sz.mell.!$A$1</v>
      </c>
    </row>
    <row r="18" spans="1:3" ht="12.75">
      <c r="A18" s="406" t="s">
        <v>537</v>
      </c>
      <c r="B18" s="406" t="s">
        <v>538</v>
      </c>
      <c r="C18" s="463" t="str">
        <f ca="1">HYPERLINK(SUBSTITUTE(CELL("address",'KV_6.sz.mell.'!A1),"'",""),SUBSTITUTE(MID(CELL("address",'KV_6.sz.mell.'!A1),SEARCH("]",CELL("address",'KV_6.sz.mell.'!A1),1)+1,LEN(CELL("address",'KV_6.sz.mell.'!A1))-SEARCH("]",CELL("address",'KV_6.sz.mell.'!A1),1)),"'",""))</f>
        <v>KV_6.sz.mell.!$A$1</v>
      </c>
    </row>
    <row r="19" spans="1:3" ht="12.75">
      <c r="A19" s="406" t="s">
        <v>539</v>
      </c>
      <c r="B19" s="406" t="s">
        <v>540</v>
      </c>
      <c r="C19" s="463" t="str">
        <f ca="1">HYPERLINK(SUBSTITUTE(CELL("address",'KV_7.sz.mell.'!A1),"'",""),SUBSTITUTE(MID(CELL("address",'KV_7.sz.mell.'!A1),SEARCH("]",CELL("address",'KV_7.sz.mell.'!A1),1)+1,LEN(CELL("address",'KV_7.sz.mell.'!A1))-SEARCH("]",CELL("address",'KV_7.sz.mell.'!A1),1)),"'",""))</f>
        <v>KV_7.sz.mell.!$A$1</v>
      </c>
    </row>
    <row r="20" spans="1:3" ht="12.75">
      <c r="A20" s="406" t="s">
        <v>541</v>
      </c>
      <c r="B20" s="406" t="s">
        <v>542</v>
      </c>
      <c r="C20" s="463" t="str">
        <f ca="1">HYPERLINK(SUBSTITUTE(CELL("address",'KV_8.sz.mell.'!A1),"'",""),SUBSTITUTE(MID(CELL("address",'KV_8.sz.mell.'!A1),SEARCH("]",CELL("address",'KV_8.sz.mell.'!A1),1)+1,LEN(CELL("address",'KV_8.sz.mell.'!A1))-SEARCH("]",CELL("address",'KV_8.sz.mell.'!A1),1)),"'",""))</f>
        <v>KV_8.sz.mell.!$A$1</v>
      </c>
    </row>
    <row r="21" spans="1:3" ht="12.75">
      <c r="A21" s="413" t="s">
        <v>543</v>
      </c>
      <c r="B21" s="406" t="s">
        <v>544</v>
      </c>
      <c r="C21" s="463" t="str">
        <f ca="1">HYPERLINK(SUBSTITUTE(CELL("address",'KV_9.1.sz.mell'!A1),"'",""),SUBSTITUTE(MID(CELL("address",'KV_9.1.sz.mell'!A1),SEARCH("]",CELL("address",'KV_9.1.sz.mell'!A1),1)+1,LEN(CELL("address",'KV_9.1.sz.mell'!A1))-SEARCH("]",CELL("address",'KV_9.1.sz.mell'!A1),1)),"'",""))</f>
        <v>KV_9.1.sz.mell!$A$1</v>
      </c>
    </row>
    <row r="22" spans="1:3" ht="12.75">
      <c r="A22" s="414" t="s">
        <v>545</v>
      </c>
      <c r="B22" s="406" t="s">
        <v>546</v>
      </c>
      <c r="C22" s="463" t="str">
        <f ca="1">HYPERLINK(SUBSTITUTE(CELL("address",'KV_9.1.1.sz.mell'!A1),"'",""),SUBSTITUTE(MID(CELL("address",'KV_9.1.1.sz.mell'!A1),SEARCH("]",CELL("address",'KV_9.1.1.sz.mell'!A1),1)+1,LEN(CELL("address",'KV_9.1.1.sz.mell'!A1))-SEARCH("]",CELL("address",'KV_9.1.1.sz.mell'!A1),1)),"'",""))</f>
        <v>KV_9.1.1.sz.mell!$A$1</v>
      </c>
    </row>
    <row r="23" spans="1:3" ht="12.75">
      <c r="A23" s="406" t="s">
        <v>547</v>
      </c>
      <c r="B23" s="406" t="s">
        <v>548</v>
      </c>
      <c r="C23" s="463" t="str">
        <f ca="1">HYPERLINK(SUBSTITUTE(CELL("address",'KV_9.1.2.sz.mell.'!A1),"'",""),SUBSTITUTE(MID(CELL("address",'KV_9.1.2.sz.mell.'!A1),SEARCH("]",CELL("address",'KV_9.1.2.sz.mell.'!A1),1)+1,LEN(CELL("address",'KV_9.1.2.sz.mell.'!A1))-SEARCH("]",CELL("address",'KV_9.1.2.sz.mell.'!A1),1)),"'",""))</f>
        <v>KV_9.1.2.sz.mell.!$A$1</v>
      </c>
    </row>
    <row r="24" spans="1:3" ht="12.75">
      <c r="A24" s="406" t="s">
        <v>549</v>
      </c>
      <c r="B24" s="406" t="s">
        <v>550</v>
      </c>
      <c r="C24" s="463" t="str">
        <f ca="1">HYPERLINK(SUBSTITUTE(CELL("address",'KV_9.2.sz.mell'!A1),"'",""),SUBSTITUTE(MID(CELL("address",'KV_9.2.sz.mell'!A1),SEARCH("]",CELL("address",'KV_9.2.sz.mell'!A1),1)+1,LEN(CELL("address",'KV_9.2.sz.mell'!A1))-SEARCH("]",CELL("address",'KV_9.2.sz.mell'!A1),1)),"'",""))</f>
        <v>KV_9.2.sz.mell!$A$1</v>
      </c>
    </row>
    <row r="25" spans="1:3" ht="12.75">
      <c r="A25" s="406" t="s">
        <v>551</v>
      </c>
      <c r="B25" s="406" t="str">
        <f>CONCATENATE(ALAPADATOK!B13)</f>
        <v>Murakeresztúri Óvoda</v>
      </c>
      <c r="C25" s="463" t="str">
        <f ca="1">HYPERLINK(SUBSTITUTE(CELL("address",'KV_9.3.sz.mell'!A1),"'",""),SUBSTITUTE(MID(CELL("address",'KV_9.3.sz.mell'!A1),SEARCH("]",CELL("address",'KV_9.3.sz.mell'!A1),1)+1,LEN(CELL("address",'KV_9.3.sz.mell'!A1))-SEARCH("]",CELL("address",'KV_9.3.sz.mell'!A1),1)),"'",""))</f>
        <v>KV_9.3.sz.mell!$A$1</v>
      </c>
    </row>
    <row r="26" spans="1:3" ht="12.75">
      <c r="A26" s="406" t="s">
        <v>557</v>
      </c>
      <c r="B26" s="406" t="s">
        <v>558</v>
      </c>
      <c r="C26" s="463" t="str">
        <f ca="1">HYPERLINK(SUBSTITUTE(CELL("address",'KV_1.sz.tájékoztató_t.'!A1),"'",""),SUBSTITUTE(MID(CELL("address",'KV_1.sz.tájékoztató_t.'!A1),SEARCH("]",CELL("address",'KV_1.sz.tájékoztató_t.'!A1),1)+1,LEN(CELL("address",'KV_1.sz.tájékoztató_t.'!A1))-SEARCH("]",CELL("address",'KV_1.sz.tájékoztató_t.'!A1),1)),"'",""))</f>
        <v>KV_1.sz.tájékoztató_t.!$A$1</v>
      </c>
    </row>
    <row r="27" spans="1:3" ht="12.75">
      <c r="A27" s="406"/>
      <c r="B27" s="406"/>
      <c r="C27" s="463"/>
    </row>
    <row r="28" spans="1:3" ht="18.75">
      <c r="A28" s="617"/>
      <c r="B28" s="617"/>
      <c r="C28" s="617"/>
    </row>
    <row r="29" spans="1:3" ht="12.75">
      <c r="A29" s="406"/>
      <c r="B29" s="406"/>
      <c r="C29" s="406"/>
    </row>
    <row r="30" spans="1:3" ht="12.75">
      <c r="A30" s="406"/>
      <c r="B30" s="406"/>
      <c r="C30" s="406"/>
    </row>
    <row r="31" spans="1:3" ht="12.75">
      <c r="A31" s="406"/>
      <c r="B31" s="406"/>
      <c r="C31" s="406"/>
    </row>
    <row r="32" spans="1:3" ht="12.75">
      <c r="A32" s="406"/>
      <c r="B32" s="406"/>
      <c r="C32" s="406"/>
    </row>
    <row r="33" spans="1:3" ht="12.75">
      <c r="A33" s="406"/>
      <c r="B33" s="406"/>
      <c r="C33" s="406"/>
    </row>
    <row r="34" spans="1:3" ht="12.75">
      <c r="A34" s="406"/>
      <c r="B34" s="406"/>
      <c r="C34" s="406"/>
    </row>
    <row r="35" spans="1:3" ht="12.75">
      <c r="A35" s="406"/>
      <c r="B35" s="406"/>
      <c r="C35" s="406"/>
    </row>
    <row r="36" spans="1:3" ht="12.75">
      <c r="A36" s="406"/>
      <c r="B36" s="406"/>
      <c r="C36" s="406"/>
    </row>
    <row r="37" spans="1:3" ht="12.75">
      <c r="A37" s="406"/>
      <c r="B37" s="406"/>
      <c r="C37" s="406"/>
    </row>
    <row r="38" spans="1:3" ht="12.75">
      <c r="A38" s="406"/>
      <c r="B38" s="406"/>
      <c r="C38" s="406"/>
    </row>
    <row r="39" spans="1:3" ht="12.75">
      <c r="A39" s="406"/>
      <c r="B39" s="406"/>
      <c r="C39" s="406"/>
    </row>
    <row r="40" spans="1:3" ht="12.75">
      <c r="A40" s="406"/>
      <c r="B40" s="406"/>
      <c r="C40" s="406"/>
    </row>
    <row r="41" spans="1:3" ht="12.75">
      <c r="A41" s="406"/>
      <c r="B41" s="406"/>
      <c r="C41" s="406"/>
    </row>
    <row r="42" spans="1:3" ht="12.75">
      <c r="A42" s="406"/>
      <c r="B42" s="406"/>
      <c r="C42" s="406"/>
    </row>
    <row r="43" spans="1:3" ht="33.75" customHeight="1">
      <c r="A43" s="618"/>
      <c r="B43" s="619"/>
      <c r="C43" s="619"/>
    </row>
    <row r="44" spans="1:3" ht="12.75">
      <c r="A44" s="406"/>
      <c r="B44" s="406"/>
      <c r="C44" s="406"/>
    </row>
    <row r="45" spans="1:3" ht="12.75">
      <c r="A45" s="406"/>
      <c r="B45" s="406"/>
      <c r="C45" s="406"/>
    </row>
    <row r="46" spans="1:3" ht="12.75">
      <c r="A46" s="406"/>
      <c r="B46" s="406"/>
      <c r="C46" s="406"/>
    </row>
    <row r="47" spans="1:3" ht="12.75">
      <c r="A47" s="406"/>
      <c r="B47" s="406"/>
      <c r="C47" s="406"/>
    </row>
    <row r="48" spans="1:3" ht="12.75">
      <c r="A48" s="406"/>
      <c r="B48" s="406"/>
      <c r="C48" s="406"/>
    </row>
    <row r="49" spans="1:3" ht="12.75">
      <c r="A49" s="406"/>
      <c r="B49" s="406"/>
      <c r="C49" s="406"/>
    </row>
    <row r="50" spans="1:3" ht="12.75">
      <c r="A50" s="406"/>
      <c r="B50" s="406"/>
      <c r="C50" s="406"/>
    </row>
    <row r="51" spans="1:3" ht="12.75">
      <c r="A51" s="406"/>
      <c r="B51" s="406"/>
      <c r="C51" s="406"/>
    </row>
    <row r="52" spans="1:3" ht="12.75">
      <c r="A52" s="406"/>
      <c r="B52" s="406"/>
      <c r="C52" s="406"/>
    </row>
    <row r="53" spans="1:3" ht="12.75">
      <c r="A53" s="406"/>
      <c r="B53" s="406"/>
      <c r="C53" s="406"/>
    </row>
    <row r="54" spans="1:3" ht="12.75">
      <c r="A54" s="406"/>
      <c r="B54" s="406"/>
      <c r="C54" s="406"/>
    </row>
    <row r="55" spans="1:3" ht="12.75">
      <c r="A55" s="406"/>
      <c r="B55" s="406"/>
      <c r="C55" s="406"/>
    </row>
    <row r="56" spans="1:3" ht="12.75">
      <c r="A56" s="406"/>
      <c r="B56" s="406"/>
      <c r="C56" s="406"/>
    </row>
    <row r="57" spans="1:3" ht="12.75">
      <c r="A57" s="406"/>
      <c r="B57" s="406"/>
      <c r="C57" s="406"/>
    </row>
    <row r="58" spans="1:3" ht="12.75">
      <c r="A58" s="406"/>
      <c r="B58" s="406"/>
      <c r="C58" s="406"/>
    </row>
    <row r="59" spans="1:3" ht="12.75">
      <c r="A59" s="406"/>
      <c r="B59" s="406"/>
      <c r="C59" s="406"/>
    </row>
    <row r="60" spans="1:3" ht="12.75">
      <c r="A60" s="406"/>
      <c r="B60" s="406"/>
      <c r="C60" s="406"/>
    </row>
    <row r="61" spans="1:3" ht="12.75">
      <c r="A61" s="406"/>
      <c r="B61" s="406"/>
      <c r="C61" s="406"/>
    </row>
    <row r="63" spans="1:3" ht="18.75">
      <c r="A63" s="617"/>
      <c r="B63" s="617"/>
      <c r="C63" s="617"/>
    </row>
    <row r="85" spans="1:3" ht="18.75">
      <c r="A85" s="617"/>
      <c r="B85" s="617"/>
      <c r="C85" s="617"/>
    </row>
  </sheetData>
  <sheetProtection/>
  <mergeCells count="6">
    <mergeCell ref="A2:C2"/>
    <mergeCell ref="A6:C6"/>
    <mergeCell ref="A28:C28"/>
    <mergeCell ref="A43:C43"/>
    <mergeCell ref="A63:C63"/>
    <mergeCell ref="A85:C8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G14"/>
  <sheetViews>
    <sheetView zoomScale="120" zoomScaleNormal="120" workbookViewId="0" topLeftCell="A1">
      <selection activeCell="E11" sqref="E11"/>
    </sheetView>
  </sheetViews>
  <sheetFormatPr defaultColWidth="9.00390625" defaultRowHeight="12.75"/>
  <cols>
    <col min="1" max="1" width="5.625" style="93" customWidth="1"/>
    <col min="2" max="2" width="35.625" style="93" customWidth="1"/>
    <col min="3" max="6" width="14.00390625" style="93" customWidth="1"/>
    <col min="7" max="16384" width="9.375" style="93" customWidth="1"/>
  </cols>
  <sheetData>
    <row r="1" spans="1:6" ht="15">
      <c r="A1" s="472"/>
      <c r="B1" s="472"/>
      <c r="C1" s="472"/>
      <c r="D1" s="472"/>
      <c r="E1" s="472"/>
      <c r="F1" s="472"/>
    </row>
    <row r="2" spans="1:6" ht="15">
      <c r="A2" s="472"/>
      <c r="B2" s="626" t="str">
        <f>CONCATENATE("3. melléklet ",ALAPADATOK!A7," ",ALAPADATOK!B7," ",ALAPADATOK!C7," ",ALAPADATOK!D7," ",ALAPADATOK!E7," ",ALAPADATOK!F7," ",ALAPADATOK!G7," ",ALAPADATOK!H7)</f>
        <v>3. melléklet a 9 / 2019 ( X.01. ) önkormányzati rendelethez</v>
      </c>
      <c r="C2" s="626"/>
      <c r="D2" s="626"/>
      <c r="E2" s="626"/>
      <c r="F2" s="626"/>
    </row>
    <row r="3" spans="1:6" ht="15">
      <c r="A3" s="472"/>
      <c r="B3" s="472"/>
      <c r="C3" s="472"/>
      <c r="D3" s="472"/>
      <c r="E3" s="472"/>
      <c r="F3" s="472"/>
    </row>
    <row r="4" spans="1:6" ht="33" customHeight="1">
      <c r="A4" s="644" t="s">
        <v>570</v>
      </c>
      <c r="B4" s="644"/>
      <c r="C4" s="644"/>
      <c r="D4" s="644"/>
      <c r="E4" s="644"/>
      <c r="F4" s="644"/>
    </row>
    <row r="5" spans="1:7" ht="15.75" customHeight="1" thickBot="1">
      <c r="A5" s="473"/>
      <c r="B5" s="473"/>
      <c r="C5" s="645"/>
      <c r="D5" s="645"/>
      <c r="E5" s="652" t="str">
        <f>'KV_2.2.sz.mell.'!G2</f>
        <v>Forintban!</v>
      </c>
      <c r="F5" s="652"/>
      <c r="G5" s="99"/>
    </row>
    <row r="6" spans="1:6" ht="63" customHeight="1">
      <c r="A6" s="648" t="s">
        <v>7</v>
      </c>
      <c r="B6" s="650" t="s">
        <v>149</v>
      </c>
      <c r="C6" s="650" t="s">
        <v>184</v>
      </c>
      <c r="D6" s="650"/>
      <c r="E6" s="650"/>
      <c r="F6" s="646" t="s">
        <v>425</v>
      </c>
    </row>
    <row r="7" spans="1:6" ht="15.75" thickBot="1">
      <c r="A7" s="649"/>
      <c r="B7" s="651"/>
      <c r="C7" s="341">
        <f>+LEFT(KV_ÖSSZEFÜGGÉSEK!A5,4)+1</f>
        <v>2020</v>
      </c>
      <c r="D7" s="341">
        <f>+C7+1</f>
        <v>2021</v>
      </c>
      <c r="E7" s="341">
        <f>+D7+1</f>
        <v>2022</v>
      </c>
      <c r="F7" s="647"/>
    </row>
    <row r="8" spans="1:6" ht="15.75" thickBot="1">
      <c r="A8" s="96"/>
      <c r="B8" s="97" t="s">
        <v>420</v>
      </c>
      <c r="C8" s="97" t="s">
        <v>421</v>
      </c>
      <c r="D8" s="97" t="s">
        <v>422</v>
      </c>
      <c r="E8" s="97" t="s">
        <v>424</v>
      </c>
      <c r="F8" s="98" t="s">
        <v>423</v>
      </c>
    </row>
    <row r="9" spans="1:6" ht="15">
      <c r="A9" s="95" t="s">
        <v>9</v>
      </c>
      <c r="B9" s="103"/>
      <c r="C9" s="365"/>
      <c r="D9" s="365"/>
      <c r="E9" s="365"/>
      <c r="F9" s="366">
        <f>SUM(C9:E9)</f>
        <v>0</v>
      </c>
    </row>
    <row r="10" spans="1:6" ht="15">
      <c r="A10" s="94" t="s">
        <v>10</v>
      </c>
      <c r="B10" s="104"/>
      <c r="C10" s="367"/>
      <c r="D10" s="367"/>
      <c r="E10" s="367"/>
      <c r="F10" s="368">
        <f>SUM(C10:E10)</f>
        <v>0</v>
      </c>
    </row>
    <row r="11" spans="1:6" ht="15">
      <c r="A11" s="94" t="s">
        <v>11</v>
      </c>
      <c r="B11" s="104"/>
      <c r="C11" s="367"/>
      <c r="D11" s="367"/>
      <c r="E11" s="367"/>
      <c r="F11" s="368">
        <f>SUM(C11:E11)</f>
        <v>0</v>
      </c>
    </row>
    <row r="12" spans="1:6" ht="15">
      <c r="A12" s="94" t="s">
        <v>12</v>
      </c>
      <c r="B12" s="104"/>
      <c r="C12" s="367"/>
      <c r="D12" s="367"/>
      <c r="E12" s="367"/>
      <c r="F12" s="368">
        <f>SUM(C12:E12)</f>
        <v>0</v>
      </c>
    </row>
    <row r="13" spans="1:6" ht="15.75" thickBot="1">
      <c r="A13" s="100" t="s">
        <v>13</v>
      </c>
      <c r="B13" s="105"/>
      <c r="C13" s="369"/>
      <c r="D13" s="369"/>
      <c r="E13" s="369"/>
      <c r="F13" s="368">
        <f>SUM(C13:E13)</f>
        <v>0</v>
      </c>
    </row>
    <row r="14" spans="1:6" s="334" customFormat="1" ht="15" thickBot="1">
      <c r="A14" s="333" t="s">
        <v>14</v>
      </c>
      <c r="B14" s="101" t="s">
        <v>150</v>
      </c>
      <c r="C14" s="370">
        <f>SUM(C9:C13)</f>
        <v>0</v>
      </c>
      <c r="D14" s="370">
        <f>SUM(D9:D13)</f>
        <v>0</v>
      </c>
      <c r="E14" s="370">
        <f>SUM(E9:E13)</f>
        <v>0</v>
      </c>
      <c r="F14" s="371">
        <f>SUM(F9:F13)</f>
        <v>0</v>
      </c>
    </row>
  </sheetData>
  <sheetProtection sheet="1"/>
  <mergeCells count="8">
    <mergeCell ref="B2:F2"/>
    <mergeCell ref="A4:F4"/>
    <mergeCell ref="C5:D5"/>
    <mergeCell ref="F6:F7"/>
    <mergeCell ref="A6:A7"/>
    <mergeCell ref="B6:B7"/>
    <mergeCell ref="C6:E6"/>
    <mergeCell ref="E5:F5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15"/>
  <sheetViews>
    <sheetView zoomScale="120" zoomScaleNormal="120" workbookViewId="0" topLeftCell="A4">
      <selection activeCell="B8" sqref="B8"/>
    </sheetView>
  </sheetViews>
  <sheetFormatPr defaultColWidth="9.00390625" defaultRowHeight="12.75"/>
  <cols>
    <col min="1" max="1" width="5.625" style="93" customWidth="1"/>
    <col min="2" max="2" width="68.625" style="93" customWidth="1"/>
    <col min="3" max="3" width="19.50390625" style="93" customWidth="1"/>
    <col min="4" max="16384" width="9.375" style="93" customWidth="1"/>
  </cols>
  <sheetData>
    <row r="1" spans="1:3" ht="15">
      <c r="A1" s="472"/>
      <c r="B1" s="472"/>
      <c r="C1" s="472"/>
    </row>
    <row r="2" spans="1:3" ht="15">
      <c r="A2" s="472"/>
      <c r="B2" s="626" t="str">
        <f>CONCATENATE("4. melléklet ",ALAPADATOK!A7," ",ALAPADATOK!B7," ",ALAPADATOK!C7," ",ALAPADATOK!D7," ",ALAPADATOK!E7," ",ALAPADATOK!F7," ",ALAPADATOK!G7," ",ALAPADATOK!H7)</f>
        <v>4. melléklet a 9 / 2019 ( X.01. ) önkormányzati rendelethez</v>
      </c>
      <c r="C2" s="626"/>
    </row>
    <row r="3" spans="1:3" ht="15">
      <c r="A3" s="472"/>
      <c r="B3" s="472"/>
      <c r="C3" s="472"/>
    </row>
    <row r="4" spans="1:3" ht="42.75" customHeight="1">
      <c r="A4" s="653" t="s">
        <v>571</v>
      </c>
      <c r="B4" s="653"/>
      <c r="C4" s="653"/>
    </row>
    <row r="5" spans="1:4" ht="15.75" customHeight="1" thickBot="1">
      <c r="A5" s="473"/>
      <c r="B5" s="473"/>
      <c r="C5" s="474" t="str">
        <f>'KV_2.2.sz.mell.'!G2</f>
        <v>Forintban!</v>
      </c>
      <c r="D5" s="99"/>
    </row>
    <row r="6" spans="1:3" ht="35.25" customHeight="1" thickBot="1">
      <c r="A6" s="475" t="s">
        <v>7</v>
      </c>
      <c r="B6" s="476" t="s">
        <v>148</v>
      </c>
      <c r="C6" s="477" t="str">
        <f>+'KV_1.1.sz.mell.'!E8</f>
        <v>2019. évi II. módosított előirányzat (2019.09.30.)</v>
      </c>
    </row>
    <row r="7" spans="1:3" ht="15.75" thickBot="1">
      <c r="A7" s="106"/>
      <c r="B7" s="361" t="s">
        <v>420</v>
      </c>
      <c r="C7" s="362" t="s">
        <v>421</v>
      </c>
    </row>
    <row r="8" spans="1:3" ht="15">
      <c r="A8" s="107" t="s">
        <v>9</v>
      </c>
      <c r="B8" s="235" t="s">
        <v>426</v>
      </c>
      <c r="C8" s="232">
        <v>36900000</v>
      </c>
    </row>
    <row r="9" spans="1:3" ht="24.75">
      <c r="A9" s="108" t="s">
        <v>10</v>
      </c>
      <c r="B9" s="255" t="s">
        <v>181</v>
      </c>
      <c r="C9" s="233">
        <v>2703595</v>
      </c>
    </row>
    <row r="10" spans="1:3" ht="15">
      <c r="A10" s="108" t="s">
        <v>11</v>
      </c>
      <c r="B10" s="256" t="s">
        <v>427</v>
      </c>
      <c r="C10" s="233"/>
    </row>
    <row r="11" spans="1:3" ht="24.75">
      <c r="A11" s="108" t="s">
        <v>12</v>
      </c>
      <c r="B11" s="256" t="s">
        <v>183</v>
      </c>
      <c r="C11" s="233"/>
    </row>
    <row r="12" spans="1:3" ht="15">
      <c r="A12" s="109" t="s">
        <v>13</v>
      </c>
      <c r="B12" s="256" t="s">
        <v>182</v>
      </c>
      <c r="C12" s="234">
        <v>570000</v>
      </c>
    </row>
    <row r="13" spans="1:3" ht="15.75" thickBot="1">
      <c r="A13" s="108" t="s">
        <v>14</v>
      </c>
      <c r="B13" s="257" t="s">
        <v>428</v>
      </c>
      <c r="C13" s="233"/>
    </row>
    <row r="14" spans="1:3" ht="15.75" thickBot="1">
      <c r="A14" s="654" t="s">
        <v>151</v>
      </c>
      <c r="B14" s="655"/>
      <c r="C14" s="110">
        <f>SUM(C8:C13)</f>
        <v>40173595</v>
      </c>
    </row>
    <row r="15" spans="1:3" ht="23.25" customHeight="1">
      <c r="A15" s="656" t="s">
        <v>160</v>
      </c>
      <c r="B15" s="656"/>
      <c r="C15" s="656"/>
    </row>
  </sheetData>
  <sheetProtection/>
  <mergeCells count="4">
    <mergeCell ref="A4:C4"/>
    <mergeCell ref="A14:B14"/>
    <mergeCell ref="A15:C15"/>
    <mergeCell ref="B2:C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D15"/>
  <sheetViews>
    <sheetView zoomScale="120" zoomScaleNormal="120" workbookViewId="0" topLeftCell="A1">
      <selection activeCell="C9" sqref="C9"/>
    </sheetView>
  </sheetViews>
  <sheetFormatPr defaultColWidth="9.00390625" defaultRowHeight="12.75"/>
  <cols>
    <col min="1" max="1" width="5.625" style="93" customWidth="1"/>
    <col min="2" max="2" width="66.875" style="93" customWidth="1"/>
    <col min="3" max="3" width="27.00390625" style="93" customWidth="1"/>
    <col min="4" max="16384" width="9.375" style="93" customWidth="1"/>
  </cols>
  <sheetData>
    <row r="1" spans="1:3" ht="15">
      <c r="A1" s="472"/>
      <c r="B1" s="472"/>
      <c r="C1" s="472"/>
    </row>
    <row r="2" spans="1:3" ht="15">
      <c r="A2" s="472"/>
      <c r="B2" s="626" t="str">
        <f>CONCATENATE("5. melléklet ",ALAPADATOK!A7," ",ALAPADATOK!B7," ",ALAPADATOK!C7," ",ALAPADATOK!D7," ",ALAPADATOK!E7," ",ALAPADATOK!F7," ",ALAPADATOK!G7," ",ALAPADATOK!H7)</f>
        <v>5. melléklet a 9 / 2019 ( X.01. ) önkormányzati rendelethez</v>
      </c>
      <c r="C2" s="626"/>
    </row>
    <row r="3" spans="1:3" ht="15">
      <c r="A3" s="472"/>
      <c r="B3" s="472"/>
      <c r="C3" s="472"/>
    </row>
    <row r="4" spans="1:3" ht="33" customHeight="1">
      <c r="A4" s="653" t="s">
        <v>572</v>
      </c>
      <c r="B4" s="653"/>
      <c r="C4" s="653"/>
    </row>
    <row r="5" spans="1:4" ht="15.75" customHeight="1" thickBot="1">
      <c r="A5" s="473"/>
      <c r="B5" s="473"/>
      <c r="C5" s="474" t="str">
        <f>'KV_4.sz.mell.'!C5</f>
        <v>Forintban!</v>
      </c>
      <c r="D5" s="99"/>
    </row>
    <row r="6" spans="1:3" ht="26.25" customHeight="1" thickBot="1">
      <c r="A6" s="475" t="s">
        <v>7</v>
      </c>
      <c r="B6" s="476" t="s">
        <v>152</v>
      </c>
      <c r="C6" s="477" t="s">
        <v>159</v>
      </c>
    </row>
    <row r="7" spans="1:3" ht="15.75" thickBot="1">
      <c r="A7" s="106"/>
      <c r="B7" s="361" t="s">
        <v>420</v>
      </c>
      <c r="C7" s="362" t="s">
        <v>421</v>
      </c>
    </row>
    <row r="8" spans="1:3" ht="15">
      <c r="A8" s="107" t="s">
        <v>9</v>
      </c>
      <c r="B8" s="114"/>
      <c r="C8" s="111"/>
    </row>
    <row r="9" spans="1:3" ht="15">
      <c r="A9" s="108" t="s">
        <v>10</v>
      </c>
      <c r="B9" s="115"/>
      <c r="C9" s="112"/>
    </row>
    <row r="10" spans="1:3" ht="15.75" thickBot="1">
      <c r="A10" s="109" t="s">
        <v>11</v>
      </c>
      <c r="B10" s="116"/>
      <c r="C10" s="113"/>
    </row>
    <row r="11" spans="1:3" s="334" customFormat="1" ht="17.25" customHeight="1" thickBot="1">
      <c r="A11" s="335" t="s">
        <v>12</v>
      </c>
      <c r="B11" s="80" t="s">
        <v>153</v>
      </c>
      <c r="C11" s="110">
        <f>SUM(C8:C10)</f>
        <v>0</v>
      </c>
    </row>
    <row r="15" ht="15.75">
      <c r="B15" s="74"/>
    </row>
  </sheetData>
  <sheetProtection sheet="1"/>
  <mergeCells count="2">
    <mergeCell ref="A4:C4"/>
    <mergeCell ref="B2:C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zoomScale="120" zoomScaleNormal="120" workbookViewId="0" topLeftCell="A1">
      <selection activeCell="F61" sqref="F61"/>
    </sheetView>
  </sheetViews>
  <sheetFormatPr defaultColWidth="9.00390625" defaultRowHeight="12.75"/>
  <cols>
    <col min="1" max="1" width="47.125" style="30" customWidth="1"/>
    <col min="2" max="2" width="15.625" style="29" customWidth="1"/>
    <col min="3" max="3" width="16.375" style="29" customWidth="1"/>
    <col min="4" max="4" width="18.00390625" style="29" customWidth="1"/>
    <col min="5" max="5" width="16.625" style="29" customWidth="1"/>
    <col min="6" max="6" width="18.875" style="38" customWidth="1"/>
    <col min="7" max="8" width="12.875" style="29" customWidth="1"/>
    <col min="9" max="9" width="13.875" style="29" customWidth="1"/>
    <col min="10" max="16384" width="9.375" style="29" customWidth="1"/>
  </cols>
  <sheetData>
    <row r="1" spans="1:6" ht="12.75">
      <c r="A1" s="452"/>
      <c r="B1" s="443"/>
      <c r="C1" s="443"/>
      <c r="D1" s="443"/>
      <c r="E1" s="443"/>
      <c r="F1" s="443"/>
    </row>
    <row r="2" spans="1:6" ht="18" customHeight="1">
      <c r="A2" s="452"/>
      <c r="B2" s="658" t="str">
        <f>CONCATENATE("6. melléklet ",ALAPADATOK!A7," ",ALAPADATOK!B7," ",ALAPADATOK!C7," ",ALAPADATOK!D7," ",ALAPADATOK!E7," ",ALAPADATOK!F7," ",ALAPADATOK!G7," ",ALAPADATOK!H7)</f>
        <v>6. melléklet a 9 / 2019 ( X.01. ) önkormányzati rendelethez</v>
      </c>
      <c r="C2" s="659"/>
      <c r="D2" s="659"/>
      <c r="E2" s="659"/>
      <c r="F2" s="659"/>
    </row>
    <row r="3" spans="1:6" ht="12.75">
      <c r="A3" s="452"/>
      <c r="B3" s="443"/>
      <c r="C3" s="443"/>
      <c r="D3" s="443"/>
      <c r="E3" s="443"/>
      <c r="F3" s="443"/>
    </row>
    <row r="4" spans="1:6" ht="25.5" customHeight="1">
      <c r="A4" s="657" t="s">
        <v>0</v>
      </c>
      <c r="B4" s="657"/>
      <c r="C4" s="657"/>
      <c r="D4" s="657"/>
      <c r="E4" s="657"/>
      <c r="F4" s="657"/>
    </row>
    <row r="5" spans="1:6" ht="22.5" customHeight="1" thickBot="1">
      <c r="A5" s="452"/>
      <c r="B5" s="443"/>
      <c r="C5" s="443"/>
      <c r="D5" s="443"/>
      <c r="E5" s="443"/>
      <c r="F5" s="453" t="str">
        <f>'KV_5.sz.mell.'!C5</f>
        <v>Forintban!</v>
      </c>
    </row>
    <row r="6" spans="1:6" s="31" customFormat="1" ht="44.25" customHeight="1" thickBot="1">
      <c r="A6" s="454" t="s">
        <v>54</v>
      </c>
      <c r="B6" s="455" t="s">
        <v>55</v>
      </c>
      <c r="C6" s="455" t="s">
        <v>56</v>
      </c>
      <c r="D6" s="455" t="str">
        <f>+CONCATENATE("Felhasználás   ",LEFT(KV_ÖSSZEFÜGGÉSEK!A5,4)-1,". XII. 31-ig")</f>
        <v>Felhasználás   2018. XII. 31-ig</v>
      </c>
      <c r="E6" s="455" t="str">
        <f>+'KV_1.1.sz.mell.'!E8</f>
        <v>2019. évi II. módosított előirányzat (2019.09.30.)</v>
      </c>
      <c r="F6" s="456" t="str">
        <f>+CONCATENATE(LEFT(KV_ÖSSZEFÜGGÉSEK!A5,4),". utáni szükséglet")</f>
        <v>2019. utáni szükséglet</v>
      </c>
    </row>
    <row r="7" spans="1:6" s="38" customFormat="1" ht="12" customHeight="1" thickBot="1">
      <c r="A7" s="36" t="s">
        <v>420</v>
      </c>
      <c r="B7" s="37" t="s">
        <v>421</v>
      </c>
      <c r="C7" s="37" t="s">
        <v>422</v>
      </c>
      <c r="D7" s="37" t="s">
        <v>424</v>
      </c>
      <c r="E7" s="37" t="s">
        <v>423</v>
      </c>
      <c r="F7" s="363" t="s">
        <v>472</v>
      </c>
    </row>
    <row r="8" spans="1:6" ht="15.75" customHeight="1">
      <c r="A8" s="336" t="s">
        <v>602</v>
      </c>
      <c r="B8" s="21">
        <v>6097358</v>
      </c>
      <c r="C8" s="337" t="s">
        <v>598</v>
      </c>
      <c r="D8" s="21"/>
      <c r="E8" s="21">
        <v>6097358</v>
      </c>
      <c r="F8" s="39">
        <f aca="true" t="shared" si="0" ref="F8:F23">B8-D8-E8</f>
        <v>0</v>
      </c>
    </row>
    <row r="9" spans="1:6" ht="15.75" customHeight="1">
      <c r="A9" s="336" t="s">
        <v>603</v>
      </c>
      <c r="B9" s="21">
        <v>127593862</v>
      </c>
      <c r="C9" s="337" t="s">
        <v>598</v>
      </c>
      <c r="D9" s="21"/>
      <c r="E9" s="21">
        <v>127593862</v>
      </c>
      <c r="F9" s="39">
        <f t="shared" si="0"/>
        <v>0</v>
      </c>
    </row>
    <row r="10" spans="1:6" ht="15.75" customHeight="1">
      <c r="A10" s="486" t="s">
        <v>604</v>
      </c>
      <c r="B10" s="21">
        <v>500000</v>
      </c>
      <c r="C10" s="337" t="s">
        <v>598</v>
      </c>
      <c r="D10" s="21"/>
      <c r="E10" s="21">
        <v>500000</v>
      </c>
      <c r="F10" s="39">
        <f t="shared" si="0"/>
        <v>0</v>
      </c>
    </row>
    <row r="11" spans="1:6" ht="15.75" customHeight="1">
      <c r="A11" s="486" t="s">
        <v>605</v>
      </c>
      <c r="B11" s="21">
        <v>323012</v>
      </c>
      <c r="C11" s="337" t="s">
        <v>598</v>
      </c>
      <c r="D11" s="21"/>
      <c r="E11" s="21">
        <v>323012</v>
      </c>
      <c r="F11" s="39">
        <f t="shared" si="0"/>
        <v>0</v>
      </c>
    </row>
    <row r="12" spans="1:6" ht="15.75" customHeight="1">
      <c r="A12" s="486" t="s">
        <v>607</v>
      </c>
      <c r="B12" s="21">
        <v>300000</v>
      </c>
      <c r="C12" s="337" t="s">
        <v>598</v>
      </c>
      <c r="D12" s="21"/>
      <c r="E12" s="21">
        <v>300000</v>
      </c>
      <c r="F12" s="39">
        <f t="shared" si="0"/>
        <v>0</v>
      </c>
    </row>
    <row r="13" spans="1:6" ht="15.75" customHeight="1">
      <c r="A13" s="486" t="s">
        <v>606</v>
      </c>
      <c r="B13" s="21">
        <v>390500</v>
      </c>
      <c r="C13" s="337" t="s">
        <v>598</v>
      </c>
      <c r="D13" s="21"/>
      <c r="E13" s="21">
        <v>390500</v>
      </c>
      <c r="F13" s="39">
        <f t="shared" si="0"/>
        <v>0</v>
      </c>
    </row>
    <row r="14" spans="1:6" ht="15.75" customHeight="1">
      <c r="A14" s="336"/>
      <c r="B14" s="21"/>
      <c r="C14" s="337"/>
      <c r="D14" s="21"/>
      <c r="E14" s="21"/>
      <c r="F14" s="39">
        <f t="shared" si="0"/>
        <v>0</v>
      </c>
    </row>
    <row r="15" spans="1:6" ht="15.75" customHeight="1">
      <c r="A15" s="336"/>
      <c r="B15" s="21"/>
      <c r="C15" s="337"/>
      <c r="D15" s="21"/>
      <c r="E15" s="21"/>
      <c r="F15" s="39">
        <f t="shared" si="0"/>
        <v>0</v>
      </c>
    </row>
    <row r="16" spans="1:6" ht="15.75" customHeight="1">
      <c r="A16" s="336"/>
      <c r="B16" s="21"/>
      <c r="C16" s="337"/>
      <c r="D16" s="21"/>
      <c r="E16" s="21"/>
      <c r="F16" s="39">
        <f t="shared" si="0"/>
        <v>0</v>
      </c>
    </row>
    <row r="17" spans="1:6" ht="15.75" customHeight="1">
      <c r="A17" s="336"/>
      <c r="B17" s="21"/>
      <c r="C17" s="337"/>
      <c r="D17" s="21"/>
      <c r="E17" s="21"/>
      <c r="F17" s="39">
        <f t="shared" si="0"/>
        <v>0</v>
      </c>
    </row>
    <row r="18" spans="1:6" ht="15.75" customHeight="1">
      <c r="A18" s="336"/>
      <c r="B18" s="21"/>
      <c r="C18" s="337"/>
      <c r="D18" s="21"/>
      <c r="E18" s="21"/>
      <c r="F18" s="39">
        <f t="shared" si="0"/>
        <v>0</v>
      </c>
    </row>
    <row r="19" spans="1:6" ht="15.75" customHeight="1">
      <c r="A19" s="336"/>
      <c r="B19" s="21"/>
      <c r="C19" s="337"/>
      <c r="D19" s="21"/>
      <c r="E19" s="21"/>
      <c r="F19" s="39">
        <f t="shared" si="0"/>
        <v>0</v>
      </c>
    </row>
    <row r="20" spans="1:6" ht="15.75" customHeight="1">
      <c r="A20" s="336"/>
      <c r="B20" s="21"/>
      <c r="C20" s="337"/>
      <c r="D20" s="21"/>
      <c r="E20" s="21"/>
      <c r="F20" s="39">
        <f t="shared" si="0"/>
        <v>0</v>
      </c>
    </row>
    <row r="21" spans="1:6" ht="15.75" customHeight="1">
      <c r="A21" s="336"/>
      <c r="B21" s="21"/>
      <c r="C21" s="337"/>
      <c r="D21" s="21"/>
      <c r="E21" s="21"/>
      <c r="F21" s="39">
        <f t="shared" si="0"/>
        <v>0</v>
      </c>
    </row>
    <row r="22" spans="1:6" ht="15.75" customHeight="1">
      <c r="A22" s="336"/>
      <c r="B22" s="21"/>
      <c r="C22" s="337"/>
      <c r="D22" s="21"/>
      <c r="E22" s="21"/>
      <c r="F22" s="39">
        <f t="shared" si="0"/>
        <v>0</v>
      </c>
    </row>
    <row r="23" spans="1:6" ht="15.75" customHeight="1" thickBot="1">
      <c r="A23" s="40"/>
      <c r="B23" s="22"/>
      <c r="C23" s="338"/>
      <c r="D23" s="22"/>
      <c r="E23" s="22"/>
      <c r="F23" s="41">
        <f t="shared" si="0"/>
        <v>0</v>
      </c>
    </row>
    <row r="24" spans="1:6" s="44" customFormat="1" ht="18" customHeight="1" thickBot="1">
      <c r="A24" s="120" t="s">
        <v>53</v>
      </c>
      <c r="B24" s="42">
        <f>SUM(B8:B23)</f>
        <v>135204732</v>
      </c>
      <c r="C24" s="69"/>
      <c r="D24" s="42">
        <f>SUM(D8:D23)</f>
        <v>0</v>
      </c>
      <c r="E24" s="42">
        <f>SUM(E8:E23)</f>
        <v>135204732</v>
      </c>
      <c r="F24" s="43">
        <f>SUM(F8:F23)</f>
        <v>0</v>
      </c>
    </row>
  </sheetData>
  <sheetProtection/>
  <mergeCells count="2">
    <mergeCell ref="A4:F4"/>
    <mergeCell ref="B2:F2"/>
  </mergeCells>
  <printOptions horizontalCentered="1"/>
  <pageMargins left="0.7874015748031497" right="0.7874015748031497" top="1.0236220472440944" bottom="0.984251968503937" header="0.7874015748031497" footer="0.7874015748031497"/>
  <pageSetup horizontalDpi="600" verticalDpi="600" orientation="landscape" paperSize="9" scale="10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F25"/>
  <sheetViews>
    <sheetView view="pageLayout" zoomScaleNormal="120" workbookViewId="0" topLeftCell="A1">
      <selection activeCell="A4" sqref="A4:F4"/>
    </sheetView>
  </sheetViews>
  <sheetFormatPr defaultColWidth="9.00390625" defaultRowHeight="12.75"/>
  <cols>
    <col min="1" max="1" width="60.625" style="30" customWidth="1"/>
    <col min="2" max="2" width="15.625" style="29" customWidth="1"/>
    <col min="3" max="3" width="16.375" style="29" customWidth="1"/>
    <col min="4" max="4" width="18.00390625" style="29" customWidth="1"/>
    <col min="5" max="5" width="16.625" style="29" customWidth="1"/>
    <col min="6" max="6" width="18.875" style="29" customWidth="1"/>
    <col min="7" max="8" width="12.875" style="29" customWidth="1"/>
    <col min="9" max="9" width="13.875" style="29" customWidth="1"/>
    <col min="10" max="16384" width="9.375" style="29" customWidth="1"/>
  </cols>
  <sheetData>
    <row r="1" spans="1:6" ht="12.75">
      <c r="A1" s="452"/>
      <c r="B1" s="443"/>
      <c r="C1" s="443"/>
      <c r="D1" s="443"/>
      <c r="E1" s="443"/>
      <c r="F1" s="443"/>
    </row>
    <row r="2" spans="1:6" ht="21" customHeight="1">
      <c r="A2" s="452"/>
      <c r="B2" s="658" t="str">
        <f>CONCATENATE("7. melléklet ",ALAPADATOK!A7," ",ALAPADATOK!B7," ",ALAPADATOK!C7," ",ALAPADATOK!D7," ",ALAPADATOK!E7," ",ALAPADATOK!F7," ",ALAPADATOK!G7," ",ALAPADATOK!H7)</f>
        <v>7. melléklet a 9 / 2019 ( X.01. ) önkormányzati rendelethez</v>
      </c>
      <c r="C2" s="658"/>
      <c r="D2" s="658"/>
      <c r="E2" s="658"/>
      <c r="F2" s="658"/>
    </row>
    <row r="3" spans="1:6" ht="12.75">
      <c r="A3" s="452"/>
      <c r="B3" s="443"/>
      <c r="C3" s="443"/>
      <c r="D3" s="443"/>
      <c r="E3" s="443"/>
      <c r="F3" s="443"/>
    </row>
    <row r="4" spans="1:6" ht="24.75" customHeight="1">
      <c r="A4" s="657" t="s">
        <v>1</v>
      </c>
      <c r="B4" s="657"/>
      <c r="C4" s="657"/>
      <c r="D4" s="657"/>
      <c r="E4" s="657"/>
      <c r="F4" s="657"/>
    </row>
    <row r="5" spans="1:6" ht="23.25" customHeight="1" thickBot="1">
      <c r="A5" s="452"/>
      <c r="B5" s="443"/>
      <c r="C5" s="443"/>
      <c r="D5" s="443"/>
      <c r="E5" s="443"/>
      <c r="F5" s="453" t="str">
        <f>'KV_6.sz.mell.'!F5</f>
        <v>Forintban!</v>
      </c>
    </row>
    <row r="6" spans="1:6" s="31" customFormat="1" ht="48.75" customHeight="1" thickBot="1">
      <c r="A6" s="454" t="s">
        <v>57</v>
      </c>
      <c r="B6" s="455" t="s">
        <v>55</v>
      </c>
      <c r="C6" s="455" t="s">
        <v>56</v>
      </c>
      <c r="D6" s="455" t="str">
        <f>+'KV_6.sz.mell.'!D6</f>
        <v>Felhasználás   2018. XII. 31-ig</v>
      </c>
      <c r="E6" s="455" t="str">
        <f>+'KV_6.sz.mell.'!E6</f>
        <v>2019. évi II. módosított előirányzat (2019.09.30.)</v>
      </c>
      <c r="F6" s="457" t="str">
        <f>+CONCATENATE(LEFT(KV_ÖSSZEFÜGGÉSEK!A5,4),". utáni szükséglet ",CHAR(10),"")</f>
        <v>2019. utáni szükséglet 
</v>
      </c>
    </row>
    <row r="7" spans="1:6" s="38" customFormat="1" ht="15" customHeight="1" thickBot="1">
      <c r="A7" s="36" t="s">
        <v>420</v>
      </c>
      <c r="B7" s="37" t="s">
        <v>421</v>
      </c>
      <c r="C7" s="37" t="s">
        <v>422</v>
      </c>
      <c r="D7" s="37" t="s">
        <v>424</v>
      </c>
      <c r="E7" s="37" t="s">
        <v>423</v>
      </c>
      <c r="F7" s="364" t="s">
        <v>472</v>
      </c>
    </row>
    <row r="8" spans="1:6" ht="15.75" customHeight="1">
      <c r="A8" s="45" t="s">
        <v>600</v>
      </c>
      <c r="B8" s="46">
        <v>40267833</v>
      </c>
      <c r="C8" s="339" t="s">
        <v>598</v>
      </c>
      <c r="D8" s="46"/>
      <c r="E8" s="46">
        <v>40267833</v>
      </c>
      <c r="F8" s="47">
        <f aca="true" t="shared" si="0" ref="F8:F24">B8-D8-E8</f>
        <v>0</v>
      </c>
    </row>
    <row r="9" spans="1:6" ht="15.75" customHeight="1">
      <c r="A9" s="45" t="s">
        <v>599</v>
      </c>
      <c r="B9" s="46">
        <v>33286449</v>
      </c>
      <c r="C9" s="339" t="s">
        <v>598</v>
      </c>
      <c r="D9" s="46"/>
      <c r="E9" s="46">
        <v>33286449</v>
      </c>
      <c r="F9" s="47">
        <f t="shared" si="0"/>
        <v>0</v>
      </c>
    </row>
    <row r="10" spans="1:6" ht="15.75" customHeight="1">
      <c r="A10" s="45" t="s">
        <v>601</v>
      </c>
      <c r="B10" s="46">
        <v>40510079</v>
      </c>
      <c r="C10" s="339" t="s">
        <v>598</v>
      </c>
      <c r="D10" s="46"/>
      <c r="E10" s="46">
        <v>40510079</v>
      </c>
      <c r="F10" s="47">
        <f t="shared" si="0"/>
        <v>0</v>
      </c>
    </row>
    <row r="11" spans="1:6" ht="15.75" customHeight="1">
      <c r="A11" s="45"/>
      <c r="B11" s="46"/>
      <c r="C11" s="339"/>
      <c r="D11" s="46"/>
      <c r="E11" s="46"/>
      <c r="F11" s="47">
        <f t="shared" si="0"/>
        <v>0</v>
      </c>
    </row>
    <row r="12" spans="1:6" ht="15.75" customHeight="1">
      <c r="A12" s="45"/>
      <c r="B12" s="46"/>
      <c r="C12" s="339"/>
      <c r="D12" s="46"/>
      <c r="E12" s="46"/>
      <c r="F12" s="47">
        <f t="shared" si="0"/>
        <v>0</v>
      </c>
    </row>
    <row r="13" spans="1:6" ht="15.75" customHeight="1">
      <c r="A13" s="45"/>
      <c r="B13" s="46"/>
      <c r="C13" s="339"/>
      <c r="D13" s="46"/>
      <c r="E13" s="46"/>
      <c r="F13" s="47">
        <f t="shared" si="0"/>
        <v>0</v>
      </c>
    </row>
    <row r="14" spans="1:6" ht="15.75" customHeight="1">
      <c r="A14" s="45"/>
      <c r="B14" s="46"/>
      <c r="C14" s="339"/>
      <c r="D14" s="46"/>
      <c r="E14" s="46"/>
      <c r="F14" s="47">
        <f t="shared" si="0"/>
        <v>0</v>
      </c>
    </row>
    <row r="15" spans="1:6" ht="15.75" customHeight="1">
      <c r="A15" s="45"/>
      <c r="B15" s="46"/>
      <c r="C15" s="339"/>
      <c r="D15" s="46"/>
      <c r="E15" s="46"/>
      <c r="F15" s="47">
        <f t="shared" si="0"/>
        <v>0</v>
      </c>
    </row>
    <row r="16" spans="1:6" ht="15.75" customHeight="1">
      <c r="A16" s="45"/>
      <c r="B16" s="46"/>
      <c r="C16" s="339"/>
      <c r="D16" s="46"/>
      <c r="E16" s="46"/>
      <c r="F16" s="47">
        <f t="shared" si="0"/>
        <v>0</v>
      </c>
    </row>
    <row r="17" spans="1:6" ht="15.75" customHeight="1">
      <c r="A17" s="45"/>
      <c r="B17" s="46"/>
      <c r="C17" s="339"/>
      <c r="D17" s="46"/>
      <c r="E17" s="46"/>
      <c r="F17" s="47">
        <f t="shared" si="0"/>
        <v>0</v>
      </c>
    </row>
    <row r="18" spans="1:6" ht="15.75" customHeight="1">
      <c r="A18" s="45"/>
      <c r="B18" s="46"/>
      <c r="C18" s="339"/>
      <c r="D18" s="46"/>
      <c r="E18" s="46"/>
      <c r="F18" s="47">
        <f t="shared" si="0"/>
        <v>0</v>
      </c>
    </row>
    <row r="19" spans="1:6" ht="15.75" customHeight="1">
      <c r="A19" s="45"/>
      <c r="B19" s="46"/>
      <c r="C19" s="339"/>
      <c r="D19" s="46"/>
      <c r="E19" s="46"/>
      <c r="F19" s="47">
        <f t="shared" si="0"/>
        <v>0</v>
      </c>
    </row>
    <row r="20" spans="1:6" ht="15.75" customHeight="1">
      <c r="A20" s="45"/>
      <c r="B20" s="46"/>
      <c r="C20" s="339"/>
      <c r="D20" s="46"/>
      <c r="E20" s="46"/>
      <c r="F20" s="47">
        <f t="shared" si="0"/>
        <v>0</v>
      </c>
    </row>
    <row r="21" spans="1:6" ht="15.75" customHeight="1">
      <c r="A21" s="45"/>
      <c r="B21" s="46"/>
      <c r="C21" s="339"/>
      <c r="D21" s="46"/>
      <c r="E21" s="46"/>
      <c r="F21" s="47">
        <f t="shared" si="0"/>
        <v>0</v>
      </c>
    </row>
    <row r="22" spans="1:6" ht="15.75" customHeight="1">
      <c r="A22" s="45"/>
      <c r="B22" s="46"/>
      <c r="C22" s="339"/>
      <c r="D22" s="46"/>
      <c r="E22" s="46"/>
      <c r="F22" s="47">
        <f t="shared" si="0"/>
        <v>0</v>
      </c>
    </row>
    <row r="23" spans="1:6" ht="15.75" customHeight="1">
      <c r="A23" s="45"/>
      <c r="B23" s="46"/>
      <c r="C23" s="339"/>
      <c r="D23" s="46"/>
      <c r="E23" s="46"/>
      <c r="F23" s="47">
        <f t="shared" si="0"/>
        <v>0</v>
      </c>
    </row>
    <row r="24" spans="1:6" ht="15.75" customHeight="1" thickBot="1">
      <c r="A24" s="48"/>
      <c r="B24" s="49"/>
      <c r="C24" s="340"/>
      <c r="D24" s="49"/>
      <c r="E24" s="49"/>
      <c r="F24" s="50">
        <f t="shared" si="0"/>
        <v>0</v>
      </c>
    </row>
    <row r="25" spans="1:6" s="44" customFormat="1" ht="18" customHeight="1" thickBot="1">
      <c r="A25" s="120" t="s">
        <v>53</v>
      </c>
      <c r="B25" s="121">
        <f>SUM(B8:B24)</f>
        <v>114064361</v>
      </c>
      <c r="C25" s="70"/>
      <c r="D25" s="121">
        <f>SUM(D8:D24)</f>
        <v>0</v>
      </c>
      <c r="E25" s="121">
        <f>SUM(E8:E24)</f>
        <v>114064361</v>
      </c>
      <c r="F25" s="51">
        <f>SUM(F8:F24)</f>
        <v>0</v>
      </c>
    </row>
  </sheetData>
  <sheetProtection sheet="1"/>
  <mergeCells count="2">
    <mergeCell ref="A4:F4"/>
    <mergeCell ref="B2:F2"/>
  </mergeCells>
  <printOptions horizontalCentered="1"/>
  <pageMargins left="0.7874015748031497" right="0.7874015748031497" top="1.220472440944882" bottom="0.984251968503937" header="0.7874015748031497" footer="0.7874015748031497"/>
  <pageSetup horizontalDpi="600" verticalDpi="600" orientation="landscape" paperSize="9" scale="95" r:id="rId1"/>
  <headerFooter alignWithMargins="0">
    <oddHeader xml:space="preserve">&amp;R&amp;"Times New Roman CE,Félkövér dőlt"&amp;12 &amp;11 &amp;"Times New Roman CE,Normál"&amp;10
  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E148"/>
  <sheetViews>
    <sheetView zoomScale="120" zoomScaleNormal="120" workbookViewId="0" topLeftCell="A13">
      <selection activeCell="D34" sqref="D34"/>
    </sheetView>
  </sheetViews>
  <sheetFormatPr defaultColWidth="9.00390625" defaultRowHeight="12.75"/>
  <cols>
    <col min="1" max="1" width="38.625" style="33" customWidth="1"/>
    <col min="2" max="5" width="13.875" style="33" customWidth="1"/>
    <col min="6" max="16384" width="9.375" style="33" customWidth="1"/>
  </cols>
  <sheetData>
    <row r="1" spans="1:5" ht="15">
      <c r="A1" s="660" t="str">
        <f>CONCATENATE("8. melléklet ",ALAPADATOK!A7," ",ALAPADATOK!B7," ",ALAPADATOK!C7," ",ALAPADATOK!D7," ",ALAPADATOK!E7," ",ALAPADATOK!F7," ",ALAPADATOK!G7," ",ALAPADATOK!H7)</f>
        <v>8. melléklet a 9 / 2019 ( X.01. ) önkormányzati rendelethez</v>
      </c>
      <c r="B1" s="661"/>
      <c r="C1" s="661"/>
      <c r="D1" s="661"/>
      <c r="E1" s="661"/>
    </row>
    <row r="2" spans="1:5" ht="10.5" customHeight="1">
      <c r="A2" s="464"/>
      <c r="B2" s="465"/>
      <c r="C2" s="465"/>
      <c r="D2" s="465"/>
      <c r="E2" s="465"/>
    </row>
    <row r="3" spans="1:5" ht="15.75">
      <c r="A3" s="664" t="s">
        <v>559</v>
      </c>
      <c r="B3" s="665"/>
      <c r="C3" s="665"/>
      <c r="D3" s="665"/>
      <c r="E3" s="665"/>
    </row>
    <row r="4" spans="1:5" ht="15.75">
      <c r="A4" s="664" t="s">
        <v>560</v>
      </c>
      <c r="B4" s="664"/>
      <c r="C4" s="664"/>
      <c r="D4" s="664"/>
      <c r="E4" s="664"/>
    </row>
    <row r="5" spans="1:5" ht="33" customHeight="1">
      <c r="A5" s="381" t="s">
        <v>102</v>
      </c>
      <c r="B5" s="662" t="s">
        <v>573</v>
      </c>
      <c r="C5" s="662"/>
      <c r="D5" s="662"/>
      <c r="E5" s="662"/>
    </row>
    <row r="6" spans="1:5" ht="14.25" thickBot="1">
      <c r="A6" s="102"/>
      <c r="B6" s="102"/>
      <c r="C6" s="102"/>
      <c r="D6" s="663" t="str">
        <f>'KV_7.sz.mell.'!F5</f>
        <v>Forintban!</v>
      </c>
      <c r="E6" s="663"/>
    </row>
    <row r="7" spans="1:5" ht="15" customHeight="1" thickBot="1">
      <c r="A7" s="458" t="s">
        <v>95</v>
      </c>
      <c r="B7" s="459" t="str">
        <f>CONCATENATE((LEFT(KV_ÖSSZEFÜGGÉSEK!A5,4)),".")</f>
        <v>2019.</v>
      </c>
      <c r="C7" s="459" t="str">
        <f>CONCATENATE((LEFT(KV_ÖSSZEFÜGGÉSEK!A5,4))+1,".")</f>
        <v>2020.</v>
      </c>
      <c r="D7" s="459" t="str">
        <f>CONCATENATE((LEFT(KV_ÖSSZEFÜGGÉSEK!A5,4))+1,". után")</f>
        <v>2020. után</v>
      </c>
      <c r="E7" s="460" t="s">
        <v>42</v>
      </c>
    </row>
    <row r="8" spans="1:5" ht="12.75">
      <c r="A8" s="135" t="s">
        <v>96</v>
      </c>
      <c r="B8" s="58"/>
      <c r="C8" s="58"/>
      <c r="D8" s="58"/>
      <c r="E8" s="136">
        <f aca="true" t="shared" si="0" ref="E8:E14">SUM(B8:D8)</f>
        <v>0</v>
      </c>
    </row>
    <row r="9" spans="1:5" ht="12.75">
      <c r="A9" s="137" t="s">
        <v>107</v>
      </c>
      <c r="B9" s="59"/>
      <c r="C9" s="59"/>
      <c r="D9" s="59"/>
      <c r="E9" s="138">
        <f t="shared" si="0"/>
        <v>0</v>
      </c>
    </row>
    <row r="10" spans="1:5" ht="12.75">
      <c r="A10" s="139" t="s">
        <v>97</v>
      </c>
      <c r="B10" s="60">
        <v>179629826</v>
      </c>
      <c r="C10" s="60"/>
      <c r="D10" s="60"/>
      <c r="E10" s="140">
        <f t="shared" si="0"/>
        <v>179629826</v>
      </c>
    </row>
    <row r="11" spans="1:5" ht="12.75">
      <c r="A11" s="139" t="s">
        <v>108</v>
      </c>
      <c r="B11" s="60"/>
      <c r="C11" s="60"/>
      <c r="D11" s="60"/>
      <c r="E11" s="140">
        <f t="shared" si="0"/>
        <v>0</v>
      </c>
    </row>
    <row r="12" spans="1:5" ht="12.75">
      <c r="A12" s="139" t="s">
        <v>98</v>
      </c>
      <c r="B12" s="60"/>
      <c r="C12" s="60"/>
      <c r="D12" s="60"/>
      <c r="E12" s="140">
        <f t="shared" si="0"/>
        <v>0</v>
      </c>
    </row>
    <row r="13" spans="1:5" ht="12.75">
      <c r="A13" s="139" t="s">
        <v>99</v>
      </c>
      <c r="B13" s="60"/>
      <c r="C13" s="60"/>
      <c r="D13" s="60"/>
      <c r="E13" s="140">
        <f t="shared" si="0"/>
        <v>0</v>
      </c>
    </row>
    <row r="14" spans="1:5" ht="13.5" thickBot="1">
      <c r="A14" s="61"/>
      <c r="B14" s="62"/>
      <c r="C14" s="62"/>
      <c r="D14" s="62"/>
      <c r="E14" s="140">
        <f t="shared" si="0"/>
        <v>0</v>
      </c>
    </row>
    <row r="15" spans="1:5" ht="13.5" thickBot="1">
      <c r="A15" s="141" t="s">
        <v>101</v>
      </c>
      <c r="B15" s="142">
        <f>B8+SUM(B10:B14)</f>
        <v>179629826</v>
      </c>
      <c r="C15" s="142">
        <f>C8+SUM(C10:C14)</f>
        <v>0</v>
      </c>
      <c r="D15" s="142">
        <f>D8+SUM(D10:D14)</f>
        <v>0</v>
      </c>
      <c r="E15" s="143">
        <f>E8+SUM(E10:E14)</f>
        <v>179629826</v>
      </c>
    </row>
    <row r="16" spans="1:5" ht="13.5" thickBot="1">
      <c r="A16" s="34"/>
      <c r="B16" s="34"/>
      <c r="C16" s="34"/>
      <c r="D16" s="34"/>
      <c r="E16" s="34"/>
    </row>
    <row r="17" spans="1:5" ht="15" customHeight="1" thickBot="1">
      <c r="A17" s="132" t="s">
        <v>100</v>
      </c>
      <c r="B17" s="133" t="str">
        <f>+B7</f>
        <v>2019.</v>
      </c>
      <c r="C17" s="133" t="str">
        <f>+C7</f>
        <v>2020.</v>
      </c>
      <c r="D17" s="133" t="str">
        <f>+D7</f>
        <v>2020. után</v>
      </c>
      <c r="E17" s="134" t="s">
        <v>42</v>
      </c>
    </row>
    <row r="18" spans="1:5" ht="12.75">
      <c r="A18" s="135" t="s">
        <v>104</v>
      </c>
      <c r="B18" s="58">
        <v>3080385</v>
      </c>
      <c r="C18" s="58"/>
      <c r="D18" s="58"/>
      <c r="E18" s="136">
        <f aca="true" t="shared" si="1" ref="E18:E23">SUM(B18:D18)</f>
        <v>3080385</v>
      </c>
    </row>
    <row r="19" spans="1:5" ht="12.75">
      <c r="A19" s="144" t="s">
        <v>574</v>
      </c>
      <c r="B19" s="60">
        <v>168103941</v>
      </c>
      <c r="C19" s="60"/>
      <c r="D19" s="60"/>
      <c r="E19" s="140">
        <f t="shared" si="1"/>
        <v>168103941</v>
      </c>
    </row>
    <row r="20" spans="1:5" ht="12.75">
      <c r="A20" s="139" t="s">
        <v>105</v>
      </c>
      <c r="B20" s="60">
        <v>8445500</v>
      </c>
      <c r="C20" s="60"/>
      <c r="D20" s="60"/>
      <c r="E20" s="140">
        <f t="shared" si="1"/>
        <v>8445500</v>
      </c>
    </row>
    <row r="21" spans="1:5" ht="12.75">
      <c r="A21" s="139" t="s">
        <v>106</v>
      </c>
      <c r="B21" s="60"/>
      <c r="C21" s="60"/>
      <c r="D21" s="60"/>
      <c r="E21" s="140">
        <f t="shared" si="1"/>
        <v>0</v>
      </c>
    </row>
    <row r="22" spans="1:5" ht="12.75">
      <c r="A22" s="63"/>
      <c r="B22" s="60"/>
      <c r="C22" s="60"/>
      <c r="D22" s="60"/>
      <c r="E22" s="140">
        <f t="shared" si="1"/>
        <v>0</v>
      </c>
    </row>
    <row r="23" spans="1:5" ht="13.5" thickBot="1">
      <c r="A23" s="61"/>
      <c r="B23" s="62"/>
      <c r="C23" s="62"/>
      <c r="D23" s="62"/>
      <c r="E23" s="140">
        <f t="shared" si="1"/>
        <v>0</v>
      </c>
    </row>
    <row r="24" spans="1:5" ht="13.5" thickBot="1">
      <c r="A24" s="141" t="s">
        <v>43</v>
      </c>
      <c r="B24" s="142">
        <f>SUM(B18:B23)</f>
        <v>179629826</v>
      </c>
      <c r="C24" s="142">
        <f>SUM(C18:C23)</f>
        <v>0</v>
      </c>
      <c r="D24" s="142">
        <f>SUM(D18:D23)</f>
        <v>0</v>
      </c>
      <c r="E24" s="143">
        <f>SUM(E18:E23)</f>
        <v>179629826</v>
      </c>
    </row>
    <row r="25" spans="1:5" ht="12.75">
      <c r="A25" s="131"/>
      <c r="B25" s="131"/>
      <c r="C25" s="131"/>
      <c r="D25" s="131"/>
      <c r="E25" s="131"/>
    </row>
    <row r="26" spans="1:5" ht="12.75">
      <c r="A26" s="102"/>
      <c r="B26" s="102"/>
      <c r="C26" s="102"/>
      <c r="D26" s="102"/>
      <c r="E26" s="102"/>
    </row>
    <row r="27" spans="1:5" ht="12.75">
      <c r="A27" s="102"/>
      <c r="B27" s="102"/>
      <c r="C27" s="102"/>
      <c r="D27" s="102"/>
      <c r="E27" s="102"/>
    </row>
    <row r="28" spans="1:5" ht="12.75">
      <c r="A28" s="102"/>
      <c r="B28" s="102"/>
      <c r="C28" s="102"/>
      <c r="D28" s="102"/>
      <c r="E28" s="102"/>
    </row>
    <row r="29" spans="1:5" ht="12.75">
      <c r="A29" s="102"/>
      <c r="B29" s="102"/>
      <c r="C29" s="102"/>
      <c r="D29" s="102"/>
      <c r="E29" s="102"/>
    </row>
    <row r="30" spans="1:5" ht="12.75">
      <c r="A30" s="102"/>
      <c r="B30" s="102"/>
      <c r="C30" s="102"/>
      <c r="D30" s="102"/>
      <c r="E30" s="102"/>
    </row>
    <row r="31" spans="1:5" ht="12.75">
      <c r="A31" s="102"/>
      <c r="B31" s="102"/>
      <c r="C31" s="102"/>
      <c r="D31" s="102"/>
      <c r="E31" s="102"/>
    </row>
    <row r="32" spans="1:5" ht="12.75">
      <c r="A32" s="102"/>
      <c r="B32" s="102"/>
      <c r="C32" s="102"/>
      <c r="D32" s="102"/>
      <c r="E32" s="102"/>
    </row>
    <row r="33" spans="1:5" ht="12.75">
      <c r="A33" s="102"/>
      <c r="B33" s="102"/>
      <c r="C33" s="102"/>
      <c r="D33" s="102"/>
      <c r="E33" s="102"/>
    </row>
    <row r="34" spans="1:5" ht="12.75">
      <c r="A34" s="102"/>
      <c r="B34" s="102"/>
      <c r="C34" s="102"/>
      <c r="D34" s="102"/>
      <c r="E34" s="102"/>
    </row>
    <row r="35" spans="1:5" ht="12.75">
      <c r="A35" s="102"/>
      <c r="B35" s="102"/>
      <c r="C35" s="102"/>
      <c r="D35" s="102"/>
      <c r="E35" s="102"/>
    </row>
    <row r="36" spans="1:5" ht="12.75">
      <c r="A36" s="102"/>
      <c r="B36" s="102"/>
      <c r="C36" s="102"/>
      <c r="D36" s="102"/>
      <c r="E36" s="102"/>
    </row>
    <row r="37" spans="1:5" ht="12.75">
      <c r="A37" s="102"/>
      <c r="B37" s="102"/>
      <c r="C37" s="102"/>
      <c r="D37" s="102"/>
      <c r="E37" s="102"/>
    </row>
    <row r="38" spans="1:5" ht="12.75">
      <c r="A38" s="102"/>
      <c r="B38" s="102"/>
      <c r="C38" s="102"/>
      <c r="D38" s="102"/>
      <c r="E38" s="102"/>
    </row>
    <row r="39" spans="1:5" ht="12.75">
      <c r="A39" s="102"/>
      <c r="B39" s="102"/>
      <c r="C39" s="102"/>
      <c r="D39" s="102"/>
      <c r="E39" s="102"/>
    </row>
    <row r="40" spans="1:5" ht="12.75">
      <c r="A40" s="102"/>
      <c r="B40" s="102"/>
      <c r="C40" s="102"/>
      <c r="D40" s="102"/>
      <c r="E40" s="102"/>
    </row>
    <row r="41" spans="1:5" ht="12.75">
      <c r="A41" s="102"/>
      <c r="B41" s="102"/>
      <c r="C41" s="102"/>
      <c r="D41" s="102"/>
      <c r="E41" s="102"/>
    </row>
    <row r="42" spans="1:5" ht="12.75">
      <c r="A42" s="102"/>
      <c r="B42" s="102"/>
      <c r="C42" s="102"/>
      <c r="D42" s="102"/>
      <c r="E42" s="102"/>
    </row>
    <row r="43" spans="1:5" ht="12.75">
      <c r="A43" s="102"/>
      <c r="B43" s="102"/>
      <c r="C43" s="102"/>
      <c r="D43" s="102"/>
      <c r="E43" s="102"/>
    </row>
    <row r="44" spans="1:5" ht="12.75">
      <c r="A44" s="102"/>
      <c r="B44" s="102"/>
      <c r="C44" s="102"/>
      <c r="D44" s="102"/>
      <c r="E44" s="102"/>
    </row>
    <row r="45" spans="1:5" ht="12.75">
      <c r="A45" s="102"/>
      <c r="B45" s="102"/>
      <c r="C45" s="102"/>
      <c r="D45" s="102"/>
      <c r="E45" s="102"/>
    </row>
    <row r="46" spans="1:5" ht="12.75">
      <c r="A46" s="102"/>
      <c r="B46" s="102"/>
      <c r="C46" s="102"/>
      <c r="D46" s="102"/>
      <c r="E46" s="102"/>
    </row>
    <row r="47" spans="1:5" ht="12.75">
      <c r="A47" s="102"/>
      <c r="B47" s="102"/>
      <c r="C47" s="102"/>
      <c r="D47" s="102"/>
      <c r="E47" s="102"/>
    </row>
    <row r="48" spans="1:5" ht="12.75">
      <c r="A48" s="102"/>
      <c r="B48" s="102"/>
      <c r="C48" s="102"/>
      <c r="D48" s="102"/>
      <c r="E48" s="102"/>
    </row>
    <row r="49" spans="1:5" ht="12.75">
      <c r="A49" s="102"/>
      <c r="B49" s="102"/>
      <c r="C49" s="102"/>
      <c r="D49" s="102"/>
      <c r="E49" s="102"/>
    </row>
    <row r="50" spans="1:5" ht="12.75">
      <c r="A50" s="102"/>
      <c r="B50" s="102"/>
      <c r="C50" s="102"/>
      <c r="D50" s="102"/>
      <c r="E50" s="102"/>
    </row>
    <row r="51" spans="1:5" ht="12.75">
      <c r="A51" s="102"/>
      <c r="B51" s="102"/>
      <c r="C51" s="102"/>
      <c r="D51" s="102"/>
      <c r="E51" s="102"/>
    </row>
    <row r="52" spans="1:5" ht="12.75">
      <c r="A52" s="102"/>
      <c r="B52" s="102"/>
      <c r="C52" s="102"/>
      <c r="D52" s="102"/>
      <c r="E52" s="102"/>
    </row>
    <row r="53" spans="1:5" ht="12.75">
      <c r="A53" s="102"/>
      <c r="B53" s="102"/>
      <c r="C53" s="102"/>
      <c r="D53" s="102"/>
      <c r="E53" s="102"/>
    </row>
    <row r="54" spans="1:5" ht="12.75">
      <c r="A54" s="102"/>
      <c r="B54" s="102"/>
      <c r="C54" s="102"/>
      <c r="D54" s="102"/>
      <c r="E54" s="102"/>
    </row>
    <row r="55" spans="1:5" ht="12.75">
      <c r="A55" s="102"/>
      <c r="B55" s="102"/>
      <c r="C55" s="102"/>
      <c r="D55" s="102"/>
      <c r="E55" s="102"/>
    </row>
    <row r="56" spans="1:5" ht="12.75">
      <c r="A56" s="102"/>
      <c r="B56" s="102"/>
      <c r="C56" s="102"/>
      <c r="D56" s="102"/>
      <c r="E56" s="102"/>
    </row>
    <row r="57" spans="1:5" ht="12.75">
      <c r="A57" s="102"/>
      <c r="B57" s="102"/>
      <c r="C57" s="102"/>
      <c r="D57" s="102"/>
      <c r="E57" s="102"/>
    </row>
    <row r="58" spans="1:5" ht="12.75">
      <c r="A58" s="102"/>
      <c r="B58" s="102"/>
      <c r="C58" s="102"/>
      <c r="D58" s="102"/>
      <c r="E58" s="102"/>
    </row>
    <row r="59" spans="1:5" ht="12.75">
      <c r="A59" s="102"/>
      <c r="B59" s="102"/>
      <c r="C59" s="102"/>
      <c r="D59" s="102"/>
      <c r="E59" s="102"/>
    </row>
    <row r="60" spans="1:5" ht="12.75">
      <c r="A60" s="102"/>
      <c r="B60" s="102"/>
      <c r="C60" s="102"/>
      <c r="D60" s="102"/>
      <c r="E60" s="102"/>
    </row>
    <row r="61" spans="1:5" ht="12.75">
      <c r="A61" s="102"/>
      <c r="B61" s="102"/>
      <c r="C61" s="102"/>
      <c r="D61" s="102"/>
      <c r="E61" s="102"/>
    </row>
    <row r="62" spans="1:5" ht="12.75">
      <c r="A62" s="102"/>
      <c r="B62" s="102"/>
      <c r="C62" s="102"/>
      <c r="D62" s="102"/>
      <c r="E62" s="102"/>
    </row>
    <row r="63" spans="1:5" ht="12.75">
      <c r="A63" s="102"/>
      <c r="B63" s="102"/>
      <c r="C63" s="102"/>
      <c r="D63" s="102"/>
      <c r="E63" s="102"/>
    </row>
    <row r="64" spans="1:5" ht="12.75">
      <c r="A64" s="102"/>
      <c r="B64" s="102"/>
      <c r="C64" s="102"/>
      <c r="D64" s="102"/>
      <c r="E64" s="102"/>
    </row>
    <row r="65" spans="1:5" ht="12.75">
      <c r="A65" s="102"/>
      <c r="B65" s="102"/>
      <c r="C65" s="102"/>
      <c r="D65" s="102"/>
      <c r="E65" s="102"/>
    </row>
    <row r="66" spans="1:5" ht="12.75">
      <c r="A66" s="102"/>
      <c r="B66" s="102"/>
      <c r="C66" s="102"/>
      <c r="D66" s="102"/>
      <c r="E66" s="102"/>
    </row>
    <row r="67" spans="1:5" ht="12.75">
      <c r="A67" s="102"/>
      <c r="B67" s="102"/>
      <c r="C67" s="102"/>
      <c r="D67" s="102"/>
      <c r="E67" s="102"/>
    </row>
    <row r="68" spans="1:5" ht="12.75">
      <c r="A68" s="102"/>
      <c r="B68" s="102"/>
      <c r="C68" s="102"/>
      <c r="D68" s="102"/>
      <c r="E68" s="102"/>
    </row>
    <row r="69" spans="1:5" ht="12.75">
      <c r="A69" s="102"/>
      <c r="B69" s="102"/>
      <c r="C69" s="102"/>
      <c r="D69" s="102"/>
      <c r="E69" s="102"/>
    </row>
    <row r="70" spans="1:5" ht="12.75">
      <c r="A70" s="102"/>
      <c r="B70" s="102"/>
      <c r="C70" s="102"/>
      <c r="D70" s="102"/>
      <c r="E70" s="102"/>
    </row>
    <row r="71" spans="1:5" ht="12.75">
      <c r="A71" s="102"/>
      <c r="B71" s="102"/>
      <c r="C71" s="102"/>
      <c r="D71" s="102"/>
      <c r="E71" s="102"/>
    </row>
    <row r="72" spans="1:5" ht="12.75">
      <c r="A72" s="102"/>
      <c r="B72" s="102"/>
      <c r="C72" s="102"/>
      <c r="D72" s="102"/>
      <c r="E72" s="102"/>
    </row>
    <row r="73" spans="1:5" ht="12.75">
      <c r="A73" s="102"/>
      <c r="B73" s="102"/>
      <c r="C73" s="102"/>
      <c r="D73" s="102"/>
      <c r="E73" s="102"/>
    </row>
    <row r="74" spans="1:5" ht="12.75">
      <c r="A74" s="102"/>
      <c r="B74" s="102"/>
      <c r="C74" s="102"/>
      <c r="D74" s="102"/>
      <c r="E74" s="102"/>
    </row>
    <row r="75" spans="1:5" ht="12.75">
      <c r="A75" s="102"/>
      <c r="B75" s="102"/>
      <c r="C75" s="102"/>
      <c r="D75" s="102"/>
      <c r="E75" s="102"/>
    </row>
    <row r="76" spans="1:5" ht="12.75">
      <c r="A76" s="102"/>
      <c r="B76" s="102"/>
      <c r="C76" s="102"/>
      <c r="D76" s="102"/>
      <c r="E76" s="102"/>
    </row>
    <row r="77" spans="1:5" ht="12.75">
      <c r="A77" s="102"/>
      <c r="B77" s="102"/>
      <c r="C77" s="102"/>
      <c r="D77" s="102"/>
      <c r="E77" s="102"/>
    </row>
    <row r="78" spans="1:5" ht="12.75">
      <c r="A78" s="102"/>
      <c r="B78" s="102"/>
      <c r="C78" s="102"/>
      <c r="D78" s="102"/>
      <c r="E78" s="102"/>
    </row>
    <row r="79" spans="1:5" ht="12.75">
      <c r="A79" s="102"/>
      <c r="B79" s="102"/>
      <c r="C79" s="102"/>
      <c r="D79" s="102"/>
      <c r="E79" s="102"/>
    </row>
    <row r="80" spans="1:5" ht="12.75">
      <c r="A80" s="102"/>
      <c r="B80" s="102"/>
      <c r="C80" s="102"/>
      <c r="D80" s="102"/>
      <c r="E80" s="102"/>
    </row>
    <row r="81" spans="1:5" ht="12.75">
      <c r="A81" s="102"/>
      <c r="B81" s="102"/>
      <c r="C81" s="102"/>
      <c r="D81" s="102"/>
      <c r="E81" s="102"/>
    </row>
    <row r="82" spans="1:5" ht="12.75">
      <c r="A82" s="102"/>
      <c r="B82" s="102"/>
      <c r="C82" s="102"/>
      <c r="D82" s="102"/>
      <c r="E82" s="102"/>
    </row>
    <row r="83" spans="1:5" ht="12.75">
      <c r="A83" s="102"/>
      <c r="B83" s="102"/>
      <c r="C83" s="102"/>
      <c r="D83" s="102"/>
      <c r="E83" s="102"/>
    </row>
    <row r="84" spans="1:5" ht="12.75">
      <c r="A84" s="102"/>
      <c r="B84" s="102"/>
      <c r="C84" s="102"/>
      <c r="D84" s="102"/>
      <c r="E84" s="102"/>
    </row>
    <row r="85" spans="1:5" ht="12.75">
      <c r="A85" s="102"/>
      <c r="B85" s="102"/>
      <c r="C85" s="102"/>
      <c r="D85" s="102"/>
      <c r="E85" s="102"/>
    </row>
    <row r="86" spans="1:5" ht="12.75">
      <c r="A86" s="102"/>
      <c r="B86" s="102"/>
      <c r="C86" s="102"/>
      <c r="D86" s="102"/>
      <c r="E86" s="102"/>
    </row>
    <row r="87" spans="1:5" ht="12.75">
      <c r="A87" s="102"/>
      <c r="B87" s="102"/>
      <c r="C87" s="102"/>
      <c r="D87" s="102"/>
      <c r="E87" s="102"/>
    </row>
    <row r="88" spans="1:5" ht="12.75">
      <c r="A88" s="102"/>
      <c r="B88" s="102"/>
      <c r="C88" s="102"/>
      <c r="D88" s="102"/>
      <c r="E88" s="102"/>
    </row>
    <row r="89" spans="1:5" ht="12.75">
      <c r="A89" s="102"/>
      <c r="B89" s="102"/>
      <c r="C89" s="102"/>
      <c r="D89" s="102"/>
      <c r="E89" s="102"/>
    </row>
    <row r="90" spans="1:5" ht="12.75">
      <c r="A90" s="102"/>
      <c r="B90" s="102"/>
      <c r="C90" s="102"/>
      <c r="D90" s="102"/>
      <c r="E90" s="102"/>
    </row>
    <row r="91" spans="1:5" ht="12.75">
      <c r="A91" s="102"/>
      <c r="B91" s="102"/>
      <c r="C91" s="102"/>
      <c r="D91" s="102"/>
      <c r="E91" s="102"/>
    </row>
    <row r="92" spans="1:5" ht="12.75">
      <c r="A92" s="102"/>
      <c r="B92" s="102"/>
      <c r="C92" s="102"/>
      <c r="D92" s="102"/>
      <c r="E92" s="102"/>
    </row>
    <row r="93" spans="1:5" ht="12.75">
      <c r="A93" s="102"/>
      <c r="B93" s="102"/>
      <c r="C93" s="102"/>
      <c r="D93" s="102"/>
      <c r="E93" s="102"/>
    </row>
    <row r="94" spans="1:5" ht="12.75">
      <c r="A94" s="102"/>
      <c r="B94" s="102"/>
      <c r="C94" s="102"/>
      <c r="D94" s="102"/>
      <c r="E94" s="102"/>
    </row>
    <row r="95" spans="1:5" ht="12.75">
      <c r="A95" s="102"/>
      <c r="B95" s="102"/>
      <c r="C95" s="102"/>
      <c r="D95" s="102"/>
      <c r="E95" s="102"/>
    </row>
    <row r="96" spans="1:5" ht="12.75">
      <c r="A96" s="102"/>
      <c r="B96" s="102"/>
      <c r="C96" s="102"/>
      <c r="D96" s="102"/>
      <c r="E96" s="102"/>
    </row>
    <row r="97" spans="1:5" ht="12.75">
      <c r="A97" s="102"/>
      <c r="B97" s="102"/>
      <c r="C97" s="102"/>
      <c r="D97" s="102"/>
      <c r="E97" s="102"/>
    </row>
    <row r="98" spans="1:5" ht="12.75">
      <c r="A98" s="102"/>
      <c r="B98" s="102"/>
      <c r="C98" s="102"/>
      <c r="D98" s="102"/>
      <c r="E98" s="102"/>
    </row>
    <row r="99" spans="1:5" ht="12.75">
      <c r="A99" s="102"/>
      <c r="B99" s="102"/>
      <c r="C99" s="102"/>
      <c r="D99" s="102"/>
      <c r="E99" s="102"/>
    </row>
    <row r="100" spans="1:5" ht="12.75">
      <c r="A100" s="102"/>
      <c r="B100" s="102"/>
      <c r="C100" s="102"/>
      <c r="D100" s="102"/>
      <c r="E100" s="102"/>
    </row>
    <row r="101" spans="1:5" ht="12.75">
      <c r="A101" s="102"/>
      <c r="B101" s="102"/>
      <c r="C101" s="102"/>
      <c r="D101" s="102"/>
      <c r="E101" s="102"/>
    </row>
    <row r="102" spans="1:5" ht="12.75">
      <c r="A102" s="102"/>
      <c r="B102" s="102"/>
      <c r="C102" s="102"/>
      <c r="D102" s="102"/>
      <c r="E102" s="102"/>
    </row>
    <row r="103" spans="1:5" ht="12.75">
      <c r="A103" s="102"/>
      <c r="B103" s="102"/>
      <c r="C103" s="102"/>
      <c r="D103" s="102"/>
      <c r="E103" s="102"/>
    </row>
    <row r="104" spans="1:5" ht="12.75">
      <c r="A104" s="102"/>
      <c r="B104" s="102"/>
      <c r="C104" s="102"/>
      <c r="D104" s="102"/>
      <c r="E104" s="102"/>
    </row>
    <row r="105" spans="1:5" ht="12.75">
      <c r="A105" s="102"/>
      <c r="B105" s="102"/>
      <c r="C105" s="102"/>
      <c r="D105" s="102"/>
      <c r="E105" s="102"/>
    </row>
    <row r="106" spans="1:5" ht="12.75">
      <c r="A106" s="102"/>
      <c r="B106" s="102"/>
      <c r="C106" s="102"/>
      <c r="D106" s="102"/>
      <c r="E106" s="102"/>
    </row>
    <row r="107" spans="1:5" ht="12.75">
      <c r="A107" s="102"/>
      <c r="B107" s="102"/>
      <c r="C107" s="102"/>
      <c r="D107" s="102"/>
      <c r="E107" s="102"/>
    </row>
    <row r="108" spans="1:5" ht="12.75">
      <c r="A108" s="102"/>
      <c r="B108" s="102"/>
      <c r="C108" s="102"/>
      <c r="D108" s="102"/>
      <c r="E108" s="102"/>
    </row>
    <row r="109" spans="1:5" ht="12.75">
      <c r="A109" s="102"/>
      <c r="B109" s="102"/>
      <c r="C109" s="102"/>
      <c r="D109" s="102"/>
      <c r="E109" s="102"/>
    </row>
    <row r="110" spans="1:5" ht="12.75">
      <c r="A110" s="102"/>
      <c r="B110" s="102"/>
      <c r="C110" s="102"/>
      <c r="D110" s="102"/>
      <c r="E110" s="102"/>
    </row>
    <row r="111" spans="1:5" ht="12.75">
      <c r="A111" s="102"/>
      <c r="B111" s="102"/>
      <c r="C111" s="102"/>
      <c r="D111" s="102"/>
      <c r="E111" s="102"/>
    </row>
    <row r="112" spans="1:5" ht="12.75">
      <c r="A112" s="102"/>
      <c r="B112" s="102"/>
      <c r="C112" s="102"/>
      <c r="D112" s="102"/>
      <c r="E112" s="102"/>
    </row>
    <row r="113" spans="1:5" ht="12.75">
      <c r="A113" s="102"/>
      <c r="B113" s="102"/>
      <c r="C113" s="102"/>
      <c r="D113" s="102"/>
      <c r="E113" s="102"/>
    </row>
    <row r="114" spans="1:5" ht="12.75">
      <c r="A114" s="102"/>
      <c r="B114" s="102"/>
      <c r="C114" s="102"/>
      <c r="D114" s="102"/>
      <c r="E114" s="102"/>
    </row>
    <row r="115" spans="1:5" ht="12.75">
      <c r="A115" s="102"/>
      <c r="B115" s="102"/>
      <c r="C115" s="102"/>
      <c r="D115" s="102"/>
      <c r="E115" s="102"/>
    </row>
    <row r="116" spans="1:5" ht="12.75">
      <c r="A116" s="102"/>
      <c r="B116" s="102"/>
      <c r="C116" s="102"/>
      <c r="D116" s="102"/>
      <c r="E116" s="102"/>
    </row>
    <row r="117" spans="1:5" ht="12.75">
      <c r="A117" s="102"/>
      <c r="B117" s="102"/>
      <c r="C117" s="102"/>
      <c r="D117" s="102"/>
      <c r="E117" s="102"/>
    </row>
    <row r="118" spans="1:5" ht="12.75">
      <c r="A118" s="102"/>
      <c r="B118" s="102"/>
      <c r="C118" s="102"/>
      <c r="D118" s="102"/>
      <c r="E118" s="102"/>
    </row>
    <row r="119" spans="1:5" ht="12.75">
      <c r="A119" s="102"/>
      <c r="B119" s="102"/>
      <c r="C119" s="102"/>
      <c r="D119" s="102"/>
      <c r="E119" s="102"/>
    </row>
    <row r="120" spans="1:5" ht="12.75">
      <c r="A120" s="102"/>
      <c r="B120" s="102"/>
      <c r="C120" s="102"/>
      <c r="D120" s="102"/>
      <c r="E120" s="102"/>
    </row>
    <row r="121" spans="1:5" ht="12.75">
      <c r="A121" s="102"/>
      <c r="B121" s="102"/>
      <c r="C121" s="102"/>
      <c r="D121" s="102"/>
      <c r="E121" s="102"/>
    </row>
    <row r="122" spans="1:5" ht="12.75">
      <c r="A122" s="102"/>
      <c r="B122" s="102"/>
      <c r="C122" s="102"/>
      <c r="D122" s="102"/>
      <c r="E122" s="102"/>
    </row>
    <row r="123" spans="1:5" ht="12.75">
      <c r="A123" s="102"/>
      <c r="B123" s="102"/>
      <c r="C123" s="102"/>
      <c r="D123" s="102"/>
      <c r="E123" s="102"/>
    </row>
    <row r="124" spans="1:5" ht="12.75">
      <c r="A124" s="102"/>
      <c r="B124" s="102"/>
      <c r="C124" s="102"/>
      <c r="D124" s="102"/>
      <c r="E124" s="102"/>
    </row>
    <row r="125" spans="1:5" ht="12.75">
      <c r="A125" s="102"/>
      <c r="B125" s="102"/>
      <c r="C125" s="102"/>
      <c r="D125" s="102"/>
      <c r="E125" s="102"/>
    </row>
    <row r="126" spans="1:5" ht="12.75">
      <c r="A126" s="102"/>
      <c r="B126" s="102"/>
      <c r="C126" s="102"/>
      <c r="D126" s="102"/>
      <c r="E126" s="102"/>
    </row>
    <row r="127" spans="1:5" ht="12.75">
      <c r="A127" s="102"/>
      <c r="B127" s="102"/>
      <c r="C127" s="102"/>
      <c r="D127" s="102"/>
      <c r="E127" s="102"/>
    </row>
    <row r="128" spans="1:5" ht="12.75">
      <c r="A128" s="102"/>
      <c r="B128" s="102"/>
      <c r="C128" s="102"/>
      <c r="D128" s="102"/>
      <c r="E128" s="102"/>
    </row>
    <row r="129" spans="1:5" ht="12.75">
      <c r="A129" s="102"/>
      <c r="B129" s="102"/>
      <c r="C129" s="102"/>
      <c r="D129" s="102"/>
      <c r="E129" s="102"/>
    </row>
    <row r="130" spans="1:5" ht="12.75">
      <c r="A130" s="102"/>
      <c r="B130" s="102"/>
      <c r="C130" s="102"/>
      <c r="D130" s="102"/>
      <c r="E130" s="102"/>
    </row>
    <row r="131" spans="1:5" ht="12.75">
      <c r="A131" s="102"/>
      <c r="B131" s="102"/>
      <c r="C131" s="102"/>
      <c r="D131" s="102"/>
      <c r="E131" s="102"/>
    </row>
    <row r="132" spans="1:5" ht="12.75">
      <c r="A132" s="102"/>
      <c r="B132" s="102"/>
      <c r="C132" s="102"/>
      <c r="D132" s="102"/>
      <c r="E132" s="102"/>
    </row>
    <row r="133" spans="1:5" ht="12.75">
      <c r="A133" s="102"/>
      <c r="B133" s="102"/>
      <c r="C133" s="102"/>
      <c r="D133" s="102"/>
      <c r="E133" s="102"/>
    </row>
    <row r="134" spans="1:5" ht="12.75">
      <c r="A134" s="102"/>
      <c r="B134" s="102"/>
      <c r="C134" s="102"/>
      <c r="D134" s="102"/>
      <c r="E134" s="102"/>
    </row>
    <row r="135" spans="1:5" ht="12.75">
      <c r="A135" s="102"/>
      <c r="B135" s="102"/>
      <c r="C135" s="102"/>
      <c r="D135" s="102"/>
      <c r="E135" s="102"/>
    </row>
    <row r="136" spans="1:5" ht="12.75">
      <c r="A136" s="102"/>
      <c r="B136" s="102"/>
      <c r="C136" s="102"/>
      <c r="D136" s="102"/>
      <c r="E136" s="102"/>
    </row>
    <row r="137" spans="1:5" ht="12.75">
      <c r="A137" s="102"/>
      <c r="B137" s="102"/>
      <c r="C137" s="102"/>
      <c r="D137" s="102"/>
      <c r="E137" s="102"/>
    </row>
    <row r="138" spans="1:5" ht="12.75">
      <c r="A138" s="102"/>
      <c r="B138" s="102"/>
      <c r="C138" s="102"/>
      <c r="D138" s="102"/>
      <c r="E138" s="102"/>
    </row>
    <row r="139" spans="1:5" ht="12.75">
      <c r="A139" s="102"/>
      <c r="B139" s="102"/>
      <c r="C139" s="102"/>
      <c r="D139" s="102"/>
      <c r="E139" s="102"/>
    </row>
    <row r="140" spans="1:5" ht="12.75">
      <c r="A140" s="102"/>
      <c r="B140" s="102"/>
      <c r="C140" s="102"/>
      <c r="D140" s="102"/>
      <c r="E140" s="102"/>
    </row>
    <row r="141" spans="1:5" ht="12.75">
      <c r="A141" s="102"/>
      <c r="B141" s="102"/>
      <c r="C141" s="102"/>
      <c r="D141" s="102"/>
      <c r="E141" s="102"/>
    </row>
    <row r="142" spans="1:5" ht="12.75">
      <c r="A142" s="102"/>
      <c r="B142" s="102"/>
      <c r="C142" s="102"/>
      <c r="D142" s="102"/>
      <c r="E142" s="102"/>
    </row>
    <row r="143" spans="1:5" ht="12.75">
      <c r="A143" s="102"/>
      <c r="B143" s="102"/>
      <c r="C143" s="102"/>
      <c r="D143" s="102"/>
      <c r="E143" s="102"/>
    </row>
    <row r="144" spans="1:5" ht="12.75">
      <c r="A144" s="102"/>
      <c r="B144" s="102"/>
      <c r="C144" s="102"/>
      <c r="D144" s="102"/>
      <c r="E144" s="102"/>
    </row>
    <row r="145" spans="1:5" ht="12.75">
      <c r="A145" s="102"/>
      <c r="B145" s="102"/>
      <c r="C145" s="102"/>
      <c r="D145" s="102"/>
      <c r="E145" s="102"/>
    </row>
    <row r="146" spans="1:5" ht="12.75">
      <c r="A146" s="102"/>
      <c r="B146" s="102"/>
      <c r="C146" s="102"/>
      <c r="D146" s="102"/>
      <c r="E146" s="102"/>
    </row>
    <row r="147" spans="1:5" ht="12.75">
      <c r="A147" s="102"/>
      <c r="B147" s="102"/>
      <c r="C147" s="102"/>
      <c r="D147" s="102"/>
      <c r="E147" s="102"/>
    </row>
    <row r="148" spans="1:5" ht="12.75">
      <c r="A148" s="102"/>
      <c r="B148" s="102"/>
      <c r="C148" s="102"/>
      <c r="D148" s="102"/>
      <c r="E148" s="102"/>
    </row>
  </sheetData>
  <sheetProtection/>
  <mergeCells count="5">
    <mergeCell ref="A1:E1"/>
    <mergeCell ref="B5:E5"/>
    <mergeCell ref="D6:E6"/>
    <mergeCell ref="A3:E3"/>
    <mergeCell ref="A4:E4"/>
  </mergeCells>
  <conditionalFormatting sqref="B24:E24 E8:E15 B15:D15 E18:E23">
    <cfRule type="cellIs" priority="1" dxfId="4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L179"/>
  <sheetViews>
    <sheetView zoomScale="120" zoomScaleNormal="120" zoomScaleSheetLayoutView="85" workbookViewId="0" topLeftCell="A136">
      <selection activeCell="D106" sqref="D106"/>
    </sheetView>
  </sheetViews>
  <sheetFormatPr defaultColWidth="9.00390625" defaultRowHeight="12.75"/>
  <cols>
    <col min="1" max="1" width="10.00390625" style="260" customWidth="1"/>
    <col min="2" max="2" width="63.125" style="261" customWidth="1"/>
    <col min="3" max="3" width="22.625" style="261" customWidth="1"/>
    <col min="4" max="4" width="24.375" style="262" customWidth="1"/>
    <col min="5" max="16384" width="9.375" style="2" customWidth="1"/>
  </cols>
  <sheetData>
    <row r="1" spans="1:4" s="1" customFormat="1" ht="16.5" customHeight="1" thickBot="1">
      <c r="A1" s="415"/>
      <c r="B1" s="416"/>
      <c r="C1" s="416"/>
      <c r="D1" s="410" t="str">
        <f>CONCATENATE("9.1. melléklet ",ALAPADATOK!A7," ",ALAPADATOK!B7," ",ALAPADATOK!C7," ",ALAPADATOK!D7," ",ALAPADATOK!E7," ",ALAPADATOK!F7," ",ALAPADATOK!G7," ",ALAPADATOK!H7)</f>
        <v>9.1. melléklet a 9 / 2019 ( X.01. ) önkormányzati rendelethez</v>
      </c>
    </row>
    <row r="2" spans="1:4" s="64" customFormat="1" ht="17.25" customHeight="1">
      <c r="A2" s="597" t="s">
        <v>51</v>
      </c>
      <c r="B2" s="418" t="str">
        <f>CONCATENATE(ALAPADATOK!A3)</f>
        <v>MURAKERESZTÚR KÖZSÉG ÖNKORMÁNYZATA</v>
      </c>
      <c r="C2" s="550"/>
      <c r="D2" s="419" t="s">
        <v>44</v>
      </c>
    </row>
    <row r="3" spans="1:4" s="64" customFormat="1" ht="14.25" customHeight="1" thickBot="1">
      <c r="A3" s="598" t="s">
        <v>155</v>
      </c>
      <c r="B3" s="421" t="s">
        <v>330</v>
      </c>
      <c r="C3" s="551"/>
      <c r="D3" s="422" t="s">
        <v>44</v>
      </c>
    </row>
    <row r="4" spans="1:4" s="65" customFormat="1" ht="15.75" customHeight="1" thickBot="1">
      <c r="A4" s="423"/>
      <c r="B4" s="423"/>
      <c r="C4" s="423"/>
      <c r="D4" s="424" t="str">
        <f>'KV_7.sz.mell.'!F5</f>
        <v>Forintban!</v>
      </c>
    </row>
    <row r="5" spans="1:4" ht="24.75" thickBot="1">
      <c r="A5" s="425" t="s">
        <v>157</v>
      </c>
      <c r="B5" s="426" t="s">
        <v>473</v>
      </c>
      <c r="C5" s="552" t="s">
        <v>608</v>
      </c>
      <c r="D5" s="440" t="s">
        <v>614</v>
      </c>
    </row>
    <row r="6" spans="1:4" s="52" customFormat="1" ht="12.75" customHeight="1" thickBot="1">
      <c r="A6" s="427"/>
      <c r="B6" s="428" t="s">
        <v>420</v>
      </c>
      <c r="C6" s="553" t="s">
        <v>421</v>
      </c>
      <c r="D6" s="429" t="s">
        <v>422</v>
      </c>
    </row>
    <row r="7" spans="1:4" s="52" customFormat="1" ht="12.75" customHeight="1" thickBot="1">
      <c r="A7" s="430"/>
      <c r="B7" s="431" t="s">
        <v>46</v>
      </c>
      <c r="C7" s="431"/>
      <c r="D7" s="432"/>
    </row>
    <row r="8" spans="1:4" s="52" customFormat="1" ht="12" customHeight="1" thickBot="1">
      <c r="A8" s="28" t="s">
        <v>9</v>
      </c>
      <c r="B8" s="19" t="s">
        <v>185</v>
      </c>
      <c r="C8" s="267">
        <f>+C9+C10+C11+C12+C13+C14</f>
        <v>135728259</v>
      </c>
      <c r="D8" s="169">
        <f>+D9+D10+D11+D12+D13+D14</f>
        <v>149150869</v>
      </c>
    </row>
    <row r="9" spans="1:4" s="66" customFormat="1" ht="12" customHeight="1">
      <c r="A9" s="302" t="s">
        <v>70</v>
      </c>
      <c r="B9" s="283" t="s">
        <v>186</v>
      </c>
      <c r="C9" s="269">
        <v>65126950</v>
      </c>
      <c r="D9" s="171">
        <v>67585950</v>
      </c>
    </row>
    <row r="10" spans="1:4" s="67" customFormat="1" ht="12" customHeight="1">
      <c r="A10" s="303" t="s">
        <v>71</v>
      </c>
      <c r="B10" s="284" t="s">
        <v>187</v>
      </c>
      <c r="C10" s="268">
        <v>29291167</v>
      </c>
      <c r="D10" s="170">
        <v>29681167</v>
      </c>
    </row>
    <row r="11" spans="1:4" s="67" customFormat="1" ht="12" customHeight="1">
      <c r="A11" s="303" t="s">
        <v>72</v>
      </c>
      <c r="B11" s="284" t="s">
        <v>460</v>
      </c>
      <c r="C11" s="268">
        <v>39257982</v>
      </c>
      <c r="D11" s="170">
        <v>41489982</v>
      </c>
    </row>
    <row r="12" spans="1:4" s="67" customFormat="1" ht="12" customHeight="1">
      <c r="A12" s="303" t="s">
        <v>73</v>
      </c>
      <c r="B12" s="284" t="s">
        <v>188</v>
      </c>
      <c r="C12" s="268">
        <v>2052160</v>
      </c>
      <c r="D12" s="170">
        <v>2122160</v>
      </c>
    </row>
    <row r="13" spans="1:4" s="67" customFormat="1" ht="12" customHeight="1">
      <c r="A13" s="303" t="s">
        <v>109</v>
      </c>
      <c r="B13" s="284" t="s">
        <v>429</v>
      </c>
      <c r="C13" s="268"/>
      <c r="D13" s="170">
        <v>8271610</v>
      </c>
    </row>
    <row r="14" spans="1:4" s="66" customFormat="1" ht="12" customHeight="1" thickBot="1">
      <c r="A14" s="304" t="s">
        <v>74</v>
      </c>
      <c r="B14" s="377" t="s">
        <v>484</v>
      </c>
      <c r="C14" s="268"/>
      <c r="D14" s="170"/>
    </row>
    <row r="15" spans="1:4" s="66" customFormat="1" ht="12" customHeight="1" thickBot="1">
      <c r="A15" s="28" t="s">
        <v>10</v>
      </c>
      <c r="B15" s="176" t="s">
        <v>189</v>
      </c>
      <c r="C15" s="267">
        <f>+C16+C17+C18+C19+C20</f>
        <v>25254961</v>
      </c>
      <c r="D15" s="169">
        <f>+D16+D17+D18+D19+D20</f>
        <v>20483853</v>
      </c>
    </row>
    <row r="16" spans="1:4" s="66" customFormat="1" ht="12" customHeight="1">
      <c r="A16" s="302" t="s">
        <v>76</v>
      </c>
      <c r="B16" s="283" t="s">
        <v>190</v>
      </c>
      <c r="C16" s="269"/>
      <c r="D16" s="171"/>
    </row>
    <row r="17" spans="1:4" s="66" customFormat="1" ht="12" customHeight="1">
      <c r="A17" s="303" t="s">
        <v>77</v>
      </c>
      <c r="B17" s="284" t="s">
        <v>191</v>
      </c>
      <c r="C17" s="268"/>
      <c r="D17" s="170"/>
    </row>
    <row r="18" spans="1:4" s="66" customFormat="1" ht="12" customHeight="1">
      <c r="A18" s="303" t="s">
        <v>78</v>
      </c>
      <c r="B18" s="284" t="s">
        <v>352</v>
      </c>
      <c r="C18" s="268"/>
      <c r="D18" s="170">
        <v>250000</v>
      </c>
    </row>
    <row r="19" spans="1:4" s="66" customFormat="1" ht="12" customHeight="1">
      <c r="A19" s="303" t="s">
        <v>79</v>
      </c>
      <c r="B19" s="284" t="s">
        <v>353</v>
      </c>
      <c r="C19" s="268"/>
      <c r="D19" s="170"/>
    </row>
    <row r="20" spans="1:4" s="66" customFormat="1" ht="12" customHeight="1">
      <c r="A20" s="303" t="s">
        <v>80</v>
      </c>
      <c r="B20" s="284" t="s">
        <v>192</v>
      </c>
      <c r="C20" s="268">
        <v>25254961</v>
      </c>
      <c r="D20" s="170">
        <v>20233853</v>
      </c>
    </row>
    <row r="21" spans="1:4" s="67" customFormat="1" ht="12" customHeight="1" thickBot="1">
      <c r="A21" s="304" t="s">
        <v>86</v>
      </c>
      <c r="B21" s="377" t="s">
        <v>485</v>
      </c>
      <c r="C21" s="270"/>
      <c r="D21" s="172"/>
    </row>
    <row r="22" spans="1:4" s="67" customFormat="1" ht="12" customHeight="1" thickBot="1">
      <c r="A22" s="28" t="s">
        <v>11</v>
      </c>
      <c r="B22" s="19" t="s">
        <v>194</v>
      </c>
      <c r="C22" s="267">
        <f>+C23+C24+C25+C26+C27</f>
        <v>179629826</v>
      </c>
      <c r="D22" s="169">
        <f>+D23+D24+D25+D26+D27</f>
        <v>179629826</v>
      </c>
    </row>
    <row r="23" spans="1:4" s="67" customFormat="1" ht="12" customHeight="1">
      <c r="A23" s="302" t="s">
        <v>59</v>
      </c>
      <c r="B23" s="283" t="s">
        <v>195</v>
      </c>
      <c r="C23" s="269"/>
      <c r="D23" s="171"/>
    </row>
    <row r="24" spans="1:4" s="66" customFormat="1" ht="12" customHeight="1">
      <c r="A24" s="303" t="s">
        <v>60</v>
      </c>
      <c r="B24" s="284" t="s">
        <v>196</v>
      </c>
      <c r="C24" s="268"/>
      <c r="D24" s="170"/>
    </row>
    <row r="25" spans="1:4" s="67" customFormat="1" ht="12" customHeight="1">
      <c r="A25" s="303" t="s">
        <v>61</v>
      </c>
      <c r="B25" s="284" t="s">
        <v>354</v>
      </c>
      <c r="C25" s="268"/>
      <c r="D25" s="170"/>
    </row>
    <row r="26" spans="1:4" s="67" customFormat="1" ht="12" customHeight="1">
      <c r="A26" s="303" t="s">
        <v>62</v>
      </c>
      <c r="B26" s="284" t="s">
        <v>355</v>
      </c>
      <c r="C26" s="268"/>
      <c r="D26" s="170"/>
    </row>
    <row r="27" spans="1:4" s="67" customFormat="1" ht="12" customHeight="1">
      <c r="A27" s="303" t="s">
        <v>123</v>
      </c>
      <c r="B27" s="284" t="s">
        <v>197</v>
      </c>
      <c r="C27" s="268">
        <v>179629826</v>
      </c>
      <c r="D27" s="170">
        <v>179629826</v>
      </c>
    </row>
    <row r="28" spans="1:4" s="67" customFormat="1" ht="12" customHeight="1" thickBot="1">
      <c r="A28" s="304" t="s">
        <v>124</v>
      </c>
      <c r="B28" s="377" t="s">
        <v>477</v>
      </c>
      <c r="C28" s="566">
        <v>179629826</v>
      </c>
      <c r="D28" s="563">
        <v>179629826</v>
      </c>
    </row>
    <row r="29" spans="1:4" s="67" customFormat="1" ht="12" customHeight="1" thickBot="1">
      <c r="A29" s="28" t="s">
        <v>125</v>
      </c>
      <c r="B29" s="19" t="s">
        <v>470</v>
      </c>
      <c r="C29" s="274">
        <f>+C31+C34+C35+C36+C32</f>
        <v>37470000</v>
      </c>
      <c r="D29" s="314">
        <f>+D31+D34+D35+D36+D32</f>
        <v>37470000</v>
      </c>
    </row>
    <row r="30" spans="1:4" s="67" customFormat="1" ht="12" customHeight="1">
      <c r="A30" s="302" t="s">
        <v>200</v>
      </c>
      <c r="B30" s="283" t="s">
        <v>465</v>
      </c>
      <c r="C30" s="567"/>
      <c r="D30" s="564"/>
    </row>
    <row r="31" spans="1:4" s="67" customFormat="1" ht="12" customHeight="1">
      <c r="A31" s="303" t="s">
        <v>201</v>
      </c>
      <c r="B31" s="284" t="s">
        <v>568</v>
      </c>
      <c r="C31" s="268">
        <v>8000000</v>
      </c>
      <c r="D31" s="170">
        <v>8000000</v>
      </c>
    </row>
    <row r="32" spans="1:4" s="67" customFormat="1" ht="12" customHeight="1">
      <c r="A32" s="303" t="s">
        <v>202</v>
      </c>
      <c r="B32" s="284" t="s">
        <v>467</v>
      </c>
      <c r="C32" s="268">
        <v>25000000</v>
      </c>
      <c r="D32" s="170">
        <v>25000000</v>
      </c>
    </row>
    <row r="33" spans="1:4" s="67" customFormat="1" ht="12" customHeight="1">
      <c r="A33" s="303" t="s">
        <v>203</v>
      </c>
      <c r="B33" s="284" t="s">
        <v>468</v>
      </c>
      <c r="C33" s="268"/>
      <c r="D33" s="170"/>
    </row>
    <row r="34" spans="1:4" s="67" customFormat="1" ht="12" customHeight="1">
      <c r="A34" s="303" t="s">
        <v>462</v>
      </c>
      <c r="B34" s="284" t="s">
        <v>204</v>
      </c>
      <c r="C34" s="268">
        <v>3900000</v>
      </c>
      <c r="D34" s="170">
        <v>3900000</v>
      </c>
    </row>
    <row r="35" spans="1:4" s="67" customFormat="1" ht="12" customHeight="1">
      <c r="A35" s="303" t="s">
        <v>463</v>
      </c>
      <c r="B35" s="284" t="s">
        <v>205</v>
      </c>
      <c r="C35" s="268"/>
      <c r="D35" s="170"/>
    </row>
    <row r="36" spans="1:4" s="67" customFormat="1" ht="12" customHeight="1" thickBot="1">
      <c r="A36" s="304" t="s">
        <v>464</v>
      </c>
      <c r="B36" s="360" t="s">
        <v>206</v>
      </c>
      <c r="C36" s="270">
        <v>570000</v>
      </c>
      <c r="D36" s="172">
        <v>570000</v>
      </c>
    </row>
    <row r="37" spans="1:4" s="67" customFormat="1" ht="12" customHeight="1" thickBot="1">
      <c r="A37" s="28" t="s">
        <v>13</v>
      </c>
      <c r="B37" s="19" t="s">
        <v>363</v>
      </c>
      <c r="C37" s="267">
        <f>SUM(C38:C48)</f>
        <v>19123986</v>
      </c>
      <c r="D37" s="169">
        <f>SUM(D38:D48)</f>
        <v>19123986</v>
      </c>
    </row>
    <row r="38" spans="1:4" s="67" customFormat="1" ht="12" customHeight="1">
      <c r="A38" s="302" t="s">
        <v>63</v>
      </c>
      <c r="B38" s="283" t="s">
        <v>209</v>
      </c>
      <c r="C38" s="269"/>
      <c r="D38" s="171"/>
    </row>
    <row r="39" spans="1:4" s="67" customFormat="1" ht="12" customHeight="1">
      <c r="A39" s="303" t="s">
        <v>64</v>
      </c>
      <c r="B39" s="284" t="s">
        <v>210</v>
      </c>
      <c r="C39" s="268">
        <v>2555100</v>
      </c>
      <c r="D39" s="170">
        <v>2555100</v>
      </c>
    </row>
    <row r="40" spans="1:4" s="67" customFormat="1" ht="12" customHeight="1">
      <c r="A40" s="303" t="s">
        <v>65</v>
      </c>
      <c r="B40" s="284" t="s">
        <v>211</v>
      </c>
      <c r="C40" s="268">
        <v>285000</v>
      </c>
      <c r="D40" s="170">
        <v>285000</v>
      </c>
    </row>
    <row r="41" spans="1:4" s="67" customFormat="1" ht="12" customHeight="1">
      <c r="A41" s="303" t="s">
        <v>127</v>
      </c>
      <c r="B41" s="284" t="s">
        <v>212</v>
      </c>
      <c r="C41" s="268">
        <v>2703595</v>
      </c>
      <c r="D41" s="170">
        <v>2703595</v>
      </c>
    </row>
    <row r="42" spans="1:4" s="67" customFormat="1" ht="12" customHeight="1">
      <c r="A42" s="303" t="s">
        <v>128</v>
      </c>
      <c r="B42" s="284" t="s">
        <v>213</v>
      </c>
      <c r="C42" s="268">
        <v>8090985</v>
      </c>
      <c r="D42" s="170">
        <v>8090985</v>
      </c>
    </row>
    <row r="43" spans="1:4" s="67" customFormat="1" ht="12" customHeight="1">
      <c r="A43" s="303" t="s">
        <v>129</v>
      </c>
      <c r="B43" s="284" t="s">
        <v>214</v>
      </c>
      <c r="C43" s="268">
        <v>3013087</v>
      </c>
      <c r="D43" s="170">
        <v>3013087</v>
      </c>
    </row>
    <row r="44" spans="1:4" s="67" customFormat="1" ht="12" customHeight="1">
      <c r="A44" s="303" t="s">
        <v>130</v>
      </c>
      <c r="B44" s="284" t="s">
        <v>215</v>
      </c>
      <c r="C44" s="268"/>
      <c r="D44" s="170"/>
    </row>
    <row r="45" spans="1:4" s="67" customFormat="1" ht="12" customHeight="1">
      <c r="A45" s="303" t="s">
        <v>131</v>
      </c>
      <c r="B45" s="284" t="s">
        <v>469</v>
      </c>
      <c r="C45" s="268"/>
      <c r="D45" s="170"/>
    </row>
    <row r="46" spans="1:4" s="67" customFormat="1" ht="12" customHeight="1">
      <c r="A46" s="303" t="s">
        <v>207</v>
      </c>
      <c r="B46" s="284" t="s">
        <v>217</v>
      </c>
      <c r="C46" s="271"/>
      <c r="D46" s="173"/>
    </row>
    <row r="47" spans="1:4" s="67" customFormat="1" ht="12" customHeight="1">
      <c r="A47" s="304" t="s">
        <v>208</v>
      </c>
      <c r="B47" s="285" t="s">
        <v>365</v>
      </c>
      <c r="C47" s="272"/>
      <c r="D47" s="174"/>
    </row>
    <row r="48" spans="1:4" s="67" customFormat="1" ht="12" customHeight="1" thickBot="1">
      <c r="A48" s="304" t="s">
        <v>364</v>
      </c>
      <c r="B48" s="377" t="s">
        <v>486</v>
      </c>
      <c r="C48" s="568">
        <v>2476219</v>
      </c>
      <c r="D48" s="565">
        <v>2476219</v>
      </c>
    </row>
    <row r="49" spans="1:4" s="67" customFormat="1" ht="12" customHeight="1" thickBot="1">
      <c r="A49" s="28" t="s">
        <v>14</v>
      </c>
      <c r="B49" s="19" t="s">
        <v>219</v>
      </c>
      <c r="C49" s="267">
        <f>SUM(C50:C54)</f>
        <v>0</v>
      </c>
      <c r="D49" s="169">
        <f>SUM(D50:D54)</f>
        <v>4750000</v>
      </c>
    </row>
    <row r="50" spans="1:4" s="67" customFormat="1" ht="12" customHeight="1">
      <c r="A50" s="302" t="s">
        <v>66</v>
      </c>
      <c r="B50" s="283" t="s">
        <v>223</v>
      </c>
      <c r="C50" s="328"/>
      <c r="D50" s="175"/>
    </row>
    <row r="51" spans="1:4" s="67" customFormat="1" ht="12" customHeight="1">
      <c r="A51" s="303" t="s">
        <v>67</v>
      </c>
      <c r="B51" s="284" t="s">
        <v>224</v>
      </c>
      <c r="C51" s="271"/>
      <c r="D51" s="173">
        <v>4750000</v>
      </c>
    </row>
    <row r="52" spans="1:4" s="67" customFormat="1" ht="12" customHeight="1">
      <c r="A52" s="303" t="s">
        <v>220</v>
      </c>
      <c r="B52" s="284" t="s">
        <v>225</v>
      </c>
      <c r="C52" s="271"/>
      <c r="D52" s="173"/>
    </row>
    <row r="53" spans="1:4" s="67" customFormat="1" ht="12" customHeight="1">
      <c r="A53" s="303" t="s">
        <v>221</v>
      </c>
      <c r="B53" s="284" t="s">
        <v>226</v>
      </c>
      <c r="C53" s="271"/>
      <c r="D53" s="173"/>
    </row>
    <row r="54" spans="1:4" s="67" customFormat="1" ht="12" customHeight="1" thickBot="1">
      <c r="A54" s="304" t="s">
        <v>222</v>
      </c>
      <c r="B54" s="285" t="s">
        <v>227</v>
      </c>
      <c r="C54" s="272"/>
      <c r="D54" s="174"/>
    </row>
    <row r="55" spans="1:4" s="67" customFormat="1" ht="12" customHeight="1" thickBot="1">
      <c r="A55" s="28" t="s">
        <v>132</v>
      </c>
      <c r="B55" s="19" t="s">
        <v>228</v>
      </c>
      <c r="C55" s="267">
        <f>SUM(C56:C58)</f>
        <v>1490000</v>
      </c>
      <c r="D55" s="169">
        <f>SUM(D56:D58)</f>
        <v>1490000</v>
      </c>
    </row>
    <row r="56" spans="1:4" s="67" customFormat="1" ht="12" customHeight="1">
      <c r="A56" s="302" t="s">
        <v>68</v>
      </c>
      <c r="B56" s="283" t="s">
        <v>229</v>
      </c>
      <c r="C56" s="269"/>
      <c r="D56" s="171"/>
    </row>
    <row r="57" spans="1:4" s="67" customFormat="1" ht="12" customHeight="1">
      <c r="A57" s="303" t="s">
        <v>69</v>
      </c>
      <c r="B57" s="284" t="s">
        <v>356</v>
      </c>
      <c r="C57" s="268"/>
      <c r="D57" s="170"/>
    </row>
    <row r="58" spans="1:4" s="67" customFormat="1" ht="12" customHeight="1">
      <c r="A58" s="303" t="s">
        <v>232</v>
      </c>
      <c r="B58" s="284" t="s">
        <v>230</v>
      </c>
      <c r="C58" s="268">
        <v>1490000</v>
      </c>
      <c r="D58" s="170">
        <v>1490000</v>
      </c>
    </row>
    <row r="59" spans="1:4" s="67" customFormat="1" ht="12" customHeight="1" thickBot="1">
      <c r="A59" s="304" t="s">
        <v>233</v>
      </c>
      <c r="B59" s="285" t="s">
        <v>231</v>
      </c>
      <c r="C59" s="270"/>
      <c r="D59" s="172"/>
    </row>
    <row r="60" spans="1:4" s="67" customFormat="1" ht="12" customHeight="1" thickBot="1">
      <c r="A60" s="28" t="s">
        <v>16</v>
      </c>
      <c r="B60" s="176" t="s">
        <v>234</v>
      </c>
      <c r="C60" s="267">
        <f>SUM(C61:C63)</f>
        <v>100000</v>
      </c>
      <c r="D60" s="169">
        <f>SUM(D61:D63)</f>
        <v>100000</v>
      </c>
    </row>
    <row r="61" spans="1:4" s="67" customFormat="1" ht="12" customHeight="1">
      <c r="A61" s="302" t="s">
        <v>133</v>
      </c>
      <c r="B61" s="283" t="s">
        <v>236</v>
      </c>
      <c r="C61" s="271"/>
      <c r="D61" s="173"/>
    </row>
    <row r="62" spans="1:4" s="67" customFormat="1" ht="12" customHeight="1">
      <c r="A62" s="303" t="s">
        <v>134</v>
      </c>
      <c r="B62" s="284" t="s">
        <v>357</v>
      </c>
      <c r="C62" s="271">
        <v>100000</v>
      </c>
      <c r="D62" s="173">
        <v>100000</v>
      </c>
    </row>
    <row r="63" spans="1:4" s="67" customFormat="1" ht="12" customHeight="1">
      <c r="A63" s="303" t="s">
        <v>164</v>
      </c>
      <c r="B63" s="284" t="s">
        <v>237</v>
      </c>
      <c r="C63" s="271"/>
      <c r="D63" s="173"/>
    </row>
    <row r="64" spans="1:4" s="67" customFormat="1" ht="12" customHeight="1" thickBot="1">
      <c r="A64" s="304" t="s">
        <v>235</v>
      </c>
      <c r="B64" s="285" t="s">
        <v>238</v>
      </c>
      <c r="C64" s="271"/>
      <c r="D64" s="173"/>
    </row>
    <row r="65" spans="1:4" s="67" customFormat="1" ht="12" customHeight="1" thickBot="1">
      <c r="A65" s="28" t="s">
        <v>17</v>
      </c>
      <c r="B65" s="19" t="s">
        <v>239</v>
      </c>
      <c r="C65" s="274">
        <f>+C8+C15+C22+C29+C37+C49+C55+C60</f>
        <v>398797032</v>
      </c>
      <c r="D65" s="314">
        <f>+D8+D15+D22+D29+D37+D49+D55+D60</f>
        <v>412198534</v>
      </c>
    </row>
    <row r="66" spans="1:4" s="67" customFormat="1" ht="12" customHeight="1" thickBot="1">
      <c r="A66" s="305" t="s">
        <v>326</v>
      </c>
      <c r="B66" s="176" t="s">
        <v>241</v>
      </c>
      <c r="C66" s="267">
        <f>SUM(C67:C69)</f>
        <v>0</v>
      </c>
      <c r="D66" s="169">
        <f>SUM(D67:D69)</f>
        <v>0</v>
      </c>
    </row>
    <row r="67" spans="1:4" s="67" customFormat="1" ht="12" customHeight="1">
      <c r="A67" s="302" t="s">
        <v>269</v>
      </c>
      <c r="B67" s="283" t="s">
        <v>242</v>
      </c>
      <c r="C67" s="271"/>
      <c r="D67" s="173"/>
    </row>
    <row r="68" spans="1:4" s="67" customFormat="1" ht="12" customHeight="1">
      <c r="A68" s="303" t="s">
        <v>278</v>
      </c>
      <c r="B68" s="284" t="s">
        <v>243</v>
      </c>
      <c r="C68" s="271"/>
      <c r="D68" s="173"/>
    </row>
    <row r="69" spans="1:4" s="67" customFormat="1" ht="12" customHeight="1" thickBot="1">
      <c r="A69" s="304" t="s">
        <v>279</v>
      </c>
      <c r="B69" s="286" t="s">
        <v>390</v>
      </c>
      <c r="C69" s="271"/>
      <c r="D69" s="173"/>
    </row>
    <row r="70" spans="1:4" s="67" customFormat="1" ht="12" customHeight="1" thickBot="1">
      <c r="A70" s="305" t="s">
        <v>245</v>
      </c>
      <c r="B70" s="176" t="s">
        <v>246</v>
      </c>
      <c r="C70" s="267">
        <f>SUM(C71:C74)</f>
        <v>0</v>
      </c>
      <c r="D70" s="169">
        <f>SUM(D71:D74)</f>
        <v>0</v>
      </c>
    </row>
    <row r="71" spans="1:4" s="67" customFormat="1" ht="12" customHeight="1">
      <c r="A71" s="302" t="s">
        <v>110</v>
      </c>
      <c r="B71" s="283" t="s">
        <v>247</v>
      </c>
      <c r="C71" s="271"/>
      <c r="D71" s="173"/>
    </row>
    <row r="72" spans="1:4" s="67" customFormat="1" ht="12" customHeight="1">
      <c r="A72" s="303" t="s">
        <v>111</v>
      </c>
      <c r="B72" s="284" t="s">
        <v>479</v>
      </c>
      <c r="C72" s="271"/>
      <c r="D72" s="173"/>
    </row>
    <row r="73" spans="1:4" s="67" customFormat="1" ht="12" customHeight="1">
      <c r="A73" s="303" t="s">
        <v>270</v>
      </c>
      <c r="B73" s="284" t="s">
        <v>248</v>
      </c>
      <c r="C73" s="271"/>
      <c r="D73" s="173"/>
    </row>
    <row r="74" spans="1:4" s="67" customFormat="1" ht="12" customHeight="1" thickBot="1">
      <c r="A74" s="304" t="s">
        <v>271</v>
      </c>
      <c r="B74" s="178" t="s">
        <v>480</v>
      </c>
      <c r="C74" s="271"/>
      <c r="D74" s="173"/>
    </row>
    <row r="75" spans="1:4" s="67" customFormat="1" ht="12" customHeight="1" thickBot="1">
      <c r="A75" s="305" t="s">
        <v>249</v>
      </c>
      <c r="B75" s="176" t="s">
        <v>250</v>
      </c>
      <c r="C75" s="267">
        <f>SUM(C76:C77)</f>
        <v>95969904</v>
      </c>
      <c r="D75" s="169">
        <f>SUM(D76:D77)</f>
        <v>95969904</v>
      </c>
    </row>
    <row r="76" spans="1:4" s="67" customFormat="1" ht="12" customHeight="1">
      <c r="A76" s="302" t="s">
        <v>272</v>
      </c>
      <c r="B76" s="283" t="s">
        <v>251</v>
      </c>
      <c r="C76" s="271">
        <v>95969904</v>
      </c>
      <c r="D76" s="173">
        <v>95969904</v>
      </c>
    </row>
    <row r="77" spans="1:4" s="67" customFormat="1" ht="12" customHeight="1" thickBot="1">
      <c r="A77" s="304" t="s">
        <v>273</v>
      </c>
      <c r="B77" s="285" t="s">
        <v>252</v>
      </c>
      <c r="C77" s="271"/>
      <c r="D77" s="173"/>
    </row>
    <row r="78" spans="1:4" s="66" customFormat="1" ht="12" customHeight="1" thickBot="1">
      <c r="A78" s="305" t="s">
        <v>253</v>
      </c>
      <c r="B78" s="176" t="s">
        <v>254</v>
      </c>
      <c r="C78" s="267">
        <f>SUM(C79:C81)</f>
        <v>0</v>
      </c>
      <c r="D78" s="169">
        <f>SUM(D79:D81)</f>
        <v>534462</v>
      </c>
    </row>
    <row r="79" spans="1:4" s="67" customFormat="1" ht="12" customHeight="1">
      <c r="A79" s="302" t="s">
        <v>274</v>
      </c>
      <c r="B79" s="283" t="s">
        <v>255</v>
      </c>
      <c r="C79" s="271"/>
      <c r="D79" s="173">
        <v>534462</v>
      </c>
    </row>
    <row r="80" spans="1:4" s="67" customFormat="1" ht="12" customHeight="1">
      <c r="A80" s="303" t="s">
        <v>275</v>
      </c>
      <c r="B80" s="284" t="s">
        <v>256</v>
      </c>
      <c r="C80" s="271"/>
      <c r="D80" s="173"/>
    </row>
    <row r="81" spans="1:4" s="67" customFormat="1" ht="12" customHeight="1" thickBot="1">
      <c r="A81" s="304" t="s">
        <v>276</v>
      </c>
      <c r="B81" s="285" t="s">
        <v>481</v>
      </c>
      <c r="C81" s="271"/>
      <c r="D81" s="173"/>
    </row>
    <row r="82" spans="1:4" s="67" customFormat="1" ht="12" customHeight="1" thickBot="1">
      <c r="A82" s="305" t="s">
        <v>257</v>
      </c>
      <c r="B82" s="176" t="s">
        <v>277</v>
      </c>
      <c r="C82" s="267">
        <f>SUM(C83:C86)</f>
        <v>0</v>
      </c>
      <c r="D82" s="169">
        <f>SUM(D83:D86)</f>
        <v>0</v>
      </c>
    </row>
    <row r="83" spans="1:4" s="67" customFormat="1" ht="12" customHeight="1">
      <c r="A83" s="306" t="s">
        <v>258</v>
      </c>
      <c r="B83" s="283" t="s">
        <v>259</v>
      </c>
      <c r="C83" s="271"/>
      <c r="D83" s="173"/>
    </row>
    <row r="84" spans="1:4" s="67" customFormat="1" ht="12" customHeight="1">
      <c r="A84" s="307" t="s">
        <v>260</v>
      </c>
      <c r="B84" s="284" t="s">
        <v>261</v>
      </c>
      <c r="C84" s="271"/>
      <c r="D84" s="173"/>
    </row>
    <row r="85" spans="1:4" s="67" customFormat="1" ht="12" customHeight="1">
      <c r="A85" s="307" t="s">
        <v>262</v>
      </c>
      <c r="B85" s="284" t="s">
        <v>263</v>
      </c>
      <c r="C85" s="271"/>
      <c r="D85" s="173"/>
    </row>
    <row r="86" spans="1:4" s="66" customFormat="1" ht="12" customHeight="1" thickBot="1">
      <c r="A86" s="308" t="s">
        <v>264</v>
      </c>
      <c r="B86" s="285" t="s">
        <v>265</v>
      </c>
      <c r="C86" s="271"/>
      <c r="D86" s="173"/>
    </row>
    <row r="87" spans="1:4" s="66" customFormat="1" ht="12" customHeight="1" thickBot="1">
      <c r="A87" s="305" t="s">
        <v>266</v>
      </c>
      <c r="B87" s="176" t="s">
        <v>403</v>
      </c>
      <c r="C87" s="331"/>
      <c r="D87" s="332"/>
    </row>
    <row r="88" spans="1:4" s="66" customFormat="1" ht="12" customHeight="1" thickBot="1">
      <c r="A88" s="305" t="s">
        <v>430</v>
      </c>
      <c r="B88" s="176" t="s">
        <v>267</v>
      </c>
      <c r="C88" s="331"/>
      <c r="D88" s="332"/>
    </row>
    <row r="89" spans="1:4" s="66" customFormat="1" ht="12" customHeight="1" thickBot="1">
      <c r="A89" s="305" t="s">
        <v>431</v>
      </c>
      <c r="B89" s="290" t="s">
        <v>406</v>
      </c>
      <c r="C89" s="274">
        <f>+C66+C70+C75+C78+C82+C88+C87</f>
        <v>95969904</v>
      </c>
      <c r="D89" s="314">
        <f>+D66+D70+D75+D78+D82+D88+D87</f>
        <v>96504366</v>
      </c>
    </row>
    <row r="90" spans="1:4" s="66" customFormat="1" ht="12" customHeight="1" thickBot="1">
      <c r="A90" s="309" t="s">
        <v>432</v>
      </c>
      <c r="B90" s="291" t="s">
        <v>433</v>
      </c>
      <c r="C90" s="274">
        <f>+C65+C89</f>
        <v>494766936</v>
      </c>
      <c r="D90" s="314">
        <f>+D65+D89</f>
        <v>508702900</v>
      </c>
    </row>
    <row r="91" spans="1:4" s="67" customFormat="1" ht="15" customHeight="1" thickBot="1">
      <c r="A91" s="157"/>
      <c r="B91" s="158"/>
      <c r="C91" s="158"/>
      <c r="D91" s="241"/>
    </row>
    <row r="92" spans="1:4" s="52" customFormat="1" ht="16.5" customHeight="1" thickBot="1">
      <c r="A92" s="161"/>
      <c r="B92" s="162" t="s">
        <v>47</v>
      </c>
      <c r="C92" s="162"/>
      <c r="D92" s="243"/>
    </row>
    <row r="93" spans="1:4" s="68" customFormat="1" ht="12" customHeight="1" thickBot="1">
      <c r="A93" s="277" t="s">
        <v>9</v>
      </c>
      <c r="B93" s="499" t="s">
        <v>437</v>
      </c>
      <c r="C93" s="266">
        <f>+C94+C95+C96+C97+C98+C111</f>
        <v>143655135</v>
      </c>
      <c r="D93" s="351">
        <f>+D94+D95+D96+D97+D98+D111</f>
        <v>154050166</v>
      </c>
    </row>
    <row r="94" spans="1:4" ht="12" customHeight="1">
      <c r="A94" s="310" t="s">
        <v>70</v>
      </c>
      <c r="B94" s="500" t="s">
        <v>40</v>
      </c>
      <c r="C94" s="356">
        <v>54605171</v>
      </c>
      <c r="D94" s="352">
        <v>57244351</v>
      </c>
    </row>
    <row r="95" spans="1:4" ht="12" customHeight="1">
      <c r="A95" s="303" t="s">
        <v>71</v>
      </c>
      <c r="B95" s="501" t="s">
        <v>135</v>
      </c>
      <c r="C95" s="268">
        <v>9733248</v>
      </c>
      <c r="D95" s="170">
        <v>10043460</v>
      </c>
    </row>
    <row r="96" spans="1:4" ht="12" customHeight="1">
      <c r="A96" s="303" t="s">
        <v>72</v>
      </c>
      <c r="B96" s="501" t="s">
        <v>103</v>
      </c>
      <c r="C96" s="270">
        <v>58852148</v>
      </c>
      <c r="D96" s="172">
        <v>63087598</v>
      </c>
    </row>
    <row r="97" spans="1:4" ht="12" customHeight="1">
      <c r="A97" s="303" t="s">
        <v>73</v>
      </c>
      <c r="B97" s="504" t="s">
        <v>136</v>
      </c>
      <c r="C97" s="270">
        <v>2313000</v>
      </c>
      <c r="D97" s="172">
        <v>2706000</v>
      </c>
    </row>
    <row r="98" spans="1:4" ht="12" customHeight="1">
      <c r="A98" s="303" t="s">
        <v>81</v>
      </c>
      <c r="B98" s="17" t="s">
        <v>137</v>
      </c>
      <c r="C98" s="270">
        <f>C105+C110</f>
        <v>9841320</v>
      </c>
      <c r="D98" s="172">
        <f>D105+D110+D101+D103</f>
        <v>14195783</v>
      </c>
    </row>
    <row r="99" spans="1:4" ht="12" customHeight="1">
      <c r="A99" s="303" t="s">
        <v>74</v>
      </c>
      <c r="B99" s="501" t="s">
        <v>434</v>
      </c>
      <c r="C99" s="270"/>
      <c r="D99" s="172"/>
    </row>
    <row r="100" spans="1:4" ht="12" customHeight="1">
      <c r="A100" s="303" t="s">
        <v>75</v>
      </c>
      <c r="B100" s="558" t="s">
        <v>370</v>
      </c>
      <c r="C100" s="270"/>
      <c r="D100" s="172"/>
    </row>
    <row r="101" spans="1:4" ht="12" customHeight="1">
      <c r="A101" s="303" t="s">
        <v>82</v>
      </c>
      <c r="B101" s="558" t="s">
        <v>369</v>
      </c>
      <c r="C101" s="270"/>
      <c r="D101" s="172">
        <v>978280</v>
      </c>
    </row>
    <row r="102" spans="1:4" ht="12" customHeight="1">
      <c r="A102" s="303" t="s">
        <v>83</v>
      </c>
      <c r="B102" s="558" t="s">
        <v>283</v>
      </c>
      <c r="C102" s="270"/>
      <c r="D102" s="172"/>
    </row>
    <row r="103" spans="1:4" ht="12" customHeight="1">
      <c r="A103" s="303" t="s">
        <v>84</v>
      </c>
      <c r="B103" s="554" t="s">
        <v>284</v>
      </c>
      <c r="C103" s="270"/>
      <c r="D103" s="172">
        <v>250000</v>
      </c>
    </row>
    <row r="104" spans="1:4" ht="12" customHeight="1">
      <c r="A104" s="303" t="s">
        <v>85</v>
      </c>
      <c r="B104" s="554" t="s">
        <v>285</v>
      </c>
      <c r="C104" s="270"/>
      <c r="D104" s="172"/>
    </row>
    <row r="105" spans="1:4" ht="12" customHeight="1">
      <c r="A105" s="303" t="s">
        <v>87</v>
      </c>
      <c r="B105" s="558" t="s">
        <v>286</v>
      </c>
      <c r="C105" s="270">
        <v>2263320</v>
      </c>
      <c r="D105" s="172">
        <v>4969503</v>
      </c>
    </row>
    <row r="106" spans="1:4" ht="12" customHeight="1">
      <c r="A106" s="303" t="s">
        <v>138</v>
      </c>
      <c r="B106" s="558" t="s">
        <v>287</v>
      </c>
      <c r="C106" s="270"/>
      <c r="D106" s="172"/>
    </row>
    <row r="107" spans="1:4" ht="12" customHeight="1">
      <c r="A107" s="303" t="s">
        <v>281</v>
      </c>
      <c r="B107" s="554" t="s">
        <v>288</v>
      </c>
      <c r="C107" s="270"/>
      <c r="D107" s="172"/>
    </row>
    <row r="108" spans="1:4" ht="12" customHeight="1">
      <c r="A108" s="311" t="s">
        <v>282</v>
      </c>
      <c r="B108" s="503" t="s">
        <v>289</v>
      </c>
      <c r="C108" s="270"/>
      <c r="D108" s="172"/>
    </row>
    <row r="109" spans="1:4" ht="12" customHeight="1">
      <c r="A109" s="303" t="s">
        <v>367</v>
      </c>
      <c r="B109" s="503" t="s">
        <v>290</v>
      </c>
      <c r="C109" s="270"/>
      <c r="D109" s="172"/>
    </row>
    <row r="110" spans="1:4" ht="12" customHeight="1">
      <c r="A110" s="303" t="s">
        <v>368</v>
      </c>
      <c r="B110" s="554" t="s">
        <v>291</v>
      </c>
      <c r="C110" s="268">
        <v>7578000</v>
      </c>
      <c r="D110" s="170">
        <v>7998000</v>
      </c>
    </row>
    <row r="111" spans="1:4" ht="12" customHeight="1">
      <c r="A111" s="303" t="s">
        <v>372</v>
      </c>
      <c r="B111" s="504" t="s">
        <v>41</v>
      </c>
      <c r="C111" s="268">
        <f>C112+C113</f>
        <v>8310248</v>
      </c>
      <c r="D111" s="170">
        <f>D112+D113</f>
        <v>6772974</v>
      </c>
    </row>
    <row r="112" spans="1:4" ht="12" customHeight="1">
      <c r="A112" s="304" t="s">
        <v>373</v>
      </c>
      <c r="B112" s="501" t="s">
        <v>435</v>
      </c>
      <c r="C112" s="270">
        <v>3544656</v>
      </c>
      <c r="D112" s="172">
        <v>2007382</v>
      </c>
    </row>
    <row r="113" spans="1:4" ht="12" customHeight="1" thickBot="1">
      <c r="A113" s="312" t="s">
        <v>374</v>
      </c>
      <c r="B113" s="555" t="s">
        <v>436</v>
      </c>
      <c r="C113" s="357">
        <v>4765592</v>
      </c>
      <c r="D113" s="353">
        <v>4765592</v>
      </c>
    </row>
    <row r="114" spans="1:4" ht="12" customHeight="1" thickBot="1">
      <c r="A114" s="28" t="s">
        <v>10</v>
      </c>
      <c r="B114" s="508" t="s">
        <v>292</v>
      </c>
      <c r="C114" s="267">
        <f>+C115+C117+C119</f>
        <v>246627722</v>
      </c>
      <c r="D114" s="169">
        <f>+D115+D117+D119</f>
        <v>249284193</v>
      </c>
    </row>
    <row r="115" spans="1:4" ht="12" customHeight="1">
      <c r="A115" s="302" t="s">
        <v>76</v>
      </c>
      <c r="B115" s="501" t="s">
        <v>163</v>
      </c>
      <c r="C115" s="269">
        <v>134814232</v>
      </c>
      <c r="D115" s="171">
        <v>134814232</v>
      </c>
    </row>
    <row r="116" spans="1:4" ht="12" customHeight="1">
      <c r="A116" s="302" t="s">
        <v>77</v>
      </c>
      <c r="B116" s="502" t="s">
        <v>296</v>
      </c>
      <c r="C116" s="269">
        <v>127593862</v>
      </c>
      <c r="D116" s="171">
        <v>127593862</v>
      </c>
    </row>
    <row r="117" spans="1:4" ht="12" customHeight="1">
      <c r="A117" s="302" t="s">
        <v>78</v>
      </c>
      <c r="B117" s="502" t="s">
        <v>139</v>
      </c>
      <c r="C117" s="268">
        <v>111407890</v>
      </c>
      <c r="D117" s="170">
        <v>114064361</v>
      </c>
    </row>
    <row r="118" spans="1:4" ht="12" customHeight="1">
      <c r="A118" s="302" t="s">
        <v>79</v>
      </c>
      <c r="B118" s="502" t="s">
        <v>297</v>
      </c>
      <c r="C118" s="268">
        <v>40510079</v>
      </c>
      <c r="D118" s="170">
        <v>40510079</v>
      </c>
    </row>
    <row r="119" spans="1:4" ht="12" customHeight="1">
      <c r="A119" s="302" t="s">
        <v>80</v>
      </c>
      <c r="B119" s="494" t="s">
        <v>165</v>
      </c>
      <c r="C119" s="268">
        <f>C122+C123</f>
        <v>405600</v>
      </c>
      <c r="D119" s="170">
        <f>D122+D123</f>
        <v>405600</v>
      </c>
    </row>
    <row r="120" spans="1:4" ht="12" customHeight="1">
      <c r="A120" s="302" t="s">
        <v>86</v>
      </c>
      <c r="B120" s="493" t="s">
        <v>358</v>
      </c>
      <c r="C120" s="268"/>
      <c r="D120" s="170"/>
    </row>
    <row r="121" spans="1:4" ht="12" customHeight="1">
      <c r="A121" s="302" t="s">
        <v>88</v>
      </c>
      <c r="B121" s="559" t="s">
        <v>302</v>
      </c>
      <c r="C121" s="268"/>
      <c r="D121" s="170"/>
    </row>
    <row r="122" spans="1:4" ht="12" customHeight="1">
      <c r="A122" s="302" t="s">
        <v>140</v>
      </c>
      <c r="B122" s="554" t="s">
        <v>285</v>
      </c>
      <c r="C122" s="268">
        <v>355600</v>
      </c>
      <c r="D122" s="170">
        <v>355600</v>
      </c>
    </row>
    <row r="123" spans="1:4" ht="12" customHeight="1">
      <c r="A123" s="302" t="s">
        <v>141</v>
      </c>
      <c r="B123" s="554" t="s">
        <v>301</v>
      </c>
      <c r="C123" s="268">
        <v>50000</v>
      </c>
      <c r="D123" s="170">
        <v>50000</v>
      </c>
    </row>
    <row r="124" spans="1:4" ht="12" customHeight="1">
      <c r="A124" s="302" t="s">
        <v>142</v>
      </c>
      <c r="B124" s="554" t="s">
        <v>300</v>
      </c>
      <c r="C124" s="268"/>
      <c r="D124" s="170"/>
    </row>
    <row r="125" spans="1:4" ht="12" customHeight="1">
      <c r="A125" s="302" t="s">
        <v>293</v>
      </c>
      <c r="B125" s="554" t="s">
        <v>288</v>
      </c>
      <c r="C125" s="268"/>
      <c r="D125" s="170"/>
    </row>
    <row r="126" spans="1:4" ht="12" customHeight="1">
      <c r="A126" s="302" t="s">
        <v>294</v>
      </c>
      <c r="B126" s="554" t="s">
        <v>299</v>
      </c>
      <c r="C126" s="268"/>
      <c r="D126" s="170"/>
    </row>
    <row r="127" spans="1:4" ht="12" customHeight="1" thickBot="1">
      <c r="A127" s="311" t="s">
        <v>295</v>
      </c>
      <c r="B127" s="554" t="s">
        <v>298</v>
      </c>
      <c r="C127" s="270"/>
      <c r="D127" s="172"/>
    </row>
    <row r="128" spans="1:4" ht="12" customHeight="1" thickBot="1">
      <c r="A128" s="28" t="s">
        <v>11</v>
      </c>
      <c r="B128" s="507" t="s">
        <v>377</v>
      </c>
      <c r="C128" s="267">
        <f>+C93+C114</f>
        <v>390282857</v>
      </c>
      <c r="D128" s="169">
        <f>+D93+D114</f>
        <v>403334359</v>
      </c>
    </row>
    <row r="129" spans="1:4" ht="12" customHeight="1" thickBot="1">
      <c r="A129" s="28" t="s">
        <v>12</v>
      </c>
      <c r="B129" s="507" t="s">
        <v>378</v>
      </c>
      <c r="C129" s="267">
        <f>+C130+C131+C132</f>
        <v>0</v>
      </c>
      <c r="D129" s="169">
        <f>+D130+D131+D132</f>
        <v>0</v>
      </c>
    </row>
    <row r="130" spans="1:4" s="68" customFormat="1" ht="12" customHeight="1">
      <c r="A130" s="302" t="s">
        <v>200</v>
      </c>
      <c r="B130" s="505" t="s">
        <v>440</v>
      </c>
      <c r="C130" s="268"/>
      <c r="D130" s="170"/>
    </row>
    <row r="131" spans="1:4" ht="12" customHeight="1">
      <c r="A131" s="302" t="s">
        <v>201</v>
      </c>
      <c r="B131" s="505" t="s">
        <v>386</v>
      </c>
      <c r="C131" s="268"/>
      <c r="D131" s="170"/>
    </row>
    <row r="132" spans="1:4" ht="12" customHeight="1" thickBot="1">
      <c r="A132" s="311" t="s">
        <v>202</v>
      </c>
      <c r="B132" s="506" t="s">
        <v>439</v>
      </c>
      <c r="C132" s="268"/>
      <c r="D132" s="170"/>
    </row>
    <row r="133" spans="1:4" ht="12" customHeight="1" thickBot="1">
      <c r="A133" s="28" t="s">
        <v>13</v>
      </c>
      <c r="B133" s="507" t="s">
        <v>379</v>
      </c>
      <c r="C133" s="267">
        <f>+C134+C135+C136+C137+C138+C139</f>
        <v>0</v>
      </c>
      <c r="D133" s="169">
        <f>+D134+D135+D136+D137+D138+D139</f>
        <v>0</v>
      </c>
    </row>
    <row r="134" spans="1:4" ht="12" customHeight="1">
      <c r="A134" s="302" t="s">
        <v>63</v>
      </c>
      <c r="B134" s="505" t="s">
        <v>388</v>
      </c>
      <c r="C134" s="268"/>
      <c r="D134" s="170"/>
    </row>
    <row r="135" spans="1:4" ht="12" customHeight="1">
      <c r="A135" s="302" t="s">
        <v>64</v>
      </c>
      <c r="B135" s="505" t="s">
        <v>380</v>
      </c>
      <c r="C135" s="268"/>
      <c r="D135" s="170"/>
    </row>
    <row r="136" spans="1:4" ht="12" customHeight="1">
      <c r="A136" s="302" t="s">
        <v>65</v>
      </c>
      <c r="B136" s="505" t="s">
        <v>381</v>
      </c>
      <c r="C136" s="268"/>
      <c r="D136" s="170"/>
    </row>
    <row r="137" spans="1:4" ht="12" customHeight="1">
      <c r="A137" s="302" t="s">
        <v>127</v>
      </c>
      <c r="B137" s="505" t="s">
        <v>438</v>
      </c>
      <c r="C137" s="268"/>
      <c r="D137" s="170"/>
    </row>
    <row r="138" spans="1:4" ht="12" customHeight="1">
      <c r="A138" s="302" t="s">
        <v>128</v>
      </c>
      <c r="B138" s="505" t="s">
        <v>383</v>
      </c>
      <c r="C138" s="268"/>
      <c r="D138" s="170"/>
    </row>
    <row r="139" spans="1:4" s="68" customFormat="1" ht="12" customHeight="1" thickBot="1">
      <c r="A139" s="311" t="s">
        <v>129</v>
      </c>
      <c r="B139" s="506" t="s">
        <v>384</v>
      </c>
      <c r="C139" s="268"/>
      <c r="D139" s="170"/>
    </row>
    <row r="140" spans="1:12" ht="12" customHeight="1" thickBot="1">
      <c r="A140" s="28" t="s">
        <v>14</v>
      </c>
      <c r="B140" s="507" t="s">
        <v>453</v>
      </c>
      <c r="C140" s="274">
        <f>+C141+C142+C144+C145+C143</f>
        <v>104484079</v>
      </c>
      <c r="D140" s="314">
        <f>+D141+D142+D144+D145+D143</f>
        <v>105368541</v>
      </c>
      <c r="L140" s="168"/>
    </row>
    <row r="141" spans="1:4" ht="12.75">
      <c r="A141" s="302" t="s">
        <v>66</v>
      </c>
      <c r="B141" s="505" t="s">
        <v>303</v>
      </c>
      <c r="C141" s="268"/>
      <c r="D141" s="170"/>
    </row>
    <row r="142" spans="1:4" ht="12" customHeight="1">
      <c r="A142" s="302" t="s">
        <v>67</v>
      </c>
      <c r="B142" s="505" t="s">
        <v>304</v>
      </c>
      <c r="C142" s="268">
        <v>5049769</v>
      </c>
      <c r="D142" s="170">
        <v>5584231</v>
      </c>
    </row>
    <row r="143" spans="1:4" ht="12" customHeight="1">
      <c r="A143" s="302" t="s">
        <v>220</v>
      </c>
      <c r="B143" s="505" t="s">
        <v>452</v>
      </c>
      <c r="C143" s="268">
        <v>99434310</v>
      </c>
      <c r="D143" s="170">
        <v>99784310</v>
      </c>
    </row>
    <row r="144" spans="1:4" s="68" customFormat="1" ht="12" customHeight="1">
      <c r="A144" s="302" t="s">
        <v>221</v>
      </c>
      <c r="B144" s="505" t="s">
        <v>393</v>
      </c>
      <c r="C144" s="268"/>
      <c r="D144" s="170"/>
    </row>
    <row r="145" spans="1:4" s="68" customFormat="1" ht="12" customHeight="1" thickBot="1">
      <c r="A145" s="311" t="s">
        <v>222</v>
      </c>
      <c r="B145" s="506" t="s">
        <v>322</v>
      </c>
      <c r="C145" s="268"/>
      <c r="D145" s="170"/>
    </row>
    <row r="146" spans="1:4" s="68" customFormat="1" ht="12" customHeight="1" thickBot="1">
      <c r="A146" s="28" t="s">
        <v>15</v>
      </c>
      <c r="B146" s="507" t="s">
        <v>394</v>
      </c>
      <c r="C146" s="358">
        <f>+C147+C148+C149+C150+C151</f>
        <v>0</v>
      </c>
      <c r="D146" s="354">
        <f>+D147+D148+D149+D150+D151</f>
        <v>0</v>
      </c>
    </row>
    <row r="147" spans="1:4" s="68" customFormat="1" ht="12" customHeight="1">
      <c r="A147" s="302" t="s">
        <v>68</v>
      </c>
      <c r="B147" s="505" t="s">
        <v>389</v>
      </c>
      <c r="C147" s="268"/>
      <c r="D147" s="170"/>
    </row>
    <row r="148" spans="1:4" s="68" customFormat="1" ht="12" customHeight="1">
      <c r="A148" s="302" t="s">
        <v>69</v>
      </c>
      <c r="B148" s="505" t="s">
        <v>396</v>
      </c>
      <c r="C148" s="268"/>
      <c r="D148" s="170"/>
    </row>
    <row r="149" spans="1:4" s="68" customFormat="1" ht="12" customHeight="1">
      <c r="A149" s="302" t="s">
        <v>232</v>
      </c>
      <c r="B149" s="505" t="s">
        <v>391</v>
      </c>
      <c r="C149" s="268"/>
      <c r="D149" s="170"/>
    </row>
    <row r="150" spans="1:4" s="68" customFormat="1" ht="12" customHeight="1">
      <c r="A150" s="302" t="s">
        <v>233</v>
      </c>
      <c r="B150" s="505" t="s">
        <v>441</v>
      </c>
      <c r="C150" s="268"/>
      <c r="D150" s="170"/>
    </row>
    <row r="151" spans="1:4" ht="12.75" customHeight="1" thickBot="1">
      <c r="A151" s="311" t="s">
        <v>395</v>
      </c>
      <c r="B151" s="506" t="s">
        <v>397</v>
      </c>
      <c r="C151" s="270"/>
      <c r="D151" s="172"/>
    </row>
    <row r="152" spans="1:4" ht="12.75" customHeight="1" thickBot="1">
      <c r="A152" s="350" t="s">
        <v>16</v>
      </c>
      <c r="B152" s="507" t="s">
        <v>398</v>
      </c>
      <c r="C152" s="358"/>
      <c r="D152" s="354"/>
    </row>
    <row r="153" spans="1:4" ht="12.75" customHeight="1" thickBot="1">
      <c r="A153" s="350" t="s">
        <v>17</v>
      </c>
      <c r="B153" s="507" t="s">
        <v>399</v>
      </c>
      <c r="C153" s="358"/>
      <c r="D153" s="354"/>
    </row>
    <row r="154" spans="1:4" ht="12" customHeight="1" thickBot="1">
      <c r="A154" s="28" t="s">
        <v>18</v>
      </c>
      <c r="B154" s="507" t="s">
        <v>401</v>
      </c>
      <c r="C154" s="359">
        <f>+C129+C133+C140+C146+C152+C153</f>
        <v>104484079</v>
      </c>
      <c r="D154" s="355">
        <f>+D129+D133+D140+D146+D152+D153</f>
        <v>105368541</v>
      </c>
    </row>
    <row r="155" spans="1:4" ht="15" customHeight="1" thickBot="1">
      <c r="A155" s="313" t="s">
        <v>19</v>
      </c>
      <c r="B155" s="556" t="s">
        <v>400</v>
      </c>
      <c r="C155" s="359">
        <f>+C128+C154</f>
        <v>494766936</v>
      </c>
      <c r="D155" s="355">
        <f>+D128+D154</f>
        <v>508702900</v>
      </c>
    </row>
    <row r="156" spans="1:4" ht="13.5" thickBot="1">
      <c r="A156" s="258"/>
      <c r="B156" s="259"/>
      <c r="C156" s="561">
        <f>C90-C155</f>
        <v>0</v>
      </c>
      <c r="D156" s="436">
        <f>D90-D155</f>
        <v>0</v>
      </c>
    </row>
    <row r="157" spans="1:4" ht="15" customHeight="1" thickBot="1">
      <c r="A157" s="166" t="s">
        <v>442</v>
      </c>
      <c r="B157" s="557"/>
      <c r="C157" s="562">
        <v>12</v>
      </c>
      <c r="D157" s="560">
        <v>12</v>
      </c>
    </row>
    <row r="158" spans="1:4" ht="14.25" customHeight="1" thickBot="1">
      <c r="A158" s="166" t="s">
        <v>158</v>
      </c>
      <c r="B158" s="557"/>
      <c r="C158" s="562">
        <v>8</v>
      </c>
      <c r="D158" s="560">
        <v>8</v>
      </c>
    </row>
    <row r="159" spans="1:4" ht="12.75">
      <c r="A159" s="433"/>
      <c r="B159" s="434"/>
      <c r="C159" s="434"/>
      <c r="D159" s="478"/>
    </row>
    <row r="160" spans="1:3" ht="12.75">
      <c r="A160" s="433"/>
      <c r="B160" s="434"/>
      <c r="C160" s="434"/>
    </row>
    <row r="161" spans="1:4" ht="12.75">
      <c r="A161" s="433"/>
      <c r="B161" s="434"/>
      <c r="C161" s="434"/>
      <c r="D161" s="435"/>
    </row>
    <row r="162" spans="1:4" ht="12.75">
      <c r="A162" s="433"/>
      <c r="B162" s="434"/>
      <c r="C162" s="434"/>
      <c r="D162" s="435"/>
    </row>
    <row r="163" spans="1:4" ht="12.75">
      <c r="A163" s="433"/>
      <c r="B163" s="434"/>
      <c r="C163" s="434"/>
      <c r="D163" s="435"/>
    </row>
    <row r="164" spans="1:4" ht="12.75">
      <c r="A164" s="433"/>
      <c r="B164" s="434"/>
      <c r="C164" s="434"/>
      <c r="D164" s="435"/>
    </row>
    <row r="165" spans="1:4" ht="12.75">
      <c r="A165" s="433"/>
      <c r="B165" s="434"/>
      <c r="C165" s="434"/>
      <c r="D165" s="435"/>
    </row>
    <row r="166" spans="1:4" ht="12.75">
      <c r="A166" s="433"/>
      <c r="B166" s="434"/>
      <c r="C166" s="434"/>
      <c r="D166" s="435"/>
    </row>
    <row r="167" spans="1:4" ht="12.75">
      <c r="A167" s="433"/>
      <c r="B167" s="434"/>
      <c r="C167" s="434"/>
      <c r="D167" s="435"/>
    </row>
    <row r="168" spans="1:4" ht="12.75">
      <c r="A168" s="433"/>
      <c r="B168" s="434"/>
      <c r="C168" s="434"/>
      <c r="D168" s="435"/>
    </row>
    <row r="169" spans="1:4" ht="12.75">
      <c r="A169" s="433"/>
      <c r="B169" s="434"/>
      <c r="C169" s="434"/>
      <c r="D169" s="435"/>
    </row>
    <row r="170" spans="1:4" ht="12.75">
      <c r="A170" s="433"/>
      <c r="B170" s="434"/>
      <c r="C170" s="434"/>
      <c r="D170" s="435"/>
    </row>
    <row r="171" spans="1:4" ht="12.75">
      <c r="A171" s="433"/>
      <c r="B171" s="434"/>
      <c r="C171" s="434"/>
      <c r="D171" s="435"/>
    </row>
    <row r="172" spans="1:4" ht="12.75">
      <c r="A172" s="433"/>
      <c r="B172" s="434"/>
      <c r="C172" s="434"/>
      <c r="D172" s="435"/>
    </row>
    <row r="173" spans="1:4" ht="12.75">
      <c r="A173" s="433"/>
      <c r="B173" s="434"/>
      <c r="C173" s="434"/>
      <c r="D173" s="435"/>
    </row>
    <row r="174" spans="1:4" ht="12.75">
      <c r="A174" s="433"/>
      <c r="B174" s="434"/>
      <c r="C174" s="434"/>
      <c r="D174" s="435"/>
    </row>
    <row r="175" spans="1:4" ht="12.75">
      <c r="A175" s="433"/>
      <c r="B175" s="434"/>
      <c r="C175" s="434"/>
      <c r="D175" s="435"/>
    </row>
    <row r="176" spans="1:4" ht="12.75">
      <c r="A176" s="433"/>
      <c r="B176" s="434"/>
      <c r="C176" s="434"/>
      <c r="D176" s="435"/>
    </row>
    <row r="177" spans="1:4" ht="12.75">
      <c r="A177" s="433"/>
      <c r="B177" s="434"/>
      <c r="C177" s="434"/>
      <c r="D177" s="435"/>
    </row>
    <row r="178" spans="1:4" ht="12.75">
      <c r="A178" s="433"/>
      <c r="B178" s="434"/>
      <c r="C178" s="434"/>
      <c r="D178" s="435"/>
    </row>
    <row r="179" spans="1:4" ht="12.75">
      <c r="A179" s="433"/>
      <c r="B179" s="434"/>
      <c r="C179" s="434"/>
      <c r="D179" s="43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L177"/>
  <sheetViews>
    <sheetView zoomScale="120" zoomScaleNormal="120" zoomScaleSheetLayoutView="85" workbookViewId="0" topLeftCell="A88">
      <selection activeCell="D99" sqref="D99"/>
    </sheetView>
  </sheetViews>
  <sheetFormatPr defaultColWidth="9.00390625" defaultRowHeight="12.75"/>
  <cols>
    <col min="1" max="1" width="10.50390625" style="260" customWidth="1"/>
    <col min="2" max="2" width="60.50390625" style="261" customWidth="1"/>
    <col min="3" max="3" width="22.00390625" style="261" customWidth="1"/>
    <col min="4" max="4" width="22.375" style="262" customWidth="1"/>
    <col min="5" max="16384" width="9.375" style="2" customWidth="1"/>
  </cols>
  <sheetData>
    <row r="1" spans="1:4" s="1" customFormat="1" ht="16.5" customHeight="1" thickBot="1">
      <c r="A1" s="415"/>
      <c r="B1" s="416"/>
      <c r="C1" s="416"/>
      <c r="D1" s="410" t="str">
        <f>CONCATENATE("9.1.1. melléklet ",ALAPADATOK!A7," ",ALAPADATOK!B7," ",ALAPADATOK!C7," ",ALAPADATOK!D7," ",ALAPADATOK!E7," ",ALAPADATOK!F7," ",ALAPADATOK!G7," ",ALAPADATOK!H7)</f>
        <v>9.1.1. melléklet a 9 / 2019 ( X.01. ) önkormányzati rendelethez</v>
      </c>
    </row>
    <row r="2" spans="1:4" s="64" customFormat="1" ht="21" customHeight="1">
      <c r="A2" s="417" t="s">
        <v>51</v>
      </c>
      <c r="B2" s="418" t="str">
        <f>CONCATENATE(ALAPADATOK!A3)</f>
        <v>MURAKERESZTÚR KÖZSÉG ÖNKORMÁNYZATA</v>
      </c>
      <c r="C2" s="550"/>
      <c r="D2" s="419" t="s">
        <v>44</v>
      </c>
    </row>
    <row r="3" spans="1:4" s="64" customFormat="1" ht="16.5" thickBot="1">
      <c r="A3" s="420" t="s">
        <v>155</v>
      </c>
      <c r="B3" s="421" t="s">
        <v>359</v>
      </c>
      <c r="C3" s="551"/>
      <c r="D3" s="422" t="s">
        <v>49</v>
      </c>
    </row>
    <row r="4" spans="1:4" s="65" customFormat="1" ht="15.75" customHeight="1" thickBot="1">
      <c r="A4" s="423"/>
      <c r="B4" s="423"/>
      <c r="C4" s="423"/>
      <c r="D4" s="424" t="str">
        <f>'KV_9.1.sz.mell'!D4</f>
        <v>Forintban!</v>
      </c>
    </row>
    <row r="5" spans="1:4" ht="24.75" thickBot="1">
      <c r="A5" s="425" t="s">
        <v>157</v>
      </c>
      <c r="B5" s="426" t="s">
        <v>473</v>
      </c>
      <c r="C5" s="552" t="s">
        <v>608</v>
      </c>
      <c r="D5" s="440" t="s">
        <v>614</v>
      </c>
    </row>
    <row r="6" spans="1:4" s="52" customFormat="1" ht="12.75" customHeight="1" thickBot="1">
      <c r="A6" s="427"/>
      <c r="B6" s="428" t="s">
        <v>420</v>
      </c>
      <c r="C6" s="553" t="s">
        <v>421</v>
      </c>
      <c r="D6" s="429" t="s">
        <v>422</v>
      </c>
    </row>
    <row r="7" spans="1:4" s="52" customFormat="1" ht="15.75" customHeight="1" thickBot="1">
      <c r="A7" s="151"/>
      <c r="B7" s="152" t="s">
        <v>46</v>
      </c>
      <c r="C7" s="152"/>
      <c r="D7" s="236"/>
    </row>
    <row r="8" spans="1:4" s="52" customFormat="1" ht="12" customHeight="1" thickBot="1">
      <c r="A8" s="28" t="s">
        <v>9</v>
      </c>
      <c r="B8" s="19" t="s">
        <v>185</v>
      </c>
      <c r="C8" s="509">
        <f>+C9+C10+C11+C12+C13+C14</f>
        <v>135728259</v>
      </c>
      <c r="D8" s="181">
        <f>+D9+D10+D11+D12+D13+D14</f>
        <v>149150869</v>
      </c>
    </row>
    <row r="9" spans="1:4" s="66" customFormat="1" ht="12" customHeight="1">
      <c r="A9" s="302" t="s">
        <v>70</v>
      </c>
      <c r="B9" s="283" t="s">
        <v>186</v>
      </c>
      <c r="C9" s="510">
        <v>65126950</v>
      </c>
      <c r="D9" s="184">
        <v>67585950</v>
      </c>
    </row>
    <row r="10" spans="1:4" s="67" customFormat="1" ht="12" customHeight="1">
      <c r="A10" s="303" t="s">
        <v>71</v>
      </c>
      <c r="B10" s="284" t="s">
        <v>187</v>
      </c>
      <c r="C10" s="511">
        <v>29291167</v>
      </c>
      <c r="D10" s="183">
        <v>29681167</v>
      </c>
    </row>
    <row r="11" spans="1:4" s="67" customFormat="1" ht="12" customHeight="1">
      <c r="A11" s="303" t="s">
        <v>72</v>
      </c>
      <c r="B11" s="284" t="s">
        <v>460</v>
      </c>
      <c r="C11" s="511">
        <v>39257982</v>
      </c>
      <c r="D11" s="183">
        <v>41489982</v>
      </c>
    </row>
    <row r="12" spans="1:4" s="67" customFormat="1" ht="12" customHeight="1">
      <c r="A12" s="303" t="s">
        <v>73</v>
      </c>
      <c r="B12" s="284" t="s">
        <v>188</v>
      </c>
      <c r="C12" s="511">
        <v>2052160</v>
      </c>
      <c r="D12" s="183">
        <v>2122160</v>
      </c>
    </row>
    <row r="13" spans="1:4" s="67" customFormat="1" ht="12" customHeight="1">
      <c r="A13" s="303" t="s">
        <v>109</v>
      </c>
      <c r="B13" s="284" t="s">
        <v>429</v>
      </c>
      <c r="C13" s="511"/>
      <c r="D13" s="183">
        <v>8271610</v>
      </c>
    </row>
    <row r="14" spans="1:4" s="66" customFormat="1" ht="12" customHeight="1" thickBot="1">
      <c r="A14" s="304" t="s">
        <v>74</v>
      </c>
      <c r="B14" s="285" t="s">
        <v>362</v>
      </c>
      <c r="C14" s="511"/>
      <c r="D14" s="183"/>
    </row>
    <row r="15" spans="1:4" s="66" customFormat="1" ht="12" customHeight="1" thickBot="1">
      <c r="A15" s="28" t="s">
        <v>10</v>
      </c>
      <c r="B15" s="176" t="s">
        <v>189</v>
      </c>
      <c r="C15" s="509">
        <f>+C16+C17+C18+C19+C20</f>
        <v>25254961</v>
      </c>
      <c r="D15" s="181">
        <f>+D16+D17+D18+D19+D20</f>
        <v>20483853</v>
      </c>
    </row>
    <row r="16" spans="1:4" s="66" customFormat="1" ht="12" customHeight="1">
      <c r="A16" s="302" t="s">
        <v>76</v>
      </c>
      <c r="B16" s="283" t="s">
        <v>190</v>
      </c>
      <c r="C16" s="510"/>
      <c r="D16" s="184"/>
    </row>
    <row r="17" spans="1:4" s="66" customFormat="1" ht="12" customHeight="1">
      <c r="A17" s="303" t="s">
        <v>77</v>
      </c>
      <c r="B17" s="284" t="s">
        <v>191</v>
      </c>
      <c r="C17" s="511"/>
      <c r="D17" s="183"/>
    </row>
    <row r="18" spans="1:4" s="66" customFormat="1" ht="12" customHeight="1">
      <c r="A18" s="303" t="s">
        <v>78</v>
      </c>
      <c r="B18" s="284" t="s">
        <v>352</v>
      </c>
      <c r="C18" s="511"/>
      <c r="D18" s="183">
        <v>250000</v>
      </c>
    </row>
    <row r="19" spans="1:4" s="66" customFormat="1" ht="12" customHeight="1">
      <c r="A19" s="303" t="s">
        <v>79</v>
      </c>
      <c r="B19" s="284" t="s">
        <v>353</v>
      </c>
      <c r="C19" s="511"/>
      <c r="D19" s="183"/>
    </row>
    <row r="20" spans="1:4" s="66" customFormat="1" ht="12" customHeight="1">
      <c r="A20" s="303" t="s">
        <v>80</v>
      </c>
      <c r="B20" s="284" t="s">
        <v>192</v>
      </c>
      <c r="C20" s="511">
        <v>25254961</v>
      </c>
      <c r="D20" s="183">
        <v>20233853</v>
      </c>
    </row>
    <row r="21" spans="1:4" s="67" customFormat="1" ht="12" customHeight="1" thickBot="1">
      <c r="A21" s="304" t="s">
        <v>86</v>
      </c>
      <c r="B21" s="285" t="s">
        <v>193</v>
      </c>
      <c r="C21" s="512"/>
      <c r="D21" s="185"/>
    </row>
    <row r="22" spans="1:4" s="67" customFormat="1" ht="12" customHeight="1" thickBot="1">
      <c r="A22" s="28" t="s">
        <v>11</v>
      </c>
      <c r="B22" s="19" t="s">
        <v>194</v>
      </c>
      <c r="C22" s="509">
        <f>+C23+C24+C25+C26+C27</f>
        <v>179629826</v>
      </c>
      <c r="D22" s="181">
        <f>+D23+D24+D25+D26+D27</f>
        <v>179629826</v>
      </c>
    </row>
    <row r="23" spans="1:4" s="67" customFormat="1" ht="12" customHeight="1">
      <c r="A23" s="302" t="s">
        <v>59</v>
      </c>
      <c r="B23" s="283" t="s">
        <v>195</v>
      </c>
      <c r="C23" s="510"/>
      <c r="D23" s="184"/>
    </row>
    <row r="24" spans="1:4" s="66" customFormat="1" ht="12" customHeight="1">
      <c r="A24" s="303" t="s">
        <v>60</v>
      </c>
      <c r="B24" s="284" t="s">
        <v>196</v>
      </c>
      <c r="C24" s="511"/>
      <c r="D24" s="183"/>
    </row>
    <row r="25" spans="1:4" s="67" customFormat="1" ht="12" customHeight="1">
      <c r="A25" s="303" t="s">
        <v>61</v>
      </c>
      <c r="B25" s="284" t="s">
        <v>354</v>
      </c>
      <c r="C25" s="511"/>
      <c r="D25" s="183"/>
    </row>
    <row r="26" spans="1:4" s="67" customFormat="1" ht="12" customHeight="1">
      <c r="A26" s="303" t="s">
        <v>62</v>
      </c>
      <c r="B26" s="284" t="s">
        <v>355</v>
      </c>
      <c r="C26" s="511"/>
      <c r="D26" s="183"/>
    </row>
    <row r="27" spans="1:4" s="67" customFormat="1" ht="12" customHeight="1">
      <c r="A27" s="303" t="s">
        <v>123</v>
      </c>
      <c r="B27" s="284" t="s">
        <v>197</v>
      </c>
      <c r="C27" s="511">
        <v>179629826</v>
      </c>
      <c r="D27" s="183">
        <v>179629826</v>
      </c>
    </row>
    <row r="28" spans="1:4" s="67" customFormat="1" ht="12" customHeight="1" thickBot="1">
      <c r="A28" s="304" t="s">
        <v>124</v>
      </c>
      <c r="B28" s="285" t="s">
        <v>198</v>
      </c>
      <c r="C28" s="513">
        <v>179629826</v>
      </c>
      <c r="D28" s="378">
        <v>179629826</v>
      </c>
    </row>
    <row r="29" spans="1:4" s="67" customFormat="1" ht="12" customHeight="1" thickBot="1">
      <c r="A29" s="28" t="s">
        <v>125</v>
      </c>
      <c r="B29" s="19" t="s">
        <v>470</v>
      </c>
      <c r="C29" s="514">
        <f>+C31+C34+C35+C36+C32</f>
        <v>35070000</v>
      </c>
      <c r="D29" s="187">
        <f>+D31+D34+D35+D36+D32</f>
        <v>32203508</v>
      </c>
    </row>
    <row r="30" spans="1:4" s="67" customFormat="1" ht="12" customHeight="1">
      <c r="A30" s="302" t="s">
        <v>200</v>
      </c>
      <c r="B30" s="283" t="s">
        <v>465</v>
      </c>
      <c r="C30" s="569"/>
      <c r="D30" s="278"/>
    </row>
    <row r="31" spans="1:4" s="67" customFormat="1" ht="12" customHeight="1">
      <c r="A31" s="303" t="s">
        <v>201</v>
      </c>
      <c r="B31" s="284" t="s">
        <v>568</v>
      </c>
      <c r="C31" s="511">
        <v>8000000</v>
      </c>
      <c r="D31" s="183">
        <v>8000000</v>
      </c>
    </row>
    <row r="32" spans="1:4" s="67" customFormat="1" ht="12" customHeight="1">
      <c r="A32" s="303" t="s">
        <v>202</v>
      </c>
      <c r="B32" s="284" t="s">
        <v>467</v>
      </c>
      <c r="C32" s="511">
        <v>22600000</v>
      </c>
      <c r="D32" s="183">
        <v>19733508</v>
      </c>
    </row>
    <row r="33" spans="1:4" s="67" customFormat="1" ht="12" customHeight="1">
      <c r="A33" s="303" t="s">
        <v>203</v>
      </c>
      <c r="B33" s="284" t="s">
        <v>468</v>
      </c>
      <c r="C33" s="511"/>
      <c r="D33" s="183"/>
    </row>
    <row r="34" spans="1:4" s="67" customFormat="1" ht="12" customHeight="1">
      <c r="A34" s="303" t="s">
        <v>462</v>
      </c>
      <c r="B34" s="284" t="s">
        <v>204</v>
      </c>
      <c r="C34" s="511">
        <v>3900000</v>
      </c>
      <c r="D34" s="183">
        <v>3900000</v>
      </c>
    </row>
    <row r="35" spans="1:4" s="67" customFormat="1" ht="12" customHeight="1">
      <c r="A35" s="303" t="s">
        <v>463</v>
      </c>
      <c r="B35" s="284" t="s">
        <v>205</v>
      </c>
      <c r="C35" s="511"/>
      <c r="D35" s="183"/>
    </row>
    <row r="36" spans="1:4" s="67" customFormat="1" ht="12" customHeight="1" thickBot="1">
      <c r="A36" s="304" t="s">
        <v>464</v>
      </c>
      <c r="B36" s="360" t="s">
        <v>206</v>
      </c>
      <c r="C36" s="512">
        <v>570000</v>
      </c>
      <c r="D36" s="185">
        <v>570000</v>
      </c>
    </row>
    <row r="37" spans="1:4" s="67" customFormat="1" ht="12" customHeight="1" thickBot="1">
      <c r="A37" s="28" t="s">
        <v>13</v>
      </c>
      <c r="B37" s="19" t="s">
        <v>363</v>
      </c>
      <c r="C37" s="509">
        <f>SUM(C38:C48)</f>
        <v>19123986</v>
      </c>
      <c r="D37" s="181">
        <f>SUM(D38:D48)</f>
        <v>19123986</v>
      </c>
    </row>
    <row r="38" spans="1:4" s="67" customFormat="1" ht="12" customHeight="1">
      <c r="A38" s="302" t="s">
        <v>63</v>
      </c>
      <c r="B38" s="283" t="s">
        <v>209</v>
      </c>
      <c r="C38" s="510"/>
      <c r="D38" s="184"/>
    </row>
    <row r="39" spans="1:4" s="67" customFormat="1" ht="12" customHeight="1">
      <c r="A39" s="303" t="s">
        <v>64</v>
      </c>
      <c r="B39" s="284" t="s">
        <v>210</v>
      </c>
      <c r="C39" s="511">
        <v>2555100</v>
      </c>
      <c r="D39" s="183">
        <v>2555100</v>
      </c>
    </row>
    <row r="40" spans="1:4" s="67" customFormat="1" ht="12" customHeight="1">
      <c r="A40" s="303" t="s">
        <v>65</v>
      </c>
      <c r="B40" s="284" t="s">
        <v>211</v>
      </c>
      <c r="C40" s="511">
        <v>285000</v>
      </c>
      <c r="D40" s="183">
        <v>285000</v>
      </c>
    </row>
    <row r="41" spans="1:4" s="67" customFormat="1" ht="12" customHeight="1">
      <c r="A41" s="303" t="s">
        <v>127</v>
      </c>
      <c r="B41" s="284" t="s">
        <v>212</v>
      </c>
      <c r="C41" s="511">
        <v>2703595</v>
      </c>
      <c r="D41" s="183">
        <v>2703595</v>
      </c>
    </row>
    <row r="42" spans="1:4" s="67" customFormat="1" ht="12" customHeight="1">
      <c r="A42" s="303" t="s">
        <v>128</v>
      </c>
      <c r="B42" s="284" t="s">
        <v>213</v>
      </c>
      <c r="C42" s="511">
        <v>8090985</v>
      </c>
      <c r="D42" s="183">
        <v>8090985</v>
      </c>
    </row>
    <row r="43" spans="1:4" s="67" customFormat="1" ht="12" customHeight="1">
      <c r="A43" s="303" t="s">
        <v>129</v>
      </c>
      <c r="B43" s="284" t="s">
        <v>214</v>
      </c>
      <c r="C43" s="511">
        <v>3013087</v>
      </c>
      <c r="D43" s="183">
        <v>3013087</v>
      </c>
    </row>
    <row r="44" spans="1:4" s="67" customFormat="1" ht="12" customHeight="1">
      <c r="A44" s="303" t="s">
        <v>130</v>
      </c>
      <c r="B44" s="284" t="s">
        <v>215</v>
      </c>
      <c r="C44" s="511"/>
      <c r="D44" s="183"/>
    </row>
    <row r="45" spans="1:4" s="67" customFormat="1" ht="12" customHeight="1">
      <c r="A45" s="303" t="s">
        <v>131</v>
      </c>
      <c r="B45" s="284" t="s">
        <v>469</v>
      </c>
      <c r="C45" s="511"/>
      <c r="D45" s="183"/>
    </row>
    <row r="46" spans="1:4" s="67" customFormat="1" ht="12" customHeight="1">
      <c r="A46" s="303" t="s">
        <v>207</v>
      </c>
      <c r="B46" s="284" t="s">
        <v>217</v>
      </c>
      <c r="C46" s="515"/>
      <c r="D46" s="186"/>
    </row>
    <row r="47" spans="1:4" s="67" customFormat="1" ht="12" customHeight="1">
      <c r="A47" s="304" t="s">
        <v>208</v>
      </c>
      <c r="B47" s="285" t="s">
        <v>365</v>
      </c>
      <c r="C47" s="516"/>
      <c r="D47" s="273"/>
    </row>
    <row r="48" spans="1:4" s="67" customFormat="1" ht="12" customHeight="1" thickBot="1">
      <c r="A48" s="304" t="s">
        <v>364</v>
      </c>
      <c r="B48" s="285" t="s">
        <v>218</v>
      </c>
      <c r="C48" s="570">
        <v>2476219</v>
      </c>
      <c r="D48" s="380">
        <v>2476219</v>
      </c>
    </row>
    <row r="49" spans="1:4" s="67" customFormat="1" ht="12" customHeight="1" thickBot="1">
      <c r="A49" s="28" t="s">
        <v>14</v>
      </c>
      <c r="B49" s="19" t="s">
        <v>219</v>
      </c>
      <c r="C49" s="509">
        <f>SUM(C50:C54)</f>
        <v>0</v>
      </c>
      <c r="D49" s="181">
        <f>SUM(D50:D54)</f>
        <v>4750000</v>
      </c>
    </row>
    <row r="50" spans="1:4" s="67" customFormat="1" ht="12" customHeight="1">
      <c r="A50" s="302" t="s">
        <v>66</v>
      </c>
      <c r="B50" s="283" t="s">
        <v>223</v>
      </c>
      <c r="C50" s="517"/>
      <c r="D50" s="326"/>
    </row>
    <row r="51" spans="1:4" s="67" customFormat="1" ht="12" customHeight="1">
      <c r="A51" s="303" t="s">
        <v>67</v>
      </c>
      <c r="B51" s="284" t="s">
        <v>224</v>
      </c>
      <c r="C51" s="515"/>
      <c r="D51" s="186">
        <v>4750000</v>
      </c>
    </row>
    <row r="52" spans="1:4" s="67" customFormat="1" ht="12" customHeight="1">
      <c r="A52" s="303" t="s">
        <v>220</v>
      </c>
      <c r="B52" s="284" t="s">
        <v>225</v>
      </c>
      <c r="C52" s="515"/>
      <c r="D52" s="186"/>
    </row>
    <row r="53" spans="1:4" s="67" customFormat="1" ht="12" customHeight="1">
      <c r="A53" s="303" t="s">
        <v>221</v>
      </c>
      <c r="B53" s="284" t="s">
        <v>226</v>
      </c>
      <c r="C53" s="515"/>
      <c r="D53" s="186"/>
    </row>
    <row r="54" spans="1:4" s="67" customFormat="1" ht="12" customHeight="1" thickBot="1">
      <c r="A54" s="304" t="s">
        <v>222</v>
      </c>
      <c r="B54" s="285" t="s">
        <v>227</v>
      </c>
      <c r="C54" s="516"/>
      <c r="D54" s="273"/>
    </row>
    <row r="55" spans="1:4" s="67" customFormat="1" ht="12" customHeight="1" thickBot="1">
      <c r="A55" s="28" t="s">
        <v>132</v>
      </c>
      <c r="B55" s="19" t="s">
        <v>228</v>
      </c>
      <c r="C55" s="509">
        <f>SUM(C56:C58)</f>
        <v>1490000</v>
      </c>
      <c r="D55" s="181">
        <f>SUM(D56:D58)</f>
        <v>1490000</v>
      </c>
    </row>
    <row r="56" spans="1:4" s="67" customFormat="1" ht="12" customHeight="1">
      <c r="A56" s="302" t="s">
        <v>68</v>
      </c>
      <c r="B56" s="283" t="s">
        <v>229</v>
      </c>
      <c r="C56" s="510"/>
      <c r="D56" s="184"/>
    </row>
    <row r="57" spans="1:4" s="67" customFormat="1" ht="12" customHeight="1">
      <c r="A57" s="303" t="s">
        <v>69</v>
      </c>
      <c r="B57" s="284" t="s">
        <v>356</v>
      </c>
      <c r="C57" s="511"/>
      <c r="D57" s="183"/>
    </row>
    <row r="58" spans="1:4" s="67" customFormat="1" ht="12" customHeight="1">
      <c r="A58" s="303" t="s">
        <v>232</v>
      </c>
      <c r="B58" s="284" t="s">
        <v>230</v>
      </c>
      <c r="C58" s="511">
        <v>1490000</v>
      </c>
      <c r="D58" s="183">
        <v>1490000</v>
      </c>
    </row>
    <row r="59" spans="1:4" s="67" customFormat="1" ht="12" customHeight="1" thickBot="1">
      <c r="A59" s="304" t="s">
        <v>233</v>
      </c>
      <c r="B59" s="285" t="s">
        <v>231</v>
      </c>
      <c r="C59" s="512"/>
      <c r="D59" s="185"/>
    </row>
    <row r="60" spans="1:4" s="67" customFormat="1" ht="12" customHeight="1" thickBot="1">
      <c r="A60" s="28" t="s">
        <v>16</v>
      </c>
      <c r="B60" s="176" t="s">
        <v>234</v>
      </c>
      <c r="C60" s="509">
        <f>SUM(C61:C63)</f>
        <v>100000</v>
      </c>
      <c r="D60" s="181">
        <f>SUM(D61:D63)</f>
        <v>100000</v>
      </c>
    </row>
    <row r="61" spans="1:4" s="67" customFormat="1" ht="12" customHeight="1">
      <c r="A61" s="302" t="s">
        <v>133</v>
      </c>
      <c r="B61" s="283" t="s">
        <v>236</v>
      </c>
      <c r="C61" s="515"/>
      <c r="D61" s="186"/>
    </row>
    <row r="62" spans="1:4" s="67" customFormat="1" ht="12" customHeight="1">
      <c r="A62" s="303" t="s">
        <v>134</v>
      </c>
      <c r="B62" s="284" t="s">
        <v>357</v>
      </c>
      <c r="C62" s="515">
        <v>100000</v>
      </c>
      <c r="D62" s="186">
        <v>100000</v>
      </c>
    </row>
    <row r="63" spans="1:4" s="67" customFormat="1" ht="12" customHeight="1">
      <c r="A63" s="303" t="s">
        <v>164</v>
      </c>
      <c r="B63" s="284" t="s">
        <v>237</v>
      </c>
      <c r="C63" s="515"/>
      <c r="D63" s="186"/>
    </row>
    <row r="64" spans="1:4" s="67" customFormat="1" ht="12" customHeight="1" thickBot="1">
      <c r="A64" s="304" t="s">
        <v>235</v>
      </c>
      <c r="B64" s="285" t="s">
        <v>238</v>
      </c>
      <c r="C64" s="515"/>
      <c r="D64" s="186"/>
    </row>
    <row r="65" spans="1:4" s="67" customFormat="1" ht="12" customHeight="1" thickBot="1">
      <c r="A65" s="28" t="s">
        <v>17</v>
      </c>
      <c r="B65" s="19" t="s">
        <v>239</v>
      </c>
      <c r="C65" s="514">
        <f>+C8+C15+C22+C29+C37+C49+C55+C60</f>
        <v>396397032</v>
      </c>
      <c r="D65" s="187">
        <f>+D8+D15+D22+D29+D37+D49+D55+D60</f>
        <v>406932042</v>
      </c>
    </row>
    <row r="66" spans="1:4" s="67" customFormat="1" ht="12" customHeight="1" thickBot="1">
      <c r="A66" s="305" t="s">
        <v>326</v>
      </c>
      <c r="B66" s="176" t="s">
        <v>241</v>
      </c>
      <c r="C66" s="509">
        <f>SUM(C67:C69)</f>
        <v>0</v>
      </c>
      <c r="D66" s="181">
        <f>SUM(D67:D69)</f>
        <v>0</v>
      </c>
    </row>
    <row r="67" spans="1:4" s="67" customFormat="1" ht="12" customHeight="1">
      <c r="A67" s="302" t="s">
        <v>269</v>
      </c>
      <c r="B67" s="283" t="s">
        <v>242</v>
      </c>
      <c r="C67" s="515"/>
      <c r="D67" s="186"/>
    </row>
    <row r="68" spans="1:4" s="67" customFormat="1" ht="12" customHeight="1">
      <c r="A68" s="303" t="s">
        <v>278</v>
      </c>
      <c r="B68" s="284" t="s">
        <v>243</v>
      </c>
      <c r="C68" s="515"/>
      <c r="D68" s="186"/>
    </row>
    <row r="69" spans="1:4" s="67" customFormat="1" ht="12" customHeight="1" thickBot="1">
      <c r="A69" s="304" t="s">
        <v>279</v>
      </c>
      <c r="B69" s="286" t="s">
        <v>244</v>
      </c>
      <c r="C69" s="515"/>
      <c r="D69" s="186"/>
    </row>
    <row r="70" spans="1:4" s="67" customFormat="1" ht="12" customHeight="1" thickBot="1">
      <c r="A70" s="305" t="s">
        <v>245</v>
      </c>
      <c r="B70" s="176" t="s">
        <v>246</v>
      </c>
      <c r="C70" s="509">
        <f>SUM(C71:C74)</f>
        <v>0</v>
      </c>
      <c r="D70" s="181">
        <f>SUM(D71:D74)</f>
        <v>0</v>
      </c>
    </row>
    <row r="71" spans="1:4" s="67" customFormat="1" ht="12" customHeight="1">
      <c r="A71" s="302" t="s">
        <v>110</v>
      </c>
      <c r="B71" s="283" t="s">
        <v>247</v>
      </c>
      <c r="C71" s="515"/>
      <c r="D71" s="186"/>
    </row>
    <row r="72" spans="1:4" s="67" customFormat="1" ht="12" customHeight="1">
      <c r="A72" s="303" t="s">
        <v>111</v>
      </c>
      <c r="B72" s="284" t="s">
        <v>479</v>
      </c>
      <c r="C72" s="515"/>
      <c r="D72" s="186"/>
    </row>
    <row r="73" spans="1:4" s="67" customFormat="1" ht="12" customHeight="1">
      <c r="A73" s="303" t="s">
        <v>270</v>
      </c>
      <c r="B73" s="284" t="s">
        <v>248</v>
      </c>
      <c r="C73" s="515"/>
      <c r="D73" s="186"/>
    </row>
    <row r="74" spans="1:4" s="67" customFormat="1" ht="12" customHeight="1" thickBot="1">
      <c r="A74" s="304" t="s">
        <v>271</v>
      </c>
      <c r="B74" s="178" t="s">
        <v>480</v>
      </c>
      <c r="C74" s="515"/>
      <c r="D74" s="186"/>
    </row>
    <row r="75" spans="1:4" s="67" customFormat="1" ht="12" customHeight="1" thickBot="1">
      <c r="A75" s="305" t="s">
        <v>249</v>
      </c>
      <c r="B75" s="176" t="s">
        <v>250</v>
      </c>
      <c r="C75" s="509">
        <f>SUM(C76:C77)</f>
        <v>95969904</v>
      </c>
      <c r="D75" s="181">
        <f>SUM(D76:D77)</f>
        <v>95969904</v>
      </c>
    </row>
    <row r="76" spans="1:4" s="67" customFormat="1" ht="12" customHeight="1">
      <c r="A76" s="302" t="s">
        <v>272</v>
      </c>
      <c r="B76" s="283" t="s">
        <v>251</v>
      </c>
      <c r="C76" s="515">
        <v>95969904</v>
      </c>
      <c r="D76" s="186">
        <v>95969904</v>
      </c>
    </row>
    <row r="77" spans="1:4" s="67" customFormat="1" ht="12" customHeight="1" thickBot="1">
      <c r="A77" s="304" t="s">
        <v>273</v>
      </c>
      <c r="B77" s="285" t="s">
        <v>252</v>
      </c>
      <c r="C77" s="515"/>
      <c r="D77" s="186"/>
    </row>
    <row r="78" spans="1:4" s="66" customFormat="1" ht="12" customHeight="1" thickBot="1">
      <c r="A78" s="305" t="s">
        <v>253</v>
      </c>
      <c r="B78" s="176" t="s">
        <v>254</v>
      </c>
      <c r="C78" s="509">
        <f>SUM(C79:C81)</f>
        <v>0</v>
      </c>
      <c r="D78" s="181">
        <f>SUM(D79:D81)</f>
        <v>534462</v>
      </c>
    </row>
    <row r="79" spans="1:4" s="67" customFormat="1" ht="12" customHeight="1">
      <c r="A79" s="302" t="s">
        <v>274</v>
      </c>
      <c r="B79" s="283" t="s">
        <v>255</v>
      </c>
      <c r="C79" s="515"/>
      <c r="D79" s="186">
        <v>534462</v>
      </c>
    </row>
    <row r="80" spans="1:4" s="67" customFormat="1" ht="12" customHeight="1">
      <c r="A80" s="303" t="s">
        <v>275</v>
      </c>
      <c r="B80" s="284" t="s">
        <v>256</v>
      </c>
      <c r="C80" s="515"/>
      <c r="D80" s="186"/>
    </row>
    <row r="81" spans="1:4" s="67" customFormat="1" ht="12" customHeight="1" thickBot="1">
      <c r="A81" s="304" t="s">
        <v>276</v>
      </c>
      <c r="B81" s="285" t="s">
        <v>481</v>
      </c>
      <c r="C81" s="515"/>
      <c r="D81" s="186"/>
    </row>
    <row r="82" spans="1:4" s="67" customFormat="1" ht="12" customHeight="1" thickBot="1">
      <c r="A82" s="305" t="s">
        <v>257</v>
      </c>
      <c r="B82" s="176" t="s">
        <v>277</v>
      </c>
      <c r="C82" s="509">
        <f>SUM(C83:C86)</f>
        <v>0</v>
      </c>
      <c r="D82" s="181">
        <f>SUM(D83:D86)</f>
        <v>0</v>
      </c>
    </row>
    <row r="83" spans="1:4" s="67" customFormat="1" ht="12" customHeight="1">
      <c r="A83" s="306" t="s">
        <v>258</v>
      </c>
      <c r="B83" s="283" t="s">
        <v>259</v>
      </c>
      <c r="C83" s="515"/>
      <c r="D83" s="186"/>
    </row>
    <row r="84" spans="1:4" s="67" customFormat="1" ht="12" customHeight="1">
      <c r="A84" s="307" t="s">
        <v>260</v>
      </c>
      <c r="B84" s="284" t="s">
        <v>261</v>
      </c>
      <c r="C84" s="515"/>
      <c r="D84" s="186"/>
    </row>
    <row r="85" spans="1:4" s="67" customFormat="1" ht="12" customHeight="1">
      <c r="A85" s="307" t="s">
        <v>262</v>
      </c>
      <c r="B85" s="284" t="s">
        <v>263</v>
      </c>
      <c r="C85" s="515"/>
      <c r="D85" s="186"/>
    </row>
    <row r="86" spans="1:4" s="66" customFormat="1" ht="12" customHeight="1" thickBot="1">
      <c r="A86" s="308" t="s">
        <v>264</v>
      </c>
      <c r="B86" s="285" t="s">
        <v>265</v>
      </c>
      <c r="C86" s="515"/>
      <c r="D86" s="186"/>
    </row>
    <row r="87" spans="1:4" s="66" customFormat="1" ht="12" customHeight="1" thickBot="1">
      <c r="A87" s="305" t="s">
        <v>266</v>
      </c>
      <c r="B87" s="176" t="s">
        <v>403</v>
      </c>
      <c r="C87" s="520"/>
      <c r="D87" s="327"/>
    </row>
    <row r="88" spans="1:4" s="66" customFormat="1" ht="12" customHeight="1" thickBot="1">
      <c r="A88" s="305" t="s">
        <v>430</v>
      </c>
      <c r="B88" s="176" t="s">
        <v>267</v>
      </c>
      <c r="C88" s="520"/>
      <c r="D88" s="327"/>
    </row>
    <row r="89" spans="1:4" s="66" customFormat="1" ht="12" customHeight="1" thickBot="1">
      <c r="A89" s="305" t="s">
        <v>431</v>
      </c>
      <c r="B89" s="290" t="s">
        <v>406</v>
      </c>
      <c r="C89" s="514">
        <f>+C66+C70+C75+C78+C82+C88+C87</f>
        <v>95969904</v>
      </c>
      <c r="D89" s="187">
        <f>+D66+D70+D75+D78+D82+D88+D87</f>
        <v>96504366</v>
      </c>
    </row>
    <row r="90" spans="1:4" s="66" customFormat="1" ht="12" customHeight="1" thickBot="1">
      <c r="A90" s="309" t="s">
        <v>432</v>
      </c>
      <c r="B90" s="291" t="s">
        <v>433</v>
      </c>
      <c r="C90" s="514">
        <f>+C65+C89</f>
        <v>492366936</v>
      </c>
      <c r="D90" s="187">
        <f>+D65+D89</f>
        <v>503436408</v>
      </c>
    </row>
    <row r="91" spans="1:4" s="67" customFormat="1" ht="15" customHeight="1" thickBot="1">
      <c r="A91" s="157"/>
      <c r="B91" s="158"/>
      <c r="C91" s="158"/>
      <c r="D91" s="241"/>
    </row>
    <row r="92" spans="1:4" s="52" customFormat="1" ht="16.5" customHeight="1" thickBot="1">
      <c r="A92" s="161"/>
      <c r="B92" s="162" t="s">
        <v>47</v>
      </c>
      <c r="C92" s="162"/>
      <c r="D92" s="243"/>
    </row>
    <row r="93" spans="1:4" s="68" customFormat="1" ht="12" customHeight="1" thickBot="1">
      <c r="A93" s="277" t="s">
        <v>9</v>
      </c>
      <c r="B93" s="24" t="s">
        <v>437</v>
      </c>
      <c r="C93" s="266">
        <f>+C94+C95+C96+C97+C98+C111</f>
        <v>141255135</v>
      </c>
      <c r="D93" s="351">
        <f>+D94+D95+D96+D97+D98+D111</f>
        <v>148783674</v>
      </c>
    </row>
    <row r="94" spans="1:4" ht="12" customHeight="1">
      <c r="A94" s="310" t="s">
        <v>70</v>
      </c>
      <c r="B94" s="8" t="s">
        <v>40</v>
      </c>
      <c r="C94" s="356">
        <v>54605171</v>
      </c>
      <c r="D94" s="352">
        <v>57244351</v>
      </c>
    </row>
    <row r="95" spans="1:4" ht="12" customHeight="1">
      <c r="A95" s="303" t="s">
        <v>71</v>
      </c>
      <c r="B95" s="6" t="s">
        <v>135</v>
      </c>
      <c r="C95" s="268">
        <v>9733248</v>
      </c>
      <c r="D95" s="170">
        <v>10043460</v>
      </c>
    </row>
    <row r="96" spans="1:4" ht="12" customHeight="1">
      <c r="A96" s="303" t="s">
        <v>72</v>
      </c>
      <c r="B96" s="6" t="s">
        <v>103</v>
      </c>
      <c r="C96" s="270">
        <v>58852148</v>
      </c>
      <c r="D96" s="172">
        <v>63087598</v>
      </c>
    </row>
    <row r="97" spans="1:4" ht="12" customHeight="1">
      <c r="A97" s="303" t="s">
        <v>73</v>
      </c>
      <c r="B97" s="9" t="s">
        <v>136</v>
      </c>
      <c r="C97" s="270">
        <v>2313000</v>
      </c>
      <c r="D97" s="172">
        <v>2706000</v>
      </c>
    </row>
    <row r="98" spans="1:4" ht="12" customHeight="1">
      <c r="A98" s="303" t="s">
        <v>81</v>
      </c>
      <c r="B98" s="17" t="s">
        <v>137</v>
      </c>
      <c r="C98" s="270">
        <f>C105+C110</f>
        <v>7441320</v>
      </c>
      <c r="D98" s="172">
        <f>D105+D110+D101+D103</f>
        <v>8929291</v>
      </c>
    </row>
    <row r="99" spans="1:4" ht="12" customHeight="1">
      <c r="A99" s="303" t="s">
        <v>74</v>
      </c>
      <c r="B99" s="6" t="s">
        <v>434</v>
      </c>
      <c r="C99" s="270"/>
      <c r="D99" s="172"/>
    </row>
    <row r="100" spans="1:4" ht="12" customHeight="1">
      <c r="A100" s="303" t="s">
        <v>75</v>
      </c>
      <c r="B100" s="87" t="s">
        <v>370</v>
      </c>
      <c r="C100" s="270"/>
      <c r="D100" s="172"/>
    </row>
    <row r="101" spans="1:4" ht="12" customHeight="1">
      <c r="A101" s="303" t="s">
        <v>82</v>
      </c>
      <c r="B101" s="87" t="s">
        <v>369</v>
      </c>
      <c r="C101" s="270"/>
      <c r="D101" s="172">
        <v>978280</v>
      </c>
    </row>
    <row r="102" spans="1:4" ht="12" customHeight="1">
      <c r="A102" s="303" t="s">
        <v>83</v>
      </c>
      <c r="B102" s="87" t="s">
        <v>283</v>
      </c>
      <c r="C102" s="270"/>
      <c r="D102" s="172"/>
    </row>
    <row r="103" spans="1:4" ht="12" customHeight="1">
      <c r="A103" s="303" t="s">
        <v>84</v>
      </c>
      <c r="B103" s="88" t="s">
        <v>284</v>
      </c>
      <c r="C103" s="270"/>
      <c r="D103" s="172">
        <v>250000</v>
      </c>
    </row>
    <row r="104" spans="1:4" ht="12" customHeight="1">
      <c r="A104" s="303" t="s">
        <v>85</v>
      </c>
      <c r="B104" s="88" t="s">
        <v>285</v>
      </c>
      <c r="C104" s="270"/>
      <c r="D104" s="172"/>
    </row>
    <row r="105" spans="1:4" ht="12" customHeight="1">
      <c r="A105" s="303" t="s">
        <v>87</v>
      </c>
      <c r="B105" s="87" t="s">
        <v>286</v>
      </c>
      <c r="C105" s="270">
        <v>2263320</v>
      </c>
      <c r="D105" s="172">
        <v>2523011</v>
      </c>
    </row>
    <row r="106" spans="1:4" ht="12" customHeight="1">
      <c r="A106" s="303" t="s">
        <v>138</v>
      </c>
      <c r="B106" s="87" t="s">
        <v>287</v>
      </c>
      <c r="C106" s="270"/>
      <c r="D106" s="172"/>
    </row>
    <row r="107" spans="1:4" ht="12" customHeight="1">
      <c r="A107" s="303" t="s">
        <v>281</v>
      </c>
      <c r="B107" s="88" t="s">
        <v>288</v>
      </c>
      <c r="C107" s="270"/>
      <c r="D107" s="172"/>
    </row>
    <row r="108" spans="1:4" ht="12" customHeight="1">
      <c r="A108" s="311" t="s">
        <v>282</v>
      </c>
      <c r="B108" s="89" t="s">
        <v>289</v>
      </c>
      <c r="C108" s="270"/>
      <c r="D108" s="172"/>
    </row>
    <row r="109" spans="1:4" ht="12" customHeight="1">
      <c r="A109" s="303" t="s">
        <v>367</v>
      </c>
      <c r="B109" s="89" t="s">
        <v>290</v>
      </c>
      <c r="C109" s="270"/>
      <c r="D109" s="172"/>
    </row>
    <row r="110" spans="1:4" ht="12" customHeight="1">
      <c r="A110" s="303" t="s">
        <v>368</v>
      </c>
      <c r="B110" s="88" t="s">
        <v>291</v>
      </c>
      <c r="C110" s="268">
        <v>5178000</v>
      </c>
      <c r="D110" s="170">
        <v>5178000</v>
      </c>
    </row>
    <row r="111" spans="1:4" ht="12" customHeight="1">
      <c r="A111" s="303" t="s">
        <v>372</v>
      </c>
      <c r="B111" s="9" t="s">
        <v>41</v>
      </c>
      <c r="C111" s="268">
        <f>C112+C113</f>
        <v>8310248</v>
      </c>
      <c r="D111" s="170">
        <f>D112+D113</f>
        <v>6772974</v>
      </c>
    </row>
    <row r="112" spans="1:4" ht="12" customHeight="1">
      <c r="A112" s="304" t="s">
        <v>373</v>
      </c>
      <c r="B112" s="6" t="s">
        <v>435</v>
      </c>
      <c r="C112" s="270">
        <v>3544656</v>
      </c>
      <c r="D112" s="172">
        <v>2007382</v>
      </c>
    </row>
    <row r="113" spans="1:4" ht="12" customHeight="1" thickBot="1">
      <c r="A113" s="312" t="s">
        <v>374</v>
      </c>
      <c r="B113" s="90" t="s">
        <v>436</v>
      </c>
      <c r="C113" s="357">
        <v>4765592</v>
      </c>
      <c r="D113" s="353">
        <v>4765592</v>
      </c>
    </row>
    <row r="114" spans="1:4" ht="12" customHeight="1" thickBot="1">
      <c r="A114" s="28" t="s">
        <v>10</v>
      </c>
      <c r="B114" s="23" t="s">
        <v>292</v>
      </c>
      <c r="C114" s="267">
        <f>+C115+C117+C119</f>
        <v>246627722</v>
      </c>
      <c r="D114" s="169">
        <f>+D115+D117+D119</f>
        <v>249284193</v>
      </c>
    </row>
    <row r="115" spans="1:4" ht="12" customHeight="1">
      <c r="A115" s="302" t="s">
        <v>76</v>
      </c>
      <c r="B115" s="6" t="s">
        <v>163</v>
      </c>
      <c r="C115" s="269">
        <v>134814232</v>
      </c>
      <c r="D115" s="171">
        <v>134814232</v>
      </c>
    </row>
    <row r="116" spans="1:4" ht="12" customHeight="1">
      <c r="A116" s="302" t="s">
        <v>77</v>
      </c>
      <c r="B116" s="10" t="s">
        <v>296</v>
      </c>
      <c r="C116" s="269">
        <v>127593862</v>
      </c>
      <c r="D116" s="171">
        <v>127593862</v>
      </c>
    </row>
    <row r="117" spans="1:4" ht="12" customHeight="1">
      <c r="A117" s="302" t="s">
        <v>78</v>
      </c>
      <c r="B117" s="10" t="s">
        <v>139</v>
      </c>
      <c r="C117" s="268">
        <v>111407890</v>
      </c>
      <c r="D117" s="170">
        <v>114064361</v>
      </c>
    </row>
    <row r="118" spans="1:4" ht="12" customHeight="1">
      <c r="A118" s="302" t="s">
        <v>79</v>
      </c>
      <c r="B118" s="10" t="s">
        <v>297</v>
      </c>
      <c r="C118" s="571">
        <v>40510079</v>
      </c>
      <c r="D118" s="170">
        <v>40510079</v>
      </c>
    </row>
    <row r="119" spans="1:4" ht="12" customHeight="1">
      <c r="A119" s="302" t="s">
        <v>80</v>
      </c>
      <c r="B119" s="178" t="s">
        <v>165</v>
      </c>
      <c r="C119" s="571">
        <f>C122+C123</f>
        <v>405600</v>
      </c>
      <c r="D119" s="170">
        <f>D122+D123</f>
        <v>405600</v>
      </c>
    </row>
    <row r="120" spans="1:4" ht="12" customHeight="1">
      <c r="A120" s="302" t="s">
        <v>86</v>
      </c>
      <c r="B120" s="177" t="s">
        <v>358</v>
      </c>
      <c r="C120" s="571"/>
      <c r="D120" s="170"/>
    </row>
    <row r="121" spans="1:4" ht="12" customHeight="1">
      <c r="A121" s="302" t="s">
        <v>88</v>
      </c>
      <c r="B121" s="279" t="s">
        <v>302</v>
      </c>
      <c r="C121" s="571"/>
      <c r="D121" s="170"/>
    </row>
    <row r="122" spans="1:4" ht="12" customHeight="1">
      <c r="A122" s="302" t="s">
        <v>140</v>
      </c>
      <c r="B122" s="88" t="s">
        <v>285</v>
      </c>
      <c r="C122" s="571">
        <v>355600</v>
      </c>
      <c r="D122" s="170">
        <v>355600</v>
      </c>
    </row>
    <row r="123" spans="1:4" ht="12" customHeight="1">
      <c r="A123" s="302" t="s">
        <v>141</v>
      </c>
      <c r="B123" s="88" t="s">
        <v>301</v>
      </c>
      <c r="C123" s="571">
        <v>50000</v>
      </c>
      <c r="D123" s="170">
        <v>50000</v>
      </c>
    </row>
    <row r="124" spans="1:4" ht="12" customHeight="1">
      <c r="A124" s="302" t="s">
        <v>142</v>
      </c>
      <c r="B124" s="88" t="s">
        <v>300</v>
      </c>
      <c r="C124" s="571"/>
      <c r="D124" s="170"/>
    </row>
    <row r="125" spans="1:4" ht="12" customHeight="1">
      <c r="A125" s="302" t="s">
        <v>293</v>
      </c>
      <c r="B125" s="88" t="s">
        <v>288</v>
      </c>
      <c r="C125" s="571"/>
      <c r="D125" s="170"/>
    </row>
    <row r="126" spans="1:4" ht="12" customHeight="1">
      <c r="A126" s="302" t="s">
        <v>294</v>
      </c>
      <c r="B126" s="88" t="s">
        <v>299</v>
      </c>
      <c r="C126" s="571"/>
      <c r="D126" s="170"/>
    </row>
    <row r="127" spans="1:4" ht="12" customHeight="1" thickBot="1">
      <c r="A127" s="311" t="s">
        <v>295</v>
      </c>
      <c r="B127" s="88" t="s">
        <v>298</v>
      </c>
      <c r="C127" s="572"/>
      <c r="D127" s="172"/>
    </row>
    <row r="128" spans="1:4" ht="12" customHeight="1" thickBot="1">
      <c r="A128" s="28" t="s">
        <v>11</v>
      </c>
      <c r="B128" s="73" t="s">
        <v>377</v>
      </c>
      <c r="C128" s="267">
        <f>+C93+C114</f>
        <v>387882857</v>
      </c>
      <c r="D128" s="169">
        <f>+D93+D114</f>
        <v>398067867</v>
      </c>
    </row>
    <row r="129" spans="1:4" ht="12" customHeight="1" thickBot="1">
      <c r="A129" s="28" t="s">
        <v>12</v>
      </c>
      <c r="B129" s="73" t="s">
        <v>378</v>
      </c>
      <c r="C129" s="267">
        <f>+C130+C131+C132</f>
        <v>0</v>
      </c>
      <c r="D129" s="169">
        <f>+D130+D131+D132</f>
        <v>0</v>
      </c>
    </row>
    <row r="130" spans="1:4" s="68" customFormat="1" ht="12" customHeight="1">
      <c r="A130" s="302" t="s">
        <v>200</v>
      </c>
      <c r="B130" s="7" t="s">
        <v>440</v>
      </c>
      <c r="C130" s="571"/>
      <c r="D130" s="170"/>
    </row>
    <row r="131" spans="1:4" ht="12" customHeight="1">
      <c r="A131" s="302" t="s">
        <v>201</v>
      </c>
      <c r="B131" s="7" t="s">
        <v>386</v>
      </c>
      <c r="C131" s="571"/>
      <c r="D131" s="170"/>
    </row>
    <row r="132" spans="1:4" ht="12" customHeight="1" thickBot="1">
      <c r="A132" s="311" t="s">
        <v>202</v>
      </c>
      <c r="B132" s="5" t="s">
        <v>439</v>
      </c>
      <c r="C132" s="571"/>
      <c r="D132" s="170"/>
    </row>
    <row r="133" spans="1:4" ht="12" customHeight="1" thickBot="1">
      <c r="A133" s="28" t="s">
        <v>13</v>
      </c>
      <c r="B133" s="73" t="s">
        <v>379</v>
      </c>
      <c r="C133" s="267">
        <f>+C134+C135+C136+C137+C138+C139</f>
        <v>0</v>
      </c>
      <c r="D133" s="169">
        <f>+D134+D135+D136+D137+D138+D139</f>
        <v>0</v>
      </c>
    </row>
    <row r="134" spans="1:4" ht="12" customHeight="1">
      <c r="A134" s="302" t="s">
        <v>63</v>
      </c>
      <c r="B134" s="7" t="s">
        <v>388</v>
      </c>
      <c r="C134" s="571"/>
      <c r="D134" s="170"/>
    </row>
    <row r="135" spans="1:4" ht="12" customHeight="1">
      <c r="A135" s="302" t="s">
        <v>64</v>
      </c>
      <c r="B135" s="7" t="s">
        <v>380</v>
      </c>
      <c r="C135" s="571"/>
      <c r="D135" s="170"/>
    </row>
    <row r="136" spans="1:4" ht="12" customHeight="1">
      <c r="A136" s="302" t="s">
        <v>65</v>
      </c>
      <c r="B136" s="7" t="s">
        <v>381</v>
      </c>
      <c r="C136" s="571"/>
      <c r="D136" s="170"/>
    </row>
    <row r="137" spans="1:4" ht="12" customHeight="1">
      <c r="A137" s="302" t="s">
        <v>127</v>
      </c>
      <c r="B137" s="7" t="s">
        <v>438</v>
      </c>
      <c r="C137" s="571"/>
      <c r="D137" s="170"/>
    </row>
    <row r="138" spans="1:4" ht="12" customHeight="1">
      <c r="A138" s="302" t="s">
        <v>128</v>
      </c>
      <c r="B138" s="7" t="s">
        <v>383</v>
      </c>
      <c r="C138" s="571"/>
      <c r="D138" s="170"/>
    </row>
    <row r="139" spans="1:4" s="68" customFormat="1" ht="12" customHeight="1" thickBot="1">
      <c r="A139" s="311" t="s">
        <v>129</v>
      </c>
      <c r="B139" s="5" t="s">
        <v>384</v>
      </c>
      <c r="C139" s="571"/>
      <c r="D139" s="170"/>
    </row>
    <row r="140" spans="1:12" ht="12" customHeight="1" thickBot="1">
      <c r="A140" s="28" t="s">
        <v>14</v>
      </c>
      <c r="B140" s="73" t="s">
        <v>453</v>
      </c>
      <c r="C140" s="274">
        <f>+C141+C142+C144+C145+C143</f>
        <v>104484079</v>
      </c>
      <c r="D140" s="314">
        <f>+D141+D142+D144+D145+D143</f>
        <v>105368541</v>
      </c>
      <c r="L140" s="168"/>
    </row>
    <row r="141" spans="1:4" ht="12.75">
      <c r="A141" s="302" t="s">
        <v>66</v>
      </c>
      <c r="B141" s="7" t="s">
        <v>303</v>
      </c>
      <c r="C141" s="571"/>
      <c r="D141" s="170"/>
    </row>
    <row r="142" spans="1:4" ht="12" customHeight="1">
      <c r="A142" s="302" t="s">
        <v>67</v>
      </c>
      <c r="B142" s="7" t="s">
        <v>304</v>
      </c>
      <c r="C142" s="571">
        <v>5049769</v>
      </c>
      <c r="D142" s="170">
        <v>5584231</v>
      </c>
    </row>
    <row r="143" spans="1:4" s="68" customFormat="1" ht="12" customHeight="1">
      <c r="A143" s="302" t="s">
        <v>220</v>
      </c>
      <c r="B143" s="7" t="s">
        <v>452</v>
      </c>
      <c r="C143" s="571">
        <v>99434310</v>
      </c>
      <c r="D143" s="170">
        <v>99784310</v>
      </c>
    </row>
    <row r="144" spans="1:4" s="68" customFormat="1" ht="12" customHeight="1">
      <c r="A144" s="302" t="s">
        <v>221</v>
      </c>
      <c r="B144" s="7" t="s">
        <v>393</v>
      </c>
      <c r="C144" s="571"/>
      <c r="D144" s="170"/>
    </row>
    <row r="145" spans="1:4" s="68" customFormat="1" ht="12" customHeight="1" thickBot="1">
      <c r="A145" s="311" t="s">
        <v>222</v>
      </c>
      <c r="B145" s="5" t="s">
        <v>322</v>
      </c>
      <c r="C145" s="571"/>
      <c r="D145" s="170"/>
    </row>
    <row r="146" spans="1:4" s="68" customFormat="1" ht="12" customHeight="1" thickBot="1">
      <c r="A146" s="28" t="s">
        <v>15</v>
      </c>
      <c r="B146" s="73" t="s">
        <v>394</v>
      </c>
      <c r="C146" s="358">
        <f>+C147+C148+C149+C150+C151</f>
        <v>0</v>
      </c>
      <c r="D146" s="354">
        <f>+D147+D148+D149+D150+D151</f>
        <v>0</v>
      </c>
    </row>
    <row r="147" spans="1:4" s="68" customFormat="1" ht="12" customHeight="1">
      <c r="A147" s="302" t="s">
        <v>68</v>
      </c>
      <c r="B147" s="7" t="s">
        <v>389</v>
      </c>
      <c r="C147" s="571"/>
      <c r="D147" s="170"/>
    </row>
    <row r="148" spans="1:4" s="68" customFormat="1" ht="12" customHeight="1">
      <c r="A148" s="302" t="s">
        <v>69</v>
      </c>
      <c r="B148" s="7" t="s">
        <v>396</v>
      </c>
      <c r="C148" s="571"/>
      <c r="D148" s="170"/>
    </row>
    <row r="149" spans="1:4" s="68" customFormat="1" ht="12" customHeight="1">
      <c r="A149" s="302" t="s">
        <v>232</v>
      </c>
      <c r="B149" s="7" t="s">
        <v>391</v>
      </c>
      <c r="C149" s="571"/>
      <c r="D149" s="170"/>
    </row>
    <row r="150" spans="1:4" ht="12.75" customHeight="1">
      <c r="A150" s="302" t="s">
        <v>233</v>
      </c>
      <c r="B150" s="7" t="s">
        <v>441</v>
      </c>
      <c r="C150" s="571"/>
      <c r="D150" s="170"/>
    </row>
    <row r="151" spans="1:4" ht="12.75" customHeight="1" thickBot="1">
      <c r="A151" s="311" t="s">
        <v>395</v>
      </c>
      <c r="B151" s="5" t="s">
        <v>397</v>
      </c>
      <c r="C151" s="572"/>
      <c r="D151" s="172"/>
    </row>
    <row r="152" spans="1:4" ht="12.75" customHeight="1" thickBot="1">
      <c r="A152" s="350" t="s">
        <v>16</v>
      </c>
      <c r="B152" s="73" t="s">
        <v>398</v>
      </c>
      <c r="C152" s="358"/>
      <c r="D152" s="354"/>
    </row>
    <row r="153" spans="1:4" ht="12" customHeight="1" thickBot="1">
      <c r="A153" s="350" t="s">
        <v>17</v>
      </c>
      <c r="B153" s="73" t="s">
        <v>399</v>
      </c>
      <c r="C153" s="358"/>
      <c r="D153" s="354"/>
    </row>
    <row r="154" spans="1:4" ht="15" customHeight="1" thickBot="1">
      <c r="A154" s="28" t="s">
        <v>18</v>
      </c>
      <c r="B154" s="73" t="s">
        <v>401</v>
      </c>
      <c r="C154" s="359">
        <f>+C129+C133+C140+C146+C152+C153</f>
        <v>104484079</v>
      </c>
      <c r="D154" s="355">
        <f>+D129+D133+D140+D146+D152+D153</f>
        <v>105368541</v>
      </c>
    </row>
    <row r="155" spans="1:4" ht="13.5" thickBot="1">
      <c r="A155" s="313" t="s">
        <v>19</v>
      </c>
      <c r="B155" s="252" t="s">
        <v>400</v>
      </c>
      <c r="C155" s="359">
        <f>+C128+C154</f>
        <v>492366936</v>
      </c>
      <c r="D155" s="355">
        <f>+D128+D154</f>
        <v>503436408</v>
      </c>
    </row>
    <row r="156" spans="1:4" ht="14.25" customHeight="1" thickBot="1">
      <c r="A156" s="166" t="s">
        <v>442</v>
      </c>
      <c r="B156" s="167"/>
      <c r="C156" s="562">
        <v>12</v>
      </c>
      <c r="D156" s="560">
        <v>12</v>
      </c>
    </row>
    <row r="157" spans="1:4" ht="13.5" thickBot="1">
      <c r="A157" s="166" t="s">
        <v>158</v>
      </c>
      <c r="B157" s="167"/>
      <c r="C157" s="562">
        <v>8</v>
      </c>
      <c r="D157" s="560">
        <v>8</v>
      </c>
    </row>
    <row r="158" spans="1:4" ht="12.75">
      <c r="A158" s="433"/>
      <c r="B158" s="434"/>
      <c r="C158" s="434"/>
      <c r="D158" s="435"/>
    </row>
    <row r="159" spans="1:3" ht="12.75">
      <c r="A159" s="433"/>
      <c r="B159" s="434"/>
      <c r="C159" s="434"/>
    </row>
    <row r="160" spans="1:4" ht="12.75">
      <c r="A160" s="433"/>
      <c r="B160" s="434"/>
      <c r="C160" s="434"/>
      <c r="D160" s="435"/>
    </row>
    <row r="161" spans="1:4" ht="12.75">
      <c r="A161" s="433"/>
      <c r="B161" s="434"/>
      <c r="C161" s="434"/>
      <c r="D161" s="435"/>
    </row>
    <row r="162" spans="1:4" ht="12.75">
      <c r="A162" s="433"/>
      <c r="B162" s="434"/>
      <c r="C162" s="434"/>
      <c r="D162" s="435"/>
    </row>
    <row r="163" spans="1:4" ht="12.75">
      <c r="A163" s="433"/>
      <c r="B163" s="434"/>
      <c r="C163" s="434"/>
      <c r="D163" s="435"/>
    </row>
    <row r="164" spans="1:4" ht="12.75">
      <c r="A164" s="433"/>
      <c r="B164" s="434"/>
      <c r="C164" s="434"/>
      <c r="D164" s="435"/>
    </row>
    <row r="165" spans="1:4" ht="12.75">
      <c r="A165" s="433"/>
      <c r="B165" s="434"/>
      <c r="C165" s="434"/>
      <c r="D165" s="435"/>
    </row>
    <row r="166" spans="1:4" ht="12.75">
      <c r="A166" s="433"/>
      <c r="B166" s="434"/>
      <c r="C166" s="434"/>
      <c r="D166" s="435"/>
    </row>
    <row r="167" spans="1:4" ht="12.75">
      <c r="A167" s="433"/>
      <c r="B167" s="434"/>
      <c r="C167" s="434"/>
      <c r="D167" s="435"/>
    </row>
    <row r="168" spans="1:4" ht="12.75">
      <c r="A168" s="433"/>
      <c r="B168" s="434"/>
      <c r="C168" s="434"/>
      <c r="D168" s="435"/>
    </row>
    <row r="169" spans="1:4" ht="12.75">
      <c r="A169" s="433"/>
      <c r="B169" s="434"/>
      <c r="C169" s="434"/>
      <c r="D169" s="435"/>
    </row>
    <row r="170" spans="1:4" ht="12.75">
      <c r="A170" s="433"/>
      <c r="B170" s="434"/>
      <c r="C170" s="434"/>
      <c r="D170" s="435"/>
    </row>
    <row r="171" spans="1:4" ht="12.75">
      <c r="A171" s="433"/>
      <c r="B171" s="434"/>
      <c r="C171" s="434"/>
      <c r="D171" s="435"/>
    </row>
    <row r="172" spans="1:4" ht="12.75">
      <c r="A172" s="433"/>
      <c r="B172" s="434"/>
      <c r="C172" s="434"/>
      <c r="D172" s="435"/>
    </row>
    <row r="173" spans="1:4" ht="12.75">
      <c r="A173" s="433"/>
      <c r="B173" s="434"/>
      <c r="C173" s="434"/>
      <c r="D173" s="435"/>
    </row>
    <row r="174" spans="1:4" ht="12.75">
      <c r="A174" s="433"/>
      <c r="B174" s="434"/>
      <c r="C174" s="434"/>
      <c r="D174" s="435"/>
    </row>
    <row r="175" spans="1:4" ht="12.75">
      <c r="A175" s="433"/>
      <c r="B175" s="434"/>
      <c r="C175" s="434"/>
      <c r="D175" s="435"/>
    </row>
    <row r="176" spans="1:4" ht="12.75">
      <c r="A176" s="433"/>
      <c r="B176" s="434"/>
      <c r="C176" s="434"/>
      <c r="D176" s="435"/>
    </row>
    <row r="177" spans="1:4" ht="12.75">
      <c r="A177" s="433"/>
      <c r="B177" s="434"/>
      <c r="C177" s="434"/>
      <c r="D177" s="43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L177"/>
  <sheetViews>
    <sheetView zoomScale="120" zoomScaleNormal="120" zoomScaleSheetLayoutView="85" workbookViewId="0" topLeftCell="A79">
      <selection activeCell="D84" sqref="D84"/>
    </sheetView>
  </sheetViews>
  <sheetFormatPr defaultColWidth="9.00390625" defaultRowHeight="12.75"/>
  <cols>
    <col min="1" max="1" width="13.375" style="260" customWidth="1"/>
    <col min="2" max="2" width="61.50390625" style="261" customWidth="1"/>
    <col min="3" max="3" width="19.375" style="261" customWidth="1"/>
    <col min="4" max="4" width="20.125" style="262" customWidth="1"/>
    <col min="5" max="16384" width="9.375" style="2" customWidth="1"/>
  </cols>
  <sheetData>
    <row r="1" spans="1:4" s="1" customFormat="1" ht="16.5" customHeight="1" thickBot="1">
      <c r="A1" s="415"/>
      <c r="B1" s="416"/>
      <c r="C1" s="416"/>
      <c r="D1" s="410" t="str">
        <f>CONCATENATE("9.1.2. melléklet ",ALAPADATOK!A7," ",ALAPADATOK!B7," ",ALAPADATOK!C7," ",ALAPADATOK!D7," ",ALAPADATOK!E7," ",ALAPADATOK!F7," ",ALAPADATOK!G7," ",ALAPADATOK!H7)</f>
        <v>9.1.2. melléklet a 9 / 2019 ( X.01. ) önkormányzati rendelethez</v>
      </c>
    </row>
    <row r="2" spans="1:4" s="64" customFormat="1" ht="21" customHeight="1">
      <c r="A2" s="417" t="s">
        <v>51</v>
      </c>
      <c r="B2" s="418" t="str">
        <f>CONCATENATE(ALAPADATOK!A3)</f>
        <v>MURAKERESZTÚR KÖZSÉG ÖNKORMÁNYZATA</v>
      </c>
      <c r="C2" s="550"/>
      <c r="D2" s="419" t="s">
        <v>44</v>
      </c>
    </row>
    <row r="3" spans="1:4" s="64" customFormat="1" ht="16.5" thickBot="1">
      <c r="A3" s="420" t="s">
        <v>155</v>
      </c>
      <c r="B3" s="421" t="s">
        <v>360</v>
      </c>
      <c r="C3" s="551"/>
      <c r="D3" s="422" t="s">
        <v>50</v>
      </c>
    </row>
    <row r="4" spans="1:4" s="65" customFormat="1" ht="15.75" customHeight="1" thickBot="1">
      <c r="A4" s="423"/>
      <c r="B4" s="423"/>
      <c r="C4" s="423"/>
      <c r="D4" s="424" t="str">
        <f>'KV_9.1.1.sz.mell'!D4</f>
        <v>Forintban!</v>
      </c>
    </row>
    <row r="5" spans="1:4" ht="24.75" thickBot="1">
      <c r="A5" s="425" t="s">
        <v>157</v>
      </c>
      <c r="B5" s="426" t="s">
        <v>473</v>
      </c>
      <c r="C5" s="552" t="s">
        <v>608</v>
      </c>
      <c r="D5" s="440" t="s">
        <v>614</v>
      </c>
    </row>
    <row r="6" spans="1:4" s="52" customFormat="1" ht="12.75" customHeight="1" thickBot="1">
      <c r="A6" s="427"/>
      <c r="B6" s="428" t="s">
        <v>420</v>
      </c>
      <c r="C6" s="553" t="s">
        <v>421</v>
      </c>
      <c r="D6" s="429" t="s">
        <v>422</v>
      </c>
    </row>
    <row r="7" spans="1:4" s="52" customFormat="1" ht="15.75" customHeight="1" thickBot="1">
      <c r="A7" s="151"/>
      <c r="B7" s="152" t="s">
        <v>46</v>
      </c>
      <c r="C7" s="152"/>
      <c r="D7" s="236"/>
    </row>
    <row r="8" spans="1:4" s="52" customFormat="1" ht="12" customHeight="1" thickBot="1">
      <c r="A8" s="28" t="s">
        <v>9</v>
      </c>
      <c r="B8" s="19" t="s">
        <v>185</v>
      </c>
      <c r="C8" s="490"/>
      <c r="D8" s="181">
        <f>+D9+D10+D11+D12+D13+D14</f>
        <v>0</v>
      </c>
    </row>
    <row r="9" spans="1:4" s="66" customFormat="1" ht="12" customHeight="1">
      <c r="A9" s="302" t="s">
        <v>70</v>
      </c>
      <c r="B9" s="283" t="s">
        <v>186</v>
      </c>
      <c r="C9" s="491"/>
      <c r="D9" s="184"/>
    </row>
    <row r="10" spans="1:4" s="67" customFormat="1" ht="12" customHeight="1">
      <c r="A10" s="303" t="s">
        <v>71</v>
      </c>
      <c r="B10" s="284" t="s">
        <v>187</v>
      </c>
      <c r="C10" s="492"/>
      <c r="D10" s="183"/>
    </row>
    <row r="11" spans="1:4" s="67" customFormat="1" ht="12" customHeight="1">
      <c r="A11" s="303" t="s">
        <v>72</v>
      </c>
      <c r="B11" s="284" t="s">
        <v>460</v>
      </c>
      <c r="C11" s="492"/>
      <c r="D11" s="183"/>
    </row>
    <row r="12" spans="1:4" s="67" customFormat="1" ht="12" customHeight="1">
      <c r="A12" s="303" t="s">
        <v>73</v>
      </c>
      <c r="B12" s="284" t="s">
        <v>188</v>
      </c>
      <c r="C12" s="492"/>
      <c r="D12" s="183"/>
    </row>
    <row r="13" spans="1:4" s="67" customFormat="1" ht="12" customHeight="1">
      <c r="A13" s="303" t="s">
        <v>109</v>
      </c>
      <c r="B13" s="284" t="s">
        <v>429</v>
      </c>
      <c r="C13" s="492"/>
      <c r="D13" s="183"/>
    </row>
    <row r="14" spans="1:4" s="66" customFormat="1" ht="12" customHeight="1" thickBot="1">
      <c r="A14" s="304" t="s">
        <v>74</v>
      </c>
      <c r="B14" s="285" t="s">
        <v>362</v>
      </c>
      <c r="C14" s="497"/>
      <c r="D14" s="183"/>
    </row>
    <row r="15" spans="1:4" s="66" customFormat="1" ht="12" customHeight="1" thickBot="1">
      <c r="A15" s="28" t="s">
        <v>10</v>
      </c>
      <c r="B15" s="176" t="s">
        <v>189</v>
      </c>
      <c r="C15" s="495"/>
      <c r="D15" s="181">
        <f>+D16+D17+D18+D19+D20</f>
        <v>0</v>
      </c>
    </row>
    <row r="16" spans="1:4" s="66" customFormat="1" ht="12" customHeight="1">
      <c r="A16" s="302" t="s">
        <v>76</v>
      </c>
      <c r="B16" s="283" t="s">
        <v>190</v>
      </c>
      <c r="C16" s="491"/>
      <c r="D16" s="184"/>
    </row>
    <row r="17" spans="1:4" s="66" customFormat="1" ht="12" customHeight="1">
      <c r="A17" s="303" t="s">
        <v>77</v>
      </c>
      <c r="B17" s="284" t="s">
        <v>191</v>
      </c>
      <c r="C17" s="492"/>
      <c r="D17" s="183"/>
    </row>
    <row r="18" spans="1:4" s="66" customFormat="1" ht="12" customHeight="1">
      <c r="A18" s="303" t="s">
        <v>78</v>
      </c>
      <c r="B18" s="284" t="s">
        <v>352</v>
      </c>
      <c r="C18" s="492"/>
      <c r="D18" s="183"/>
    </row>
    <row r="19" spans="1:4" s="66" customFormat="1" ht="12" customHeight="1">
      <c r="A19" s="303" t="s">
        <v>79</v>
      </c>
      <c r="B19" s="284" t="s">
        <v>353</v>
      </c>
      <c r="C19" s="492"/>
      <c r="D19" s="183"/>
    </row>
    <row r="20" spans="1:4" s="66" customFormat="1" ht="12" customHeight="1">
      <c r="A20" s="303" t="s">
        <v>80</v>
      </c>
      <c r="B20" s="284" t="s">
        <v>192</v>
      </c>
      <c r="C20" s="492"/>
      <c r="D20" s="183"/>
    </row>
    <row r="21" spans="1:4" s="67" customFormat="1" ht="12" customHeight="1" thickBot="1">
      <c r="A21" s="304" t="s">
        <v>86</v>
      </c>
      <c r="B21" s="285" t="s">
        <v>193</v>
      </c>
      <c r="C21" s="497"/>
      <c r="D21" s="185"/>
    </row>
    <row r="22" spans="1:4" s="67" customFormat="1" ht="12" customHeight="1" thickBot="1">
      <c r="A22" s="28" t="s">
        <v>11</v>
      </c>
      <c r="B22" s="19" t="s">
        <v>194</v>
      </c>
      <c r="C22" s="490"/>
      <c r="D22" s="181">
        <f>+D23+D24+D25+D26+D27</f>
        <v>0</v>
      </c>
    </row>
    <row r="23" spans="1:4" s="67" customFormat="1" ht="12" customHeight="1">
      <c r="A23" s="302" t="s">
        <v>59</v>
      </c>
      <c r="B23" s="283" t="s">
        <v>195</v>
      </c>
      <c r="C23" s="491"/>
      <c r="D23" s="184"/>
    </row>
    <row r="24" spans="1:4" s="66" customFormat="1" ht="12" customHeight="1">
      <c r="A24" s="303" t="s">
        <v>60</v>
      </c>
      <c r="B24" s="284" t="s">
        <v>196</v>
      </c>
      <c r="C24" s="492"/>
      <c r="D24" s="183"/>
    </row>
    <row r="25" spans="1:4" s="67" customFormat="1" ht="12" customHeight="1">
      <c r="A25" s="303" t="s">
        <v>61</v>
      </c>
      <c r="B25" s="284" t="s">
        <v>354</v>
      </c>
      <c r="C25" s="492"/>
      <c r="D25" s="183"/>
    </row>
    <row r="26" spans="1:4" s="67" customFormat="1" ht="12" customHeight="1">
      <c r="A26" s="303" t="s">
        <v>62</v>
      </c>
      <c r="B26" s="284" t="s">
        <v>355</v>
      </c>
      <c r="C26" s="492"/>
      <c r="D26" s="183"/>
    </row>
    <row r="27" spans="1:4" s="67" customFormat="1" ht="12" customHeight="1">
      <c r="A27" s="303" t="s">
        <v>123</v>
      </c>
      <c r="B27" s="284" t="s">
        <v>197</v>
      </c>
      <c r="C27" s="492"/>
      <c r="D27" s="183"/>
    </row>
    <row r="28" spans="1:4" s="67" customFormat="1" ht="12" customHeight="1" thickBot="1">
      <c r="A28" s="304" t="s">
        <v>124</v>
      </c>
      <c r="B28" s="285" t="s">
        <v>198</v>
      </c>
      <c r="C28" s="497"/>
      <c r="D28" s="185"/>
    </row>
    <row r="29" spans="1:4" s="67" customFormat="1" ht="12" customHeight="1" thickBot="1">
      <c r="A29" s="28" t="s">
        <v>125</v>
      </c>
      <c r="B29" s="19" t="s">
        <v>199</v>
      </c>
      <c r="C29" s="274">
        <f>SUM(C30:C36)</f>
        <v>2400000</v>
      </c>
      <c r="D29" s="314">
        <f>SUM(D30:D36)</f>
        <v>5266492</v>
      </c>
    </row>
    <row r="30" spans="1:4" s="67" customFormat="1" ht="12" customHeight="1">
      <c r="A30" s="302" t="s">
        <v>200</v>
      </c>
      <c r="B30" s="283" t="s">
        <v>465</v>
      </c>
      <c r="C30" s="269"/>
      <c r="D30" s="171"/>
    </row>
    <row r="31" spans="1:4" s="67" customFormat="1" ht="12" customHeight="1">
      <c r="A31" s="303" t="s">
        <v>201</v>
      </c>
      <c r="B31" s="284" t="s">
        <v>466</v>
      </c>
      <c r="C31" s="268"/>
      <c r="D31" s="170"/>
    </row>
    <row r="32" spans="1:4" s="67" customFormat="1" ht="12" customHeight="1">
      <c r="A32" s="303" t="s">
        <v>202</v>
      </c>
      <c r="B32" s="284" t="s">
        <v>467</v>
      </c>
      <c r="C32" s="268">
        <v>2400000</v>
      </c>
      <c r="D32" s="170">
        <v>5266492</v>
      </c>
    </row>
    <row r="33" spans="1:4" s="67" customFormat="1" ht="12" customHeight="1">
      <c r="A33" s="303" t="s">
        <v>203</v>
      </c>
      <c r="B33" s="284" t="s">
        <v>468</v>
      </c>
      <c r="C33" s="268"/>
      <c r="D33" s="170"/>
    </row>
    <row r="34" spans="1:4" s="67" customFormat="1" ht="12" customHeight="1">
      <c r="A34" s="303" t="s">
        <v>462</v>
      </c>
      <c r="B34" s="284" t="s">
        <v>204</v>
      </c>
      <c r="C34" s="268"/>
      <c r="D34" s="170"/>
    </row>
    <row r="35" spans="1:4" s="67" customFormat="1" ht="12" customHeight="1">
      <c r="A35" s="303" t="s">
        <v>463</v>
      </c>
      <c r="B35" s="284" t="s">
        <v>205</v>
      </c>
      <c r="C35" s="268"/>
      <c r="D35" s="170"/>
    </row>
    <row r="36" spans="1:4" s="67" customFormat="1" ht="12" customHeight="1" thickBot="1">
      <c r="A36" s="304" t="s">
        <v>464</v>
      </c>
      <c r="B36" s="285" t="s">
        <v>206</v>
      </c>
      <c r="C36" s="270"/>
      <c r="D36" s="172"/>
    </row>
    <row r="37" spans="1:4" s="67" customFormat="1" ht="12" customHeight="1" thickBot="1">
      <c r="A37" s="28" t="s">
        <v>13</v>
      </c>
      <c r="B37" s="19" t="s">
        <v>363</v>
      </c>
      <c r="C37" s="267">
        <f>SUM(C38:C48)</f>
        <v>0</v>
      </c>
      <c r="D37" s="169">
        <f>SUM(D38:D48)</f>
        <v>0</v>
      </c>
    </row>
    <row r="38" spans="1:4" s="67" customFormat="1" ht="12" customHeight="1">
      <c r="A38" s="302" t="s">
        <v>63</v>
      </c>
      <c r="B38" s="283" t="s">
        <v>209</v>
      </c>
      <c r="C38" s="269"/>
      <c r="D38" s="171"/>
    </row>
    <row r="39" spans="1:4" s="67" customFormat="1" ht="12" customHeight="1">
      <c r="A39" s="303" t="s">
        <v>64</v>
      </c>
      <c r="B39" s="284" t="s">
        <v>210</v>
      </c>
      <c r="C39" s="268"/>
      <c r="D39" s="170"/>
    </row>
    <row r="40" spans="1:4" s="67" customFormat="1" ht="12" customHeight="1">
      <c r="A40" s="303" t="s">
        <v>65</v>
      </c>
      <c r="B40" s="284" t="s">
        <v>211</v>
      </c>
      <c r="C40" s="268"/>
      <c r="D40" s="170"/>
    </row>
    <row r="41" spans="1:4" s="67" customFormat="1" ht="12" customHeight="1">
      <c r="A41" s="303" t="s">
        <v>127</v>
      </c>
      <c r="B41" s="284" t="s">
        <v>212</v>
      </c>
      <c r="C41" s="268"/>
      <c r="D41" s="170"/>
    </row>
    <row r="42" spans="1:4" s="67" customFormat="1" ht="12" customHeight="1">
      <c r="A42" s="303" t="s">
        <v>128</v>
      </c>
      <c r="B42" s="284" t="s">
        <v>213</v>
      </c>
      <c r="C42" s="268"/>
      <c r="D42" s="170"/>
    </row>
    <row r="43" spans="1:4" s="67" customFormat="1" ht="12" customHeight="1">
      <c r="A43" s="303" t="s">
        <v>129</v>
      </c>
      <c r="B43" s="284" t="s">
        <v>214</v>
      </c>
      <c r="C43" s="268"/>
      <c r="D43" s="170"/>
    </row>
    <row r="44" spans="1:4" s="67" customFormat="1" ht="12" customHeight="1">
      <c r="A44" s="303" t="s">
        <v>130</v>
      </c>
      <c r="B44" s="284" t="s">
        <v>215</v>
      </c>
      <c r="C44" s="268"/>
      <c r="D44" s="170"/>
    </row>
    <row r="45" spans="1:4" s="67" customFormat="1" ht="12" customHeight="1">
      <c r="A45" s="303" t="s">
        <v>131</v>
      </c>
      <c r="B45" s="284" t="s">
        <v>471</v>
      </c>
      <c r="C45" s="268"/>
      <c r="D45" s="170"/>
    </row>
    <row r="46" spans="1:4" s="67" customFormat="1" ht="12" customHeight="1">
      <c r="A46" s="303" t="s">
        <v>207</v>
      </c>
      <c r="B46" s="284" t="s">
        <v>217</v>
      </c>
      <c r="C46" s="271"/>
      <c r="D46" s="173"/>
    </row>
    <row r="47" spans="1:4" s="67" customFormat="1" ht="12" customHeight="1">
      <c r="A47" s="304" t="s">
        <v>208</v>
      </c>
      <c r="B47" s="285" t="s">
        <v>365</v>
      </c>
      <c r="C47" s="272"/>
      <c r="D47" s="174"/>
    </row>
    <row r="48" spans="1:4" s="67" customFormat="1" ht="12" customHeight="1" thickBot="1">
      <c r="A48" s="304" t="s">
        <v>364</v>
      </c>
      <c r="B48" s="285" t="s">
        <v>218</v>
      </c>
      <c r="C48" s="272"/>
      <c r="D48" s="174"/>
    </row>
    <row r="49" spans="1:4" s="67" customFormat="1" ht="12" customHeight="1" thickBot="1">
      <c r="A49" s="28" t="s">
        <v>14</v>
      </c>
      <c r="B49" s="19" t="s">
        <v>219</v>
      </c>
      <c r="C49" s="267">
        <f>SUM(C50:C54)</f>
        <v>0</v>
      </c>
      <c r="D49" s="169">
        <f>SUM(D50:D54)</f>
        <v>0</v>
      </c>
    </row>
    <row r="50" spans="1:4" s="67" customFormat="1" ht="12" customHeight="1">
      <c r="A50" s="302" t="s">
        <v>66</v>
      </c>
      <c r="B50" s="283" t="s">
        <v>223</v>
      </c>
      <c r="C50" s="328"/>
      <c r="D50" s="175"/>
    </row>
    <row r="51" spans="1:4" s="67" customFormat="1" ht="12" customHeight="1">
      <c r="A51" s="303" t="s">
        <v>67</v>
      </c>
      <c r="B51" s="284" t="s">
        <v>224</v>
      </c>
      <c r="C51" s="271"/>
      <c r="D51" s="173"/>
    </row>
    <row r="52" spans="1:4" s="67" customFormat="1" ht="12" customHeight="1">
      <c r="A52" s="303" t="s">
        <v>220</v>
      </c>
      <c r="B52" s="284" t="s">
        <v>225</v>
      </c>
      <c r="C52" s="271"/>
      <c r="D52" s="173"/>
    </row>
    <row r="53" spans="1:4" s="67" customFormat="1" ht="12" customHeight="1">
      <c r="A53" s="303" t="s">
        <v>221</v>
      </c>
      <c r="B53" s="284" t="s">
        <v>226</v>
      </c>
      <c r="C53" s="271"/>
      <c r="D53" s="173"/>
    </row>
    <row r="54" spans="1:4" s="67" customFormat="1" ht="12" customHeight="1" thickBot="1">
      <c r="A54" s="304" t="s">
        <v>222</v>
      </c>
      <c r="B54" s="285" t="s">
        <v>227</v>
      </c>
      <c r="C54" s="272"/>
      <c r="D54" s="174"/>
    </row>
    <row r="55" spans="1:4" s="67" customFormat="1" ht="12" customHeight="1" thickBot="1">
      <c r="A55" s="28" t="s">
        <v>132</v>
      </c>
      <c r="B55" s="19" t="s">
        <v>228</v>
      </c>
      <c r="C55" s="267">
        <f>SUM(C56:C58)</f>
        <v>0</v>
      </c>
      <c r="D55" s="169">
        <f>SUM(D56:D58)</f>
        <v>0</v>
      </c>
    </row>
    <row r="56" spans="1:4" s="67" customFormat="1" ht="12" customHeight="1">
      <c r="A56" s="302" t="s">
        <v>68</v>
      </c>
      <c r="B56" s="283" t="s">
        <v>229</v>
      </c>
      <c r="C56" s="269"/>
      <c r="D56" s="171"/>
    </row>
    <row r="57" spans="1:4" s="67" customFormat="1" ht="12" customHeight="1">
      <c r="A57" s="303" t="s">
        <v>69</v>
      </c>
      <c r="B57" s="284" t="s">
        <v>356</v>
      </c>
      <c r="C57" s="268"/>
      <c r="D57" s="170"/>
    </row>
    <row r="58" spans="1:4" s="67" customFormat="1" ht="12" customHeight="1">
      <c r="A58" s="303" t="s">
        <v>232</v>
      </c>
      <c r="B58" s="284" t="s">
        <v>230</v>
      </c>
      <c r="C58" s="268"/>
      <c r="D58" s="170"/>
    </row>
    <row r="59" spans="1:4" s="67" customFormat="1" ht="12" customHeight="1" thickBot="1">
      <c r="A59" s="304" t="s">
        <v>233</v>
      </c>
      <c r="B59" s="285" t="s">
        <v>231</v>
      </c>
      <c r="C59" s="270"/>
      <c r="D59" s="172"/>
    </row>
    <row r="60" spans="1:4" s="67" customFormat="1" ht="12" customHeight="1" thickBot="1">
      <c r="A60" s="28" t="s">
        <v>16</v>
      </c>
      <c r="B60" s="176" t="s">
        <v>234</v>
      </c>
      <c r="C60" s="267">
        <f>SUM(C61:C63)</f>
        <v>0</v>
      </c>
      <c r="D60" s="169">
        <f>SUM(D61:D63)</f>
        <v>0</v>
      </c>
    </row>
    <row r="61" spans="1:4" s="67" customFormat="1" ht="12" customHeight="1">
      <c r="A61" s="302" t="s">
        <v>133</v>
      </c>
      <c r="B61" s="283" t="s">
        <v>236</v>
      </c>
      <c r="C61" s="271"/>
      <c r="D61" s="173"/>
    </row>
    <row r="62" spans="1:4" s="67" customFormat="1" ht="12" customHeight="1">
      <c r="A62" s="303" t="s">
        <v>134</v>
      </c>
      <c r="B62" s="284" t="s">
        <v>357</v>
      </c>
      <c r="C62" s="271"/>
      <c r="D62" s="173"/>
    </row>
    <row r="63" spans="1:4" s="67" customFormat="1" ht="12" customHeight="1">
      <c r="A63" s="303" t="s">
        <v>164</v>
      </c>
      <c r="B63" s="284" t="s">
        <v>237</v>
      </c>
      <c r="C63" s="271"/>
      <c r="D63" s="173"/>
    </row>
    <row r="64" spans="1:4" s="67" customFormat="1" ht="12" customHeight="1" thickBot="1">
      <c r="A64" s="304" t="s">
        <v>235</v>
      </c>
      <c r="B64" s="285" t="s">
        <v>238</v>
      </c>
      <c r="C64" s="271"/>
      <c r="D64" s="173"/>
    </row>
    <row r="65" spans="1:4" s="67" customFormat="1" ht="12" customHeight="1" thickBot="1">
      <c r="A65" s="28" t="s">
        <v>17</v>
      </c>
      <c r="B65" s="19" t="s">
        <v>239</v>
      </c>
      <c r="C65" s="274">
        <f>+C8+C15+C22+C29+C37+C49+C55+C60</f>
        <v>2400000</v>
      </c>
      <c r="D65" s="314">
        <f>+D8+D15+D22+D29+D37+D49+D55+D60</f>
        <v>5266492</v>
      </c>
    </row>
    <row r="66" spans="1:4" s="67" customFormat="1" ht="12" customHeight="1" thickBot="1">
      <c r="A66" s="305" t="s">
        <v>326</v>
      </c>
      <c r="B66" s="176" t="s">
        <v>241</v>
      </c>
      <c r="C66" s="267">
        <f>SUM(C67:C69)</f>
        <v>0</v>
      </c>
      <c r="D66" s="169">
        <f>SUM(D67:D69)</f>
        <v>0</v>
      </c>
    </row>
    <row r="67" spans="1:4" s="67" customFormat="1" ht="12" customHeight="1">
      <c r="A67" s="302" t="s">
        <v>269</v>
      </c>
      <c r="B67" s="283" t="s">
        <v>242</v>
      </c>
      <c r="C67" s="271"/>
      <c r="D67" s="173"/>
    </row>
    <row r="68" spans="1:4" s="67" customFormat="1" ht="12" customHeight="1">
      <c r="A68" s="303" t="s">
        <v>278</v>
      </c>
      <c r="B68" s="284" t="s">
        <v>243</v>
      </c>
      <c r="C68" s="271"/>
      <c r="D68" s="173"/>
    </row>
    <row r="69" spans="1:4" s="67" customFormat="1" ht="12" customHeight="1" thickBot="1">
      <c r="A69" s="304" t="s">
        <v>279</v>
      </c>
      <c r="B69" s="286" t="s">
        <v>244</v>
      </c>
      <c r="C69" s="271"/>
      <c r="D69" s="173"/>
    </row>
    <row r="70" spans="1:4" s="67" customFormat="1" ht="12" customHeight="1" thickBot="1">
      <c r="A70" s="305" t="s">
        <v>245</v>
      </c>
      <c r="B70" s="176" t="s">
        <v>246</v>
      </c>
      <c r="C70" s="267">
        <f>SUM(C71:C74)</f>
        <v>0</v>
      </c>
      <c r="D70" s="169">
        <f>SUM(D71:D74)</f>
        <v>0</v>
      </c>
    </row>
    <row r="71" spans="1:4" s="67" customFormat="1" ht="12" customHeight="1">
      <c r="A71" s="302" t="s">
        <v>110</v>
      </c>
      <c r="B71" s="283" t="s">
        <v>247</v>
      </c>
      <c r="C71" s="271"/>
      <c r="D71" s="173"/>
    </row>
    <row r="72" spans="1:4" s="67" customFormat="1" ht="12" customHeight="1">
      <c r="A72" s="303" t="s">
        <v>111</v>
      </c>
      <c r="B72" s="284" t="s">
        <v>479</v>
      </c>
      <c r="C72" s="271"/>
      <c r="D72" s="173"/>
    </row>
    <row r="73" spans="1:4" s="67" customFormat="1" ht="12" customHeight="1">
      <c r="A73" s="303" t="s">
        <v>270</v>
      </c>
      <c r="B73" s="284" t="s">
        <v>248</v>
      </c>
      <c r="C73" s="271"/>
      <c r="D73" s="173"/>
    </row>
    <row r="74" spans="1:4" s="67" customFormat="1" ht="12" customHeight="1" thickBot="1">
      <c r="A74" s="304" t="s">
        <v>271</v>
      </c>
      <c r="B74" s="178" t="s">
        <v>480</v>
      </c>
      <c r="C74" s="271"/>
      <c r="D74" s="173"/>
    </row>
    <row r="75" spans="1:4" s="67" customFormat="1" ht="12" customHeight="1" thickBot="1">
      <c r="A75" s="305" t="s">
        <v>249</v>
      </c>
      <c r="B75" s="176" t="s">
        <v>250</v>
      </c>
      <c r="C75" s="267">
        <f>SUM(C76:C77)</f>
        <v>0</v>
      </c>
      <c r="D75" s="169">
        <f>SUM(D76:D77)</f>
        <v>0</v>
      </c>
    </row>
    <row r="76" spans="1:4" s="67" customFormat="1" ht="12" customHeight="1">
      <c r="A76" s="302" t="s">
        <v>272</v>
      </c>
      <c r="B76" s="283" t="s">
        <v>251</v>
      </c>
      <c r="C76" s="271"/>
      <c r="D76" s="173"/>
    </row>
    <row r="77" spans="1:4" s="67" customFormat="1" ht="12" customHeight="1" thickBot="1">
      <c r="A77" s="304" t="s">
        <v>273</v>
      </c>
      <c r="B77" s="285" t="s">
        <v>252</v>
      </c>
      <c r="C77" s="271"/>
      <c r="D77" s="173"/>
    </row>
    <row r="78" spans="1:4" s="66" customFormat="1" ht="12" customHeight="1" thickBot="1">
      <c r="A78" s="305" t="s">
        <v>253</v>
      </c>
      <c r="B78" s="176" t="s">
        <v>254</v>
      </c>
      <c r="C78" s="267">
        <f>SUM(C79:C81)</f>
        <v>0</v>
      </c>
      <c r="D78" s="169">
        <f>SUM(D79:D81)</f>
        <v>0</v>
      </c>
    </row>
    <row r="79" spans="1:4" s="67" customFormat="1" ht="12" customHeight="1">
      <c r="A79" s="302" t="s">
        <v>274</v>
      </c>
      <c r="B79" s="283" t="s">
        <v>255</v>
      </c>
      <c r="C79" s="271"/>
      <c r="D79" s="173"/>
    </row>
    <row r="80" spans="1:4" s="67" customFormat="1" ht="12" customHeight="1">
      <c r="A80" s="303" t="s">
        <v>275</v>
      </c>
      <c r="B80" s="284" t="s">
        <v>256</v>
      </c>
      <c r="C80" s="271"/>
      <c r="D80" s="173"/>
    </row>
    <row r="81" spans="1:4" s="67" customFormat="1" ht="12" customHeight="1" thickBot="1">
      <c r="A81" s="304" t="s">
        <v>276</v>
      </c>
      <c r="B81" s="285" t="s">
        <v>481</v>
      </c>
      <c r="C81" s="271"/>
      <c r="D81" s="173"/>
    </row>
    <row r="82" spans="1:4" s="67" customFormat="1" ht="12" customHeight="1" thickBot="1">
      <c r="A82" s="305" t="s">
        <v>257</v>
      </c>
      <c r="B82" s="176" t="s">
        <v>277</v>
      </c>
      <c r="C82" s="267">
        <f>SUM(C83:C86)</f>
        <v>0</v>
      </c>
      <c r="D82" s="169">
        <f>SUM(D83:D86)</f>
        <v>0</v>
      </c>
    </row>
    <row r="83" spans="1:4" s="67" customFormat="1" ht="12" customHeight="1">
      <c r="A83" s="306" t="s">
        <v>258</v>
      </c>
      <c r="B83" s="283" t="s">
        <v>259</v>
      </c>
      <c r="C83" s="271"/>
      <c r="D83" s="173"/>
    </row>
    <row r="84" spans="1:4" s="67" customFormat="1" ht="12" customHeight="1">
      <c r="A84" s="307" t="s">
        <v>260</v>
      </c>
      <c r="B84" s="284" t="s">
        <v>261</v>
      </c>
      <c r="C84" s="271"/>
      <c r="D84" s="173"/>
    </row>
    <row r="85" spans="1:4" s="67" customFormat="1" ht="12" customHeight="1">
      <c r="A85" s="307" t="s">
        <v>262</v>
      </c>
      <c r="B85" s="284" t="s">
        <v>263</v>
      </c>
      <c r="C85" s="271"/>
      <c r="D85" s="173"/>
    </row>
    <row r="86" spans="1:4" s="66" customFormat="1" ht="12" customHeight="1" thickBot="1">
      <c r="A86" s="308" t="s">
        <v>264</v>
      </c>
      <c r="B86" s="285" t="s">
        <v>265</v>
      </c>
      <c r="C86" s="271"/>
      <c r="D86" s="173"/>
    </row>
    <row r="87" spans="1:4" s="66" customFormat="1" ht="12" customHeight="1" thickBot="1">
      <c r="A87" s="305" t="s">
        <v>266</v>
      </c>
      <c r="B87" s="176" t="s">
        <v>403</v>
      </c>
      <c r="C87" s="331"/>
      <c r="D87" s="332"/>
    </row>
    <row r="88" spans="1:4" s="66" customFormat="1" ht="12" customHeight="1" thickBot="1">
      <c r="A88" s="305" t="s">
        <v>430</v>
      </c>
      <c r="B88" s="176" t="s">
        <v>267</v>
      </c>
      <c r="C88" s="331"/>
      <c r="D88" s="332"/>
    </row>
    <row r="89" spans="1:4" s="66" customFormat="1" ht="12" customHeight="1" thickBot="1">
      <c r="A89" s="305" t="s">
        <v>431</v>
      </c>
      <c r="B89" s="290" t="s">
        <v>406</v>
      </c>
      <c r="C89" s="274">
        <f>+C66+C70+C75+C78+C82+C88+C87</f>
        <v>0</v>
      </c>
      <c r="D89" s="314">
        <f>+D66+D70+D75+D78+D82+D88+D87</f>
        <v>0</v>
      </c>
    </row>
    <row r="90" spans="1:4" s="66" customFormat="1" ht="12" customHeight="1" thickBot="1">
      <c r="A90" s="309" t="s">
        <v>432</v>
      </c>
      <c r="B90" s="291" t="s">
        <v>433</v>
      </c>
      <c r="C90" s="274">
        <f>+C65+C89</f>
        <v>2400000</v>
      </c>
      <c r="D90" s="314">
        <f>+D65+D89</f>
        <v>5266492</v>
      </c>
    </row>
    <row r="91" spans="1:4" s="67" customFormat="1" ht="15" customHeight="1" thickBot="1">
      <c r="A91" s="157"/>
      <c r="B91" s="158"/>
      <c r="C91" s="158"/>
      <c r="D91" s="241"/>
    </row>
    <row r="92" spans="1:4" s="52" customFormat="1" ht="16.5" customHeight="1" thickBot="1">
      <c r="A92" s="161"/>
      <c r="B92" s="162" t="s">
        <v>47</v>
      </c>
      <c r="C92" s="162"/>
      <c r="D92" s="243"/>
    </row>
    <row r="93" spans="1:4" s="68" customFormat="1" ht="12" customHeight="1" thickBot="1">
      <c r="A93" s="277" t="s">
        <v>9</v>
      </c>
      <c r="B93" s="24" t="s">
        <v>437</v>
      </c>
      <c r="C93" s="521">
        <f>+C94+C95+C96+C97+C98+C111</f>
        <v>2400000</v>
      </c>
      <c r="D93" s="180">
        <f>+D94+D95+D96+D97+D98+D111</f>
        <v>5266492</v>
      </c>
    </row>
    <row r="94" spans="1:4" ht="12" customHeight="1">
      <c r="A94" s="310" t="s">
        <v>70</v>
      </c>
      <c r="B94" s="8" t="s">
        <v>40</v>
      </c>
      <c r="C94" s="522"/>
      <c r="D94" s="182"/>
    </row>
    <row r="95" spans="1:4" ht="12" customHeight="1">
      <c r="A95" s="303" t="s">
        <v>71</v>
      </c>
      <c r="B95" s="6" t="s">
        <v>135</v>
      </c>
      <c r="C95" s="511"/>
      <c r="D95" s="183"/>
    </row>
    <row r="96" spans="1:4" ht="12" customHeight="1">
      <c r="A96" s="303" t="s">
        <v>72</v>
      </c>
      <c r="B96" s="6" t="s">
        <v>103</v>
      </c>
      <c r="C96" s="512"/>
      <c r="D96" s="185"/>
    </row>
    <row r="97" spans="1:4" ht="12" customHeight="1">
      <c r="A97" s="303" t="s">
        <v>73</v>
      </c>
      <c r="B97" s="9" t="s">
        <v>136</v>
      </c>
      <c r="C97" s="512"/>
      <c r="D97" s="185"/>
    </row>
    <row r="98" spans="1:4" ht="12" customHeight="1">
      <c r="A98" s="303" t="s">
        <v>81</v>
      </c>
      <c r="B98" s="17" t="s">
        <v>137</v>
      </c>
      <c r="C98" s="512">
        <v>2400000</v>
      </c>
      <c r="D98" s="185">
        <f>D105+D110</f>
        <v>5266492</v>
      </c>
    </row>
    <row r="99" spans="1:4" ht="12" customHeight="1">
      <c r="A99" s="303" t="s">
        <v>74</v>
      </c>
      <c r="B99" s="6" t="s">
        <v>434</v>
      </c>
      <c r="C99" s="512"/>
      <c r="D99" s="185"/>
    </row>
    <row r="100" spans="1:4" ht="12" customHeight="1">
      <c r="A100" s="303" t="s">
        <v>75</v>
      </c>
      <c r="B100" s="87" t="s">
        <v>370</v>
      </c>
      <c r="C100" s="512"/>
      <c r="D100" s="185"/>
    </row>
    <row r="101" spans="1:4" ht="12" customHeight="1">
      <c r="A101" s="303" t="s">
        <v>82</v>
      </c>
      <c r="B101" s="87" t="s">
        <v>369</v>
      </c>
      <c r="C101" s="512"/>
      <c r="D101" s="185"/>
    </row>
    <row r="102" spans="1:4" ht="12" customHeight="1">
      <c r="A102" s="303" t="s">
        <v>83</v>
      </c>
      <c r="B102" s="87" t="s">
        <v>283</v>
      </c>
      <c r="C102" s="512"/>
      <c r="D102" s="185"/>
    </row>
    <row r="103" spans="1:4" ht="12" customHeight="1">
      <c r="A103" s="303" t="s">
        <v>84</v>
      </c>
      <c r="B103" s="88" t="s">
        <v>284</v>
      </c>
      <c r="C103" s="512"/>
      <c r="D103" s="185"/>
    </row>
    <row r="104" spans="1:4" ht="12" customHeight="1">
      <c r="A104" s="303" t="s">
        <v>85</v>
      </c>
      <c r="B104" s="88" t="s">
        <v>285</v>
      </c>
      <c r="C104" s="512"/>
      <c r="D104" s="185"/>
    </row>
    <row r="105" spans="1:4" ht="12" customHeight="1">
      <c r="A105" s="303" t="s">
        <v>87</v>
      </c>
      <c r="B105" s="87" t="s">
        <v>286</v>
      </c>
      <c r="C105" s="512"/>
      <c r="D105" s="185">
        <v>2446492</v>
      </c>
    </row>
    <row r="106" spans="1:4" ht="12" customHeight="1">
      <c r="A106" s="303" t="s">
        <v>138</v>
      </c>
      <c r="B106" s="87" t="s">
        <v>287</v>
      </c>
      <c r="C106" s="512"/>
      <c r="D106" s="185"/>
    </row>
    <row r="107" spans="1:4" ht="12" customHeight="1">
      <c r="A107" s="303" t="s">
        <v>281</v>
      </c>
      <c r="B107" s="88" t="s">
        <v>288</v>
      </c>
      <c r="C107" s="512"/>
      <c r="D107" s="185"/>
    </row>
    <row r="108" spans="1:4" ht="12" customHeight="1">
      <c r="A108" s="311" t="s">
        <v>282</v>
      </c>
      <c r="B108" s="89" t="s">
        <v>289</v>
      </c>
      <c r="C108" s="512"/>
      <c r="D108" s="183"/>
    </row>
    <row r="109" spans="1:4" ht="12" customHeight="1">
      <c r="A109" s="303" t="s">
        <v>367</v>
      </c>
      <c r="B109" s="89" t="s">
        <v>290</v>
      </c>
      <c r="C109" s="512"/>
      <c r="D109" s="185"/>
    </row>
    <row r="110" spans="1:4" ht="12" customHeight="1">
      <c r="A110" s="303" t="s">
        <v>368</v>
      </c>
      <c r="B110" s="88" t="s">
        <v>291</v>
      </c>
      <c r="C110" s="511">
        <v>2400000</v>
      </c>
      <c r="D110" s="183">
        <v>2820000</v>
      </c>
    </row>
    <row r="111" spans="1:4" ht="12" customHeight="1">
      <c r="A111" s="303" t="s">
        <v>372</v>
      </c>
      <c r="B111" s="9" t="s">
        <v>41</v>
      </c>
      <c r="C111" s="511"/>
      <c r="D111" s="183"/>
    </row>
    <row r="112" spans="1:4" ht="12" customHeight="1">
      <c r="A112" s="304" t="s">
        <v>373</v>
      </c>
      <c r="B112" s="6" t="s">
        <v>435</v>
      </c>
      <c r="C112" s="512"/>
      <c r="D112" s="185"/>
    </row>
    <row r="113" spans="1:4" ht="12" customHeight="1" thickBot="1">
      <c r="A113" s="312" t="s">
        <v>374</v>
      </c>
      <c r="B113" s="90" t="s">
        <v>436</v>
      </c>
      <c r="C113" s="523"/>
      <c r="D113" s="189"/>
    </row>
    <row r="114" spans="1:4" ht="12" customHeight="1" thickBot="1">
      <c r="A114" s="28" t="s">
        <v>10</v>
      </c>
      <c r="B114" s="23" t="s">
        <v>292</v>
      </c>
      <c r="C114" s="509">
        <f>+C115+C117+C119</f>
        <v>0</v>
      </c>
      <c r="D114" s="181">
        <f>+D115+D117+D119</f>
        <v>0</v>
      </c>
    </row>
    <row r="115" spans="1:4" ht="12" customHeight="1">
      <c r="A115" s="302" t="s">
        <v>76</v>
      </c>
      <c r="B115" s="6" t="s">
        <v>163</v>
      </c>
      <c r="C115" s="510"/>
      <c r="D115" s="184"/>
    </row>
    <row r="116" spans="1:4" ht="12" customHeight="1">
      <c r="A116" s="302" t="s">
        <v>77</v>
      </c>
      <c r="B116" s="10" t="s">
        <v>296</v>
      </c>
      <c r="C116" s="510"/>
      <c r="D116" s="184"/>
    </row>
    <row r="117" spans="1:4" ht="12" customHeight="1">
      <c r="A117" s="302" t="s">
        <v>78</v>
      </c>
      <c r="B117" s="10" t="s">
        <v>139</v>
      </c>
      <c r="C117" s="511"/>
      <c r="D117" s="183"/>
    </row>
    <row r="118" spans="1:4" ht="12" customHeight="1">
      <c r="A118" s="302" t="s">
        <v>79</v>
      </c>
      <c r="B118" s="10" t="s">
        <v>297</v>
      </c>
      <c r="C118" s="525"/>
      <c r="D118" s="183"/>
    </row>
    <row r="119" spans="1:4" ht="12" customHeight="1">
      <c r="A119" s="302" t="s">
        <v>80</v>
      </c>
      <c r="B119" s="178" t="s">
        <v>165</v>
      </c>
      <c r="C119" s="525"/>
      <c r="D119" s="183"/>
    </row>
    <row r="120" spans="1:4" ht="12" customHeight="1">
      <c r="A120" s="302" t="s">
        <v>86</v>
      </c>
      <c r="B120" s="177" t="s">
        <v>358</v>
      </c>
      <c r="C120" s="525"/>
      <c r="D120" s="183"/>
    </row>
    <row r="121" spans="1:4" ht="12" customHeight="1">
      <c r="A121" s="302" t="s">
        <v>88</v>
      </c>
      <c r="B121" s="279" t="s">
        <v>302</v>
      </c>
      <c r="C121" s="525"/>
      <c r="D121" s="183"/>
    </row>
    <row r="122" spans="1:4" ht="12" customHeight="1">
      <c r="A122" s="302" t="s">
        <v>140</v>
      </c>
      <c r="B122" s="88" t="s">
        <v>285</v>
      </c>
      <c r="C122" s="525"/>
      <c r="D122" s="183"/>
    </row>
    <row r="123" spans="1:4" ht="12" customHeight="1">
      <c r="A123" s="302" t="s">
        <v>141</v>
      </c>
      <c r="B123" s="88" t="s">
        <v>301</v>
      </c>
      <c r="C123" s="525"/>
      <c r="D123" s="183"/>
    </row>
    <row r="124" spans="1:4" ht="12" customHeight="1">
      <c r="A124" s="302" t="s">
        <v>142</v>
      </c>
      <c r="B124" s="88" t="s">
        <v>300</v>
      </c>
      <c r="C124" s="525"/>
      <c r="D124" s="183"/>
    </row>
    <row r="125" spans="1:4" ht="12" customHeight="1">
      <c r="A125" s="302" t="s">
        <v>293</v>
      </c>
      <c r="B125" s="88" t="s">
        <v>288</v>
      </c>
      <c r="C125" s="525"/>
      <c r="D125" s="183"/>
    </row>
    <row r="126" spans="1:4" ht="12" customHeight="1">
      <c r="A126" s="302" t="s">
        <v>294</v>
      </c>
      <c r="B126" s="88" t="s">
        <v>299</v>
      </c>
      <c r="C126" s="525"/>
      <c r="D126" s="183"/>
    </row>
    <row r="127" spans="1:4" ht="12" customHeight="1" thickBot="1">
      <c r="A127" s="311" t="s">
        <v>295</v>
      </c>
      <c r="B127" s="88" t="s">
        <v>298</v>
      </c>
      <c r="C127" s="526"/>
      <c r="D127" s="185"/>
    </row>
    <row r="128" spans="1:4" ht="12" customHeight="1" thickBot="1">
      <c r="A128" s="28" t="s">
        <v>11</v>
      </c>
      <c r="B128" s="73" t="s">
        <v>377</v>
      </c>
      <c r="C128" s="509">
        <f>+C93+C114</f>
        <v>2400000</v>
      </c>
      <c r="D128" s="181">
        <f>+D93+D114</f>
        <v>5266492</v>
      </c>
    </row>
    <row r="129" spans="1:4" ht="12" customHeight="1" thickBot="1">
      <c r="A129" s="28" t="s">
        <v>12</v>
      </c>
      <c r="B129" s="73" t="s">
        <v>378</v>
      </c>
      <c r="C129" s="509">
        <f>+C130+C131+C132</f>
        <v>0</v>
      </c>
      <c r="D129" s="181">
        <f>+D130+D131+D132</f>
        <v>0</v>
      </c>
    </row>
    <row r="130" spans="1:4" s="68" customFormat="1" ht="12" customHeight="1">
      <c r="A130" s="302" t="s">
        <v>200</v>
      </c>
      <c r="B130" s="7" t="s">
        <v>440</v>
      </c>
      <c r="C130" s="525"/>
      <c r="D130" s="183"/>
    </row>
    <row r="131" spans="1:4" ht="12" customHeight="1">
      <c r="A131" s="302" t="s">
        <v>201</v>
      </c>
      <c r="B131" s="7" t="s">
        <v>386</v>
      </c>
      <c r="C131" s="525"/>
      <c r="D131" s="183"/>
    </row>
    <row r="132" spans="1:4" ht="12" customHeight="1" thickBot="1">
      <c r="A132" s="311" t="s">
        <v>202</v>
      </c>
      <c r="B132" s="5" t="s">
        <v>439</v>
      </c>
      <c r="C132" s="525"/>
      <c r="D132" s="183"/>
    </row>
    <row r="133" spans="1:4" ht="12" customHeight="1" thickBot="1">
      <c r="A133" s="28" t="s">
        <v>13</v>
      </c>
      <c r="B133" s="73" t="s">
        <v>379</v>
      </c>
      <c r="C133" s="509">
        <f>+C134+C135+C136+C137+C138+C139</f>
        <v>0</v>
      </c>
      <c r="D133" s="181">
        <f>+D134+D135+D136+D137+D138+D139</f>
        <v>0</v>
      </c>
    </row>
    <row r="134" spans="1:4" ht="12" customHeight="1">
      <c r="A134" s="302" t="s">
        <v>63</v>
      </c>
      <c r="B134" s="7" t="s">
        <v>388</v>
      </c>
      <c r="C134" s="525"/>
      <c r="D134" s="183"/>
    </row>
    <row r="135" spans="1:4" ht="12" customHeight="1">
      <c r="A135" s="302" t="s">
        <v>64</v>
      </c>
      <c r="B135" s="7" t="s">
        <v>380</v>
      </c>
      <c r="C135" s="525"/>
      <c r="D135" s="183"/>
    </row>
    <row r="136" spans="1:4" ht="12" customHeight="1">
      <c r="A136" s="302" t="s">
        <v>65</v>
      </c>
      <c r="B136" s="7" t="s">
        <v>381</v>
      </c>
      <c r="C136" s="525"/>
      <c r="D136" s="183"/>
    </row>
    <row r="137" spans="1:4" ht="12" customHeight="1">
      <c r="A137" s="302" t="s">
        <v>127</v>
      </c>
      <c r="B137" s="7" t="s">
        <v>438</v>
      </c>
      <c r="C137" s="525"/>
      <c r="D137" s="183"/>
    </row>
    <row r="138" spans="1:4" ht="12" customHeight="1">
      <c r="A138" s="302" t="s">
        <v>128</v>
      </c>
      <c r="B138" s="7" t="s">
        <v>383</v>
      </c>
      <c r="C138" s="525"/>
      <c r="D138" s="183"/>
    </row>
    <row r="139" spans="1:4" s="68" customFormat="1" ht="12" customHeight="1" thickBot="1">
      <c r="A139" s="311" t="s">
        <v>129</v>
      </c>
      <c r="B139" s="5" t="s">
        <v>384</v>
      </c>
      <c r="C139" s="525"/>
      <c r="D139" s="183"/>
    </row>
    <row r="140" spans="1:12" ht="12" customHeight="1" thickBot="1">
      <c r="A140" s="28" t="s">
        <v>14</v>
      </c>
      <c r="B140" s="73" t="s">
        <v>453</v>
      </c>
      <c r="C140" s="514">
        <f>+C141+C142+C144+C145+C143</f>
        <v>0</v>
      </c>
      <c r="D140" s="187">
        <f>+D141+D142+D144+D145+D143</f>
        <v>0</v>
      </c>
      <c r="L140" s="168"/>
    </row>
    <row r="141" spans="1:4" ht="12.75">
      <c r="A141" s="302" t="s">
        <v>66</v>
      </c>
      <c r="B141" s="7" t="s">
        <v>303</v>
      </c>
      <c r="C141" s="525"/>
      <c r="D141" s="183"/>
    </row>
    <row r="142" spans="1:4" ht="12" customHeight="1">
      <c r="A142" s="302" t="s">
        <v>67</v>
      </c>
      <c r="B142" s="7" t="s">
        <v>304</v>
      </c>
      <c r="C142" s="525"/>
      <c r="D142" s="183"/>
    </row>
    <row r="143" spans="1:4" s="68" customFormat="1" ht="12" customHeight="1">
      <c r="A143" s="302" t="s">
        <v>220</v>
      </c>
      <c r="B143" s="7" t="s">
        <v>452</v>
      </c>
      <c r="C143" s="525"/>
      <c r="D143" s="183"/>
    </row>
    <row r="144" spans="1:4" s="68" customFormat="1" ht="12" customHeight="1">
      <c r="A144" s="302" t="s">
        <v>221</v>
      </c>
      <c r="B144" s="7" t="s">
        <v>393</v>
      </c>
      <c r="C144" s="525"/>
      <c r="D144" s="183"/>
    </row>
    <row r="145" spans="1:4" s="68" customFormat="1" ht="12" customHeight="1" thickBot="1">
      <c r="A145" s="311" t="s">
        <v>222</v>
      </c>
      <c r="B145" s="5" t="s">
        <v>322</v>
      </c>
      <c r="C145" s="525"/>
      <c r="D145" s="183"/>
    </row>
    <row r="146" spans="1:4" s="68" customFormat="1" ht="12" customHeight="1" thickBot="1">
      <c r="A146" s="28" t="s">
        <v>15</v>
      </c>
      <c r="B146" s="73" t="s">
        <v>394</v>
      </c>
      <c r="C146" s="528">
        <f>+C147+C148+C149+C150+C151</f>
        <v>0</v>
      </c>
      <c r="D146" s="190">
        <f>+D147+D148+D149+D150+D151</f>
        <v>0</v>
      </c>
    </row>
    <row r="147" spans="1:4" s="68" customFormat="1" ht="12" customHeight="1">
      <c r="A147" s="302" t="s">
        <v>68</v>
      </c>
      <c r="B147" s="7" t="s">
        <v>389</v>
      </c>
      <c r="C147" s="525"/>
      <c r="D147" s="183"/>
    </row>
    <row r="148" spans="1:4" s="68" customFormat="1" ht="12" customHeight="1">
      <c r="A148" s="302" t="s">
        <v>69</v>
      </c>
      <c r="B148" s="7" t="s">
        <v>396</v>
      </c>
      <c r="C148" s="525"/>
      <c r="D148" s="183"/>
    </row>
    <row r="149" spans="1:4" s="68" customFormat="1" ht="12" customHeight="1">
      <c r="A149" s="302" t="s">
        <v>232</v>
      </c>
      <c r="B149" s="7" t="s">
        <v>391</v>
      </c>
      <c r="C149" s="525"/>
      <c r="D149" s="183"/>
    </row>
    <row r="150" spans="1:4" ht="12.75" customHeight="1">
      <c r="A150" s="302" t="s">
        <v>233</v>
      </c>
      <c r="B150" s="7" t="s">
        <v>441</v>
      </c>
      <c r="C150" s="525"/>
      <c r="D150" s="183"/>
    </row>
    <row r="151" spans="1:4" ht="12.75" customHeight="1" thickBot="1">
      <c r="A151" s="311" t="s">
        <v>395</v>
      </c>
      <c r="B151" s="5" t="s">
        <v>397</v>
      </c>
      <c r="C151" s="526"/>
      <c r="D151" s="185"/>
    </row>
    <row r="152" spans="1:4" ht="12.75" customHeight="1" thickBot="1">
      <c r="A152" s="350" t="s">
        <v>16</v>
      </c>
      <c r="B152" s="73" t="s">
        <v>398</v>
      </c>
      <c r="C152" s="528"/>
      <c r="D152" s="190"/>
    </row>
    <row r="153" spans="1:4" ht="12" customHeight="1" thickBot="1">
      <c r="A153" s="350" t="s">
        <v>17</v>
      </c>
      <c r="B153" s="73" t="s">
        <v>399</v>
      </c>
      <c r="C153" s="528"/>
      <c r="D153" s="190"/>
    </row>
    <row r="154" spans="1:4" ht="15" customHeight="1" thickBot="1">
      <c r="A154" s="28" t="s">
        <v>18</v>
      </c>
      <c r="B154" s="73" t="s">
        <v>401</v>
      </c>
      <c r="C154" s="573">
        <f>+C129+C133+C140+C146+C152+C153</f>
        <v>0</v>
      </c>
      <c r="D154" s="293">
        <f>+D129+D133+D140+D146+D152+D153</f>
        <v>0</v>
      </c>
    </row>
    <row r="155" spans="1:4" ht="13.5" thickBot="1">
      <c r="A155" s="313" t="s">
        <v>19</v>
      </c>
      <c r="B155" s="252" t="s">
        <v>400</v>
      </c>
      <c r="C155" s="573">
        <f>+C128+C154</f>
        <v>2400000</v>
      </c>
      <c r="D155" s="293">
        <f>+D128+D154</f>
        <v>5266492</v>
      </c>
    </row>
    <row r="156" spans="1:4" ht="14.25" customHeight="1" thickBot="1">
      <c r="A156" s="166" t="s">
        <v>442</v>
      </c>
      <c r="B156" s="167"/>
      <c r="C156" s="574">
        <v>0</v>
      </c>
      <c r="D156" s="71">
        <v>0</v>
      </c>
    </row>
    <row r="157" spans="1:4" ht="13.5" thickBot="1">
      <c r="A157" s="166" t="s">
        <v>158</v>
      </c>
      <c r="B157" s="167"/>
      <c r="C157" s="574">
        <v>0</v>
      </c>
      <c r="D157" s="71">
        <v>0</v>
      </c>
    </row>
    <row r="158" spans="1:4" ht="12.75">
      <c r="A158" s="433"/>
      <c r="B158" s="434"/>
      <c r="C158" s="434"/>
      <c r="D158" s="435"/>
    </row>
    <row r="159" spans="1:3" ht="12.75">
      <c r="A159" s="433"/>
      <c r="B159" s="434"/>
      <c r="C159" s="434"/>
    </row>
    <row r="160" spans="1:4" ht="12.75">
      <c r="A160" s="433"/>
      <c r="B160" s="434"/>
      <c r="C160" s="434"/>
      <c r="D160" s="435"/>
    </row>
    <row r="161" spans="1:4" ht="12.75">
      <c r="A161" s="433"/>
      <c r="B161" s="434"/>
      <c r="C161" s="434"/>
      <c r="D161" s="435"/>
    </row>
    <row r="162" spans="1:4" ht="12.75">
      <c r="A162" s="433"/>
      <c r="B162" s="434"/>
      <c r="C162" s="434"/>
      <c r="D162" s="435"/>
    </row>
    <row r="163" spans="1:4" ht="12.75">
      <c r="A163" s="433"/>
      <c r="B163" s="434"/>
      <c r="C163" s="434"/>
      <c r="D163" s="435"/>
    </row>
    <row r="164" spans="1:4" ht="12.75">
      <c r="A164" s="433"/>
      <c r="B164" s="434"/>
      <c r="C164" s="434"/>
      <c r="D164" s="435"/>
    </row>
    <row r="165" spans="1:4" ht="12.75">
      <c r="A165" s="433"/>
      <c r="B165" s="434"/>
      <c r="C165" s="434"/>
      <c r="D165" s="435"/>
    </row>
    <row r="166" spans="1:4" ht="12.75">
      <c r="A166" s="433"/>
      <c r="B166" s="434"/>
      <c r="C166" s="434"/>
      <c r="D166" s="435"/>
    </row>
    <row r="167" spans="1:4" ht="12.75">
      <c r="A167" s="433"/>
      <c r="B167" s="434"/>
      <c r="C167" s="434"/>
      <c r="D167" s="435"/>
    </row>
    <row r="168" spans="1:4" ht="12.75">
      <c r="A168" s="433"/>
      <c r="B168" s="434"/>
      <c r="C168" s="434"/>
      <c r="D168" s="435"/>
    </row>
    <row r="169" spans="1:4" ht="12.75">
      <c r="A169" s="433"/>
      <c r="B169" s="434"/>
      <c r="C169" s="434"/>
      <c r="D169" s="435"/>
    </row>
    <row r="170" spans="1:4" ht="12.75">
      <c r="A170" s="433"/>
      <c r="B170" s="434"/>
      <c r="C170" s="434"/>
      <c r="D170" s="435"/>
    </row>
    <row r="171" spans="1:4" ht="12.75">
      <c r="A171" s="433"/>
      <c r="B171" s="434"/>
      <c r="C171" s="434"/>
      <c r="D171" s="435"/>
    </row>
    <row r="172" spans="1:4" ht="12.75">
      <c r="A172" s="433"/>
      <c r="B172" s="434"/>
      <c r="C172" s="434"/>
      <c r="D172" s="435"/>
    </row>
    <row r="173" spans="1:4" ht="12.75">
      <c r="A173" s="433"/>
      <c r="B173" s="434"/>
      <c r="C173" s="434"/>
      <c r="D173" s="435"/>
    </row>
    <row r="174" spans="1:4" ht="12.75">
      <c r="A174" s="433"/>
      <c r="B174" s="434"/>
      <c r="C174" s="434"/>
      <c r="D174" s="435"/>
    </row>
    <row r="175" spans="1:4" ht="12.75">
      <c r="A175" s="433"/>
      <c r="B175" s="434"/>
      <c r="C175" s="434"/>
      <c r="D175" s="435"/>
    </row>
    <row r="176" spans="1:4" ht="12.75">
      <c r="A176" s="433"/>
      <c r="B176" s="434"/>
      <c r="C176" s="434"/>
      <c r="D176" s="435"/>
    </row>
    <row r="177" spans="1:4" ht="12.75">
      <c r="A177" s="433"/>
      <c r="B177" s="434"/>
      <c r="C177" s="434"/>
      <c r="D177" s="43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D83"/>
  <sheetViews>
    <sheetView zoomScale="120" zoomScaleNormal="120" workbookViewId="0" topLeftCell="A16">
      <selection activeCell="D52" sqref="D52"/>
    </sheetView>
  </sheetViews>
  <sheetFormatPr defaultColWidth="9.00390625" defaultRowHeight="12.75"/>
  <cols>
    <col min="1" max="1" width="8.875" style="164" customWidth="1"/>
    <col min="2" max="2" width="57.00390625" style="165" customWidth="1"/>
    <col min="3" max="3" width="16.50390625" style="165" customWidth="1"/>
    <col min="4" max="4" width="17.50390625" style="165" customWidth="1"/>
    <col min="5" max="16384" width="9.375" style="165" customWidth="1"/>
  </cols>
  <sheetData>
    <row r="1" spans="1:4" s="146" customFormat="1" ht="21" customHeight="1" thickBot="1">
      <c r="A1" s="415"/>
      <c r="B1" s="416"/>
      <c r="C1" s="416"/>
      <c r="D1" s="410" t="str">
        <f>CONCATENATE("9.2. melléklet ",ALAPADATOK!A7," ",ALAPADATOK!B7," ",ALAPADATOK!C7," ",ALAPADATOK!D7," ",ALAPADATOK!E7," ",ALAPADATOK!F7," ",ALAPADATOK!G7," ",ALAPADATOK!H7)</f>
        <v>9.2. melléklet a 9 / 2019 ( X.01. ) önkormányzati rendelethez</v>
      </c>
    </row>
    <row r="2" spans="1:4" s="321" customFormat="1" ht="60">
      <c r="A2" s="417" t="s">
        <v>156</v>
      </c>
      <c r="B2" s="418" t="str">
        <f>CONCATENATE(ALAPADATOK!A11)</f>
        <v>Murakeresztúri Közös Önkormányzti Hivatal</v>
      </c>
      <c r="C2" s="550"/>
      <c r="D2" s="437" t="s">
        <v>49</v>
      </c>
    </row>
    <row r="3" spans="1:4" s="321" customFormat="1" ht="36.75" thickBot="1">
      <c r="A3" s="438" t="s">
        <v>155</v>
      </c>
      <c r="B3" s="421" t="s">
        <v>330</v>
      </c>
      <c r="C3" s="551"/>
      <c r="D3" s="439" t="s">
        <v>44</v>
      </c>
    </row>
    <row r="4" spans="1:4" s="322" customFormat="1" ht="15.75" customHeight="1" thickBot="1">
      <c r="A4" s="423"/>
      <c r="B4" s="423"/>
      <c r="C4" s="423"/>
      <c r="D4" s="424" t="s">
        <v>563</v>
      </c>
    </row>
    <row r="5" spans="1:4" ht="13.5" thickBot="1">
      <c r="A5" s="425" t="s">
        <v>157</v>
      </c>
      <c r="B5" s="426" t="s">
        <v>473</v>
      </c>
      <c r="C5" s="552"/>
      <c r="D5" s="440" t="s">
        <v>45</v>
      </c>
    </row>
    <row r="6" spans="1:4" s="323" customFormat="1" ht="12.75" customHeight="1" thickBot="1">
      <c r="A6" s="427"/>
      <c r="B6" s="428" t="s">
        <v>420</v>
      </c>
      <c r="C6" s="553" t="s">
        <v>421</v>
      </c>
      <c r="D6" s="429" t="s">
        <v>422</v>
      </c>
    </row>
    <row r="7" spans="1:4" s="323" customFormat="1" ht="15.75" customHeight="1" thickBot="1">
      <c r="A7" s="151"/>
      <c r="B7" s="152" t="s">
        <v>46</v>
      </c>
      <c r="C7" s="152"/>
      <c r="D7" s="153"/>
    </row>
    <row r="8" spans="1:4" s="247" customFormat="1" ht="12" customHeight="1" thickBot="1">
      <c r="A8" s="122" t="s">
        <v>9</v>
      </c>
      <c r="B8" s="154" t="s">
        <v>443</v>
      </c>
      <c r="C8" s="545">
        <f>C19</f>
        <v>100</v>
      </c>
      <c r="D8" s="198">
        <f>SUM(D9:D19)</f>
        <v>100</v>
      </c>
    </row>
    <row r="9" spans="1:4" s="247" customFormat="1" ht="12" customHeight="1">
      <c r="A9" s="316" t="s">
        <v>70</v>
      </c>
      <c r="B9" s="8" t="s">
        <v>209</v>
      </c>
      <c r="C9" s="500"/>
      <c r="D9" s="237"/>
    </row>
    <row r="10" spans="1:4" s="247" customFormat="1" ht="12" customHeight="1">
      <c r="A10" s="317" t="s">
        <v>71</v>
      </c>
      <c r="B10" s="6" t="s">
        <v>210</v>
      </c>
      <c r="C10" s="501"/>
      <c r="D10" s="196"/>
    </row>
    <row r="11" spans="1:4" s="247" customFormat="1" ht="12" customHeight="1">
      <c r="A11" s="317" t="s">
        <v>72</v>
      </c>
      <c r="B11" s="6" t="s">
        <v>211</v>
      </c>
      <c r="C11" s="501"/>
      <c r="D11" s="196"/>
    </row>
    <row r="12" spans="1:4" s="247" customFormat="1" ht="12" customHeight="1">
      <c r="A12" s="317" t="s">
        <v>73</v>
      </c>
      <c r="B12" s="6" t="s">
        <v>212</v>
      </c>
      <c r="C12" s="501"/>
      <c r="D12" s="196"/>
    </row>
    <row r="13" spans="1:4" s="247" customFormat="1" ht="12" customHeight="1">
      <c r="A13" s="317" t="s">
        <v>109</v>
      </c>
      <c r="B13" s="6" t="s">
        <v>213</v>
      </c>
      <c r="C13" s="501"/>
      <c r="D13" s="196"/>
    </row>
    <row r="14" spans="1:4" s="247" customFormat="1" ht="12" customHeight="1">
      <c r="A14" s="317" t="s">
        <v>74</v>
      </c>
      <c r="B14" s="6" t="s">
        <v>331</v>
      </c>
      <c r="C14" s="501"/>
      <c r="D14" s="196"/>
    </row>
    <row r="15" spans="1:4" s="247" customFormat="1" ht="12" customHeight="1">
      <c r="A15" s="317" t="s">
        <v>75</v>
      </c>
      <c r="B15" s="5" t="s">
        <v>332</v>
      </c>
      <c r="C15" s="506"/>
      <c r="D15" s="196"/>
    </row>
    <row r="16" spans="1:4" s="247" customFormat="1" ht="12" customHeight="1">
      <c r="A16" s="317" t="s">
        <v>82</v>
      </c>
      <c r="B16" s="6" t="s">
        <v>216</v>
      </c>
      <c r="C16" s="506"/>
      <c r="D16" s="238"/>
    </row>
    <row r="17" spans="1:4" s="324" customFormat="1" ht="12" customHeight="1">
      <c r="A17" s="317" t="s">
        <v>83</v>
      </c>
      <c r="B17" s="6" t="s">
        <v>217</v>
      </c>
      <c r="C17" s="501"/>
      <c r="D17" s="196"/>
    </row>
    <row r="18" spans="1:4" s="324" customFormat="1" ht="12" customHeight="1">
      <c r="A18" s="317" t="s">
        <v>84</v>
      </c>
      <c r="B18" s="6" t="s">
        <v>365</v>
      </c>
      <c r="C18" s="502"/>
      <c r="D18" s="197"/>
    </row>
    <row r="19" spans="1:4" s="324" customFormat="1" ht="12" customHeight="1" thickBot="1">
      <c r="A19" s="317" t="s">
        <v>85</v>
      </c>
      <c r="B19" s="5" t="s">
        <v>218</v>
      </c>
      <c r="C19" s="576">
        <v>100</v>
      </c>
      <c r="D19" s="197">
        <v>100</v>
      </c>
    </row>
    <row r="20" spans="1:4" s="247" customFormat="1" ht="12" customHeight="1" thickBot="1">
      <c r="A20" s="122" t="s">
        <v>10</v>
      </c>
      <c r="B20" s="154" t="s">
        <v>333</v>
      </c>
      <c r="C20" s="545">
        <f>SUM(C21:C23)</f>
        <v>0</v>
      </c>
      <c r="D20" s="198">
        <f>SUM(D21:D23)</f>
        <v>3038957</v>
      </c>
    </row>
    <row r="21" spans="1:4" s="324" customFormat="1" ht="12" customHeight="1">
      <c r="A21" s="317" t="s">
        <v>76</v>
      </c>
      <c r="B21" s="7" t="s">
        <v>190</v>
      </c>
      <c r="C21" s="193"/>
      <c r="D21" s="196"/>
    </row>
    <row r="22" spans="1:4" s="324" customFormat="1" ht="12" customHeight="1">
      <c r="A22" s="317" t="s">
        <v>77</v>
      </c>
      <c r="B22" s="6" t="s">
        <v>334</v>
      </c>
      <c r="C22" s="193"/>
      <c r="D22" s="196"/>
    </row>
    <row r="23" spans="1:4" s="324" customFormat="1" ht="12" customHeight="1">
      <c r="A23" s="317" t="s">
        <v>78</v>
      </c>
      <c r="B23" s="6" t="s">
        <v>335</v>
      </c>
      <c r="C23" s="193"/>
      <c r="D23" s="196">
        <v>3038957</v>
      </c>
    </row>
    <row r="24" spans="1:4" s="324" customFormat="1" ht="12" customHeight="1" thickBot="1">
      <c r="A24" s="317" t="s">
        <v>79</v>
      </c>
      <c r="B24" s="6" t="s">
        <v>444</v>
      </c>
      <c r="C24" s="193"/>
      <c r="D24" s="196"/>
    </row>
    <row r="25" spans="1:4" s="324" customFormat="1" ht="12" customHeight="1" thickBot="1">
      <c r="A25" s="125" t="s">
        <v>11</v>
      </c>
      <c r="B25" s="73" t="s">
        <v>126</v>
      </c>
      <c r="C25" s="577"/>
      <c r="D25" s="222"/>
    </row>
    <row r="26" spans="1:4" s="324" customFormat="1" ht="12" customHeight="1" thickBot="1">
      <c r="A26" s="125" t="s">
        <v>12</v>
      </c>
      <c r="B26" s="73" t="s">
        <v>445</v>
      </c>
      <c r="C26" s="545">
        <f>+C27+C28+C29</f>
        <v>0</v>
      </c>
      <c r="D26" s="198">
        <f>+D27+D28+D29</f>
        <v>0</v>
      </c>
    </row>
    <row r="27" spans="1:4" s="324" customFormat="1" ht="12" customHeight="1">
      <c r="A27" s="318" t="s">
        <v>200</v>
      </c>
      <c r="B27" s="319" t="s">
        <v>195</v>
      </c>
      <c r="C27" s="546"/>
      <c r="D27" s="53"/>
    </row>
    <row r="28" spans="1:4" s="324" customFormat="1" ht="12" customHeight="1">
      <c r="A28" s="318" t="s">
        <v>201</v>
      </c>
      <c r="B28" s="319" t="s">
        <v>334</v>
      </c>
      <c r="C28" s="193"/>
      <c r="D28" s="196"/>
    </row>
    <row r="29" spans="1:4" s="324" customFormat="1" ht="12" customHeight="1">
      <c r="A29" s="318" t="s">
        <v>202</v>
      </c>
      <c r="B29" s="320" t="s">
        <v>337</v>
      </c>
      <c r="C29" s="193"/>
      <c r="D29" s="196"/>
    </row>
    <row r="30" spans="1:4" s="324" customFormat="1" ht="12" customHeight="1" thickBot="1">
      <c r="A30" s="317" t="s">
        <v>203</v>
      </c>
      <c r="B30" s="86" t="s">
        <v>446</v>
      </c>
      <c r="C30" s="578"/>
      <c r="D30" s="56"/>
    </row>
    <row r="31" spans="1:4" s="324" customFormat="1" ht="12" customHeight="1" thickBot="1">
      <c r="A31" s="125" t="s">
        <v>13</v>
      </c>
      <c r="B31" s="73" t="s">
        <v>338</v>
      </c>
      <c r="C31" s="545">
        <f>+C32+C33+C34</f>
        <v>0</v>
      </c>
      <c r="D31" s="198">
        <f>+D32+D33+D34</f>
        <v>0</v>
      </c>
    </row>
    <row r="32" spans="1:4" s="324" customFormat="1" ht="12" customHeight="1">
      <c r="A32" s="318" t="s">
        <v>63</v>
      </c>
      <c r="B32" s="319" t="s">
        <v>223</v>
      </c>
      <c r="C32" s="546"/>
      <c r="D32" s="53"/>
    </row>
    <row r="33" spans="1:4" s="324" customFormat="1" ht="12" customHeight="1">
      <c r="A33" s="318" t="s">
        <v>64</v>
      </c>
      <c r="B33" s="320" t="s">
        <v>224</v>
      </c>
      <c r="C33" s="579"/>
      <c r="D33" s="199"/>
    </row>
    <row r="34" spans="1:4" s="324" customFormat="1" ht="12" customHeight="1" thickBot="1">
      <c r="A34" s="317" t="s">
        <v>65</v>
      </c>
      <c r="B34" s="86" t="s">
        <v>225</v>
      </c>
      <c r="C34" s="578"/>
      <c r="D34" s="56"/>
    </row>
    <row r="35" spans="1:4" s="247" customFormat="1" ht="12" customHeight="1" thickBot="1">
      <c r="A35" s="125" t="s">
        <v>14</v>
      </c>
      <c r="B35" s="73" t="s">
        <v>308</v>
      </c>
      <c r="C35" s="577"/>
      <c r="D35" s="222"/>
    </row>
    <row r="36" spans="1:4" s="247" customFormat="1" ht="12" customHeight="1" thickBot="1">
      <c r="A36" s="125" t="s">
        <v>15</v>
      </c>
      <c r="B36" s="73" t="s">
        <v>339</v>
      </c>
      <c r="C36" s="580"/>
      <c r="D36" s="222"/>
    </row>
    <row r="37" spans="1:4" s="247" customFormat="1" ht="12" customHeight="1" thickBot="1">
      <c r="A37" s="122" t="s">
        <v>16</v>
      </c>
      <c r="B37" s="73" t="s">
        <v>340</v>
      </c>
      <c r="C37" s="581">
        <f>+C8+C20+C25+C26+C31+C35+C36</f>
        <v>100</v>
      </c>
      <c r="D37" s="198">
        <f>+D8+D20+D25+D26+D31+D35+D36</f>
        <v>3039057</v>
      </c>
    </row>
    <row r="38" spans="1:4" s="247" customFormat="1" ht="12" customHeight="1" thickBot="1">
      <c r="A38" s="155" t="s">
        <v>17</v>
      </c>
      <c r="B38" s="73" t="s">
        <v>341</v>
      </c>
      <c r="C38" s="581">
        <f>+C39+C40+C41</f>
        <v>44760477</v>
      </c>
      <c r="D38" s="198">
        <f>+D39+D40+D41</f>
        <v>45110477</v>
      </c>
    </row>
    <row r="39" spans="1:4" s="247" customFormat="1" ht="12" customHeight="1">
      <c r="A39" s="318" t="s">
        <v>342</v>
      </c>
      <c r="B39" s="319" t="s">
        <v>169</v>
      </c>
      <c r="C39" s="546">
        <v>1454418</v>
      </c>
      <c r="D39" s="53">
        <v>1454418</v>
      </c>
    </row>
    <row r="40" spans="1:4" s="247" customFormat="1" ht="12" customHeight="1">
      <c r="A40" s="318" t="s">
        <v>343</v>
      </c>
      <c r="B40" s="320" t="s">
        <v>2</v>
      </c>
      <c r="C40" s="579"/>
      <c r="D40" s="199"/>
    </row>
    <row r="41" spans="1:4" s="324" customFormat="1" ht="12" customHeight="1" thickBot="1">
      <c r="A41" s="317" t="s">
        <v>344</v>
      </c>
      <c r="B41" s="86" t="s">
        <v>345</v>
      </c>
      <c r="C41" s="578">
        <v>43306059</v>
      </c>
      <c r="D41" s="56">
        <v>43656059</v>
      </c>
    </row>
    <row r="42" spans="1:4" s="324" customFormat="1" ht="15" customHeight="1" thickBot="1">
      <c r="A42" s="155" t="s">
        <v>18</v>
      </c>
      <c r="B42" s="156" t="s">
        <v>346</v>
      </c>
      <c r="C42" s="582">
        <f>+C37+C38</f>
        <v>44760577</v>
      </c>
      <c r="D42" s="244">
        <f>+D37+D38</f>
        <v>48149534</v>
      </c>
    </row>
    <row r="43" spans="1:4" s="324" customFormat="1" ht="15" customHeight="1">
      <c r="A43" s="157"/>
      <c r="B43" s="158"/>
      <c r="C43" s="158"/>
      <c r="D43" s="241"/>
    </row>
    <row r="44" spans="1:4" ht="13.5" thickBot="1">
      <c r="A44" s="159"/>
      <c r="B44" s="160"/>
      <c r="C44" s="160"/>
      <c r="D44" s="242"/>
    </row>
    <row r="45" spans="1:4" s="323" customFormat="1" ht="16.5" customHeight="1" thickBot="1">
      <c r="A45" s="161"/>
      <c r="B45" s="162" t="s">
        <v>47</v>
      </c>
      <c r="C45" s="162"/>
      <c r="D45" s="243"/>
    </row>
    <row r="46" spans="1:4" s="325" customFormat="1" ht="12" customHeight="1" thickBot="1">
      <c r="A46" s="125" t="s">
        <v>9</v>
      </c>
      <c r="B46" s="507" t="s">
        <v>347</v>
      </c>
      <c r="C46" s="194">
        <f>SUM(C47:C51)</f>
        <v>44760577</v>
      </c>
      <c r="D46" s="240">
        <f>SUM(D47:D51)</f>
        <v>48149534</v>
      </c>
    </row>
    <row r="47" spans="1:4" ht="12" customHeight="1">
      <c r="A47" s="317" t="s">
        <v>70</v>
      </c>
      <c r="B47" s="505" t="s">
        <v>40</v>
      </c>
      <c r="C47" s="586">
        <v>30247294</v>
      </c>
      <c r="D47" s="584">
        <v>32844544</v>
      </c>
    </row>
    <row r="48" spans="1:4" ht="12" customHeight="1">
      <c r="A48" s="317" t="s">
        <v>71</v>
      </c>
      <c r="B48" s="501" t="s">
        <v>135</v>
      </c>
      <c r="C48" s="54">
        <v>6017117</v>
      </c>
      <c r="D48" s="585">
        <v>6516383</v>
      </c>
    </row>
    <row r="49" spans="1:4" ht="12" customHeight="1">
      <c r="A49" s="317" t="s">
        <v>72</v>
      </c>
      <c r="B49" s="501" t="s">
        <v>103</v>
      </c>
      <c r="C49" s="54">
        <v>8496166</v>
      </c>
      <c r="D49" s="585">
        <v>8788607</v>
      </c>
    </row>
    <row r="50" spans="1:4" ht="12" customHeight="1">
      <c r="A50" s="317" t="s">
        <v>73</v>
      </c>
      <c r="B50" s="501" t="s">
        <v>136</v>
      </c>
      <c r="C50" s="54"/>
      <c r="D50" s="585"/>
    </row>
    <row r="51" spans="1:4" ht="12" customHeight="1" thickBot="1">
      <c r="A51" s="317" t="s">
        <v>109</v>
      </c>
      <c r="B51" s="501" t="s">
        <v>137</v>
      </c>
      <c r="C51" s="54"/>
      <c r="D51" s="585"/>
    </row>
    <row r="52" spans="1:4" ht="12" customHeight="1" thickBot="1">
      <c r="A52" s="125" t="s">
        <v>10</v>
      </c>
      <c r="B52" s="507" t="s">
        <v>348</v>
      </c>
      <c r="C52" s="194">
        <f>SUM(C53:C55)</f>
        <v>0</v>
      </c>
      <c r="D52" s="240">
        <f>SUM(D53:D55)</f>
        <v>0</v>
      </c>
    </row>
    <row r="53" spans="1:4" s="325" customFormat="1" ht="12" customHeight="1">
      <c r="A53" s="317" t="s">
        <v>76</v>
      </c>
      <c r="B53" s="505" t="s">
        <v>163</v>
      </c>
      <c r="C53" s="586"/>
      <c r="D53" s="584"/>
    </row>
    <row r="54" spans="1:4" ht="12" customHeight="1">
      <c r="A54" s="317" t="s">
        <v>77</v>
      </c>
      <c r="B54" s="501" t="s">
        <v>139</v>
      </c>
      <c r="C54" s="54"/>
      <c r="D54" s="585"/>
    </row>
    <row r="55" spans="1:4" ht="12" customHeight="1">
      <c r="A55" s="317" t="s">
        <v>78</v>
      </c>
      <c r="B55" s="501" t="s">
        <v>48</v>
      </c>
      <c r="C55" s="54"/>
      <c r="D55" s="585"/>
    </row>
    <row r="56" spans="1:4" ht="12" customHeight="1" thickBot="1">
      <c r="A56" s="317" t="s">
        <v>79</v>
      </c>
      <c r="B56" s="501" t="s">
        <v>447</v>
      </c>
      <c r="C56" s="54"/>
      <c r="D56" s="585"/>
    </row>
    <row r="57" spans="1:4" ht="12" customHeight="1" thickBot="1">
      <c r="A57" s="125" t="s">
        <v>11</v>
      </c>
      <c r="B57" s="507" t="s">
        <v>4</v>
      </c>
      <c r="C57" s="587"/>
      <c r="D57" s="239"/>
    </row>
    <row r="58" spans="1:4" ht="15" customHeight="1" thickBot="1">
      <c r="A58" s="125" t="s">
        <v>12</v>
      </c>
      <c r="B58" s="575" t="s">
        <v>451</v>
      </c>
      <c r="C58" s="588">
        <f>+C46+C52+C57</f>
        <v>44760577</v>
      </c>
      <c r="D58" s="243">
        <f>+D46+D52+D57</f>
        <v>48149534</v>
      </c>
    </row>
    <row r="59" spans="3:4" ht="13.5" thickBot="1">
      <c r="C59" s="589">
        <f>C42-C58</f>
        <v>0</v>
      </c>
      <c r="D59" s="444">
        <f>D42-D58</f>
        <v>0</v>
      </c>
    </row>
    <row r="60" spans="1:4" ht="15" customHeight="1" thickBot="1">
      <c r="A60" s="166" t="s">
        <v>442</v>
      </c>
      <c r="B60" s="557"/>
      <c r="C60" s="562">
        <v>6</v>
      </c>
      <c r="D60" s="560">
        <v>6</v>
      </c>
    </row>
    <row r="61" spans="1:4" ht="14.25" customHeight="1" thickBot="1">
      <c r="A61" s="166" t="s">
        <v>158</v>
      </c>
      <c r="B61" s="557"/>
      <c r="C61" s="562">
        <v>0</v>
      </c>
      <c r="D61" s="560">
        <v>0</v>
      </c>
    </row>
    <row r="62" spans="1:4" ht="12.75">
      <c r="A62" s="441"/>
      <c r="B62" s="442"/>
      <c r="C62" s="442"/>
      <c r="D62" s="442"/>
    </row>
    <row r="63" spans="1:3" ht="12.75">
      <c r="A63" s="441"/>
      <c r="B63" s="442"/>
      <c r="C63" s="442"/>
    </row>
    <row r="64" spans="1:4" ht="12.75">
      <c r="A64" s="441"/>
      <c r="B64" s="442"/>
      <c r="C64" s="442"/>
      <c r="D64" s="442"/>
    </row>
    <row r="65" spans="1:4" ht="12.75">
      <c r="A65" s="441"/>
      <c r="B65" s="442"/>
      <c r="C65" s="442"/>
      <c r="D65" s="442"/>
    </row>
    <row r="66" spans="1:4" ht="12.75">
      <c r="A66" s="441"/>
      <c r="B66" s="442"/>
      <c r="C66" s="442"/>
      <c r="D66" s="442"/>
    </row>
    <row r="67" spans="1:4" ht="12.75">
      <c r="A67" s="441"/>
      <c r="B67" s="442"/>
      <c r="C67" s="442"/>
      <c r="D67" s="442"/>
    </row>
    <row r="68" spans="1:4" ht="12.75">
      <c r="A68" s="441"/>
      <c r="B68" s="442"/>
      <c r="C68" s="442"/>
      <c r="D68" s="442"/>
    </row>
    <row r="69" spans="1:4" ht="12.75">
      <c r="A69" s="441"/>
      <c r="B69" s="442"/>
      <c r="C69" s="442"/>
      <c r="D69" s="442"/>
    </row>
    <row r="70" spans="1:4" ht="12.75">
      <c r="A70" s="441"/>
      <c r="B70" s="442"/>
      <c r="C70" s="442"/>
      <c r="D70" s="442"/>
    </row>
    <row r="71" spans="1:4" ht="12.75">
      <c r="A71" s="441"/>
      <c r="B71" s="442"/>
      <c r="C71" s="442"/>
      <c r="D71" s="442"/>
    </row>
    <row r="72" spans="1:4" ht="12.75">
      <c r="A72" s="441"/>
      <c r="B72" s="442"/>
      <c r="C72" s="442"/>
      <c r="D72" s="442"/>
    </row>
    <row r="73" spans="1:4" ht="12.75">
      <c r="A73" s="441"/>
      <c r="B73" s="442"/>
      <c r="C73" s="442"/>
      <c r="D73" s="442"/>
    </row>
    <row r="74" spans="1:4" ht="12.75">
      <c r="A74" s="441"/>
      <c r="B74" s="442"/>
      <c r="C74" s="442"/>
      <c r="D74" s="442"/>
    </row>
    <row r="75" spans="1:4" ht="12.75">
      <c r="A75" s="441"/>
      <c r="B75" s="442"/>
      <c r="C75" s="442"/>
      <c r="D75" s="442"/>
    </row>
    <row r="76" spans="1:4" ht="12.75">
      <c r="A76" s="441"/>
      <c r="B76" s="442"/>
      <c r="C76" s="442"/>
      <c r="D76" s="442"/>
    </row>
    <row r="77" spans="1:4" ht="12.75">
      <c r="A77" s="441"/>
      <c r="B77" s="442"/>
      <c r="C77" s="442"/>
      <c r="D77" s="442"/>
    </row>
    <row r="78" spans="1:4" ht="12.75">
      <c r="A78" s="441"/>
      <c r="B78" s="442"/>
      <c r="C78" s="442"/>
      <c r="D78" s="442"/>
    </row>
    <row r="79" spans="1:4" ht="12.75">
      <c r="A79" s="441"/>
      <c r="B79" s="442"/>
      <c r="C79" s="442"/>
      <c r="D79" s="442"/>
    </row>
    <row r="80" spans="1:4" ht="12.75">
      <c r="A80" s="441"/>
      <c r="B80" s="442"/>
      <c r="C80" s="442"/>
      <c r="D80" s="442"/>
    </row>
    <row r="81" spans="1:4" ht="12.75">
      <c r="A81" s="441"/>
      <c r="B81" s="442"/>
      <c r="C81" s="442"/>
      <c r="D81" s="442"/>
    </row>
    <row r="82" spans="1:4" ht="12.75">
      <c r="A82" s="441"/>
      <c r="B82" s="442"/>
      <c r="C82" s="442"/>
      <c r="D82" s="442"/>
    </row>
    <row r="83" spans="1:4" ht="12.75">
      <c r="A83" s="441"/>
      <c r="B83" s="442"/>
      <c r="C83" s="442"/>
      <c r="D83" s="44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zoomScale="120" zoomScaleNormal="120" zoomScalePageLayoutView="0" workbookViewId="0" topLeftCell="A4">
      <selection activeCell="L14" sqref="L14"/>
    </sheetView>
  </sheetViews>
  <sheetFormatPr defaultColWidth="9.00390625" defaultRowHeight="12.75"/>
  <cols>
    <col min="1" max="1" width="33.50390625" style="0" customWidth="1"/>
    <col min="2" max="2" width="18.875" style="0" customWidth="1"/>
    <col min="3" max="3" width="1.875" style="0" bestFit="1" customWidth="1"/>
    <col min="4" max="4" width="5.50390625" style="0" bestFit="1" customWidth="1"/>
    <col min="5" max="5" width="1.875" style="0" bestFit="1" customWidth="1"/>
    <col min="6" max="6" width="11.00390625" style="0" customWidth="1"/>
  </cols>
  <sheetData>
    <row r="1" spans="1:10" ht="18.75">
      <c r="A1" s="625" t="s">
        <v>494</v>
      </c>
      <c r="B1" s="625"/>
      <c r="C1" s="625"/>
      <c r="D1" s="625"/>
      <c r="E1" s="625"/>
      <c r="F1" s="625"/>
      <c r="G1" s="625"/>
      <c r="H1" s="625"/>
      <c r="I1" s="625"/>
      <c r="J1" s="625"/>
    </row>
    <row r="3" spans="1:9" ht="15.75">
      <c r="A3" s="622" t="s">
        <v>565</v>
      </c>
      <c r="B3" s="623"/>
      <c r="C3" s="623"/>
      <c r="D3" s="623"/>
      <c r="E3" s="623"/>
      <c r="F3" s="623"/>
      <c r="G3" s="467"/>
      <c r="H3" s="467"/>
      <c r="I3" s="467"/>
    </row>
    <row r="6" ht="15">
      <c r="A6" s="396" t="s">
        <v>561</v>
      </c>
    </row>
    <row r="7" spans="1:11" ht="12.75">
      <c r="A7" s="470" t="s">
        <v>555</v>
      </c>
      <c r="B7" s="479">
        <v>9</v>
      </c>
      <c r="C7" s="471" t="s">
        <v>552</v>
      </c>
      <c r="D7" s="471">
        <v>2019</v>
      </c>
      <c r="E7" s="471" t="s">
        <v>553</v>
      </c>
      <c r="F7" s="479" t="s">
        <v>620</v>
      </c>
      <c r="G7" s="471" t="s">
        <v>554</v>
      </c>
      <c r="H7" s="471" t="s">
        <v>556</v>
      </c>
      <c r="I7" s="471"/>
      <c r="J7" s="471"/>
      <c r="K7" s="471"/>
    </row>
    <row r="8" spans="1:6" ht="12.75">
      <c r="A8" s="412"/>
      <c r="B8" s="411"/>
      <c r="F8" s="411"/>
    </row>
    <row r="9" spans="1:6" ht="12.75">
      <c r="A9" s="412"/>
      <c r="B9" s="411"/>
      <c r="F9" s="411"/>
    </row>
    <row r="11" spans="1:10" ht="15.75">
      <c r="A11" s="622" t="s">
        <v>566</v>
      </c>
      <c r="B11" s="623"/>
      <c r="C11" s="623"/>
      <c r="D11" s="623"/>
      <c r="E11" s="623"/>
      <c r="F11" s="623"/>
      <c r="G11" s="623"/>
      <c r="H11" s="624"/>
      <c r="I11" s="624"/>
      <c r="J11" s="624"/>
    </row>
    <row r="13" spans="1:10" ht="14.25">
      <c r="A13" s="407" t="s">
        <v>496</v>
      </c>
      <c r="B13" s="620" t="s">
        <v>567</v>
      </c>
      <c r="C13" s="621"/>
      <c r="D13" s="621"/>
      <c r="E13" s="621"/>
      <c r="F13" s="621"/>
      <c r="G13" s="621"/>
      <c r="H13" s="621"/>
      <c r="I13" s="621"/>
      <c r="J13" s="621"/>
    </row>
    <row r="14" spans="2:10" ht="14.25">
      <c r="B14" s="468"/>
      <c r="C14" s="467"/>
      <c r="D14" s="467"/>
      <c r="E14" s="467"/>
      <c r="F14" s="467"/>
      <c r="G14" s="467"/>
      <c r="H14" s="467"/>
      <c r="I14" s="467"/>
      <c r="J14" s="467"/>
    </row>
    <row r="15" spans="1:10" ht="14.25">
      <c r="A15" s="407" t="s">
        <v>497</v>
      </c>
      <c r="B15" s="620" t="s">
        <v>505</v>
      </c>
      <c r="C15" s="621"/>
      <c r="D15" s="621"/>
      <c r="E15" s="621"/>
      <c r="F15" s="621"/>
      <c r="G15" s="621"/>
      <c r="H15" s="621"/>
      <c r="I15" s="621"/>
      <c r="J15" s="621"/>
    </row>
    <row r="16" spans="2:10" ht="14.25">
      <c r="B16" s="468"/>
      <c r="C16" s="467"/>
      <c r="D16" s="467"/>
      <c r="E16" s="467"/>
      <c r="F16" s="467"/>
      <c r="G16" s="467"/>
      <c r="H16" s="467"/>
      <c r="I16" s="467"/>
      <c r="J16" s="467"/>
    </row>
    <row r="17" spans="1:10" ht="14.25">
      <c r="A17" s="407" t="s">
        <v>498</v>
      </c>
      <c r="B17" s="620" t="s">
        <v>562</v>
      </c>
      <c r="C17" s="621"/>
      <c r="D17" s="621"/>
      <c r="E17" s="621"/>
      <c r="F17" s="621"/>
      <c r="G17" s="621"/>
      <c r="H17" s="621"/>
      <c r="I17" s="621"/>
      <c r="J17" s="621"/>
    </row>
    <row r="18" spans="2:10" ht="14.25">
      <c r="B18" s="468"/>
      <c r="C18" s="467"/>
      <c r="D18" s="467"/>
      <c r="E18" s="467"/>
      <c r="F18" s="467"/>
      <c r="G18" s="467"/>
      <c r="H18" s="467"/>
      <c r="I18" s="467"/>
      <c r="J18" s="467"/>
    </row>
    <row r="19" spans="1:10" ht="14.25">
      <c r="A19" s="407" t="s">
        <v>499</v>
      </c>
      <c r="B19" s="620" t="s">
        <v>506</v>
      </c>
      <c r="C19" s="621"/>
      <c r="D19" s="621"/>
      <c r="E19" s="621"/>
      <c r="F19" s="621"/>
      <c r="G19" s="621"/>
      <c r="H19" s="621"/>
      <c r="I19" s="621"/>
      <c r="J19" s="621"/>
    </row>
    <row r="20" spans="2:10" ht="14.25">
      <c r="B20" s="468"/>
      <c r="C20" s="467"/>
      <c r="D20" s="467"/>
      <c r="E20" s="467"/>
      <c r="F20" s="467"/>
      <c r="G20" s="467"/>
      <c r="H20" s="467"/>
      <c r="I20" s="467"/>
      <c r="J20" s="467"/>
    </row>
    <row r="21" spans="1:10" ht="14.25">
      <c r="A21" s="407" t="s">
        <v>500</v>
      </c>
      <c r="B21" s="620" t="s">
        <v>507</v>
      </c>
      <c r="C21" s="621"/>
      <c r="D21" s="621"/>
      <c r="E21" s="621"/>
      <c r="F21" s="621"/>
      <c r="G21" s="621"/>
      <c r="H21" s="621"/>
      <c r="I21" s="621"/>
      <c r="J21" s="621"/>
    </row>
    <row r="22" spans="2:10" ht="14.25">
      <c r="B22" s="468"/>
      <c r="C22" s="467"/>
      <c r="D22" s="467"/>
      <c r="E22" s="467"/>
      <c r="F22" s="467"/>
      <c r="G22" s="467"/>
      <c r="H22" s="467"/>
      <c r="I22" s="467"/>
      <c r="J22" s="467"/>
    </row>
    <row r="23" spans="1:10" ht="14.25">
      <c r="A23" s="407" t="s">
        <v>501</v>
      </c>
      <c r="B23" s="620" t="s">
        <v>508</v>
      </c>
      <c r="C23" s="621"/>
      <c r="D23" s="621"/>
      <c r="E23" s="621"/>
      <c r="F23" s="621"/>
      <c r="G23" s="621"/>
      <c r="H23" s="621"/>
      <c r="I23" s="621"/>
      <c r="J23" s="621"/>
    </row>
    <row r="24" spans="2:10" ht="14.25">
      <c r="B24" s="468"/>
      <c r="C24" s="467"/>
      <c r="D24" s="467"/>
      <c r="E24" s="467"/>
      <c r="F24" s="467"/>
      <c r="G24" s="467"/>
      <c r="H24" s="467"/>
      <c r="I24" s="467"/>
      <c r="J24" s="467"/>
    </row>
    <row r="25" spans="1:10" ht="14.25">
      <c r="A25" s="407" t="s">
        <v>502</v>
      </c>
      <c r="B25" s="620" t="s">
        <v>509</v>
      </c>
      <c r="C25" s="621"/>
      <c r="D25" s="621"/>
      <c r="E25" s="621"/>
      <c r="F25" s="621"/>
      <c r="G25" s="621"/>
      <c r="H25" s="621"/>
      <c r="I25" s="621"/>
      <c r="J25" s="621"/>
    </row>
    <row r="26" spans="2:10" ht="14.25">
      <c r="B26" s="468"/>
      <c r="C26" s="467"/>
      <c r="D26" s="467"/>
      <c r="E26" s="467"/>
      <c r="F26" s="467"/>
      <c r="G26" s="467"/>
      <c r="H26" s="467"/>
      <c r="I26" s="467"/>
      <c r="J26" s="467"/>
    </row>
    <row r="27" spans="1:10" ht="14.25">
      <c r="A27" s="407" t="s">
        <v>503</v>
      </c>
      <c r="B27" s="620" t="s">
        <v>510</v>
      </c>
      <c r="C27" s="621"/>
      <c r="D27" s="621"/>
      <c r="E27" s="621"/>
      <c r="F27" s="621"/>
      <c r="G27" s="621"/>
      <c r="H27" s="621"/>
      <c r="I27" s="621"/>
      <c r="J27" s="621"/>
    </row>
    <row r="28" spans="2:10" ht="14.25">
      <c r="B28" s="468"/>
      <c r="C28" s="467"/>
      <c r="D28" s="467"/>
      <c r="E28" s="467"/>
      <c r="F28" s="467"/>
      <c r="G28" s="467"/>
      <c r="H28" s="467"/>
      <c r="I28" s="467"/>
      <c r="J28" s="467"/>
    </row>
    <row r="29" spans="1:10" ht="14.25">
      <c r="A29" s="407" t="s">
        <v>503</v>
      </c>
      <c r="B29" s="620" t="s">
        <v>511</v>
      </c>
      <c r="C29" s="621"/>
      <c r="D29" s="621"/>
      <c r="E29" s="621"/>
      <c r="F29" s="621"/>
      <c r="G29" s="621"/>
      <c r="H29" s="621"/>
      <c r="I29" s="621"/>
      <c r="J29" s="621"/>
    </row>
    <row r="30" spans="2:10" ht="14.25">
      <c r="B30" s="468"/>
      <c r="C30" s="467"/>
      <c r="D30" s="467"/>
      <c r="E30" s="467"/>
      <c r="F30" s="467"/>
      <c r="G30" s="467"/>
      <c r="H30" s="467"/>
      <c r="I30" s="467"/>
      <c r="J30" s="467"/>
    </row>
    <row r="31" spans="1:10" ht="14.25">
      <c r="A31" s="407" t="s">
        <v>504</v>
      </c>
      <c r="B31" s="620" t="s">
        <v>512</v>
      </c>
      <c r="C31" s="621"/>
      <c r="D31" s="621"/>
      <c r="E31" s="621"/>
      <c r="F31" s="621"/>
      <c r="G31" s="621"/>
      <c r="H31" s="621"/>
      <c r="I31" s="621"/>
      <c r="J31" s="621"/>
    </row>
    <row r="33" ht="14.25">
      <c r="A33" s="407"/>
    </row>
  </sheetData>
  <sheetProtection sheet="1"/>
  <mergeCells count="13">
    <mergeCell ref="A1:J1"/>
    <mergeCell ref="B21:J21"/>
    <mergeCell ref="B23:J23"/>
    <mergeCell ref="B25:J25"/>
    <mergeCell ref="B27:J27"/>
    <mergeCell ref="B29:J29"/>
    <mergeCell ref="B31:J31"/>
    <mergeCell ref="A3:F3"/>
    <mergeCell ref="B13:J13"/>
    <mergeCell ref="B15:J15"/>
    <mergeCell ref="B17:J17"/>
    <mergeCell ref="B19:J19"/>
    <mergeCell ref="A11:J11"/>
  </mergeCells>
  <dataValidations count="1">
    <dataValidation type="list" allowBlank="1" showInputMessage="1" showErrorMessage="1" sqref="A6">
      <formula1>",Előterjesztéskor,Jóváhagyás után"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D63"/>
  <sheetViews>
    <sheetView zoomScale="120" zoomScaleNormal="120" workbookViewId="0" topLeftCell="A1">
      <selection activeCell="D55" sqref="D55"/>
    </sheetView>
  </sheetViews>
  <sheetFormatPr defaultColWidth="9.00390625" defaultRowHeight="12.75"/>
  <cols>
    <col min="1" max="1" width="9.125" style="164" customWidth="1"/>
    <col min="2" max="2" width="56.00390625" style="165" customWidth="1"/>
    <col min="3" max="3" width="17.00390625" style="165" customWidth="1"/>
    <col min="4" max="4" width="16.875" style="165" customWidth="1"/>
    <col min="5" max="16384" width="9.375" style="165" customWidth="1"/>
  </cols>
  <sheetData>
    <row r="1" spans="1:4" s="146" customFormat="1" ht="21" customHeight="1" thickBot="1">
      <c r="A1" s="145"/>
      <c r="B1" s="147"/>
      <c r="C1" s="147"/>
      <c r="D1" s="410" t="str">
        <f>CONCATENATE("9.2.1. melléklet ",ALAPADATOK!A7," ",ALAPADATOK!B7," ",ALAPADATOK!C7," ",ALAPADATOK!D7," ",ALAPADATOK!E7," ",ALAPADATOK!F7," ",ALAPADATOK!G7," ",ALAPADATOK!H7)</f>
        <v>9.2.1. melléklet a 9 / 2019 ( X.01. ) önkormányzati rendelethez</v>
      </c>
    </row>
    <row r="2" spans="1:4" s="321" customFormat="1" ht="60">
      <c r="A2" s="275" t="s">
        <v>156</v>
      </c>
      <c r="B2" s="408" t="str">
        <f>CONCATENATE(ALAPADATOK!A11)</f>
        <v>Murakeresztúri Közös Önkormányzti Hivatal</v>
      </c>
      <c r="C2" s="590"/>
      <c r="D2" s="245" t="s">
        <v>49</v>
      </c>
    </row>
    <row r="3" spans="1:4" s="321" customFormat="1" ht="36.75" thickBot="1">
      <c r="A3" s="315" t="s">
        <v>155</v>
      </c>
      <c r="B3" s="409" t="s">
        <v>349</v>
      </c>
      <c r="C3" s="591"/>
      <c r="D3" s="246" t="s">
        <v>49</v>
      </c>
    </row>
    <row r="4" spans="1:4" s="322" customFormat="1" ht="15.75" customHeight="1" thickBot="1">
      <c r="A4" s="148"/>
      <c r="B4" s="148"/>
      <c r="C4" s="148"/>
      <c r="D4" s="149" t="str">
        <f>'KV_9.2.sz.mell'!D4</f>
        <v>Forintban</v>
      </c>
    </row>
    <row r="5" spans="1:4" ht="36.75" thickBot="1">
      <c r="A5" s="276" t="s">
        <v>157</v>
      </c>
      <c r="B5" s="150" t="s">
        <v>473</v>
      </c>
      <c r="C5" s="552" t="s">
        <v>608</v>
      </c>
      <c r="D5" s="440" t="s">
        <v>614</v>
      </c>
    </row>
    <row r="6" spans="1:4" s="323" customFormat="1" ht="12.75" customHeight="1" thickBot="1">
      <c r="A6" s="122"/>
      <c r="B6" s="123" t="s">
        <v>420</v>
      </c>
      <c r="C6" s="592" t="s">
        <v>421</v>
      </c>
      <c r="D6" s="124" t="s">
        <v>422</v>
      </c>
    </row>
    <row r="7" spans="1:4" s="323" customFormat="1" ht="15.75" customHeight="1" thickBot="1">
      <c r="A7" s="151"/>
      <c r="B7" s="152" t="s">
        <v>46</v>
      </c>
      <c r="C7" s="152"/>
      <c r="D7" s="153"/>
    </row>
    <row r="8" spans="1:4" s="247" customFormat="1" ht="12" customHeight="1" thickBot="1">
      <c r="A8" s="122" t="s">
        <v>9</v>
      </c>
      <c r="B8" s="154" t="s">
        <v>443</v>
      </c>
      <c r="C8" s="545">
        <f>SUM(C9:C19)</f>
        <v>100</v>
      </c>
      <c r="D8" s="198">
        <f>SUM(D9:D19)</f>
        <v>100</v>
      </c>
    </row>
    <row r="9" spans="1:4" s="247" customFormat="1" ht="12" customHeight="1">
      <c r="A9" s="316" t="s">
        <v>70</v>
      </c>
      <c r="B9" s="8" t="s">
        <v>209</v>
      </c>
      <c r="C9" s="593"/>
      <c r="D9" s="237"/>
    </row>
    <row r="10" spans="1:4" s="247" customFormat="1" ht="12" customHeight="1">
      <c r="A10" s="317" t="s">
        <v>71</v>
      </c>
      <c r="B10" s="6" t="s">
        <v>210</v>
      </c>
      <c r="C10" s="193"/>
      <c r="D10" s="196"/>
    </row>
    <row r="11" spans="1:4" s="247" customFormat="1" ht="12" customHeight="1">
      <c r="A11" s="317" t="s">
        <v>72</v>
      </c>
      <c r="B11" s="6" t="s">
        <v>211</v>
      </c>
      <c r="C11" s="193"/>
      <c r="D11" s="196"/>
    </row>
    <row r="12" spans="1:4" s="247" customFormat="1" ht="12" customHeight="1">
      <c r="A12" s="317" t="s">
        <v>73</v>
      </c>
      <c r="B12" s="6" t="s">
        <v>212</v>
      </c>
      <c r="C12" s="193"/>
      <c r="D12" s="196"/>
    </row>
    <row r="13" spans="1:4" s="247" customFormat="1" ht="12" customHeight="1">
      <c r="A13" s="317" t="s">
        <v>109</v>
      </c>
      <c r="B13" s="6" t="s">
        <v>213</v>
      </c>
      <c r="C13" s="193"/>
      <c r="D13" s="196"/>
    </row>
    <row r="14" spans="1:4" s="247" customFormat="1" ht="12" customHeight="1">
      <c r="A14" s="317" t="s">
        <v>74</v>
      </c>
      <c r="B14" s="6" t="s">
        <v>331</v>
      </c>
      <c r="C14" s="193"/>
      <c r="D14" s="196"/>
    </row>
    <row r="15" spans="1:4" s="247" customFormat="1" ht="12" customHeight="1">
      <c r="A15" s="317" t="s">
        <v>75</v>
      </c>
      <c r="B15" s="5" t="s">
        <v>332</v>
      </c>
      <c r="C15" s="193"/>
      <c r="D15" s="196"/>
    </row>
    <row r="16" spans="1:4" s="247" customFormat="1" ht="12" customHeight="1">
      <c r="A16" s="317" t="s">
        <v>82</v>
      </c>
      <c r="B16" s="6" t="s">
        <v>216</v>
      </c>
      <c r="C16" s="265"/>
      <c r="D16" s="238"/>
    </row>
    <row r="17" spans="1:4" s="324" customFormat="1" ht="12" customHeight="1">
      <c r="A17" s="317" t="s">
        <v>83</v>
      </c>
      <c r="B17" s="6" t="s">
        <v>217</v>
      </c>
      <c r="C17" s="193"/>
      <c r="D17" s="196"/>
    </row>
    <row r="18" spans="1:4" s="324" customFormat="1" ht="12" customHeight="1">
      <c r="A18" s="317" t="s">
        <v>84</v>
      </c>
      <c r="B18" s="6" t="s">
        <v>365</v>
      </c>
      <c r="C18" s="576"/>
      <c r="D18" s="197"/>
    </row>
    <row r="19" spans="1:4" s="324" customFormat="1" ht="12" customHeight="1" thickBot="1">
      <c r="A19" s="317" t="s">
        <v>85</v>
      </c>
      <c r="B19" s="5" t="s">
        <v>218</v>
      </c>
      <c r="C19" s="576">
        <v>100</v>
      </c>
      <c r="D19" s="197">
        <v>100</v>
      </c>
    </row>
    <row r="20" spans="1:4" s="247" customFormat="1" ht="12" customHeight="1" thickBot="1">
      <c r="A20" s="122" t="s">
        <v>10</v>
      </c>
      <c r="B20" s="154" t="s">
        <v>333</v>
      </c>
      <c r="C20" s="545">
        <f>SUM(C21:C23)</f>
        <v>0</v>
      </c>
      <c r="D20" s="198">
        <f>SUM(D21:D23)</f>
        <v>3038957</v>
      </c>
    </row>
    <row r="21" spans="1:4" s="324" customFormat="1" ht="12" customHeight="1">
      <c r="A21" s="317" t="s">
        <v>76</v>
      </c>
      <c r="B21" s="7" t="s">
        <v>190</v>
      </c>
      <c r="C21" s="193"/>
      <c r="D21" s="196"/>
    </row>
    <row r="22" spans="1:4" s="324" customFormat="1" ht="12" customHeight="1">
      <c r="A22" s="317" t="s">
        <v>77</v>
      </c>
      <c r="B22" s="6" t="s">
        <v>334</v>
      </c>
      <c r="C22" s="193"/>
      <c r="D22" s="196"/>
    </row>
    <row r="23" spans="1:4" s="324" customFormat="1" ht="12" customHeight="1">
      <c r="A23" s="317" t="s">
        <v>78</v>
      </c>
      <c r="B23" s="6" t="s">
        <v>335</v>
      </c>
      <c r="C23" s="193"/>
      <c r="D23" s="196">
        <v>3038957</v>
      </c>
    </row>
    <row r="24" spans="1:4" s="324" customFormat="1" ht="12" customHeight="1" thickBot="1">
      <c r="A24" s="317" t="s">
        <v>79</v>
      </c>
      <c r="B24" s="6" t="s">
        <v>444</v>
      </c>
      <c r="C24" s="193"/>
      <c r="D24" s="196"/>
    </row>
    <row r="25" spans="1:4" s="324" customFormat="1" ht="12" customHeight="1" thickBot="1">
      <c r="A25" s="125" t="s">
        <v>11</v>
      </c>
      <c r="B25" s="73" t="s">
        <v>126</v>
      </c>
      <c r="C25" s="577"/>
      <c r="D25" s="222"/>
    </row>
    <row r="26" spans="1:4" s="324" customFormat="1" ht="12" customHeight="1" thickBot="1">
      <c r="A26" s="125" t="s">
        <v>12</v>
      </c>
      <c r="B26" s="73" t="s">
        <v>445</v>
      </c>
      <c r="C26" s="545">
        <f>+C27+C28+C29</f>
        <v>0</v>
      </c>
      <c r="D26" s="198">
        <f>+D27+D28+D29</f>
        <v>0</v>
      </c>
    </row>
    <row r="27" spans="1:4" s="324" customFormat="1" ht="12" customHeight="1">
      <c r="A27" s="318" t="s">
        <v>200</v>
      </c>
      <c r="B27" s="319" t="s">
        <v>195</v>
      </c>
      <c r="C27" s="546"/>
      <c r="D27" s="53"/>
    </row>
    <row r="28" spans="1:4" s="324" customFormat="1" ht="12" customHeight="1">
      <c r="A28" s="318" t="s">
        <v>201</v>
      </c>
      <c r="B28" s="319" t="s">
        <v>334</v>
      </c>
      <c r="C28" s="193"/>
      <c r="D28" s="196"/>
    </row>
    <row r="29" spans="1:4" s="324" customFormat="1" ht="12" customHeight="1">
      <c r="A29" s="318" t="s">
        <v>202</v>
      </c>
      <c r="B29" s="320" t="s">
        <v>337</v>
      </c>
      <c r="C29" s="193"/>
      <c r="D29" s="196"/>
    </row>
    <row r="30" spans="1:4" s="324" customFormat="1" ht="12" customHeight="1" thickBot="1">
      <c r="A30" s="317" t="s">
        <v>203</v>
      </c>
      <c r="B30" s="86" t="s">
        <v>446</v>
      </c>
      <c r="C30" s="578"/>
      <c r="D30" s="56"/>
    </row>
    <row r="31" spans="1:4" s="324" customFormat="1" ht="12" customHeight="1" thickBot="1">
      <c r="A31" s="125" t="s">
        <v>13</v>
      </c>
      <c r="B31" s="73" t="s">
        <v>338</v>
      </c>
      <c r="C31" s="545">
        <f>+C32+C33+C34</f>
        <v>0</v>
      </c>
      <c r="D31" s="198">
        <f>+D32+D33+D34</f>
        <v>0</v>
      </c>
    </row>
    <row r="32" spans="1:4" s="324" customFormat="1" ht="12" customHeight="1">
      <c r="A32" s="318" t="s">
        <v>63</v>
      </c>
      <c r="B32" s="319" t="s">
        <v>223</v>
      </c>
      <c r="C32" s="546"/>
      <c r="D32" s="53"/>
    </row>
    <row r="33" spans="1:4" s="324" customFormat="1" ht="12" customHeight="1">
      <c r="A33" s="318" t="s">
        <v>64</v>
      </c>
      <c r="B33" s="320" t="s">
        <v>224</v>
      </c>
      <c r="C33" s="579"/>
      <c r="D33" s="199"/>
    </row>
    <row r="34" spans="1:4" s="324" customFormat="1" ht="12" customHeight="1" thickBot="1">
      <c r="A34" s="317" t="s">
        <v>65</v>
      </c>
      <c r="B34" s="86" t="s">
        <v>225</v>
      </c>
      <c r="C34" s="578"/>
      <c r="D34" s="56"/>
    </row>
    <row r="35" spans="1:4" s="247" customFormat="1" ht="12" customHeight="1" thickBot="1">
      <c r="A35" s="125" t="s">
        <v>14</v>
      </c>
      <c r="B35" s="73" t="s">
        <v>308</v>
      </c>
      <c r="C35" s="577"/>
      <c r="D35" s="222"/>
    </row>
    <row r="36" spans="1:4" s="247" customFormat="1" ht="12" customHeight="1" thickBot="1">
      <c r="A36" s="125" t="s">
        <v>15</v>
      </c>
      <c r="B36" s="73" t="s">
        <v>339</v>
      </c>
      <c r="C36" s="580"/>
      <c r="D36" s="222"/>
    </row>
    <row r="37" spans="1:4" s="247" customFormat="1" ht="12" customHeight="1" thickBot="1">
      <c r="A37" s="122" t="s">
        <v>16</v>
      </c>
      <c r="B37" s="73" t="s">
        <v>340</v>
      </c>
      <c r="C37" s="581">
        <f>+C8+C20+C25+C26+C31+C35+C36</f>
        <v>100</v>
      </c>
      <c r="D37" s="198">
        <f>+D8+D20+D25+D26+D31+D35+D36</f>
        <v>3039057</v>
      </c>
    </row>
    <row r="38" spans="1:4" s="247" customFormat="1" ht="12" customHeight="1" thickBot="1">
      <c r="A38" s="155" t="s">
        <v>17</v>
      </c>
      <c r="B38" s="73" t="s">
        <v>341</v>
      </c>
      <c r="C38" s="581">
        <f>+C39+C40+C41</f>
        <v>44760477</v>
      </c>
      <c r="D38" s="198">
        <f>+D39+D40+D41</f>
        <v>45110477</v>
      </c>
    </row>
    <row r="39" spans="1:4" s="247" customFormat="1" ht="12" customHeight="1">
      <c r="A39" s="318" t="s">
        <v>342</v>
      </c>
      <c r="B39" s="319" t="s">
        <v>169</v>
      </c>
      <c r="C39" s="546">
        <v>1454418</v>
      </c>
      <c r="D39" s="53">
        <v>1454418</v>
      </c>
    </row>
    <row r="40" spans="1:4" s="247" customFormat="1" ht="12" customHeight="1">
      <c r="A40" s="318" t="s">
        <v>343</v>
      </c>
      <c r="B40" s="320" t="s">
        <v>2</v>
      </c>
      <c r="C40" s="579"/>
      <c r="D40" s="199"/>
    </row>
    <row r="41" spans="1:4" s="324" customFormat="1" ht="12" customHeight="1" thickBot="1">
      <c r="A41" s="317" t="s">
        <v>344</v>
      </c>
      <c r="B41" s="86" t="s">
        <v>345</v>
      </c>
      <c r="C41" s="578">
        <v>43306059</v>
      </c>
      <c r="D41" s="56">
        <v>43656059</v>
      </c>
    </row>
    <row r="42" spans="1:4" s="324" customFormat="1" ht="15" customHeight="1" thickBot="1">
      <c r="A42" s="155" t="s">
        <v>18</v>
      </c>
      <c r="B42" s="156" t="s">
        <v>346</v>
      </c>
      <c r="C42" s="582">
        <f>+C37+C38</f>
        <v>44760577</v>
      </c>
      <c r="D42" s="244">
        <f>+D37+D38</f>
        <v>48149534</v>
      </c>
    </row>
    <row r="43" spans="1:4" s="324" customFormat="1" ht="15" customHeight="1">
      <c r="A43" s="157"/>
      <c r="B43" s="158"/>
      <c r="C43" s="158"/>
      <c r="D43" s="241"/>
    </row>
    <row r="44" spans="1:4" ht="13.5" thickBot="1">
      <c r="A44" s="159"/>
      <c r="B44" s="160"/>
      <c r="C44" s="160"/>
      <c r="D44" s="242"/>
    </row>
    <row r="45" spans="1:4" s="323" customFormat="1" ht="16.5" customHeight="1" thickBot="1">
      <c r="A45" s="161"/>
      <c r="B45" s="162" t="s">
        <v>47</v>
      </c>
      <c r="C45" s="162"/>
      <c r="D45" s="243"/>
    </row>
    <row r="46" spans="1:4" s="325" customFormat="1" ht="12" customHeight="1" thickBot="1">
      <c r="A46" s="125" t="s">
        <v>9</v>
      </c>
      <c r="B46" s="73" t="s">
        <v>347</v>
      </c>
      <c r="C46" s="545">
        <f>SUM(C47:C51)</f>
        <v>44760577</v>
      </c>
      <c r="D46" s="198">
        <f>SUM(D47:D51)</f>
        <v>48149534</v>
      </c>
    </row>
    <row r="47" spans="1:4" ht="12" customHeight="1">
      <c r="A47" s="317" t="s">
        <v>70</v>
      </c>
      <c r="B47" s="7" t="s">
        <v>40</v>
      </c>
      <c r="C47" s="546">
        <v>30247294</v>
      </c>
      <c r="D47" s="53">
        <v>32844544</v>
      </c>
    </row>
    <row r="48" spans="1:4" ht="12" customHeight="1">
      <c r="A48" s="317" t="s">
        <v>71</v>
      </c>
      <c r="B48" s="6" t="s">
        <v>135</v>
      </c>
      <c r="C48" s="547">
        <v>6017117</v>
      </c>
      <c r="D48" s="55">
        <v>6516383</v>
      </c>
    </row>
    <row r="49" spans="1:4" ht="12" customHeight="1">
      <c r="A49" s="317" t="s">
        <v>72</v>
      </c>
      <c r="B49" s="6" t="s">
        <v>103</v>
      </c>
      <c r="C49" s="547">
        <v>8496166</v>
      </c>
      <c r="D49" s="55">
        <v>8788607</v>
      </c>
    </row>
    <row r="50" spans="1:4" ht="12" customHeight="1">
      <c r="A50" s="317" t="s">
        <v>73</v>
      </c>
      <c r="B50" s="6" t="s">
        <v>136</v>
      </c>
      <c r="C50" s="547"/>
      <c r="D50" s="55"/>
    </row>
    <row r="51" spans="1:4" ht="12" customHeight="1" thickBot="1">
      <c r="A51" s="317" t="s">
        <v>109</v>
      </c>
      <c r="B51" s="6" t="s">
        <v>137</v>
      </c>
      <c r="C51" s="547"/>
      <c r="D51" s="55"/>
    </row>
    <row r="52" spans="1:4" ht="12" customHeight="1" thickBot="1">
      <c r="A52" s="125" t="s">
        <v>10</v>
      </c>
      <c r="B52" s="73" t="s">
        <v>348</v>
      </c>
      <c r="C52" s="545">
        <f>SUM(C53:C55)</f>
        <v>0</v>
      </c>
      <c r="D52" s="198">
        <f>SUM(D53:D55)</f>
        <v>0</v>
      </c>
    </row>
    <row r="53" spans="1:4" s="325" customFormat="1" ht="12" customHeight="1">
      <c r="A53" s="317" t="s">
        <v>76</v>
      </c>
      <c r="B53" s="7" t="s">
        <v>163</v>
      </c>
      <c r="C53" s="546"/>
      <c r="D53" s="53"/>
    </row>
    <row r="54" spans="1:4" ht="12" customHeight="1">
      <c r="A54" s="317" t="s">
        <v>77</v>
      </c>
      <c r="B54" s="6" t="s">
        <v>139</v>
      </c>
      <c r="C54" s="547"/>
      <c r="D54" s="55"/>
    </row>
    <row r="55" spans="1:4" ht="12" customHeight="1">
      <c r="A55" s="317" t="s">
        <v>78</v>
      </c>
      <c r="B55" s="6" t="s">
        <v>48</v>
      </c>
      <c r="C55" s="547"/>
      <c r="D55" s="55"/>
    </row>
    <row r="56" spans="1:4" ht="12" customHeight="1" thickBot="1">
      <c r="A56" s="317" t="s">
        <v>79</v>
      </c>
      <c r="B56" s="6" t="s">
        <v>447</v>
      </c>
      <c r="C56" s="547"/>
      <c r="D56" s="55"/>
    </row>
    <row r="57" spans="1:4" ht="15" customHeight="1" thickBot="1">
      <c r="A57" s="125" t="s">
        <v>11</v>
      </c>
      <c r="B57" s="73" t="s">
        <v>4</v>
      </c>
      <c r="C57" s="577"/>
      <c r="D57" s="222"/>
    </row>
    <row r="58" spans="1:4" ht="13.5" thickBot="1">
      <c r="A58" s="125" t="s">
        <v>12</v>
      </c>
      <c r="B58" s="163" t="s">
        <v>451</v>
      </c>
      <c r="C58" s="594">
        <f>+C46+C52+C57</f>
        <v>44760577</v>
      </c>
      <c r="D58" s="244">
        <f>+D46+D52+D57</f>
        <v>48149534</v>
      </c>
    </row>
    <row r="59" spans="3:4" ht="15" customHeight="1" thickBot="1">
      <c r="C59" s="444">
        <f>C42-C58</f>
        <v>0</v>
      </c>
      <c r="D59" s="583">
        <f>D42-D58</f>
        <v>0</v>
      </c>
    </row>
    <row r="60" spans="1:4" ht="14.25" customHeight="1" thickBot="1">
      <c r="A60" s="166" t="s">
        <v>442</v>
      </c>
      <c r="B60" s="167"/>
      <c r="C60" s="574">
        <v>6</v>
      </c>
      <c r="D60" s="71">
        <v>6</v>
      </c>
    </row>
    <row r="61" spans="1:4" ht="13.5" thickBot="1">
      <c r="A61" s="166" t="s">
        <v>158</v>
      </c>
      <c r="B61" s="167"/>
      <c r="C61" s="574">
        <v>0</v>
      </c>
      <c r="D61" s="71">
        <v>0</v>
      </c>
    </row>
    <row r="63" ht="12.75">
      <c r="D63" s="3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D60"/>
  <sheetViews>
    <sheetView zoomScale="120" zoomScaleNormal="120" workbookViewId="0" topLeftCell="A43">
      <selection activeCell="D54" sqref="D54"/>
    </sheetView>
  </sheetViews>
  <sheetFormatPr defaultColWidth="9.00390625" defaultRowHeight="12.75"/>
  <cols>
    <col min="1" max="1" width="7.50390625" style="164" customWidth="1"/>
    <col min="2" max="2" width="54.50390625" style="165" customWidth="1"/>
    <col min="3" max="3" width="17.375" style="165" customWidth="1"/>
    <col min="4" max="4" width="15.875" style="165" customWidth="1"/>
    <col min="5" max="16384" width="9.375" style="165" customWidth="1"/>
  </cols>
  <sheetData>
    <row r="1" spans="1:4" s="146" customFormat="1" ht="21" customHeight="1" thickBot="1">
      <c r="A1" s="145"/>
      <c r="B1" s="147"/>
      <c r="C1" s="147"/>
      <c r="D1" s="410" t="str">
        <f>CONCATENATE("9.3. melléklet ",ALAPADATOK!A7," ",ALAPADATOK!B7," ",ALAPADATOK!C7," ",ALAPADATOK!D7," ",ALAPADATOK!E7," ",ALAPADATOK!F7," ",ALAPADATOK!G7," ",ALAPADATOK!H7)</f>
        <v>9.3. melléklet a 9 / 2019 ( X.01. ) önkormányzati rendelethez</v>
      </c>
    </row>
    <row r="2" spans="1:4" s="321" customFormat="1" ht="60">
      <c r="A2" s="275" t="s">
        <v>156</v>
      </c>
      <c r="B2" s="462" t="str">
        <f>CONCATENATE(ALAPADATOK!B13)</f>
        <v>Murakeresztúri Óvoda</v>
      </c>
      <c r="C2" s="595"/>
      <c r="D2" s="245" t="s">
        <v>50</v>
      </c>
    </row>
    <row r="3" spans="1:4" s="321" customFormat="1" ht="48.75" thickBot="1">
      <c r="A3" s="315" t="s">
        <v>155</v>
      </c>
      <c r="B3" s="409" t="s">
        <v>330</v>
      </c>
      <c r="C3" s="591"/>
      <c r="D3" s="246" t="s">
        <v>44</v>
      </c>
    </row>
    <row r="4" spans="1:4" s="322" customFormat="1" ht="15.75" customHeight="1" thickBot="1">
      <c r="A4" s="148"/>
      <c r="B4" s="148"/>
      <c r="C4" s="148"/>
      <c r="D4" s="149" t="s">
        <v>563</v>
      </c>
    </row>
    <row r="5" spans="1:4" ht="36.75" thickBot="1">
      <c r="A5" s="276" t="s">
        <v>157</v>
      </c>
      <c r="B5" s="150" t="s">
        <v>473</v>
      </c>
      <c r="C5" s="552" t="s">
        <v>608</v>
      </c>
      <c r="D5" s="440" t="s">
        <v>614</v>
      </c>
    </row>
    <row r="6" spans="1:4" s="323" customFormat="1" ht="12.75" customHeight="1" thickBot="1">
      <c r="A6" s="122"/>
      <c r="B6" s="123" t="s">
        <v>420</v>
      </c>
      <c r="C6" s="592" t="s">
        <v>421</v>
      </c>
      <c r="D6" s="124" t="s">
        <v>422</v>
      </c>
    </row>
    <row r="7" spans="1:4" s="323" customFormat="1" ht="15.75" customHeight="1" thickBot="1">
      <c r="A7" s="151"/>
      <c r="B7" s="152" t="s">
        <v>46</v>
      </c>
      <c r="C7" s="152"/>
      <c r="D7" s="153"/>
    </row>
    <row r="8" spans="1:4" s="247" customFormat="1" ht="12" customHeight="1" thickBot="1">
      <c r="A8" s="122" t="s">
        <v>9</v>
      </c>
      <c r="B8" s="154" t="s">
        <v>443</v>
      </c>
      <c r="C8" s="545">
        <f>SUM(C9:C19)</f>
        <v>27686429</v>
      </c>
      <c r="D8" s="198">
        <f>SUM(D9:D19)</f>
        <v>27686429</v>
      </c>
    </row>
    <row r="9" spans="1:4" s="247" customFormat="1" ht="12" customHeight="1">
      <c r="A9" s="316" t="s">
        <v>70</v>
      </c>
      <c r="B9" s="8" t="s">
        <v>209</v>
      </c>
      <c r="C9" s="593"/>
      <c r="D9" s="237"/>
    </row>
    <row r="10" spans="1:4" s="247" customFormat="1" ht="12" customHeight="1">
      <c r="A10" s="317" t="s">
        <v>71</v>
      </c>
      <c r="B10" s="6" t="s">
        <v>210</v>
      </c>
      <c r="C10" s="193">
        <v>16267724</v>
      </c>
      <c r="D10" s="196">
        <v>16267724</v>
      </c>
    </row>
    <row r="11" spans="1:4" s="247" customFormat="1" ht="12" customHeight="1">
      <c r="A11" s="317" t="s">
        <v>72</v>
      </c>
      <c r="B11" s="6" t="s">
        <v>211</v>
      </c>
      <c r="C11" s="193"/>
      <c r="D11" s="196"/>
    </row>
    <row r="12" spans="1:4" s="247" customFormat="1" ht="12" customHeight="1">
      <c r="A12" s="317" t="s">
        <v>73</v>
      </c>
      <c r="B12" s="6" t="s">
        <v>212</v>
      </c>
      <c r="C12" s="193"/>
      <c r="D12" s="196"/>
    </row>
    <row r="13" spans="1:4" s="247" customFormat="1" ht="12" customHeight="1">
      <c r="A13" s="317" t="s">
        <v>109</v>
      </c>
      <c r="B13" s="6" t="s">
        <v>213</v>
      </c>
      <c r="C13" s="193">
        <v>5532535</v>
      </c>
      <c r="D13" s="196">
        <v>5532535</v>
      </c>
    </row>
    <row r="14" spans="1:4" s="247" customFormat="1" ht="12" customHeight="1">
      <c r="A14" s="317" t="s">
        <v>74</v>
      </c>
      <c r="B14" s="6" t="s">
        <v>331</v>
      </c>
      <c r="C14" s="193">
        <v>5886070</v>
      </c>
      <c r="D14" s="196">
        <v>5886070</v>
      </c>
    </row>
    <row r="15" spans="1:4" s="247" customFormat="1" ht="12" customHeight="1">
      <c r="A15" s="317" t="s">
        <v>75</v>
      </c>
      <c r="B15" s="5" t="s">
        <v>332</v>
      </c>
      <c r="C15" s="193"/>
      <c r="D15" s="196"/>
    </row>
    <row r="16" spans="1:4" s="247" customFormat="1" ht="12" customHeight="1">
      <c r="A16" s="317" t="s">
        <v>82</v>
      </c>
      <c r="B16" s="6" t="s">
        <v>216</v>
      </c>
      <c r="C16" s="265"/>
      <c r="D16" s="238"/>
    </row>
    <row r="17" spans="1:4" s="324" customFormat="1" ht="12" customHeight="1">
      <c r="A17" s="317" t="s">
        <v>83</v>
      </c>
      <c r="B17" s="6" t="s">
        <v>217</v>
      </c>
      <c r="C17" s="193"/>
      <c r="D17" s="196"/>
    </row>
    <row r="18" spans="1:4" s="324" customFormat="1" ht="12" customHeight="1">
      <c r="A18" s="317" t="s">
        <v>84</v>
      </c>
      <c r="B18" s="6" t="s">
        <v>365</v>
      </c>
      <c r="C18" s="576"/>
      <c r="D18" s="197"/>
    </row>
    <row r="19" spans="1:4" s="324" customFormat="1" ht="12" customHeight="1" thickBot="1">
      <c r="A19" s="317" t="s">
        <v>85</v>
      </c>
      <c r="B19" s="5" t="s">
        <v>218</v>
      </c>
      <c r="C19" s="576">
        <v>100</v>
      </c>
      <c r="D19" s="197">
        <v>100</v>
      </c>
    </row>
    <row r="20" spans="1:4" s="247" customFormat="1" ht="12" customHeight="1" thickBot="1">
      <c r="A20" s="122" t="s">
        <v>10</v>
      </c>
      <c r="B20" s="154" t="s">
        <v>333</v>
      </c>
      <c r="C20" s="545">
        <f>SUM(C21:C23)</f>
        <v>699075</v>
      </c>
      <c r="D20" s="198">
        <f>SUM(D21:D23)</f>
        <v>699075</v>
      </c>
    </row>
    <row r="21" spans="1:4" s="324" customFormat="1" ht="12" customHeight="1">
      <c r="A21" s="317" t="s">
        <v>76</v>
      </c>
      <c r="B21" s="7" t="s">
        <v>190</v>
      </c>
      <c r="C21" s="193"/>
      <c r="D21" s="196"/>
    </row>
    <row r="22" spans="1:4" s="324" customFormat="1" ht="12" customHeight="1">
      <c r="A22" s="317" t="s">
        <v>77</v>
      </c>
      <c r="B22" s="6" t="s">
        <v>334</v>
      </c>
      <c r="C22" s="193"/>
      <c r="D22" s="196"/>
    </row>
    <row r="23" spans="1:4" s="324" customFormat="1" ht="12" customHeight="1">
      <c r="A23" s="317" t="s">
        <v>78</v>
      </c>
      <c r="B23" s="6" t="s">
        <v>335</v>
      </c>
      <c r="C23" s="193">
        <v>699075</v>
      </c>
      <c r="D23" s="196">
        <v>699075</v>
      </c>
    </row>
    <row r="24" spans="1:4" s="324" customFormat="1" ht="12" customHeight="1" thickBot="1">
      <c r="A24" s="317" t="s">
        <v>79</v>
      </c>
      <c r="B24" s="6" t="s">
        <v>448</v>
      </c>
      <c r="C24" s="193"/>
      <c r="D24" s="196"/>
    </row>
    <row r="25" spans="1:4" s="324" customFormat="1" ht="12" customHeight="1" thickBot="1">
      <c r="A25" s="125" t="s">
        <v>11</v>
      </c>
      <c r="B25" s="73" t="s">
        <v>126</v>
      </c>
      <c r="C25" s="577"/>
      <c r="D25" s="222"/>
    </row>
    <row r="26" spans="1:4" s="324" customFormat="1" ht="12" customHeight="1" thickBot="1">
      <c r="A26" s="125" t="s">
        <v>12</v>
      </c>
      <c r="B26" s="73" t="s">
        <v>336</v>
      </c>
      <c r="C26" s="545">
        <f>+C27+C28</f>
        <v>0</v>
      </c>
      <c r="D26" s="198">
        <f>+D27+D28</f>
        <v>0</v>
      </c>
    </row>
    <row r="27" spans="1:4" s="324" customFormat="1" ht="12" customHeight="1">
      <c r="A27" s="318" t="s">
        <v>200</v>
      </c>
      <c r="B27" s="319" t="s">
        <v>334</v>
      </c>
      <c r="C27" s="546"/>
      <c r="D27" s="53"/>
    </row>
    <row r="28" spans="1:4" s="324" customFormat="1" ht="12" customHeight="1">
      <c r="A28" s="318" t="s">
        <v>201</v>
      </c>
      <c r="B28" s="320" t="s">
        <v>337</v>
      </c>
      <c r="C28" s="579"/>
      <c r="D28" s="199"/>
    </row>
    <row r="29" spans="1:4" s="324" customFormat="1" ht="12" customHeight="1" thickBot="1">
      <c r="A29" s="317" t="s">
        <v>202</v>
      </c>
      <c r="B29" s="86" t="s">
        <v>449</v>
      </c>
      <c r="C29" s="578"/>
      <c r="D29" s="56"/>
    </row>
    <row r="30" spans="1:4" s="324" customFormat="1" ht="12" customHeight="1" thickBot="1">
      <c r="A30" s="125" t="s">
        <v>13</v>
      </c>
      <c r="B30" s="73" t="s">
        <v>338</v>
      </c>
      <c r="C30" s="545">
        <f>+C31+C32+C33</f>
        <v>0</v>
      </c>
      <c r="D30" s="198">
        <f>+D31+D32+D33</f>
        <v>0</v>
      </c>
    </row>
    <row r="31" spans="1:4" s="324" customFormat="1" ht="12" customHeight="1">
      <c r="A31" s="318" t="s">
        <v>63</v>
      </c>
      <c r="B31" s="319" t="s">
        <v>223</v>
      </c>
      <c r="C31" s="546"/>
      <c r="D31" s="53"/>
    </row>
    <row r="32" spans="1:4" s="324" customFormat="1" ht="12" customHeight="1">
      <c r="A32" s="318" t="s">
        <v>64</v>
      </c>
      <c r="B32" s="320" t="s">
        <v>224</v>
      </c>
      <c r="C32" s="579"/>
      <c r="D32" s="199"/>
    </row>
    <row r="33" spans="1:4" s="324" customFormat="1" ht="12" customHeight="1" thickBot="1">
      <c r="A33" s="317" t="s">
        <v>65</v>
      </c>
      <c r="B33" s="86" t="s">
        <v>225</v>
      </c>
      <c r="C33" s="578"/>
      <c r="D33" s="56"/>
    </row>
    <row r="34" spans="1:4" s="247" customFormat="1" ht="12" customHeight="1" thickBot="1">
      <c r="A34" s="125" t="s">
        <v>14</v>
      </c>
      <c r="B34" s="73" t="s">
        <v>308</v>
      </c>
      <c r="C34" s="577"/>
      <c r="D34" s="222"/>
    </row>
    <row r="35" spans="1:4" s="247" customFormat="1" ht="12" customHeight="1" thickBot="1">
      <c r="A35" s="125" t="s">
        <v>15</v>
      </c>
      <c r="B35" s="73" t="s">
        <v>339</v>
      </c>
      <c r="C35" s="580"/>
      <c r="D35" s="222"/>
    </row>
    <row r="36" spans="1:4" s="247" customFormat="1" ht="12" customHeight="1" thickBot="1">
      <c r="A36" s="122" t="s">
        <v>16</v>
      </c>
      <c r="B36" s="73" t="s">
        <v>450</v>
      </c>
      <c r="C36" s="581">
        <f>+C8+C20+C25+C26+C30+C34+C35</f>
        <v>28385504</v>
      </c>
      <c r="D36" s="198">
        <f>+D8+D20+D25+D26+D30+D34+D35</f>
        <v>28385504</v>
      </c>
    </row>
    <row r="37" spans="1:4" s="247" customFormat="1" ht="12" customHeight="1" thickBot="1">
      <c r="A37" s="155" t="s">
        <v>17</v>
      </c>
      <c r="B37" s="73" t="s">
        <v>341</v>
      </c>
      <c r="C37" s="581">
        <f>+C38+C39+C40</f>
        <v>57335748</v>
      </c>
      <c r="D37" s="198">
        <f>+D38+D39+D40</f>
        <v>57335748</v>
      </c>
    </row>
    <row r="38" spans="1:4" s="247" customFormat="1" ht="12" customHeight="1">
      <c r="A38" s="318" t="s">
        <v>342</v>
      </c>
      <c r="B38" s="319" t="s">
        <v>169</v>
      </c>
      <c r="C38" s="546">
        <v>1207497</v>
      </c>
      <c r="D38" s="53">
        <v>1207497</v>
      </c>
    </row>
    <row r="39" spans="1:4" s="247" customFormat="1" ht="12" customHeight="1">
      <c r="A39" s="318" t="s">
        <v>343</v>
      </c>
      <c r="B39" s="320" t="s">
        <v>2</v>
      </c>
      <c r="C39" s="579"/>
      <c r="D39" s="199"/>
    </row>
    <row r="40" spans="1:4" s="324" customFormat="1" ht="12" customHeight="1" thickBot="1">
      <c r="A40" s="317" t="s">
        <v>344</v>
      </c>
      <c r="B40" s="86" t="s">
        <v>345</v>
      </c>
      <c r="C40" s="578">
        <v>56128251</v>
      </c>
      <c r="D40" s="56">
        <v>56128251</v>
      </c>
    </row>
    <row r="41" spans="1:4" s="324" customFormat="1" ht="15" customHeight="1" thickBot="1">
      <c r="A41" s="155" t="s">
        <v>18</v>
      </c>
      <c r="B41" s="156" t="s">
        <v>346</v>
      </c>
      <c r="C41" s="582">
        <f>+C36+C37</f>
        <v>85721252</v>
      </c>
      <c r="D41" s="244">
        <f>+D36+D37</f>
        <v>85721252</v>
      </c>
    </row>
    <row r="42" spans="1:4" s="324" customFormat="1" ht="15" customHeight="1">
      <c r="A42" s="157"/>
      <c r="B42" s="158"/>
      <c r="C42" s="158"/>
      <c r="D42" s="241"/>
    </row>
    <row r="43" spans="1:4" ht="13.5" thickBot="1">
      <c r="A43" s="159"/>
      <c r="B43" s="160"/>
      <c r="C43" s="160"/>
      <c r="D43" s="242"/>
    </row>
    <row r="44" spans="1:4" s="323" customFormat="1" ht="16.5" customHeight="1" thickBot="1">
      <c r="A44" s="161"/>
      <c r="B44" s="162" t="s">
        <v>47</v>
      </c>
      <c r="C44" s="162"/>
      <c r="D44" s="243"/>
    </row>
    <row r="45" spans="1:4" s="325" customFormat="1" ht="12" customHeight="1" thickBot="1">
      <c r="A45" s="125" t="s">
        <v>9</v>
      </c>
      <c r="B45" s="73" t="s">
        <v>347</v>
      </c>
      <c r="C45" s="545">
        <f>SUM(C46:C50)</f>
        <v>85521252</v>
      </c>
      <c r="D45" s="198">
        <f>SUM(D46:D50)</f>
        <v>85330752</v>
      </c>
    </row>
    <row r="46" spans="1:4" ht="12" customHeight="1">
      <c r="A46" s="317" t="s">
        <v>70</v>
      </c>
      <c r="B46" s="7" t="s">
        <v>40</v>
      </c>
      <c r="C46" s="546">
        <v>38038130</v>
      </c>
      <c r="D46" s="53">
        <v>38038130</v>
      </c>
    </row>
    <row r="47" spans="1:4" ht="12" customHeight="1">
      <c r="A47" s="317" t="s">
        <v>71</v>
      </c>
      <c r="B47" s="6" t="s">
        <v>135</v>
      </c>
      <c r="C47" s="547">
        <v>7497798</v>
      </c>
      <c r="D47" s="55">
        <v>7497798</v>
      </c>
    </row>
    <row r="48" spans="1:4" ht="12" customHeight="1">
      <c r="A48" s="317" t="s">
        <v>72</v>
      </c>
      <c r="B48" s="6" t="s">
        <v>103</v>
      </c>
      <c r="C48" s="547">
        <v>39985324</v>
      </c>
      <c r="D48" s="55">
        <v>39794824</v>
      </c>
    </row>
    <row r="49" spans="1:4" ht="12" customHeight="1">
      <c r="A49" s="317" t="s">
        <v>73</v>
      </c>
      <c r="B49" s="6" t="s">
        <v>136</v>
      </c>
      <c r="C49" s="547"/>
      <c r="D49" s="55"/>
    </row>
    <row r="50" spans="1:4" ht="12" customHeight="1" thickBot="1">
      <c r="A50" s="317" t="s">
        <v>109</v>
      </c>
      <c r="B50" s="6" t="s">
        <v>137</v>
      </c>
      <c r="C50" s="547"/>
      <c r="D50" s="55"/>
    </row>
    <row r="51" spans="1:4" ht="12" customHeight="1" thickBot="1">
      <c r="A51" s="125" t="s">
        <v>10</v>
      </c>
      <c r="B51" s="73" t="s">
        <v>348</v>
      </c>
      <c r="C51" s="545">
        <f>SUM(C52:C54)</f>
        <v>200000</v>
      </c>
      <c r="D51" s="198">
        <f>SUM(D52:D54)</f>
        <v>390500</v>
      </c>
    </row>
    <row r="52" spans="1:4" s="325" customFormat="1" ht="12" customHeight="1">
      <c r="A52" s="317" t="s">
        <v>76</v>
      </c>
      <c r="B52" s="7" t="s">
        <v>163</v>
      </c>
      <c r="C52" s="546">
        <v>200000</v>
      </c>
      <c r="D52" s="53">
        <v>390500</v>
      </c>
    </row>
    <row r="53" spans="1:4" ht="12" customHeight="1">
      <c r="A53" s="317" t="s">
        <v>77</v>
      </c>
      <c r="B53" s="6" t="s">
        <v>139</v>
      </c>
      <c r="C53" s="547"/>
      <c r="D53" s="55"/>
    </row>
    <row r="54" spans="1:4" ht="12" customHeight="1">
      <c r="A54" s="317" t="s">
        <v>78</v>
      </c>
      <c r="B54" s="6" t="s">
        <v>48</v>
      </c>
      <c r="C54" s="547"/>
      <c r="D54" s="55"/>
    </row>
    <row r="55" spans="1:4" ht="12" customHeight="1" thickBot="1">
      <c r="A55" s="317" t="s">
        <v>79</v>
      </c>
      <c r="B55" s="6" t="s">
        <v>447</v>
      </c>
      <c r="C55" s="547"/>
      <c r="D55" s="55"/>
    </row>
    <row r="56" spans="1:4" ht="15" customHeight="1" thickBot="1">
      <c r="A56" s="125" t="s">
        <v>11</v>
      </c>
      <c r="B56" s="73" t="s">
        <v>4</v>
      </c>
      <c r="C56" s="577"/>
      <c r="D56" s="222"/>
    </row>
    <row r="57" spans="1:4" ht="13.5" thickBot="1">
      <c r="A57" s="125" t="s">
        <v>12</v>
      </c>
      <c r="B57" s="163" t="s">
        <v>451</v>
      </c>
      <c r="C57" s="594">
        <f>+C45+C51+C56</f>
        <v>85721252</v>
      </c>
      <c r="D57" s="244">
        <f>+D45+D51+D56</f>
        <v>85721252</v>
      </c>
    </row>
    <row r="58" spans="3:4" ht="15" customHeight="1" thickBot="1">
      <c r="C58" s="444">
        <f>C41-C57</f>
        <v>0</v>
      </c>
      <c r="D58" s="444">
        <f>D41-D57</f>
        <v>0</v>
      </c>
    </row>
    <row r="59" spans="1:4" ht="14.25" customHeight="1" thickBot="1">
      <c r="A59" s="166" t="s">
        <v>442</v>
      </c>
      <c r="B59" s="167"/>
      <c r="C59" s="574">
        <v>13</v>
      </c>
      <c r="D59" s="71">
        <v>13</v>
      </c>
    </row>
    <row r="60" spans="1:4" ht="13.5" thickBot="1">
      <c r="A60" s="166" t="s">
        <v>158</v>
      </c>
      <c r="B60" s="167"/>
      <c r="C60" s="574">
        <v>0</v>
      </c>
      <c r="D60" s="71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D60"/>
  <sheetViews>
    <sheetView zoomScale="120" zoomScaleNormal="120" workbookViewId="0" topLeftCell="A37">
      <selection activeCell="D52" sqref="D52"/>
    </sheetView>
  </sheetViews>
  <sheetFormatPr defaultColWidth="9.00390625" defaultRowHeight="12.75"/>
  <cols>
    <col min="1" max="1" width="7.625" style="164" customWidth="1"/>
    <col min="2" max="2" width="54.625" style="165" customWidth="1"/>
    <col min="3" max="3" width="17.125" style="165" customWidth="1"/>
    <col min="4" max="4" width="16.125" style="165" customWidth="1"/>
    <col min="5" max="16384" width="9.375" style="165" customWidth="1"/>
  </cols>
  <sheetData>
    <row r="1" spans="1:4" s="146" customFormat="1" ht="21" customHeight="1" thickBot="1">
      <c r="A1" s="145"/>
      <c r="B1" s="147"/>
      <c r="C1" s="147"/>
      <c r="D1" s="410" t="str">
        <f>CONCATENATE("9.3.1. melléklet ",ALAPADATOK!A7," ",ALAPADATOK!B7," ",ALAPADATOK!C7," ",ALAPADATOK!D7," ",ALAPADATOK!E7," ",ALAPADATOK!F7," ",ALAPADATOK!G7," ",ALAPADATOK!H7)</f>
        <v>9.3.1. melléklet a 9 / 2019 ( X.01. ) önkormányzati rendelethez</v>
      </c>
    </row>
    <row r="2" spans="1:4" s="321" customFormat="1" ht="60">
      <c r="A2" s="275" t="s">
        <v>156</v>
      </c>
      <c r="B2" s="408" t="str">
        <f>CONCATENATE('KV_9.3.sz.mell'!B2)</f>
        <v>Murakeresztúri Óvoda</v>
      </c>
      <c r="C2" s="590"/>
      <c r="D2" s="245" t="s">
        <v>50</v>
      </c>
    </row>
    <row r="3" spans="1:4" s="321" customFormat="1" ht="36.75" thickBot="1">
      <c r="A3" s="315" t="s">
        <v>155</v>
      </c>
      <c r="B3" s="409" t="s">
        <v>349</v>
      </c>
      <c r="C3" s="591"/>
      <c r="D3" s="246" t="s">
        <v>49</v>
      </c>
    </row>
    <row r="4" spans="1:4" s="322" customFormat="1" ht="15.75" customHeight="1" thickBot="1">
      <c r="A4" s="148"/>
      <c r="B4" s="148"/>
      <c r="C4" s="148"/>
      <c r="D4" s="149" t="str">
        <f>'KV_9.3.sz.mell'!D4</f>
        <v>Forintban</v>
      </c>
    </row>
    <row r="5" spans="1:4" ht="36.75" thickBot="1">
      <c r="A5" s="276" t="s">
        <v>157</v>
      </c>
      <c r="B5" s="150" t="s">
        <v>473</v>
      </c>
      <c r="C5" s="552" t="s">
        <v>608</v>
      </c>
      <c r="D5" s="440" t="s">
        <v>614</v>
      </c>
    </row>
    <row r="6" spans="1:4" s="323" customFormat="1" ht="12.75" customHeight="1" thickBot="1">
      <c r="A6" s="122"/>
      <c r="B6" s="123" t="s">
        <v>420</v>
      </c>
      <c r="C6" s="592" t="s">
        <v>421</v>
      </c>
      <c r="D6" s="124" t="s">
        <v>422</v>
      </c>
    </row>
    <row r="7" spans="1:4" s="323" customFormat="1" ht="15.75" customHeight="1" thickBot="1">
      <c r="A7" s="151"/>
      <c r="B7" s="152" t="s">
        <v>46</v>
      </c>
      <c r="C7" s="152"/>
      <c r="D7" s="153"/>
    </row>
    <row r="8" spans="1:4" s="247" customFormat="1" ht="12" customHeight="1" thickBot="1">
      <c r="A8" s="122" t="s">
        <v>9</v>
      </c>
      <c r="B8" s="154" t="s">
        <v>443</v>
      </c>
      <c r="C8" s="545">
        <f>SUM(C9:C19)</f>
        <v>24299542</v>
      </c>
      <c r="D8" s="198">
        <f>SUM(D9:D19)</f>
        <v>24299542</v>
      </c>
    </row>
    <row r="9" spans="1:4" s="247" customFormat="1" ht="12" customHeight="1">
      <c r="A9" s="316" t="s">
        <v>70</v>
      </c>
      <c r="B9" s="8" t="s">
        <v>209</v>
      </c>
      <c r="C9" s="593"/>
      <c r="D9" s="237"/>
    </row>
    <row r="10" spans="1:4" s="247" customFormat="1" ht="12" customHeight="1">
      <c r="A10" s="317" t="s">
        <v>71</v>
      </c>
      <c r="B10" s="6" t="s">
        <v>210</v>
      </c>
      <c r="C10" s="193">
        <v>13600884</v>
      </c>
      <c r="D10" s="196">
        <v>13600884</v>
      </c>
    </row>
    <row r="11" spans="1:4" s="247" customFormat="1" ht="12" customHeight="1">
      <c r="A11" s="317" t="s">
        <v>72</v>
      </c>
      <c r="B11" s="6" t="s">
        <v>211</v>
      </c>
      <c r="C11" s="193"/>
      <c r="D11" s="196"/>
    </row>
    <row r="12" spans="1:4" s="247" customFormat="1" ht="12" customHeight="1">
      <c r="A12" s="317" t="s">
        <v>73</v>
      </c>
      <c r="B12" s="6" t="s">
        <v>212</v>
      </c>
      <c r="C12" s="193"/>
      <c r="D12" s="196"/>
    </row>
    <row r="13" spans="1:4" s="247" customFormat="1" ht="12" customHeight="1">
      <c r="A13" s="317" t="s">
        <v>109</v>
      </c>
      <c r="B13" s="6" t="s">
        <v>213</v>
      </c>
      <c r="C13" s="193">
        <v>5532535</v>
      </c>
      <c r="D13" s="196">
        <v>5532535</v>
      </c>
    </row>
    <row r="14" spans="1:4" s="247" customFormat="1" ht="12" customHeight="1">
      <c r="A14" s="317" t="s">
        <v>74</v>
      </c>
      <c r="B14" s="6" t="s">
        <v>331</v>
      </c>
      <c r="C14" s="193">
        <v>5166023</v>
      </c>
      <c r="D14" s="196">
        <v>5166023</v>
      </c>
    </row>
    <row r="15" spans="1:4" s="247" customFormat="1" ht="12" customHeight="1">
      <c r="A15" s="317" t="s">
        <v>75</v>
      </c>
      <c r="B15" s="5" t="s">
        <v>332</v>
      </c>
      <c r="C15" s="193"/>
      <c r="D15" s="196"/>
    </row>
    <row r="16" spans="1:4" s="247" customFormat="1" ht="12" customHeight="1">
      <c r="A16" s="317" t="s">
        <v>82</v>
      </c>
      <c r="B16" s="6" t="s">
        <v>216</v>
      </c>
      <c r="C16" s="265"/>
      <c r="D16" s="238"/>
    </row>
    <row r="17" spans="1:4" s="324" customFormat="1" ht="12" customHeight="1">
      <c r="A17" s="317" t="s">
        <v>83</v>
      </c>
      <c r="B17" s="6" t="s">
        <v>217</v>
      </c>
      <c r="C17" s="193"/>
      <c r="D17" s="196"/>
    </row>
    <row r="18" spans="1:4" s="324" customFormat="1" ht="12" customHeight="1">
      <c r="A18" s="317" t="s">
        <v>84</v>
      </c>
      <c r="B18" s="6" t="s">
        <v>365</v>
      </c>
      <c r="C18" s="576"/>
      <c r="D18" s="197"/>
    </row>
    <row r="19" spans="1:4" s="324" customFormat="1" ht="12" customHeight="1" thickBot="1">
      <c r="A19" s="317" t="s">
        <v>85</v>
      </c>
      <c r="B19" s="5" t="s">
        <v>218</v>
      </c>
      <c r="C19" s="576">
        <v>100</v>
      </c>
      <c r="D19" s="197">
        <v>100</v>
      </c>
    </row>
    <row r="20" spans="1:4" s="247" customFormat="1" ht="12" customHeight="1" thickBot="1">
      <c r="A20" s="122" t="s">
        <v>10</v>
      </c>
      <c r="B20" s="154" t="s">
        <v>333</v>
      </c>
      <c r="C20" s="545">
        <f>SUM(C21:C23)</f>
        <v>699075</v>
      </c>
      <c r="D20" s="198">
        <f>SUM(D21:D23)</f>
        <v>699075</v>
      </c>
    </row>
    <row r="21" spans="1:4" s="324" customFormat="1" ht="12" customHeight="1">
      <c r="A21" s="317" t="s">
        <v>76</v>
      </c>
      <c r="B21" s="7" t="s">
        <v>190</v>
      </c>
      <c r="C21" s="193"/>
      <c r="D21" s="196"/>
    </row>
    <row r="22" spans="1:4" s="324" customFormat="1" ht="12" customHeight="1">
      <c r="A22" s="317" t="s">
        <v>77</v>
      </c>
      <c r="B22" s="6" t="s">
        <v>334</v>
      </c>
      <c r="C22" s="193"/>
      <c r="D22" s="196"/>
    </row>
    <row r="23" spans="1:4" s="324" customFormat="1" ht="12" customHeight="1">
      <c r="A23" s="317" t="s">
        <v>78</v>
      </c>
      <c r="B23" s="6" t="s">
        <v>335</v>
      </c>
      <c r="C23" s="193">
        <v>699075</v>
      </c>
      <c r="D23" s="196">
        <v>699075</v>
      </c>
    </row>
    <row r="24" spans="1:4" s="324" customFormat="1" ht="12" customHeight="1" thickBot="1">
      <c r="A24" s="317" t="s">
        <v>79</v>
      </c>
      <c r="B24" s="6" t="s">
        <v>448</v>
      </c>
      <c r="C24" s="193"/>
      <c r="D24" s="196"/>
    </row>
    <row r="25" spans="1:4" s="324" customFormat="1" ht="12" customHeight="1" thickBot="1">
      <c r="A25" s="125" t="s">
        <v>11</v>
      </c>
      <c r="B25" s="73" t="s">
        <v>126</v>
      </c>
      <c r="C25" s="577"/>
      <c r="D25" s="222"/>
    </row>
    <row r="26" spans="1:4" s="324" customFormat="1" ht="12" customHeight="1" thickBot="1">
      <c r="A26" s="125" t="s">
        <v>12</v>
      </c>
      <c r="B26" s="73" t="s">
        <v>336</v>
      </c>
      <c r="C26" s="545">
        <f>+C27+C28</f>
        <v>0</v>
      </c>
      <c r="D26" s="198">
        <f>+D27+D28</f>
        <v>0</v>
      </c>
    </row>
    <row r="27" spans="1:4" s="324" customFormat="1" ht="12" customHeight="1">
      <c r="A27" s="318" t="s">
        <v>200</v>
      </c>
      <c r="B27" s="319" t="s">
        <v>334</v>
      </c>
      <c r="C27" s="546"/>
      <c r="D27" s="53"/>
    </row>
    <row r="28" spans="1:4" s="324" customFormat="1" ht="12" customHeight="1">
      <c r="A28" s="318" t="s">
        <v>201</v>
      </c>
      <c r="B28" s="320" t="s">
        <v>337</v>
      </c>
      <c r="C28" s="579"/>
      <c r="D28" s="199"/>
    </row>
    <row r="29" spans="1:4" s="324" customFormat="1" ht="12" customHeight="1" thickBot="1">
      <c r="A29" s="317" t="s">
        <v>202</v>
      </c>
      <c r="B29" s="86" t="s">
        <v>449</v>
      </c>
      <c r="C29" s="578"/>
      <c r="D29" s="56"/>
    </row>
    <row r="30" spans="1:4" s="324" customFormat="1" ht="12" customHeight="1" thickBot="1">
      <c r="A30" s="125" t="s">
        <v>13</v>
      </c>
      <c r="B30" s="73" t="s">
        <v>338</v>
      </c>
      <c r="C30" s="545">
        <f>+C31+C32+C33</f>
        <v>0</v>
      </c>
      <c r="D30" s="198">
        <f>+D31+D32+D33</f>
        <v>0</v>
      </c>
    </row>
    <row r="31" spans="1:4" s="324" customFormat="1" ht="12" customHeight="1">
      <c r="A31" s="318" t="s">
        <v>63</v>
      </c>
      <c r="B31" s="319" t="s">
        <v>223</v>
      </c>
      <c r="C31" s="546"/>
      <c r="D31" s="53"/>
    </row>
    <row r="32" spans="1:4" s="324" customFormat="1" ht="12" customHeight="1">
      <c r="A32" s="318" t="s">
        <v>64</v>
      </c>
      <c r="B32" s="320" t="s">
        <v>224</v>
      </c>
      <c r="C32" s="579"/>
      <c r="D32" s="199"/>
    </row>
    <row r="33" spans="1:4" s="324" customFormat="1" ht="12" customHeight="1" thickBot="1">
      <c r="A33" s="317" t="s">
        <v>65</v>
      </c>
      <c r="B33" s="86" t="s">
        <v>225</v>
      </c>
      <c r="C33" s="578"/>
      <c r="D33" s="56"/>
    </row>
    <row r="34" spans="1:4" s="247" customFormat="1" ht="12" customHeight="1" thickBot="1">
      <c r="A34" s="125" t="s">
        <v>14</v>
      </c>
      <c r="B34" s="73" t="s">
        <v>308</v>
      </c>
      <c r="C34" s="577"/>
      <c r="D34" s="222"/>
    </row>
    <row r="35" spans="1:4" s="247" customFormat="1" ht="12" customHeight="1" thickBot="1">
      <c r="A35" s="125" t="s">
        <v>15</v>
      </c>
      <c r="B35" s="73" t="s">
        <v>339</v>
      </c>
      <c r="C35" s="580"/>
      <c r="D35" s="222"/>
    </row>
    <row r="36" spans="1:4" s="247" customFormat="1" ht="12" customHeight="1" thickBot="1">
      <c r="A36" s="122" t="s">
        <v>16</v>
      </c>
      <c r="B36" s="73" t="s">
        <v>450</v>
      </c>
      <c r="C36" s="581">
        <f>+C8+C20+C25+C26+C30+C34+C35</f>
        <v>24998617</v>
      </c>
      <c r="D36" s="198">
        <f>+D8+D20+D25+D26+D30+D34+D35</f>
        <v>24998617</v>
      </c>
    </row>
    <row r="37" spans="1:4" s="247" customFormat="1" ht="12" customHeight="1" thickBot="1">
      <c r="A37" s="155" t="s">
        <v>17</v>
      </c>
      <c r="B37" s="73" t="s">
        <v>341</v>
      </c>
      <c r="C37" s="581">
        <f>+C38+C39+C40</f>
        <v>57335748</v>
      </c>
      <c r="D37" s="198">
        <f>+D38+D39+D40</f>
        <v>57335748</v>
      </c>
    </row>
    <row r="38" spans="1:4" s="247" customFormat="1" ht="12" customHeight="1">
      <c r="A38" s="318" t="s">
        <v>342</v>
      </c>
      <c r="B38" s="319" t="s">
        <v>169</v>
      </c>
      <c r="C38" s="546">
        <v>1207497</v>
      </c>
      <c r="D38" s="53">
        <v>1207497</v>
      </c>
    </row>
    <row r="39" spans="1:4" s="247" customFormat="1" ht="12" customHeight="1">
      <c r="A39" s="318" t="s">
        <v>343</v>
      </c>
      <c r="B39" s="320" t="s">
        <v>2</v>
      </c>
      <c r="C39" s="579"/>
      <c r="D39" s="199"/>
    </row>
    <row r="40" spans="1:4" s="324" customFormat="1" ht="12" customHeight="1" thickBot="1">
      <c r="A40" s="317" t="s">
        <v>344</v>
      </c>
      <c r="B40" s="86" t="s">
        <v>345</v>
      </c>
      <c r="C40" s="578">
        <v>56128251</v>
      </c>
      <c r="D40" s="56">
        <v>56128251</v>
      </c>
    </row>
    <row r="41" spans="1:4" s="324" customFormat="1" ht="15" customHeight="1" thickBot="1">
      <c r="A41" s="155" t="s">
        <v>18</v>
      </c>
      <c r="B41" s="156" t="s">
        <v>346</v>
      </c>
      <c r="C41" s="582">
        <f>+C36+C37</f>
        <v>82334365</v>
      </c>
      <c r="D41" s="244">
        <f>+D36+D37</f>
        <v>82334365</v>
      </c>
    </row>
    <row r="42" spans="1:4" s="324" customFormat="1" ht="15" customHeight="1">
      <c r="A42" s="157"/>
      <c r="B42" s="158"/>
      <c r="C42" s="158"/>
      <c r="D42" s="241"/>
    </row>
    <row r="43" spans="1:4" ht="13.5" thickBot="1">
      <c r="A43" s="159"/>
      <c r="B43" s="160"/>
      <c r="C43" s="160"/>
      <c r="D43" s="242"/>
    </row>
    <row r="44" spans="1:4" s="323" customFormat="1" ht="16.5" customHeight="1" thickBot="1">
      <c r="A44" s="161"/>
      <c r="B44" s="162" t="s">
        <v>47</v>
      </c>
      <c r="C44" s="162"/>
      <c r="D44" s="243"/>
    </row>
    <row r="45" spans="1:4" s="325" customFormat="1" ht="12" customHeight="1" thickBot="1">
      <c r="A45" s="125" t="s">
        <v>9</v>
      </c>
      <c r="B45" s="73" t="s">
        <v>347</v>
      </c>
      <c r="C45" s="545">
        <f>SUM(C46:C50)</f>
        <v>82134365</v>
      </c>
      <c r="D45" s="198">
        <f>SUM(D46:D50)</f>
        <v>81943865</v>
      </c>
    </row>
    <row r="46" spans="1:4" ht="12" customHeight="1">
      <c r="A46" s="317" t="s">
        <v>70</v>
      </c>
      <c r="B46" s="7" t="s">
        <v>40</v>
      </c>
      <c r="C46" s="546">
        <v>37190300</v>
      </c>
      <c r="D46" s="53">
        <v>37190300</v>
      </c>
    </row>
    <row r="47" spans="1:4" ht="12" customHeight="1">
      <c r="A47" s="317" t="s">
        <v>71</v>
      </c>
      <c r="B47" s="6" t="s">
        <v>135</v>
      </c>
      <c r="C47" s="547">
        <v>7324589</v>
      </c>
      <c r="D47" s="55">
        <v>7324589</v>
      </c>
    </row>
    <row r="48" spans="1:4" ht="12" customHeight="1">
      <c r="A48" s="317" t="s">
        <v>72</v>
      </c>
      <c r="B48" s="6" t="s">
        <v>103</v>
      </c>
      <c r="C48" s="547">
        <v>37619476</v>
      </c>
      <c r="D48" s="55">
        <v>37428976</v>
      </c>
    </row>
    <row r="49" spans="1:4" ht="12" customHeight="1">
      <c r="A49" s="317" t="s">
        <v>73</v>
      </c>
      <c r="B49" s="6" t="s">
        <v>136</v>
      </c>
      <c r="C49" s="547"/>
      <c r="D49" s="55"/>
    </row>
    <row r="50" spans="1:4" ht="12" customHeight="1" thickBot="1">
      <c r="A50" s="317" t="s">
        <v>109</v>
      </c>
      <c r="B50" s="6" t="s">
        <v>137</v>
      </c>
      <c r="C50" s="547"/>
      <c r="D50" s="55"/>
    </row>
    <row r="51" spans="1:4" ht="12" customHeight="1" thickBot="1">
      <c r="A51" s="125" t="s">
        <v>10</v>
      </c>
      <c r="B51" s="73" t="s">
        <v>348</v>
      </c>
      <c r="C51" s="545">
        <f>SUM(C52:C54)</f>
        <v>200000</v>
      </c>
      <c r="D51" s="198">
        <f>SUM(D52:D54)</f>
        <v>390500</v>
      </c>
    </row>
    <row r="52" spans="1:4" s="325" customFormat="1" ht="12" customHeight="1">
      <c r="A52" s="317" t="s">
        <v>76</v>
      </c>
      <c r="B52" s="7" t="s">
        <v>163</v>
      </c>
      <c r="C52" s="546">
        <v>200000</v>
      </c>
      <c r="D52" s="53">
        <v>390500</v>
      </c>
    </row>
    <row r="53" spans="1:4" ht="12" customHeight="1">
      <c r="A53" s="317" t="s">
        <v>77</v>
      </c>
      <c r="B53" s="6" t="s">
        <v>139</v>
      </c>
      <c r="C53" s="547"/>
      <c r="D53" s="55"/>
    </row>
    <row r="54" spans="1:4" ht="12" customHeight="1">
      <c r="A54" s="317" t="s">
        <v>78</v>
      </c>
      <c r="B54" s="6" t="s">
        <v>48</v>
      </c>
      <c r="C54" s="547"/>
      <c r="D54" s="55"/>
    </row>
    <row r="55" spans="1:4" ht="12" customHeight="1" thickBot="1">
      <c r="A55" s="317" t="s">
        <v>79</v>
      </c>
      <c r="B55" s="6" t="s">
        <v>447</v>
      </c>
      <c r="C55" s="547"/>
      <c r="D55" s="55"/>
    </row>
    <row r="56" spans="1:4" ht="15" customHeight="1" thickBot="1">
      <c r="A56" s="125" t="s">
        <v>11</v>
      </c>
      <c r="B56" s="73" t="s">
        <v>4</v>
      </c>
      <c r="C56" s="577"/>
      <c r="D56" s="222"/>
    </row>
    <row r="57" spans="1:4" ht="13.5" thickBot="1">
      <c r="A57" s="125" t="s">
        <v>12</v>
      </c>
      <c r="B57" s="163" t="s">
        <v>451</v>
      </c>
      <c r="C57" s="594">
        <f>+C45+C51+C56</f>
        <v>82334365</v>
      </c>
      <c r="D57" s="244">
        <f>+D45+D51+D56</f>
        <v>82334365</v>
      </c>
    </row>
    <row r="58" ht="15" customHeight="1" thickBot="1">
      <c r="D58" s="444">
        <f>D41-D57</f>
        <v>0</v>
      </c>
    </row>
    <row r="59" spans="1:4" ht="14.25" customHeight="1" thickBot="1">
      <c r="A59" s="166" t="s">
        <v>442</v>
      </c>
      <c r="B59" s="167"/>
      <c r="C59" s="596">
        <v>12.6</v>
      </c>
      <c r="D59" s="485">
        <v>12.6</v>
      </c>
    </row>
    <row r="60" spans="1:4" ht="13.5" thickBot="1">
      <c r="A60" s="166" t="s">
        <v>158</v>
      </c>
      <c r="B60" s="167"/>
      <c r="C60" s="574">
        <v>0</v>
      </c>
      <c r="D60" s="71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D60"/>
  <sheetViews>
    <sheetView zoomScale="120" zoomScaleNormal="120" workbookViewId="0" topLeftCell="A3">
      <selection activeCell="C17" sqref="C17"/>
    </sheetView>
  </sheetViews>
  <sheetFormatPr defaultColWidth="9.00390625" defaultRowHeight="12.75"/>
  <cols>
    <col min="1" max="1" width="9.625" style="164" customWidth="1"/>
    <col min="2" max="2" width="44.625" style="165" customWidth="1"/>
    <col min="3" max="3" width="20.00390625" style="165" customWidth="1"/>
    <col min="4" max="4" width="18.375" style="165" customWidth="1"/>
    <col min="5" max="16384" width="9.375" style="165" customWidth="1"/>
  </cols>
  <sheetData>
    <row r="1" spans="1:4" s="146" customFormat="1" ht="21" customHeight="1" thickBot="1">
      <c r="A1" s="145"/>
      <c r="B1" s="147"/>
      <c r="C1" s="147"/>
      <c r="D1" s="410" t="str">
        <f>CONCATENATE("9.3.2. melléklet ",ALAPADATOK!A7," ",ALAPADATOK!B7," ",ALAPADATOK!C7," ",ALAPADATOK!D7," ",ALAPADATOK!E7," ",ALAPADATOK!F7," ",ALAPADATOK!G7," ",ALAPADATOK!H7)</f>
        <v>9.3.2. melléklet a 9 / 2019 ( X.01. ) önkormányzati rendelethez</v>
      </c>
    </row>
    <row r="2" spans="1:4" s="321" customFormat="1" ht="48">
      <c r="A2" s="275" t="s">
        <v>156</v>
      </c>
      <c r="B2" s="408" t="str">
        <f>CONCATENATE('KV_9.3.1.sz.mell'!B2)</f>
        <v>Murakeresztúri Óvoda</v>
      </c>
      <c r="C2" s="590"/>
      <c r="D2" s="245" t="s">
        <v>50</v>
      </c>
    </row>
    <row r="3" spans="1:4" s="321" customFormat="1" ht="36.75" thickBot="1">
      <c r="A3" s="315" t="s">
        <v>155</v>
      </c>
      <c r="B3" s="409" t="s">
        <v>350</v>
      </c>
      <c r="C3" s="591"/>
      <c r="D3" s="246" t="s">
        <v>50</v>
      </c>
    </row>
    <row r="4" spans="1:4" s="322" customFormat="1" ht="15.75" customHeight="1" thickBot="1">
      <c r="A4" s="148"/>
      <c r="B4" s="148"/>
      <c r="C4" s="148"/>
      <c r="D4" s="149" t="str">
        <f>'KV_9.3.1.sz.mell'!D4</f>
        <v>Forintban</v>
      </c>
    </row>
    <row r="5" spans="1:4" ht="36.75" thickBot="1">
      <c r="A5" s="276" t="s">
        <v>157</v>
      </c>
      <c r="B5" s="150" t="s">
        <v>473</v>
      </c>
      <c r="C5" s="552" t="s">
        <v>608</v>
      </c>
      <c r="D5" s="440" t="s">
        <v>614</v>
      </c>
    </row>
    <row r="6" spans="1:4" s="323" customFormat="1" ht="12.75" customHeight="1" thickBot="1">
      <c r="A6" s="122"/>
      <c r="B6" s="123" t="s">
        <v>420</v>
      </c>
      <c r="C6" s="592" t="s">
        <v>421</v>
      </c>
      <c r="D6" s="124" t="s">
        <v>422</v>
      </c>
    </row>
    <row r="7" spans="1:4" s="323" customFormat="1" ht="15.75" customHeight="1" thickBot="1">
      <c r="A7" s="151"/>
      <c r="B7" s="152" t="s">
        <v>46</v>
      </c>
      <c r="C7" s="152"/>
      <c r="D7" s="153"/>
    </row>
    <row r="8" spans="1:4" s="247" customFormat="1" ht="12" customHeight="1" thickBot="1">
      <c r="A8" s="122" t="s">
        <v>9</v>
      </c>
      <c r="B8" s="154" t="s">
        <v>443</v>
      </c>
      <c r="C8" s="545">
        <f>SUM(C9:C19)</f>
        <v>3386887</v>
      </c>
      <c r="D8" s="198">
        <f>SUM(D9:D19)</f>
        <v>3386887</v>
      </c>
    </row>
    <row r="9" spans="1:4" s="247" customFormat="1" ht="12" customHeight="1">
      <c r="A9" s="316" t="s">
        <v>70</v>
      </c>
      <c r="B9" s="8" t="s">
        <v>209</v>
      </c>
      <c r="C9" s="593"/>
      <c r="D9" s="237"/>
    </row>
    <row r="10" spans="1:4" s="247" customFormat="1" ht="12" customHeight="1">
      <c r="A10" s="317" t="s">
        <v>71</v>
      </c>
      <c r="B10" s="6" t="s">
        <v>210</v>
      </c>
      <c r="C10" s="193">
        <v>2666840</v>
      </c>
      <c r="D10" s="196">
        <v>2666840</v>
      </c>
    </row>
    <row r="11" spans="1:4" s="247" customFormat="1" ht="12" customHeight="1">
      <c r="A11" s="317" t="s">
        <v>72</v>
      </c>
      <c r="B11" s="6" t="s">
        <v>211</v>
      </c>
      <c r="C11" s="193"/>
      <c r="D11" s="196"/>
    </row>
    <row r="12" spans="1:4" s="247" customFormat="1" ht="12" customHeight="1">
      <c r="A12" s="317" t="s">
        <v>73</v>
      </c>
      <c r="B12" s="6" t="s">
        <v>212</v>
      </c>
      <c r="C12" s="193"/>
      <c r="D12" s="196"/>
    </row>
    <row r="13" spans="1:4" s="247" customFormat="1" ht="12" customHeight="1">
      <c r="A13" s="317" t="s">
        <v>109</v>
      </c>
      <c r="B13" s="6" t="s">
        <v>213</v>
      </c>
      <c r="C13" s="193"/>
      <c r="D13" s="196"/>
    </row>
    <row r="14" spans="1:4" s="247" customFormat="1" ht="12" customHeight="1">
      <c r="A14" s="317" t="s">
        <v>74</v>
      </c>
      <c r="B14" s="6" t="s">
        <v>331</v>
      </c>
      <c r="C14" s="193">
        <v>720047</v>
      </c>
      <c r="D14" s="196">
        <v>720047</v>
      </c>
    </row>
    <row r="15" spans="1:4" s="247" customFormat="1" ht="12" customHeight="1">
      <c r="A15" s="317" t="s">
        <v>75</v>
      </c>
      <c r="B15" s="5" t="s">
        <v>332</v>
      </c>
      <c r="C15" s="193"/>
      <c r="D15" s="196"/>
    </row>
    <row r="16" spans="1:4" s="247" customFormat="1" ht="12" customHeight="1">
      <c r="A16" s="317" t="s">
        <v>82</v>
      </c>
      <c r="B16" s="6" t="s">
        <v>216</v>
      </c>
      <c r="C16" s="265"/>
      <c r="D16" s="238"/>
    </row>
    <row r="17" spans="1:4" s="324" customFormat="1" ht="12" customHeight="1">
      <c r="A17" s="317" t="s">
        <v>83</v>
      </c>
      <c r="B17" s="6" t="s">
        <v>217</v>
      </c>
      <c r="C17" s="193"/>
      <c r="D17" s="196"/>
    </row>
    <row r="18" spans="1:4" s="324" customFormat="1" ht="12" customHeight="1">
      <c r="A18" s="317" t="s">
        <v>84</v>
      </c>
      <c r="B18" s="6" t="s">
        <v>365</v>
      </c>
      <c r="C18" s="576"/>
      <c r="D18" s="197"/>
    </row>
    <row r="19" spans="1:4" s="324" customFormat="1" ht="12" customHeight="1" thickBot="1">
      <c r="A19" s="317" t="s">
        <v>85</v>
      </c>
      <c r="B19" s="5" t="s">
        <v>218</v>
      </c>
      <c r="C19" s="576"/>
      <c r="D19" s="197"/>
    </row>
    <row r="20" spans="1:4" s="247" customFormat="1" ht="12" customHeight="1" thickBot="1">
      <c r="A20" s="122" t="s">
        <v>10</v>
      </c>
      <c r="B20" s="154" t="s">
        <v>333</v>
      </c>
      <c r="C20" s="545">
        <f>SUM(C21:C23)</f>
        <v>0</v>
      </c>
      <c r="D20" s="198">
        <f>SUM(D21:D23)</f>
        <v>0</v>
      </c>
    </row>
    <row r="21" spans="1:4" s="324" customFormat="1" ht="12" customHeight="1">
      <c r="A21" s="317" t="s">
        <v>76</v>
      </c>
      <c r="B21" s="7" t="s">
        <v>190</v>
      </c>
      <c r="C21" s="193"/>
      <c r="D21" s="196"/>
    </row>
    <row r="22" spans="1:4" s="324" customFormat="1" ht="12" customHeight="1">
      <c r="A22" s="317" t="s">
        <v>77</v>
      </c>
      <c r="B22" s="6" t="s">
        <v>334</v>
      </c>
      <c r="C22" s="193"/>
      <c r="D22" s="196"/>
    </row>
    <row r="23" spans="1:4" s="324" customFormat="1" ht="12" customHeight="1">
      <c r="A23" s="317" t="s">
        <v>78</v>
      </c>
      <c r="B23" s="6" t="s">
        <v>335</v>
      </c>
      <c r="C23" s="193"/>
      <c r="D23" s="196"/>
    </row>
    <row r="24" spans="1:4" s="324" customFormat="1" ht="12" customHeight="1" thickBot="1">
      <c r="A24" s="317" t="s">
        <v>79</v>
      </c>
      <c r="B24" s="6" t="s">
        <v>448</v>
      </c>
      <c r="C24" s="193"/>
      <c r="D24" s="196"/>
    </row>
    <row r="25" spans="1:4" s="324" customFormat="1" ht="12" customHeight="1" thickBot="1">
      <c r="A25" s="125" t="s">
        <v>11</v>
      </c>
      <c r="B25" s="73" t="s">
        <v>126</v>
      </c>
      <c r="C25" s="577"/>
      <c r="D25" s="222"/>
    </row>
    <row r="26" spans="1:4" s="324" customFormat="1" ht="12" customHeight="1" thickBot="1">
      <c r="A26" s="125" t="s">
        <v>12</v>
      </c>
      <c r="B26" s="73" t="s">
        <v>336</v>
      </c>
      <c r="C26" s="545">
        <f>+C27+C28</f>
        <v>0</v>
      </c>
      <c r="D26" s="198">
        <f>+D27+D28</f>
        <v>0</v>
      </c>
    </row>
    <row r="27" spans="1:4" s="324" customFormat="1" ht="12" customHeight="1">
      <c r="A27" s="318" t="s">
        <v>200</v>
      </c>
      <c r="B27" s="319" t="s">
        <v>334</v>
      </c>
      <c r="C27" s="546"/>
      <c r="D27" s="53"/>
    </row>
    <row r="28" spans="1:4" s="324" customFormat="1" ht="12" customHeight="1">
      <c r="A28" s="318" t="s">
        <v>201</v>
      </c>
      <c r="B28" s="320" t="s">
        <v>337</v>
      </c>
      <c r="C28" s="579"/>
      <c r="D28" s="199"/>
    </row>
    <row r="29" spans="1:4" s="324" customFormat="1" ht="12" customHeight="1" thickBot="1">
      <c r="A29" s="317" t="s">
        <v>202</v>
      </c>
      <c r="B29" s="86" t="s">
        <v>449</v>
      </c>
      <c r="C29" s="578"/>
      <c r="D29" s="56"/>
    </row>
    <row r="30" spans="1:4" s="324" customFormat="1" ht="12" customHeight="1" thickBot="1">
      <c r="A30" s="125" t="s">
        <v>13</v>
      </c>
      <c r="B30" s="73" t="s">
        <v>338</v>
      </c>
      <c r="C30" s="545">
        <f>+C31+C32+C33</f>
        <v>0</v>
      </c>
      <c r="D30" s="198">
        <f>+D31+D32+D33</f>
        <v>0</v>
      </c>
    </row>
    <row r="31" spans="1:4" s="324" customFormat="1" ht="12" customHeight="1">
      <c r="A31" s="318" t="s">
        <v>63</v>
      </c>
      <c r="B31" s="319" t="s">
        <v>223</v>
      </c>
      <c r="C31" s="546"/>
      <c r="D31" s="53"/>
    </row>
    <row r="32" spans="1:4" s="324" customFormat="1" ht="12" customHeight="1">
      <c r="A32" s="318" t="s">
        <v>64</v>
      </c>
      <c r="B32" s="320" t="s">
        <v>224</v>
      </c>
      <c r="C32" s="579"/>
      <c r="D32" s="199"/>
    </row>
    <row r="33" spans="1:4" s="324" customFormat="1" ht="12" customHeight="1" thickBot="1">
      <c r="A33" s="317" t="s">
        <v>65</v>
      </c>
      <c r="B33" s="86" t="s">
        <v>225</v>
      </c>
      <c r="C33" s="578"/>
      <c r="D33" s="56"/>
    </row>
    <row r="34" spans="1:4" s="247" customFormat="1" ht="12" customHeight="1" thickBot="1">
      <c r="A34" s="125" t="s">
        <v>14</v>
      </c>
      <c r="B34" s="73" t="s">
        <v>308</v>
      </c>
      <c r="C34" s="577"/>
      <c r="D34" s="222"/>
    </row>
    <row r="35" spans="1:4" s="247" customFormat="1" ht="12" customHeight="1" thickBot="1">
      <c r="A35" s="125" t="s">
        <v>15</v>
      </c>
      <c r="B35" s="73" t="s">
        <v>339</v>
      </c>
      <c r="C35" s="580"/>
      <c r="D35" s="222"/>
    </row>
    <row r="36" spans="1:4" s="247" customFormat="1" ht="12" customHeight="1" thickBot="1">
      <c r="A36" s="122" t="s">
        <v>16</v>
      </c>
      <c r="B36" s="73" t="s">
        <v>450</v>
      </c>
      <c r="C36" s="581">
        <f>+C8+C20+C25+C26+C30+C34+C35</f>
        <v>3386887</v>
      </c>
      <c r="D36" s="198">
        <f>+D8+D20+D25+D26+D30+D34+D35</f>
        <v>3386887</v>
      </c>
    </row>
    <row r="37" spans="1:4" s="247" customFormat="1" ht="12" customHeight="1" thickBot="1">
      <c r="A37" s="155" t="s">
        <v>17</v>
      </c>
      <c r="B37" s="73" t="s">
        <v>341</v>
      </c>
      <c r="C37" s="581">
        <f>+C38+C39+C40</f>
        <v>0</v>
      </c>
      <c r="D37" s="198">
        <f>+D38+D39+D40</f>
        <v>0</v>
      </c>
    </row>
    <row r="38" spans="1:4" s="247" customFormat="1" ht="12" customHeight="1">
      <c r="A38" s="318" t="s">
        <v>342</v>
      </c>
      <c r="B38" s="319" t="s">
        <v>169</v>
      </c>
      <c r="C38" s="546"/>
      <c r="D38" s="53"/>
    </row>
    <row r="39" spans="1:4" s="247" customFormat="1" ht="12" customHeight="1">
      <c r="A39" s="318" t="s">
        <v>343</v>
      </c>
      <c r="B39" s="320" t="s">
        <v>2</v>
      </c>
      <c r="C39" s="579"/>
      <c r="D39" s="199"/>
    </row>
    <row r="40" spans="1:4" s="324" customFormat="1" ht="12" customHeight="1" thickBot="1">
      <c r="A40" s="317" t="s">
        <v>344</v>
      </c>
      <c r="B40" s="86" t="s">
        <v>345</v>
      </c>
      <c r="C40" s="578"/>
      <c r="D40" s="56"/>
    </row>
    <row r="41" spans="1:4" s="324" customFormat="1" ht="15" customHeight="1" thickBot="1">
      <c r="A41" s="155" t="s">
        <v>18</v>
      </c>
      <c r="B41" s="156" t="s">
        <v>346</v>
      </c>
      <c r="C41" s="582">
        <f>+C36+C37</f>
        <v>3386887</v>
      </c>
      <c r="D41" s="244">
        <f>+D36+D37</f>
        <v>3386887</v>
      </c>
    </row>
    <row r="42" spans="1:4" s="324" customFormat="1" ht="15" customHeight="1">
      <c r="A42" s="157"/>
      <c r="B42" s="158"/>
      <c r="C42" s="158"/>
      <c r="D42" s="241"/>
    </row>
    <row r="43" spans="1:4" ht="13.5" thickBot="1">
      <c r="A43" s="159"/>
      <c r="B43" s="160"/>
      <c r="C43" s="160"/>
      <c r="D43" s="242"/>
    </row>
    <row r="44" spans="1:4" s="323" customFormat="1" ht="16.5" customHeight="1" thickBot="1">
      <c r="A44" s="161"/>
      <c r="B44" s="162" t="s">
        <v>47</v>
      </c>
      <c r="C44" s="162"/>
      <c r="D44" s="243"/>
    </row>
    <row r="45" spans="1:4" s="325" customFormat="1" ht="12" customHeight="1" thickBot="1">
      <c r="A45" s="125" t="s">
        <v>9</v>
      </c>
      <c r="B45" s="73" t="s">
        <v>347</v>
      </c>
      <c r="C45" s="545">
        <f>SUM(C46:C50)</f>
        <v>3386887</v>
      </c>
      <c r="D45" s="198">
        <f>SUM(D46:D50)</f>
        <v>3386887</v>
      </c>
    </row>
    <row r="46" spans="1:4" ht="12" customHeight="1">
      <c r="A46" s="317" t="s">
        <v>70</v>
      </c>
      <c r="B46" s="7" t="s">
        <v>40</v>
      </c>
      <c r="C46" s="546">
        <v>847830</v>
      </c>
      <c r="D46" s="53">
        <v>847830</v>
      </c>
    </row>
    <row r="47" spans="1:4" ht="12" customHeight="1">
      <c r="A47" s="317" t="s">
        <v>71</v>
      </c>
      <c r="B47" s="6" t="s">
        <v>135</v>
      </c>
      <c r="C47" s="547">
        <v>173209</v>
      </c>
      <c r="D47" s="55">
        <v>173209</v>
      </c>
    </row>
    <row r="48" spans="1:4" ht="12" customHeight="1">
      <c r="A48" s="317" t="s">
        <v>72</v>
      </c>
      <c r="B48" s="6" t="s">
        <v>103</v>
      </c>
      <c r="C48" s="547">
        <v>2365848</v>
      </c>
      <c r="D48" s="55">
        <v>2365848</v>
      </c>
    </row>
    <row r="49" spans="1:4" ht="12" customHeight="1">
      <c r="A49" s="317" t="s">
        <v>73</v>
      </c>
      <c r="B49" s="6" t="s">
        <v>136</v>
      </c>
      <c r="C49" s="547"/>
      <c r="D49" s="55"/>
    </row>
    <row r="50" spans="1:4" ht="12" customHeight="1" thickBot="1">
      <c r="A50" s="317" t="s">
        <v>109</v>
      </c>
      <c r="B50" s="6" t="s">
        <v>137</v>
      </c>
      <c r="C50" s="547"/>
      <c r="D50" s="55"/>
    </row>
    <row r="51" spans="1:4" ht="12" customHeight="1" thickBot="1">
      <c r="A51" s="125" t="s">
        <v>10</v>
      </c>
      <c r="B51" s="73" t="s">
        <v>348</v>
      </c>
      <c r="C51" s="545">
        <f>SUM(C52:C54)</f>
        <v>0</v>
      </c>
      <c r="D51" s="198">
        <f>SUM(D52:D54)</f>
        <v>0</v>
      </c>
    </row>
    <row r="52" spans="1:4" s="325" customFormat="1" ht="12" customHeight="1">
      <c r="A52" s="317" t="s">
        <v>76</v>
      </c>
      <c r="B52" s="7" t="s">
        <v>163</v>
      </c>
      <c r="C52" s="546"/>
      <c r="D52" s="53"/>
    </row>
    <row r="53" spans="1:4" ht="12" customHeight="1">
      <c r="A53" s="317" t="s">
        <v>77</v>
      </c>
      <c r="B53" s="6" t="s">
        <v>139</v>
      </c>
      <c r="C53" s="547"/>
      <c r="D53" s="55"/>
    </row>
    <row r="54" spans="1:4" ht="12" customHeight="1">
      <c r="A54" s="317" t="s">
        <v>78</v>
      </c>
      <c r="B54" s="6" t="s">
        <v>48</v>
      </c>
      <c r="C54" s="547"/>
      <c r="D54" s="55"/>
    </row>
    <row r="55" spans="1:4" ht="12" customHeight="1" thickBot="1">
      <c r="A55" s="317" t="s">
        <v>79</v>
      </c>
      <c r="B55" s="6" t="s">
        <v>447</v>
      </c>
      <c r="C55" s="547"/>
      <c r="D55" s="55"/>
    </row>
    <row r="56" spans="1:4" ht="15" customHeight="1" thickBot="1">
      <c r="A56" s="125" t="s">
        <v>11</v>
      </c>
      <c r="B56" s="73" t="s">
        <v>4</v>
      </c>
      <c r="C56" s="577"/>
      <c r="D56" s="222"/>
    </row>
    <row r="57" spans="1:4" ht="13.5" thickBot="1">
      <c r="A57" s="125" t="s">
        <v>12</v>
      </c>
      <c r="B57" s="163" t="s">
        <v>451</v>
      </c>
      <c r="C57" s="594">
        <f>+C45+C51+C56</f>
        <v>3386887</v>
      </c>
      <c r="D57" s="244">
        <f>+D45+D51+D56</f>
        <v>3386887</v>
      </c>
    </row>
    <row r="58" spans="3:4" ht="15" customHeight="1" thickBot="1">
      <c r="C58" s="444">
        <f>C41-C57</f>
        <v>0</v>
      </c>
      <c r="D58" s="583">
        <f>D41-D57</f>
        <v>0</v>
      </c>
    </row>
    <row r="59" spans="1:4" ht="14.25" customHeight="1" thickBot="1">
      <c r="A59" s="166" t="s">
        <v>442</v>
      </c>
      <c r="B59" s="167"/>
      <c r="C59" s="596">
        <v>0.4</v>
      </c>
      <c r="D59" s="485">
        <v>0.4</v>
      </c>
    </row>
    <row r="60" spans="1:4" ht="13.5" thickBot="1">
      <c r="A60" s="166" t="s">
        <v>158</v>
      </c>
      <c r="B60" s="167"/>
      <c r="C60" s="574"/>
      <c r="D60" s="7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D40"/>
  <sheetViews>
    <sheetView tabSelected="1" zoomScale="120" zoomScaleNormal="120" workbookViewId="0" topLeftCell="A1">
      <selection activeCell="L12" sqref="L12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3:4" ht="15">
      <c r="C1" s="461"/>
      <c r="D1" s="466" t="str">
        <f>CONCATENATE("1. tájékoztató tábla ",ALAPADATOK!A7," ",ALAPADATOK!B7," ",ALAPADATOK!C7," ",ALAPADATOK!D7," ",ALAPADATOK!E7," ",ALAPADATOK!F7," ",ALAPADATOK!G7," ",ALAPADATOK!H7)</f>
        <v>1. tájékoztató tábla a 9 / 2019 ( X.01. ) önkormányzati rendelethez</v>
      </c>
    </row>
    <row r="2" spans="1:4" ht="45" customHeight="1">
      <c r="A2" s="669" t="str">
        <f>+CONCATENATE("K I M U T A T Á S",CHAR(10),"a ",LEFT(KV_ÖSSZEFÜGGÉSEK!A5,4),". évben céljelleggel juttatott támogatásokról")</f>
        <v>K I M U T A T Á S
a 2019. évben céljelleggel juttatott támogatásokról</v>
      </c>
      <c r="B2" s="669"/>
      <c r="C2" s="669"/>
      <c r="D2" s="669"/>
    </row>
    <row r="3" spans="1:4" ht="17.25" customHeight="1">
      <c r="A3" s="248"/>
      <c r="B3" s="248"/>
      <c r="C3" s="248"/>
      <c r="D3" s="248"/>
    </row>
    <row r="4" spans="1:4" ht="13.5" thickBot="1">
      <c r="A4" s="126"/>
      <c r="B4" s="126"/>
      <c r="C4" s="666" t="s">
        <v>563</v>
      </c>
      <c r="D4" s="666"/>
    </row>
    <row r="5" spans="1:4" ht="42.75" customHeight="1" thickBot="1">
      <c r="A5" s="249" t="s">
        <v>58</v>
      </c>
      <c r="B5" s="250" t="s">
        <v>89</v>
      </c>
      <c r="C5" s="250" t="s">
        <v>90</v>
      </c>
      <c r="D5" s="251" t="s">
        <v>5</v>
      </c>
    </row>
    <row r="6" spans="1:4" ht="15.75" customHeight="1">
      <c r="A6" s="127" t="s">
        <v>9</v>
      </c>
      <c r="B6" s="481" t="s">
        <v>575</v>
      </c>
      <c r="C6" s="25"/>
      <c r="D6" s="372"/>
    </row>
    <row r="7" spans="1:4" ht="15.75" customHeight="1">
      <c r="A7" s="128" t="s">
        <v>10</v>
      </c>
      <c r="B7" s="26" t="s">
        <v>576</v>
      </c>
      <c r="C7" s="26" t="s">
        <v>577</v>
      </c>
      <c r="D7" s="373">
        <v>279840</v>
      </c>
    </row>
    <row r="8" spans="1:4" ht="15.75" customHeight="1">
      <c r="A8" s="128" t="s">
        <v>11</v>
      </c>
      <c r="B8" s="26" t="s">
        <v>578</v>
      </c>
      <c r="C8" s="26" t="s">
        <v>577</v>
      </c>
      <c r="D8" s="373">
        <v>339200</v>
      </c>
    </row>
    <row r="9" spans="1:4" ht="15.75" customHeight="1">
      <c r="A9" s="128" t="s">
        <v>12</v>
      </c>
      <c r="B9" s="26" t="s">
        <v>579</v>
      </c>
      <c r="C9" s="482" t="s">
        <v>580</v>
      </c>
      <c r="D9" s="373">
        <v>1553971</v>
      </c>
    </row>
    <row r="10" spans="1:4" ht="15.75" customHeight="1">
      <c r="A10" s="128" t="s">
        <v>14</v>
      </c>
      <c r="B10" s="26" t="s">
        <v>581</v>
      </c>
      <c r="C10" s="26" t="s">
        <v>582</v>
      </c>
      <c r="D10" s="373">
        <v>350000</v>
      </c>
    </row>
    <row r="11" spans="1:4" ht="15.75" customHeight="1">
      <c r="A11" s="128" t="s">
        <v>15</v>
      </c>
      <c r="B11" s="26" t="s">
        <v>618</v>
      </c>
      <c r="C11" s="26" t="s">
        <v>577</v>
      </c>
      <c r="D11" s="373">
        <v>2346492</v>
      </c>
    </row>
    <row r="12" spans="1:4" ht="15.75" customHeight="1">
      <c r="A12" s="128" t="s">
        <v>16</v>
      </c>
      <c r="B12" s="26" t="s">
        <v>619</v>
      </c>
      <c r="C12" s="26" t="s">
        <v>577</v>
      </c>
      <c r="D12" s="373">
        <v>100000</v>
      </c>
    </row>
    <row r="13" spans="1:4" ht="15.75" customHeight="1">
      <c r="A13" s="128" t="s">
        <v>16</v>
      </c>
      <c r="B13" s="483" t="s">
        <v>583</v>
      </c>
      <c r="C13" s="483"/>
      <c r="D13" s="484">
        <f>D7+D8+D9+D10+D11+D12</f>
        <v>4969503</v>
      </c>
    </row>
    <row r="14" spans="1:4" ht="15.75" customHeight="1">
      <c r="A14" s="128" t="s">
        <v>17</v>
      </c>
      <c r="B14" s="26"/>
      <c r="C14" s="26"/>
      <c r="D14" s="373"/>
    </row>
    <row r="15" spans="1:4" ht="15.75" customHeight="1">
      <c r="A15" s="128" t="s">
        <v>18</v>
      </c>
      <c r="B15" s="483" t="s">
        <v>584</v>
      </c>
      <c r="C15" s="483"/>
      <c r="D15" s="373"/>
    </row>
    <row r="16" spans="1:4" ht="15.75" customHeight="1">
      <c r="A16" s="128" t="s">
        <v>19</v>
      </c>
      <c r="B16" s="26" t="s">
        <v>585</v>
      </c>
      <c r="C16" s="26" t="s">
        <v>577</v>
      </c>
      <c r="D16" s="373">
        <v>700000</v>
      </c>
    </row>
    <row r="17" spans="1:4" ht="15.75" customHeight="1">
      <c r="A17" s="128" t="s">
        <v>20</v>
      </c>
      <c r="B17" s="26" t="s">
        <v>586</v>
      </c>
      <c r="C17" s="26" t="s">
        <v>577</v>
      </c>
      <c r="D17" s="373">
        <v>100000</v>
      </c>
    </row>
    <row r="18" spans="1:4" ht="15.75" customHeight="1">
      <c r="A18" s="128" t="s">
        <v>21</v>
      </c>
      <c r="B18" s="26" t="s">
        <v>587</v>
      </c>
      <c r="C18" s="26" t="s">
        <v>577</v>
      </c>
      <c r="D18" s="373">
        <v>200000</v>
      </c>
    </row>
    <row r="19" spans="1:4" ht="15.75" customHeight="1">
      <c r="A19" s="128" t="s">
        <v>22</v>
      </c>
      <c r="B19" s="26" t="s">
        <v>588</v>
      </c>
      <c r="C19" s="26" t="s">
        <v>577</v>
      </c>
      <c r="D19" s="373">
        <v>700000</v>
      </c>
    </row>
    <row r="20" spans="1:4" ht="15.75" customHeight="1">
      <c r="A20" s="128" t="s">
        <v>23</v>
      </c>
      <c r="B20" s="26" t="s">
        <v>589</v>
      </c>
      <c r="C20" s="26" t="s">
        <v>577</v>
      </c>
      <c r="D20" s="373">
        <v>200000</v>
      </c>
    </row>
    <row r="21" spans="1:4" ht="15.75" customHeight="1">
      <c r="A21" s="128" t="s">
        <v>24</v>
      </c>
      <c r="B21" s="26" t="s">
        <v>590</v>
      </c>
      <c r="C21" s="26" t="s">
        <v>577</v>
      </c>
      <c r="D21" s="373">
        <v>100000</v>
      </c>
    </row>
    <row r="22" spans="1:4" ht="15.75" customHeight="1">
      <c r="A22" s="128" t="s">
        <v>25</v>
      </c>
      <c r="B22" s="26" t="s">
        <v>591</v>
      </c>
      <c r="C22" s="26" t="s">
        <v>577</v>
      </c>
      <c r="D22" s="373">
        <v>400000</v>
      </c>
    </row>
    <row r="23" spans="1:4" ht="15.75" customHeight="1">
      <c r="A23" s="128" t="s">
        <v>26</v>
      </c>
      <c r="B23" s="26" t="s">
        <v>592</v>
      </c>
      <c r="C23" s="26" t="s">
        <v>593</v>
      </c>
      <c r="D23" s="373">
        <v>121200</v>
      </c>
    </row>
    <row r="24" spans="1:4" ht="15.75" customHeight="1">
      <c r="A24" s="128" t="s">
        <v>27</v>
      </c>
      <c r="B24" s="26" t="s">
        <v>594</v>
      </c>
      <c r="C24" s="26" t="s">
        <v>595</v>
      </c>
      <c r="D24" s="373">
        <v>5056800</v>
      </c>
    </row>
    <row r="25" spans="1:4" ht="15.75" customHeight="1">
      <c r="A25" s="128" t="s">
        <v>28</v>
      </c>
      <c r="B25" s="26" t="s">
        <v>615</v>
      </c>
      <c r="C25" s="26" t="s">
        <v>577</v>
      </c>
      <c r="D25" s="373">
        <v>420000</v>
      </c>
    </row>
    <row r="26" spans="1:4" ht="15.75" customHeight="1">
      <c r="A26" s="128" t="s">
        <v>29</v>
      </c>
      <c r="B26" s="483" t="s">
        <v>596</v>
      </c>
      <c r="C26" s="26"/>
      <c r="D26" s="484">
        <f>D16+D17+D18+D19+D20+D21+D22+D23+D24+D25</f>
        <v>7998000</v>
      </c>
    </row>
    <row r="27" spans="1:4" ht="15.75" customHeight="1">
      <c r="A27" s="128" t="s">
        <v>30</v>
      </c>
      <c r="B27" s="26"/>
      <c r="C27" s="26"/>
      <c r="D27" s="373"/>
    </row>
    <row r="28" spans="1:4" ht="15.75" customHeight="1">
      <c r="A28" s="128" t="s">
        <v>31</v>
      </c>
      <c r="B28" s="26"/>
      <c r="C28" s="26"/>
      <c r="D28" s="373"/>
    </row>
    <row r="29" spans="1:4" ht="15.75" customHeight="1">
      <c r="A29" s="128" t="s">
        <v>32</v>
      </c>
      <c r="B29" s="26"/>
      <c r="C29" s="26"/>
      <c r="D29" s="373"/>
    </row>
    <row r="30" spans="1:4" ht="15.75" customHeight="1">
      <c r="A30" s="128" t="s">
        <v>33</v>
      </c>
      <c r="B30" s="26"/>
      <c r="C30" s="26"/>
      <c r="D30" s="373"/>
    </row>
    <row r="31" spans="1:4" ht="15.75" customHeight="1">
      <c r="A31" s="128" t="s">
        <v>34</v>
      </c>
      <c r="B31" s="26"/>
      <c r="C31" s="26"/>
      <c r="D31" s="373"/>
    </row>
    <row r="32" spans="1:4" ht="15.75" customHeight="1">
      <c r="A32" s="128" t="s">
        <v>35</v>
      </c>
      <c r="B32" s="26"/>
      <c r="C32" s="26"/>
      <c r="D32" s="373"/>
    </row>
    <row r="33" spans="1:4" ht="15.75" customHeight="1">
      <c r="A33" s="128" t="s">
        <v>36</v>
      </c>
      <c r="B33" s="26"/>
      <c r="C33" s="26"/>
      <c r="D33" s="373"/>
    </row>
    <row r="34" spans="1:4" ht="15.75" customHeight="1">
      <c r="A34" s="128" t="s">
        <v>37</v>
      </c>
      <c r="B34" s="26"/>
      <c r="C34" s="26"/>
      <c r="D34" s="373"/>
    </row>
    <row r="35" spans="1:4" ht="15.75" customHeight="1">
      <c r="A35" s="128" t="s">
        <v>91</v>
      </c>
      <c r="B35" s="26"/>
      <c r="C35" s="26"/>
      <c r="D35" s="374"/>
    </row>
    <row r="36" spans="1:4" ht="15.75" customHeight="1">
      <c r="A36" s="128" t="s">
        <v>92</v>
      </c>
      <c r="B36" s="26"/>
      <c r="C36" s="26"/>
      <c r="D36" s="374"/>
    </row>
    <row r="37" spans="1:4" ht="15.75" customHeight="1">
      <c r="A37" s="128" t="s">
        <v>93</v>
      </c>
      <c r="B37" s="26"/>
      <c r="C37" s="26"/>
      <c r="D37" s="374"/>
    </row>
    <row r="38" spans="1:4" ht="15.75" customHeight="1" thickBot="1">
      <c r="A38" s="129" t="s">
        <v>94</v>
      </c>
      <c r="B38" s="27"/>
      <c r="C38" s="27"/>
      <c r="D38" s="375"/>
    </row>
    <row r="39" spans="1:4" ht="15.75" customHeight="1" thickBot="1">
      <c r="A39" s="667" t="s">
        <v>597</v>
      </c>
      <c r="B39" s="668"/>
      <c r="C39" s="130"/>
      <c r="D39" s="376">
        <f>D13+D26</f>
        <v>12967503</v>
      </c>
    </row>
    <row r="40" ht="12.75">
      <c r="A40" t="s">
        <v>154</v>
      </c>
    </row>
  </sheetData>
  <sheetProtection/>
  <mergeCells count="3">
    <mergeCell ref="C4:D4"/>
    <mergeCell ref="A39:B39"/>
    <mergeCell ref="A2:D2"/>
  </mergeCells>
  <conditionalFormatting sqref="D39">
    <cfRule type="cellIs" priority="1" dxfId="4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zoomScale="120" zoomScaleNormal="120" workbookViewId="0" topLeftCell="A1">
      <selection activeCell="C39" sqref="C39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5.75">
      <c r="A2" s="445" t="s">
        <v>112</v>
      </c>
    </row>
    <row r="4" spans="1:2" ht="12.75">
      <c r="A4" s="81"/>
      <c r="B4" s="81"/>
    </row>
    <row r="5" spans="1:2" s="92" customFormat="1" ht="15.75">
      <c r="A5" s="57" t="s">
        <v>487</v>
      </c>
      <c r="B5" s="91"/>
    </row>
    <row r="6" spans="1:2" ht="12.75">
      <c r="A6" s="81"/>
      <c r="B6" s="81"/>
    </row>
    <row r="7" spans="1:2" ht="12.75">
      <c r="A7" s="81" t="s">
        <v>454</v>
      </c>
      <c r="B7" s="81" t="s">
        <v>414</v>
      </c>
    </row>
    <row r="8" spans="1:2" ht="12.75">
      <c r="A8" s="81" t="s">
        <v>455</v>
      </c>
      <c r="B8" s="81" t="s">
        <v>415</v>
      </c>
    </row>
    <row r="9" spans="1:2" ht="12.75">
      <c r="A9" s="81" t="s">
        <v>456</v>
      </c>
      <c r="B9" s="81" t="s">
        <v>416</v>
      </c>
    </row>
    <row r="10" spans="1:2" ht="12.75">
      <c r="A10" s="81"/>
      <c r="B10" s="81"/>
    </row>
    <row r="11" spans="1:2" ht="12.75">
      <c r="A11" s="81"/>
      <c r="B11" s="81"/>
    </row>
    <row r="12" spans="1:2" s="92" customFormat="1" ht="15.75">
      <c r="A12" s="57" t="str">
        <f>+CONCATENATE(LEFT(A5,4),". évi előirányzat KIADÁSOK")</f>
        <v>2019. évi előirányzat KIADÁSOK</v>
      </c>
      <c r="B12" s="91"/>
    </row>
    <row r="13" spans="1:2" ht="12.75">
      <c r="A13" s="81"/>
      <c r="B13" s="81"/>
    </row>
    <row r="14" spans="1:2" ht="12.75">
      <c r="A14" s="81" t="s">
        <v>457</v>
      </c>
      <c r="B14" s="81" t="s">
        <v>417</v>
      </c>
    </row>
    <row r="15" spans="1:2" ht="12.75">
      <c r="A15" s="81" t="s">
        <v>458</v>
      </c>
      <c r="B15" s="81" t="s">
        <v>418</v>
      </c>
    </row>
    <row r="16" spans="1:2" ht="12.75">
      <c r="A16" s="81" t="s">
        <v>459</v>
      </c>
      <c r="B16" s="81" t="s">
        <v>419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64"/>
  <sheetViews>
    <sheetView view="pageBreakPreview" zoomScaleNormal="120" zoomScaleSheetLayoutView="100" workbookViewId="0" topLeftCell="A1">
      <selection activeCell="E8" sqref="E8"/>
    </sheetView>
  </sheetViews>
  <sheetFormatPr defaultColWidth="9.00390625" defaultRowHeight="12.75"/>
  <cols>
    <col min="1" max="1" width="5.50390625" style="253" customWidth="1"/>
    <col min="2" max="2" width="62.625" style="253" customWidth="1"/>
    <col min="3" max="3" width="17.375" style="253" customWidth="1"/>
    <col min="4" max="4" width="21.00390625" style="253" customWidth="1"/>
    <col min="5" max="5" width="20.125" style="254" customWidth="1"/>
    <col min="6" max="6" width="9.00390625" style="280" customWidth="1"/>
    <col min="7" max="16384" width="9.375" style="280" customWidth="1"/>
  </cols>
  <sheetData>
    <row r="1" spans="1:5" ht="18.75" customHeight="1">
      <c r="A1" s="446"/>
      <c r="B1" s="626" t="str">
        <f>CONCATENATE("1.1. melléklet ",ALAPADATOK!A7," ",ALAPADATOK!B7," ",ALAPADATOK!C7," ",ALAPADATOK!D7," ",ALAPADATOK!E7," ",ALAPADATOK!F7," ",ALAPADATOK!G7," ",ALAPADATOK!H7)</f>
        <v>1.1. melléklet a 9 / 2019 ( X.01. ) önkormányzati rendelethez</v>
      </c>
      <c r="C1" s="626"/>
      <c r="D1" s="626"/>
      <c r="E1" s="627"/>
    </row>
    <row r="2" spans="1:5" ht="20.25" customHeight="1">
      <c r="A2" s="634" t="str">
        <f>CONCATENATE(ALAPADATOK!A3)</f>
        <v>MURAKERESZTÚR KÖZSÉG ÖNKORMÁNYZATA</v>
      </c>
      <c r="B2" s="635"/>
      <c r="C2" s="635"/>
      <c r="D2" s="635"/>
      <c r="E2" s="635"/>
    </row>
    <row r="3" spans="1:5" ht="20.25" customHeight="1">
      <c r="A3" s="636" t="s">
        <v>488</v>
      </c>
      <c r="B3" s="635"/>
      <c r="C3" s="635"/>
      <c r="D3" s="635"/>
      <c r="E3" s="635"/>
    </row>
    <row r="4" spans="1:5" ht="19.5" customHeight="1">
      <c r="A4" s="636" t="s">
        <v>489</v>
      </c>
      <c r="B4" s="635"/>
      <c r="C4" s="635"/>
      <c r="D4" s="635"/>
      <c r="E4" s="635"/>
    </row>
    <row r="5" spans="1:5" ht="14.25" customHeight="1">
      <c r="A5" s="446"/>
      <c r="B5" s="446"/>
      <c r="C5" s="446"/>
      <c r="D5" s="446"/>
      <c r="E5" s="447"/>
    </row>
    <row r="6" spans="1:5" ht="15" customHeight="1">
      <c r="A6" s="628" t="s">
        <v>6</v>
      </c>
      <c r="B6" s="628"/>
      <c r="C6" s="628"/>
      <c r="D6" s="628"/>
      <c r="E6" s="628"/>
    </row>
    <row r="7" spans="1:5" ht="15" customHeight="1" thickBot="1">
      <c r="A7" s="629" t="s">
        <v>113</v>
      </c>
      <c r="B7" s="629"/>
      <c r="C7" s="469"/>
      <c r="D7" s="469"/>
      <c r="E7" s="397" t="s">
        <v>474</v>
      </c>
    </row>
    <row r="8" spans="1:5" ht="31.5" customHeight="1" thickBot="1">
      <c r="A8" s="448" t="s">
        <v>58</v>
      </c>
      <c r="B8" s="449" t="s">
        <v>8</v>
      </c>
      <c r="C8" s="488" t="s">
        <v>608</v>
      </c>
      <c r="D8" s="449" t="s">
        <v>609</v>
      </c>
      <c r="E8" s="599" t="s">
        <v>616</v>
      </c>
    </row>
    <row r="9" spans="1:5" s="281" customFormat="1" ht="12" customHeight="1" thickBot="1">
      <c r="A9" s="385"/>
      <c r="B9" s="386" t="s">
        <v>420</v>
      </c>
      <c r="C9" s="489" t="s">
        <v>421</v>
      </c>
      <c r="D9" s="386" t="s">
        <v>422</v>
      </c>
      <c r="E9" s="600" t="s">
        <v>424</v>
      </c>
    </row>
    <row r="10" spans="1:5" s="282" customFormat="1" ht="12" customHeight="1" thickBot="1">
      <c r="A10" s="18" t="s">
        <v>9</v>
      </c>
      <c r="B10" s="19" t="s">
        <v>185</v>
      </c>
      <c r="C10" s="509">
        <f>+C11+C12+C13+C14+C15+C16</f>
        <v>135728259</v>
      </c>
      <c r="D10" s="267">
        <f>+D11+D12+D13+D14+D15+D16</f>
        <v>135728259</v>
      </c>
      <c r="E10" s="169">
        <f>+E11+E12+E13+E14+E15+E16</f>
        <v>149150869</v>
      </c>
    </row>
    <row r="11" spans="1:5" s="282" customFormat="1" ht="12" customHeight="1">
      <c r="A11" s="13" t="s">
        <v>70</v>
      </c>
      <c r="B11" s="283" t="s">
        <v>186</v>
      </c>
      <c r="C11" s="510">
        <v>65126950</v>
      </c>
      <c r="D11" s="269">
        <v>65126950</v>
      </c>
      <c r="E11" s="171">
        <v>67585950</v>
      </c>
    </row>
    <row r="12" spans="1:5" s="282" customFormat="1" ht="12" customHeight="1">
      <c r="A12" s="12" t="s">
        <v>71</v>
      </c>
      <c r="B12" s="284" t="s">
        <v>187</v>
      </c>
      <c r="C12" s="511">
        <v>29291167</v>
      </c>
      <c r="D12" s="268">
        <v>29291167</v>
      </c>
      <c r="E12" s="170">
        <v>29681167</v>
      </c>
    </row>
    <row r="13" spans="1:5" s="282" customFormat="1" ht="12" customHeight="1">
      <c r="A13" s="12" t="s">
        <v>72</v>
      </c>
      <c r="B13" s="284" t="s">
        <v>460</v>
      </c>
      <c r="C13" s="511">
        <v>39257982</v>
      </c>
      <c r="D13" s="268">
        <v>39257982</v>
      </c>
      <c r="E13" s="170">
        <v>41489982</v>
      </c>
    </row>
    <row r="14" spans="1:5" s="282" customFormat="1" ht="12" customHeight="1">
      <c r="A14" s="12" t="s">
        <v>73</v>
      </c>
      <c r="B14" s="284" t="s">
        <v>188</v>
      </c>
      <c r="C14" s="511">
        <v>2052160</v>
      </c>
      <c r="D14" s="268">
        <v>2052160</v>
      </c>
      <c r="E14" s="170">
        <v>2122160</v>
      </c>
    </row>
    <row r="15" spans="1:5" s="282" customFormat="1" ht="12" customHeight="1">
      <c r="A15" s="12" t="s">
        <v>109</v>
      </c>
      <c r="B15" s="177" t="s">
        <v>361</v>
      </c>
      <c r="C15" s="511"/>
      <c r="D15" s="268"/>
      <c r="E15" s="170">
        <v>8271610</v>
      </c>
    </row>
    <row r="16" spans="1:5" s="282" customFormat="1" ht="12" customHeight="1" thickBot="1">
      <c r="A16" s="14" t="s">
        <v>74</v>
      </c>
      <c r="B16" s="178" t="s">
        <v>362</v>
      </c>
      <c r="C16" s="511"/>
      <c r="D16" s="268"/>
      <c r="E16" s="170"/>
    </row>
    <row r="17" spans="1:5" s="282" customFormat="1" ht="12" customHeight="1" thickBot="1">
      <c r="A17" s="18" t="s">
        <v>10</v>
      </c>
      <c r="B17" s="176" t="s">
        <v>189</v>
      </c>
      <c r="C17" s="509">
        <f>+C18+C19+C20+C21+C22</f>
        <v>25954036</v>
      </c>
      <c r="D17" s="267">
        <f>+D18+D19+D21+D22</f>
        <v>27058857</v>
      </c>
      <c r="E17" s="169">
        <f>+E18+E19+E21+E22+E20</f>
        <v>24221885</v>
      </c>
    </row>
    <row r="18" spans="1:5" s="282" customFormat="1" ht="12" customHeight="1">
      <c r="A18" s="13" t="s">
        <v>76</v>
      </c>
      <c r="B18" s="283" t="s">
        <v>190</v>
      </c>
      <c r="C18" s="510"/>
      <c r="D18" s="269"/>
      <c r="E18" s="171"/>
    </row>
    <row r="19" spans="1:5" s="282" customFormat="1" ht="12" customHeight="1">
      <c r="A19" s="12" t="s">
        <v>77</v>
      </c>
      <c r="B19" s="284" t="s">
        <v>191</v>
      </c>
      <c r="C19" s="511"/>
      <c r="D19" s="268"/>
      <c r="E19" s="170"/>
    </row>
    <row r="20" spans="1:5" s="282" customFormat="1" ht="12" customHeight="1">
      <c r="A20" s="12" t="s">
        <v>78</v>
      </c>
      <c r="B20" s="284" t="s">
        <v>352</v>
      </c>
      <c r="C20" s="511"/>
      <c r="D20" s="601"/>
      <c r="E20" s="170">
        <v>250000</v>
      </c>
    </row>
    <row r="21" spans="1:5" s="282" customFormat="1" ht="12" customHeight="1">
      <c r="A21" s="12" t="s">
        <v>79</v>
      </c>
      <c r="B21" s="284" t="s">
        <v>353</v>
      </c>
      <c r="C21" s="511"/>
      <c r="D21" s="268"/>
      <c r="E21" s="170"/>
    </row>
    <row r="22" spans="1:5" s="282" customFormat="1" ht="12" customHeight="1">
      <c r="A22" s="12" t="s">
        <v>80</v>
      </c>
      <c r="B22" s="284" t="s">
        <v>482</v>
      </c>
      <c r="C22" s="511">
        <v>25954036</v>
      </c>
      <c r="D22" s="268">
        <v>27058857</v>
      </c>
      <c r="E22" s="170">
        <v>23971885</v>
      </c>
    </row>
    <row r="23" spans="1:5" s="282" customFormat="1" ht="12" customHeight="1" thickBot="1">
      <c r="A23" s="14" t="s">
        <v>86</v>
      </c>
      <c r="B23" s="178" t="s">
        <v>193</v>
      </c>
      <c r="C23" s="512"/>
      <c r="D23" s="270"/>
      <c r="E23" s="172"/>
    </row>
    <row r="24" spans="1:5" s="282" customFormat="1" ht="12" customHeight="1" thickBot="1">
      <c r="A24" s="18" t="s">
        <v>11</v>
      </c>
      <c r="B24" s="19" t="s">
        <v>194</v>
      </c>
      <c r="C24" s="509">
        <f>+C25+C26+C27+C28+C29</f>
        <v>179629826</v>
      </c>
      <c r="D24" s="267">
        <f>+D25+D26+D27+D28+D29</f>
        <v>179629826</v>
      </c>
      <c r="E24" s="169">
        <f>+E25+E26+E27+E28+E29</f>
        <v>179629826</v>
      </c>
    </row>
    <row r="25" spans="1:5" s="282" customFormat="1" ht="12" customHeight="1">
      <c r="A25" s="13" t="s">
        <v>59</v>
      </c>
      <c r="B25" s="283" t="s">
        <v>195</v>
      </c>
      <c r="C25" s="510"/>
      <c r="D25" s="269"/>
      <c r="E25" s="171"/>
    </row>
    <row r="26" spans="1:5" s="282" customFormat="1" ht="12" customHeight="1">
      <c r="A26" s="12" t="s">
        <v>60</v>
      </c>
      <c r="B26" s="284" t="s">
        <v>196</v>
      </c>
      <c r="C26" s="511"/>
      <c r="D26" s="268"/>
      <c r="E26" s="170"/>
    </row>
    <row r="27" spans="1:5" s="282" customFormat="1" ht="12" customHeight="1">
      <c r="A27" s="12" t="s">
        <v>61</v>
      </c>
      <c r="B27" s="284" t="s">
        <v>354</v>
      </c>
      <c r="C27" s="511"/>
      <c r="D27" s="268"/>
      <c r="E27" s="170"/>
    </row>
    <row r="28" spans="1:5" s="282" customFormat="1" ht="12" customHeight="1">
      <c r="A28" s="12" t="s">
        <v>62</v>
      </c>
      <c r="B28" s="284" t="s">
        <v>355</v>
      </c>
      <c r="C28" s="511"/>
      <c r="D28" s="268"/>
      <c r="E28" s="170"/>
    </row>
    <row r="29" spans="1:5" s="282" customFormat="1" ht="12" customHeight="1">
      <c r="A29" s="12" t="s">
        <v>123</v>
      </c>
      <c r="B29" s="284" t="s">
        <v>197</v>
      </c>
      <c r="C29" s="511">
        <v>179629826</v>
      </c>
      <c r="D29" s="268">
        <v>179629826</v>
      </c>
      <c r="E29" s="170">
        <v>179629826</v>
      </c>
    </row>
    <row r="30" spans="1:5" s="379" customFormat="1" ht="12" customHeight="1" thickBot="1">
      <c r="A30" s="387" t="s">
        <v>124</v>
      </c>
      <c r="B30" s="377" t="s">
        <v>477</v>
      </c>
      <c r="C30" s="513">
        <v>179629826</v>
      </c>
      <c r="D30" s="566">
        <v>179629826</v>
      </c>
      <c r="E30" s="563">
        <v>179629826</v>
      </c>
    </row>
    <row r="31" spans="1:5" s="282" customFormat="1" ht="12" customHeight="1" thickBot="1">
      <c r="A31" s="18" t="s">
        <v>125</v>
      </c>
      <c r="B31" s="19" t="s">
        <v>461</v>
      </c>
      <c r="C31" s="514">
        <f>SUM(C32:C38)</f>
        <v>37470000</v>
      </c>
      <c r="D31" s="274">
        <f>SUM(D32:D38)</f>
        <v>37470000</v>
      </c>
      <c r="E31" s="314">
        <f>SUM(E32:E38)</f>
        <v>37470000</v>
      </c>
    </row>
    <row r="32" spans="1:5" s="282" customFormat="1" ht="12" customHeight="1">
      <c r="A32" s="13" t="s">
        <v>200</v>
      </c>
      <c r="B32" s="283" t="s">
        <v>465</v>
      </c>
      <c r="C32" s="510"/>
      <c r="D32" s="269"/>
      <c r="E32" s="171"/>
    </row>
    <row r="33" spans="1:5" s="282" customFormat="1" ht="12" customHeight="1">
      <c r="A33" s="12" t="s">
        <v>201</v>
      </c>
      <c r="B33" s="284" t="s">
        <v>568</v>
      </c>
      <c r="C33" s="511">
        <v>8000000</v>
      </c>
      <c r="D33" s="268">
        <v>8000000</v>
      </c>
      <c r="E33" s="170">
        <v>8000000</v>
      </c>
    </row>
    <row r="34" spans="1:5" s="282" customFormat="1" ht="12" customHeight="1">
      <c r="A34" s="12" t="s">
        <v>202</v>
      </c>
      <c r="B34" s="284" t="s">
        <v>467</v>
      </c>
      <c r="C34" s="511">
        <v>25000000</v>
      </c>
      <c r="D34" s="268">
        <v>25000000</v>
      </c>
      <c r="E34" s="170">
        <v>25000000</v>
      </c>
    </row>
    <row r="35" spans="1:5" s="282" customFormat="1" ht="12" customHeight="1">
      <c r="A35" s="12" t="s">
        <v>203</v>
      </c>
      <c r="B35" s="284" t="s">
        <v>468</v>
      </c>
      <c r="C35" s="511"/>
      <c r="D35" s="268"/>
      <c r="E35" s="170"/>
    </row>
    <row r="36" spans="1:5" s="282" customFormat="1" ht="12" customHeight="1">
      <c r="A36" s="12" t="s">
        <v>462</v>
      </c>
      <c r="B36" s="284" t="s">
        <v>204</v>
      </c>
      <c r="C36" s="511">
        <v>3900000</v>
      </c>
      <c r="D36" s="268">
        <v>3900000</v>
      </c>
      <c r="E36" s="170">
        <v>3900000</v>
      </c>
    </row>
    <row r="37" spans="1:5" s="282" customFormat="1" ht="12" customHeight="1">
      <c r="A37" s="12" t="s">
        <v>463</v>
      </c>
      <c r="B37" s="284" t="s">
        <v>205</v>
      </c>
      <c r="C37" s="511"/>
      <c r="D37" s="268"/>
      <c r="E37" s="170"/>
    </row>
    <row r="38" spans="1:5" s="282" customFormat="1" ht="12" customHeight="1" thickBot="1">
      <c r="A38" s="14" t="s">
        <v>464</v>
      </c>
      <c r="B38" s="360" t="s">
        <v>206</v>
      </c>
      <c r="C38" s="512">
        <v>570000</v>
      </c>
      <c r="D38" s="270">
        <v>570000</v>
      </c>
      <c r="E38" s="172">
        <v>570000</v>
      </c>
    </row>
    <row r="39" spans="1:5" s="282" customFormat="1" ht="12" customHeight="1" thickBot="1">
      <c r="A39" s="18" t="s">
        <v>13</v>
      </c>
      <c r="B39" s="19" t="s">
        <v>363</v>
      </c>
      <c r="C39" s="509">
        <f>SUM(C40:C50)</f>
        <v>46810515</v>
      </c>
      <c r="D39" s="267">
        <f>SUM(D40:D50)</f>
        <v>46810515</v>
      </c>
      <c r="E39" s="169">
        <f>SUM(E40:E50)</f>
        <v>46810515</v>
      </c>
    </row>
    <row r="40" spans="1:5" s="282" customFormat="1" ht="12" customHeight="1">
      <c r="A40" s="13" t="s">
        <v>63</v>
      </c>
      <c r="B40" s="283" t="s">
        <v>209</v>
      </c>
      <c r="C40" s="510"/>
      <c r="D40" s="269"/>
      <c r="E40" s="171"/>
    </row>
    <row r="41" spans="1:5" s="282" customFormat="1" ht="12" customHeight="1">
      <c r="A41" s="12" t="s">
        <v>64</v>
      </c>
      <c r="B41" s="284" t="s">
        <v>210</v>
      </c>
      <c r="C41" s="511">
        <v>18822824</v>
      </c>
      <c r="D41" s="268">
        <v>18822824</v>
      </c>
      <c r="E41" s="170">
        <v>18822824</v>
      </c>
    </row>
    <row r="42" spans="1:5" s="282" customFormat="1" ht="12" customHeight="1">
      <c r="A42" s="12" t="s">
        <v>65</v>
      </c>
      <c r="B42" s="284" t="s">
        <v>211</v>
      </c>
      <c r="C42" s="511">
        <v>285000</v>
      </c>
      <c r="D42" s="268">
        <v>285000</v>
      </c>
      <c r="E42" s="170">
        <v>285000</v>
      </c>
    </row>
    <row r="43" spans="1:5" s="282" customFormat="1" ht="12" customHeight="1">
      <c r="A43" s="12" t="s">
        <v>127</v>
      </c>
      <c r="B43" s="284" t="s">
        <v>212</v>
      </c>
      <c r="C43" s="511">
        <v>2703595</v>
      </c>
      <c r="D43" s="268">
        <v>2703595</v>
      </c>
      <c r="E43" s="170">
        <v>2703595</v>
      </c>
    </row>
    <row r="44" spans="1:5" s="282" customFormat="1" ht="12" customHeight="1">
      <c r="A44" s="12" t="s">
        <v>128</v>
      </c>
      <c r="B44" s="284" t="s">
        <v>213</v>
      </c>
      <c r="C44" s="511">
        <v>13623520</v>
      </c>
      <c r="D44" s="268">
        <v>13623520</v>
      </c>
      <c r="E44" s="170">
        <v>13623520</v>
      </c>
    </row>
    <row r="45" spans="1:5" s="282" customFormat="1" ht="12" customHeight="1">
      <c r="A45" s="12" t="s">
        <v>129</v>
      </c>
      <c r="B45" s="284" t="s">
        <v>214</v>
      </c>
      <c r="C45" s="511">
        <v>8899157</v>
      </c>
      <c r="D45" s="268">
        <v>8899157</v>
      </c>
      <c r="E45" s="170">
        <v>8899157</v>
      </c>
    </row>
    <row r="46" spans="1:5" s="282" customFormat="1" ht="12" customHeight="1">
      <c r="A46" s="12" t="s">
        <v>130</v>
      </c>
      <c r="B46" s="284" t="s">
        <v>215</v>
      </c>
      <c r="C46" s="511"/>
      <c r="D46" s="268"/>
      <c r="E46" s="170"/>
    </row>
    <row r="47" spans="1:5" s="282" customFormat="1" ht="12" customHeight="1">
      <c r="A47" s="12" t="s">
        <v>131</v>
      </c>
      <c r="B47" s="284" t="s">
        <v>469</v>
      </c>
      <c r="C47" s="511"/>
      <c r="D47" s="268"/>
      <c r="E47" s="170"/>
    </row>
    <row r="48" spans="1:5" s="282" customFormat="1" ht="12" customHeight="1">
      <c r="A48" s="12" t="s">
        <v>207</v>
      </c>
      <c r="B48" s="284" t="s">
        <v>217</v>
      </c>
      <c r="C48" s="515"/>
      <c r="D48" s="271"/>
      <c r="E48" s="173"/>
    </row>
    <row r="49" spans="1:5" s="282" customFormat="1" ht="12" customHeight="1">
      <c r="A49" s="14" t="s">
        <v>208</v>
      </c>
      <c r="B49" s="285" t="s">
        <v>365</v>
      </c>
      <c r="C49" s="516"/>
      <c r="D49" s="272"/>
      <c r="E49" s="174"/>
    </row>
    <row r="50" spans="1:5" s="282" customFormat="1" ht="12" customHeight="1" thickBot="1">
      <c r="A50" s="14" t="s">
        <v>364</v>
      </c>
      <c r="B50" s="178" t="s">
        <v>218</v>
      </c>
      <c r="C50" s="516">
        <v>2476419</v>
      </c>
      <c r="D50" s="272">
        <v>2476419</v>
      </c>
      <c r="E50" s="174">
        <v>2476419</v>
      </c>
    </row>
    <row r="51" spans="1:5" s="282" customFormat="1" ht="12" customHeight="1" thickBot="1">
      <c r="A51" s="18" t="s">
        <v>14</v>
      </c>
      <c r="B51" s="19" t="s">
        <v>219</v>
      </c>
      <c r="C51" s="509">
        <f>SUM(C52:C56)</f>
        <v>0</v>
      </c>
      <c r="D51" s="267">
        <f>SUM(D52:D56)</f>
        <v>4750000</v>
      </c>
      <c r="E51" s="169">
        <f>SUM(E52:E56)</f>
        <v>4750000</v>
      </c>
    </row>
    <row r="52" spans="1:5" s="282" customFormat="1" ht="12" customHeight="1">
      <c r="A52" s="13" t="s">
        <v>66</v>
      </c>
      <c r="B52" s="283" t="s">
        <v>223</v>
      </c>
      <c r="C52" s="517"/>
      <c r="D52" s="328"/>
      <c r="E52" s="175"/>
    </row>
    <row r="53" spans="1:5" s="282" customFormat="1" ht="12" customHeight="1">
      <c r="A53" s="12" t="s">
        <v>67</v>
      </c>
      <c r="B53" s="284" t="s">
        <v>224</v>
      </c>
      <c r="C53" s="515"/>
      <c r="D53" s="271">
        <v>4750000</v>
      </c>
      <c r="E53" s="173">
        <v>4750000</v>
      </c>
    </row>
    <row r="54" spans="1:5" s="282" customFormat="1" ht="12" customHeight="1">
      <c r="A54" s="12" t="s">
        <v>220</v>
      </c>
      <c r="B54" s="284" t="s">
        <v>225</v>
      </c>
      <c r="C54" s="515"/>
      <c r="D54" s="271"/>
      <c r="E54" s="173"/>
    </row>
    <row r="55" spans="1:5" s="282" customFormat="1" ht="12" customHeight="1">
      <c r="A55" s="12" t="s">
        <v>221</v>
      </c>
      <c r="B55" s="284" t="s">
        <v>226</v>
      </c>
      <c r="C55" s="515"/>
      <c r="D55" s="271"/>
      <c r="E55" s="173"/>
    </row>
    <row r="56" spans="1:5" s="282" customFormat="1" ht="12" customHeight="1" thickBot="1">
      <c r="A56" s="14" t="s">
        <v>222</v>
      </c>
      <c r="B56" s="178" t="s">
        <v>227</v>
      </c>
      <c r="C56" s="516"/>
      <c r="D56" s="272"/>
      <c r="E56" s="174"/>
    </row>
    <row r="57" spans="1:5" s="282" customFormat="1" ht="12" customHeight="1" thickBot="1">
      <c r="A57" s="18" t="s">
        <v>132</v>
      </c>
      <c r="B57" s="19" t="s">
        <v>228</v>
      </c>
      <c r="C57" s="509">
        <f>SUM(C58:C60)</f>
        <v>1490000</v>
      </c>
      <c r="D57" s="267">
        <f>SUM(D58:D60)</f>
        <v>1490000</v>
      </c>
      <c r="E57" s="169">
        <f>SUM(E58:E60)</f>
        <v>1490000</v>
      </c>
    </row>
    <row r="58" spans="1:5" s="282" customFormat="1" ht="12" customHeight="1">
      <c r="A58" s="13" t="s">
        <v>68</v>
      </c>
      <c r="B58" s="283" t="s">
        <v>229</v>
      </c>
      <c r="C58" s="510"/>
      <c r="D58" s="269"/>
      <c r="E58" s="171"/>
    </row>
    <row r="59" spans="1:5" s="282" customFormat="1" ht="12" customHeight="1">
      <c r="A59" s="12" t="s">
        <v>69</v>
      </c>
      <c r="B59" s="284" t="s">
        <v>356</v>
      </c>
      <c r="C59" s="511"/>
      <c r="D59" s="268"/>
      <c r="E59" s="170"/>
    </row>
    <row r="60" spans="1:5" s="282" customFormat="1" ht="12" customHeight="1">
      <c r="A60" s="12" t="s">
        <v>232</v>
      </c>
      <c r="B60" s="284" t="s">
        <v>230</v>
      </c>
      <c r="C60" s="511">
        <v>1490000</v>
      </c>
      <c r="D60" s="268">
        <v>1490000</v>
      </c>
      <c r="E60" s="170">
        <v>1490000</v>
      </c>
    </row>
    <row r="61" spans="1:5" s="282" customFormat="1" ht="12" customHeight="1" thickBot="1">
      <c r="A61" s="14" t="s">
        <v>233</v>
      </c>
      <c r="B61" s="178" t="s">
        <v>231</v>
      </c>
      <c r="C61" s="512"/>
      <c r="D61" s="270"/>
      <c r="E61" s="172"/>
    </row>
    <row r="62" spans="1:5" s="282" customFormat="1" ht="12" customHeight="1" thickBot="1">
      <c r="A62" s="18" t="s">
        <v>16</v>
      </c>
      <c r="B62" s="176" t="s">
        <v>234</v>
      </c>
      <c r="C62" s="509">
        <f>SUM(C63:C65)</f>
        <v>100000</v>
      </c>
      <c r="D62" s="267">
        <f>SUM(D63:D65)</f>
        <v>100000</v>
      </c>
      <c r="E62" s="169">
        <f>SUM(E63:E65)</f>
        <v>100000</v>
      </c>
    </row>
    <row r="63" spans="1:5" s="282" customFormat="1" ht="12" customHeight="1">
      <c r="A63" s="13" t="s">
        <v>133</v>
      </c>
      <c r="B63" s="283" t="s">
        <v>236</v>
      </c>
      <c r="C63" s="515"/>
      <c r="D63" s="271"/>
      <c r="E63" s="173"/>
    </row>
    <row r="64" spans="1:5" s="282" customFormat="1" ht="12" customHeight="1">
      <c r="A64" s="12" t="s">
        <v>134</v>
      </c>
      <c r="B64" s="284" t="s">
        <v>357</v>
      </c>
      <c r="C64" s="515">
        <v>100000</v>
      </c>
      <c r="D64" s="271">
        <v>100000</v>
      </c>
      <c r="E64" s="173">
        <v>100000</v>
      </c>
    </row>
    <row r="65" spans="1:5" s="282" customFormat="1" ht="12" customHeight="1">
      <c r="A65" s="12" t="s">
        <v>164</v>
      </c>
      <c r="B65" s="284" t="s">
        <v>237</v>
      </c>
      <c r="C65" s="515"/>
      <c r="D65" s="271"/>
      <c r="E65" s="173"/>
    </row>
    <row r="66" spans="1:5" s="282" customFormat="1" ht="12" customHeight="1" thickBot="1">
      <c r="A66" s="14" t="s">
        <v>235</v>
      </c>
      <c r="B66" s="178" t="s">
        <v>238</v>
      </c>
      <c r="C66" s="515"/>
      <c r="D66" s="271"/>
      <c r="E66" s="173"/>
    </row>
    <row r="67" spans="1:5" s="282" customFormat="1" ht="12" customHeight="1" thickBot="1">
      <c r="A67" s="348" t="s">
        <v>404</v>
      </c>
      <c r="B67" s="19" t="s">
        <v>239</v>
      </c>
      <c r="C67" s="514">
        <f>+C10+C17+C24+C31+C39+C51+C57+C62</f>
        <v>427182636</v>
      </c>
      <c r="D67" s="274">
        <f>+D10+D17+D24+D31+D39+D51+D57+D62</f>
        <v>433037457</v>
      </c>
      <c r="E67" s="314">
        <f>+E10+E17+E24+E31+E39+E51+E57+E62</f>
        <v>443623095</v>
      </c>
    </row>
    <row r="68" spans="1:5" s="282" customFormat="1" ht="12" customHeight="1" thickBot="1">
      <c r="A68" s="329" t="s">
        <v>240</v>
      </c>
      <c r="B68" s="176" t="s">
        <v>241</v>
      </c>
      <c r="C68" s="509">
        <f>SUM(C69:C71)</f>
        <v>0</v>
      </c>
      <c r="D68" s="267">
        <f>SUM(D69:D71)</f>
        <v>0</v>
      </c>
      <c r="E68" s="169">
        <f>SUM(E69:E71)</f>
        <v>0</v>
      </c>
    </row>
    <row r="69" spans="1:5" s="282" customFormat="1" ht="12" customHeight="1">
      <c r="A69" s="13" t="s">
        <v>269</v>
      </c>
      <c r="B69" s="283" t="s">
        <v>242</v>
      </c>
      <c r="C69" s="515"/>
      <c r="D69" s="271"/>
      <c r="E69" s="173"/>
    </row>
    <row r="70" spans="1:5" s="282" customFormat="1" ht="12" customHeight="1">
      <c r="A70" s="12" t="s">
        <v>278</v>
      </c>
      <c r="B70" s="284" t="s">
        <v>243</v>
      </c>
      <c r="C70" s="515"/>
      <c r="D70" s="271"/>
      <c r="E70" s="173"/>
    </row>
    <row r="71" spans="1:5" s="282" customFormat="1" ht="12" customHeight="1" thickBot="1">
      <c r="A71" s="14" t="s">
        <v>279</v>
      </c>
      <c r="B71" s="342" t="s">
        <v>478</v>
      </c>
      <c r="C71" s="515"/>
      <c r="D71" s="271"/>
      <c r="E71" s="173"/>
    </row>
    <row r="72" spans="1:5" s="282" customFormat="1" ht="12" customHeight="1" thickBot="1">
      <c r="A72" s="329" t="s">
        <v>245</v>
      </c>
      <c r="B72" s="176" t="s">
        <v>246</v>
      </c>
      <c r="C72" s="509">
        <f>SUM(C73:C76)</f>
        <v>0</v>
      </c>
      <c r="D72" s="267">
        <f>SUM(D73:D76)</f>
        <v>0</v>
      </c>
      <c r="E72" s="169">
        <f>SUM(E73:E76)</f>
        <v>0</v>
      </c>
    </row>
    <row r="73" spans="1:5" s="282" customFormat="1" ht="12" customHeight="1">
      <c r="A73" s="13" t="s">
        <v>110</v>
      </c>
      <c r="B73" s="283" t="s">
        <v>247</v>
      </c>
      <c r="C73" s="515"/>
      <c r="D73" s="271"/>
      <c r="E73" s="173"/>
    </row>
    <row r="74" spans="1:5" s="282" customFormat="1" ht="12" customHeight="1">
      <c r="A74" s="12" t="s">
        <v>111</v>
      </c>
      <c r="B74" s="284" t="s">
        <v>479</v>
      </c>
      <c r="C74" s="515"/>
      <c r="D74" s="271"/>
      <c r="E74" s="173"/>
    </row>
    <row r="75" spans="1:5" s="282" customFormat="1" ht="12" customHeight="1" thickBot="1">
      <c r="A75" s="14" t="s">
        <v>270</v>
      </c>
      <c r="B75" s="285" t="s">
        <v>248</v>
      </c>
      <c r="C75" s="516"/>
      <c r="D75" s="272"/>
      <c r="E75" s="174"/>
    </row>
    <row r="76" spans="1:5" s="282" customFormat="1" ht="12" customHeight="1" thickBot="1">
      <c r="A76" s="389" t="s">
        <v>271</v>
      </c>
      <c r="B76" s="390" t="s">
        <v>480</v>
      </c>
      <c r="C76" s="518"/>
      <c r="D76" s="534"/>
      <c r="E76" s="532"/>
    </row>
    <row r="77" spans="1:5" s="282" customFormat="1" ht="12" customHeight="1" thickBot="1">
      <c r="A77" s="329" t="s">
        <v>249</v>
      </c>
      <c r="B77" s="176" t="s">
        <v>250</v>
      </c>
      <c r="C77" s="509">
        <f>SUM(C78:C79)</f>
        <v>98631819</v>
      </c>
      <c r="D77" s="267">
        <f>SUM(D78:D79)</f>
        <v>98631819</v>
      </c>
      <c r="E77" s="169">
        <f>SUM(E78:E79)</f>
        <v>98631819</v>
      </c>
    </row>
    <row r="78" spans="1:5" s="282" customFormat="1" ht="12" customHeight="1" thickBot="1">
      <c r="A78" s="11" t="s">
        <v>272</v>
      </c>
      <c r="B78" s="388" t="s">
        <v>251</v>
      </c>
      <c r="C78" s="516">
        <v>98631819</v>
      </c>
      <c r="D78" s="272">
        <v>98631819</v>
      </c>
      <c r="E78" s="174">
        <v>98631819</v>
      </c>
    </row>
    <row r="79" spans="1:5" s="282" customFormat="1" ht="12" customHeight="1" thickBot="1">
      <c r="A79" s="389" t="s">
        <v>273</v>
      </c>
      <c r="B79" s="390" t="s">
        <v>252</v>
      </c>
      <c r="C79" s="518"/>
      <c r="D79" s="534"/>
      <c r="E79" s="532"/>
    </row>
    <row r="80" spans="1:5" s="282" customFormat="1" ht="12" customHeight="1" thickBot="1">
      <c r="A80" s="329" t="s">
        <v>253</v>
      </c>
      <c r="B80" s="176" t="s">
        <v>254</v>
      </c>
      <c r="C80" s="509">
        <f>SUM(C81:C83)</f>
        <v>0</v>
      </c>
      <c r="D80" s="267">
        <f>SUM(D81:D83)</f>
        <v>534462</v>
      </c>
      <c r="E80" s="169">
        <f>SUM(E81:E83)</f>
        <v>534462</v>
      </c>
    </row>
    <row r="81" spans="1:5" s="282" customFormat="1" ht="12" customHeight="1">
      <c r="A81" s="13" t="s">
        <v>274</v>
      </c>
      <c r="B81" s="283" t="s">
        <v>255</v>
      </c>
      <c r="C81" s="515"/>
      <c r="D81" s="271">
        <v>534462</v>
      </c>
      <c r="E81" s="173">
        <v>534462</v>
      </c>
    </row>
    <row r="82" spans="1:5" s="282" customFormat="1" ht="12" customHeight="1">
      <c r="A82" s="12" t="s">
        <v>275</v>
      </c>
      <c r="B82" s="284" t="s">
        <v>256</v>
      </c>
      <c r="C82" s="515"/>
      <c r="D82" s="271"/>
      <c r="E82" s="173"/>
    </row>
    <row r="83" spans="1:5" s="282" customFormat="1" ht="12" customHeight="1" thickBot="1">
      <c r="A83" s="16" t="s">
        <v>276</v>
      </c>
      <c r="B83" s="391" t="s">
        <v>481</v>
      </c>
      <c r="C83" s="519"/>
      <c r="D83" s="535"/>
      <c r="E83" s="533"/>
    </row>
    <row r="84" spans="1:5" s="282" customFormat="1" ht="12" customHeight="1" thickBot="1">
      <c r="A84" s="329" t="s">
        <v>257</v>
      </c>
      <c r="B84" s="176" t="s">
        <v>277</v>
      </c>
      <c r="C84" s="509">
        <f>SUM(C85:C88)</f>
        <v>0</v>
      </c>
      <c r="D84" s="267">
        <f>SUM(D85:D88)</f>
        <v>0</v>
      </c>
      <c r="E84" s="169">
        <f>SUM(E85:E88)</f>
        <v>0</v>
      </c>
    </row>
    <row r="85" spans="1:5" s="282" customFormat="1" ht="12" customHeight="1">
      <c r="A85" s="287" t="s">
        <v>258</v>
      </c>
      <c r="B85" s="283" t="s">
        <v>259</v>
      </c>
      <c r="C85" s="515"/>
      <c r="D85" s="271"/>
      <c r="E85" s="173"/>
    </row>
    <row r="86" spans="1:5" s="282" customFormat="1" ht="12" customHeight="1">
      <c r="A86" s="288" t="s">
        <v>260</v>
      </c>
      <c r="B86" s="284" t="s">
        <v>261</v>
      </c>
      <c r="C86" s="515"/>
      <c r="D86" s="271"/>
      <c r="E86" s="173"/>
    </row>
    <row r="87" spans="1:5" s="282" customFormat="1" ht="12" customHeight="1">
      <c r="A87" s="288" t="s">
        <v>262</v>
      </c>
      <c r="B87" s="284" t="s">
        <v>263</v>
      </c>
      <c r="C87" s="515"/>
      <c r="D87" s="271"/>
      <c r="E87" s="173"/>
    </row>
    <row r="88" spans="1:5" s="282" customFormat="1" ht="12" customHeight="1" thickBot="1">
      <c r="A88" s="289" t="s">
        <v>264</v>
      </c>
      <c r="B88" s="178" t="s">
        <v>265</v>
      </c>
      <c r="C88" s="515"/>
      <c r="D88" s="271"/>
      <c r="E88" s="173"/>
    </row>
    <row r="89" spans="1:5" s="282" customFormat="1" ht="12" customHeight="1" thickBot="1">
      <c r="A89" s="329" t="s">
        <v>266</v>
      </c>
      <c r="B89" s="176" t="s">
        <v>403</v>
      </c>
      <c r="C89" s="520"/>
      <c r="D89" s="331"/>
      <c r="E89" s="332"/>
    </row>
    <row r="90" spans="1:5" s="282" customFormat="1" ht="13.5" customHeight="1" thickBot="1">
      <c r="A90" s="329" t="s">
        <v>268</v>
      </c>
      <c r="B90" s="176" t="s">
        <v>267</v>
      </c>
      <c r="C90" s="520"/>
      <c r="D90" s="331"/>
      <c r="E90" s="332"/>
    </row>
    <row r="91" spans="1:5" s="282" customFormat="1" ht="15.75" customHeight="1" thickBot="1">
      <c r="A91" s="329" t="s">
        <v>280</v>
      </c>
      <c r="B91" s="290" t="s">
        <v>406</v>
      </c>
      <c r="C91" s="514">
        <f>+C68+C72+C77+C80+C84+C90+C89</f>
        <v>98631819</v>
      </c>
      <c r="D91" s="274">
        <f>+D68+D72+D77+D80+D84+D90+D89</f>
        <v>99166281</v>
      </c>
      <c r="E91" s="314">
        <f>+E68+E72+E77+E80+E84+E90+E89</f>
        <v>99166281</v>
      </c>
    </row>
    <row r="92" spans="1:5" s="282" customFormat="1" ht="16.5" customHeight="1" thickBot="1">
      <c r="A92" s="330" t="s">
        <v>405</v>
      </c>
      <c r="B92" s="291" t="s">
        <v>407</v>
      </c>
      <c r="C92" s="514">
        <f>+C67+C91</f>
        <v>525814455</v>
      </c>
      <c r="D92" s="274">
        <f>+D67+D91</f>
        <v>532203738</v>
      </c>
      <c r="E92" s="314">
        <f>+E67+E91</f>
        <v>542789376</v>
      </c>
    </row>
    <row r="93" spans="1:5" s="282" customFormat="1" ht="10.5" customHeight="1">
      <c r="A93" s="3"/>
      <c r="B93" s="4"/>
      <c r="C93" s="4"/>
      <c r="D93" s="4"/>
      <c r="E93" s="188"/>
    </row>
    <row r="94" spans="1:5" ht="16.5" customHeight="1">
      <c r="A94" s="633" t="s">
        <v>38</v>
      </c>
      <c r="B94" s="633"/>
      <c r="C94" s="633"/>
      <c r="D94" s="633"/>
      <c r="E94" s="633"/>
    </row>
    <row r="95" spans="1:5" s="292" customFormat="1" ht="16.5" customHeight="1" thickBot="1">
      <c r="A95" s="630" t="s">
        <v>114</v>
      </c>
      <c r="B95" s="630"/>
      <c r="C95" s="487"/>
      <c r="D95" s="487"/>
      <c r="E95" s="398" t="str">
        <f>E7</f>
        <v>Forintban!</v>
      </c>
    </row>
    <row r="96" spans="1:5" ht="37.5" customHeight="1" thickBot="1">
      <c r="A96" s="382" t="s">
        <v>58</v>
      </c>
      <c r="B96" s="383" t="s">
        <v>39</v>
      </c>
      <c r="C96" s="488" t="s">
        <v>608</v>
      </c>
      <c r="D96" s="383" t="str">
        <f>+D8</f>
        <v>2019. évi I. módosított előirányzat (2019.04.30.)</v>
      </c>
      <c r="E96" s="602" t="str">
        <f>+E8</f>
        <v>2019. évi II. módosított előirányzat (2019.09.30.)</v>
      </c>
    </row>
    <row r="97" spans="1:5" s="281" customFormat="1" ht="12" customHeight="1" thickBot="1">
      <c r="A97" s="382"/>
      <c r="B97" s="383" t="s">
        <v>420</v>
      </c>
      <c r="C97" s="498" t="s">
        <v>421</v>
      </c>
      <c r="D97" s="383" t="s">
        <v>422</v>
      </c>
      <c r="E97" s="602" t="s">
        <v>424</v>
      </c>
    </row>
    <row r="98" spans="1:5" ht="12" customHeight="1" thickBot="1">
      <c r="A98" s="20" t="s">
        <v>9</v>
      </c>
      <c r="B98" s="24" t="s">
        <v>366</v>
      </c>
      <c r="C98" s="521">
        <f>C99+C100+C101+C102+C103+C116</f>
        <v>273936964</v>
      </c>
      <c r="D98" s="266">
        <f>D99+D100+D101+D102+D103+D116</f>
        <v>279791785</v>
      </c>
      <c r="E98" s="351">
        <f>E99+E100+E101+E102+E103+E116</f>
        <v>287530452</v>
      </c>
    </row>
    <row r="99" spans="1:5" ht="12" customHeight="1">
      <c r="A99" s="15" t="s">
        <v>70</v>
      </c>
      <c r="B99" s="8" t="s">
        <v>40</v>
      </c>
      <c r="C99" s="522">
        <v>122890595</v>
      </c>
      <c r="D99" s="356">
        <v>123745595</v>
      </c>
      <c r="E99" s="352">
        <v>128127025</v>
      </c>
    </row>
    <row r="100" spans="1:5" ht="12" customHeight="1">
      <c r="A100" s="12" t="s">
        <v>71</v>
      </c>
      <c r="B100" s="6" t="s">
        <v>135</v>
      </c>
      <c r="C100" s="511">
        <v>23248163</v>
      </c>
      <c r="D100" s="268">
        <v>23408163</v>
      </c>
      <c r="E100" s="170">
        <v>24057641</v>
      </c>
    </row>
    <row r="101" spans="1:5" ht="12" customHeight="1">
      <c r="A101" s="12" t="s">
        <v>72</v>
      </c>
      <c r="B101" s="6" t="s">
        <v>103</v>
      </c>
      <c r="C101" s="512">
        <v>107333638</v>
      </c>
      <c r="D101" s="270">
        <v>107423459</v>
      </c>
      <c r="E101" s="172">
        <v>111671029</v>
      </c>
    </row>
    <row r="102" spans="1:5" ht="12" customHeight="1">
      <c r="A102" s="12" t="s">
        <v>73</v>
      </c>
      <c r="B102" s="9" t="s">
        <v>136</v>
      </c>
      <c r="C102" s="512">
        <v>2313000</v>
      </c>
      <c r="D102" s="270">
        <v>2313000</v>
      </c>
      <c r="E102" s="172">
        <v>2706000</v>
      </c>
    </row>
    <row r="103" spans="1:5" ht="12" customHeight="1">
      <c r="A103" s="12" t="s">
        <v>81</v>
      </c>
      <c r="B103" s="17" t="s">
        <v>137</v>
      </c>
      <c r="C103" s="512">
        <f>C110+C115</f>
        <v>9841320</v>
      </c>
      <c r="D103" s="270">
        <f>D110+D115+D106</f>
        <v>12915889</v>
      </c>
      <c r="E103" s="172">
        <f>E110+E115+E106+E108</f>
        <v>14195783</v>
      </c>
    </row>
    <row r="104" spans="1:5" ht="12" customHeight="1">
      <c r="A104" s="12" t="s">
        <v>74</v>
      </c>
      <c r="B104" s="6" t="s">
        <v>371</v>
      </c>
      <c r="C104" s="512"/>
      <c r="D104" s="270"/>
      <c r="E104" s="172"/>
    </row>
    <row r="105" spans="1:5" ht="12" customHeight="1">
      <c r="A105" s="12" t="s">
        <v>75</v>
      </c>
      <c r="B105" s="89" t="s">
        <v>370</v>
      </c>
      <c r="C105" s="512"/>
      <c r="D105" s="270"/>
      <c r="E105" s="172"/>
    </row>
    <row r="106" spans="1:5" ht="12" customHeight="1">
      <c r="A106" s="12" t="s">
        <v>82</v>
      </c>
      <c r="B106" s="89" t="s">
        <v>369</v>
      </c>
      <c r="C106" s="512"/>
      <c r="D106" s="270">
        <v>978280</v>
      </c>
      <c r="E106" s="172">
        <v>978280</v>
      </c>
    </row>
    <row r="107" spans="1:5" ht="12" customHeight="1">
      <c r="A107" s="12" t="s">
        <v>83</v>
      </c>
      <c r="B107" s="87" t="s">
        <v>283</v>
      </c>
      <c r="C107" s="512"/>
      <c r="D107" s="270"/>
      <c r="E107" s="172"/>
    </row>
    <row r="108" spans="1:5" ht="12" customHeight="1">
      <c r="A108" s="12" t="s">
        <v>84</v>
      </c>
      <c r="B108" s="88" t="s">
        <v>284</v>
      </c>
      <c r="C108" s="512"/>
      <c r="D108" s="270"/>
      <c r="E108" s="172">
        <v>250000</v>
      </c>
    </row>
    <row r="109" spans="1:5" ht="12" customHeight="1">
      <c r="A109" s="12" t="s">
        <v>85</v>
      </c>
      <c r="B109" s="88" t="s">
        <v>285</v>
      </c>
      <c r="C109" s="512"/>
      <c r="D109" s="270"/>
      <c r="E109" s="172"/>
    </row>
    <row r="110" spans="1:5" ht="12" customHeight="1">
      <c r="A110" s="12" t="s">
        <v>87</v>
      </c>
      <c r="B110" s="87" t="s">
        <v>286</v>
      </c>
      <c r="C110" s="512">
        <v>2263320</v>
      </c>
      <c r="D110" s="270">
        <v>3939609</v>
      </c>
      <c r="E110" s="172">
        <v>4969503</v>
      </c>
    </row>
    <row r="111" spans="1:5" ht="12" customHeight="1">
      <c r="A111" s="12" t="s">
        <v>138</v>
      </c>
      <c r="B111" s="87" t="s">
        <v>287</v>
      </c>
      <c r="C111" s="512"/>
      <c r="D111" s="270"/>
      <c r="E111" s="172"/>
    </row>
    <row r="112" spans="1:5" ht="12" customHeight="1">
      <c r="A112" s="12" t="s">
        <v>281</v>
      </c>
      <c r="B112" s="88" t="s">
        <v>288</v>
      </c>
      <c r="C112" s="512"/>
      <c r="D112" s="270"/>
      <c r="E112" s="172"/>
    </row>
    <row r="113" spans="1:5" ht="12" customHeight="1">
      <c r="A113" s="11" t="s">
        <v>282</v>
      </c>
      <c r="B113" s="89" t="s">
        <v>289</v>
      </c>
      <c r="C113" s="512"/>
      <c r="D113" s="270"/>
      <c r="E113" s="172"/>
    </row>
    <row r="114" spans="1:5" ht="12" customHeight="1">
      <c r="A114" s="12" t="s">
        <v>367</v>
      </c>
      <c r="B114" s="89" t="s">
        <v>290</v>
      </c>
      <c r="C114" s="512"/>
      <c r="D114" s="270"/>
      <c r="E114" s="172"/>
    </row>
    <row r="115" spans="1:5" ht="12" customHeight="1">
      <c r="A115" s="14" t="s">
        <v>368</v>
      </c>
      <c r="B115" s="89" t="s">
        <v>291</v>
      </c>
      <c r="C115" s="512">
        <v>7578000</v>
      </c>
      <c r="D115" s="270">
        <v>7998000</v>
      </c>
      <c r="E115" s="172">
        <v>7998000</v>
      </c>
    </row>
    <row r="116" spans="1:5" ht="12" customHeight="1">
      <c r="A116" s="12" t="s">
        <v>372</v>
      </c>
      <c r="B116" s="9" t="s">
        <v>41</v>
      </c>
      <c r="C116" s="511">
        <f>C117+C118</f>
        <v>8310248</v>
      </c>
      <c r="D116" s="268">
        <f>D117+D118</f>
        <v>9985679</v>
      </c>
      <c r="E116" s="170">
        <f>E117+E118</f>
        <v>6772974</v>
      </c>
    </row>
    <row r="117" spans="1:5" ht="12" customHeight="1">
      <c r="A117" s="12" t="s">
        <v>373</v>
      </c>
      <c r="B117" s="6" t="s">
        <v>375</v>
      </c>
      <c r="C117" s="511">
        <v>3544656</v>
      </c>
      <c r="D117" s="268">
        <v>5220087</v>
      </c>
      <c r="E117" s="170">
        <v>2007382</v>
      </c>
    </row>
    <row r="118" spans="1:5" ht="12" customHeight="1" thickBot="1">
      <c r="A118" s="16" t="s">
        <v>374</v>
      </c>
      <c r="B118" s="346" t="s">
        <v>376</v>
      </c>
      <c r="C118" s="523">
        <v>4765592</v>
      </c>
      <c r="D118" s="357">
        <v>4765592</v>
      </c>
      <c r="E118" s="353">
        <v>4765592</v>
      </c>
    </row>
    <row r="119" spans="1:5" ht="12" customHeight="1" thickBot="1">
      <c r="A119" s="343" t="s">
        <v>10</v>
      </c>
      <c r="B119" s="344" t="s">
        <v>292</v>
      </c>
      <c r="C119" s="524">
        <f>+C120+C122+C124</f>
        <v>246827722</v>
      </c>
      <c r="D119" s="607">
        <f>+D120+D122+D124</f>
        <v>246827722</v>
      </c>
      <c r="E119" s="603">
        <f>+E120+E122+E124</f>
        <v>249674693</v>
      </c>
    </row>
    <row r="120" spans="1:5" ht="12" customHeight="1">
      <c r="A120" s="13" t="s">
        <v>76</v>
      </c>
      <c r="B120" s="6" t="s">
        <v>163</v>
      </c>
      <c r="C120" s="510">
        <v>135014232</v>
      </c>
      <c r="D120" s="269">
        <v>135014232</v>
      </c>
      <c r="E120" s="171">
        <v>135204732</v>
      </c>
    </row>
    <row r="121" spans="1:5" ht="12" customHeight="1">
      <c r="A121" s="13" t="s">
        <v>77</v>
      </c>
      <c r="B121" s="10" t="s">
        <v>296</v>
      </c>
      <c r="C121" s="510">
        <v>127593862</v>
      </c>
      <c r="D121" s="269">
        <v>127593862</v>
      </c>
      <c r="E121" s="171">
        <v>127593862</v>
      </c>
    </row>
    <row r="122" spans="1:5" ht="12" customHeight="1">
      <c r="A122" s="13" t="s">
        <v>78</v>
      </c>
      <c r="B122" s="10" t="s">
        <v>139</v>
      </c>
      <c r="C122" s="511">
        <v>111407890</v>
      </c>
      <c r="D122" s="268">
        <v>111407890</v>
      </c>
      <c r="E122" s="170">
        <v>114064361</v>
      </c>
    </row>
    <row r="123" spans="1:5" ht="12" customHeight="1">
      <c r="A123" s="13" t="s">
        <v>79</v>
      </c>
      <c r="B123" s="10" t="s">
        <v>297</v>
      </c>
      <c r="C123" s="525">
        <v>40510079</v>
      </c>
      <c r="D123" s="268">
        <v>40510079</v>
      </c>
      <c r="E123" s="170">
        <v>40510079</v>
      </c>
    </row>
    <row r="124" spans="1:5" ht="12" customHeight="1">
      <c r="A124" s="13" t="s">
        <v>80</v>
      </c>
      <c r="B124" s="178" t="s">
        <v>483</v>
      </c>
      <c r="C124" s="525">
        <f>C127+C128</f>
        <v>405600</v>
      </c>
      <c r="D124" s="268">
        <f>D127+D128</f>
        <v>405600</v>
      </c>
      <c r="E124" s="170">
        <f>E127+E128</f>
        <v>405600</v>
      </c>
    </row>
    <row r="125" spans="1:5" ht="12" customHeight="1">
      <c r="A125" s="13" t="s">
        <v>86</v>
      </c>
      <c r="B125" s="177" t="s">
        <v>358</v>
      </c>
      <c r="C125" s="525"/>
      <c r="D125" s="268"/>
      <c r="E125" s="170"/>
    </row>
    <row r="126" spans="1:5" ht="12" customHeight="1">
      <c r="A126" s="13" t="s">
        <v>88</v>
      </c>
      <c r="B126" s="279" t="s">
        <v>302</v>
      </c>
      <c r="C126" s="525"/>
      <c r="D126" s="268"/>
      <c r="E126" s="170"/>
    </row>
    <row r="127" spans="1:5" ht="22.5">
      <c r="A127" s="13" t="s">
        <v>140</v>
      </c>
      <c r="B127" s="88" t="s">
        <v>285</v>
      </c>
      <c r="C127" s="525">
        <v>355600</v>
      </c>
      <c r="D127" s="268">
        <v>355600</v>
      </c>
      <c r="E127" s="170">
        <v>355600</v>
      </c>
    </row>
    <row r="128" spans="1:5" ht="12" customHeight="1">
      <c r="A128" s="13" t="s">
        <v>141</v>
      </c>
      <c r="B128" s="88" t="s">
        <v>301</v>
      </c>
      <c r="C128" s="525">
        <v>50000</v>
      </c>
      <c r="D128" s="268">
        <v>50000</v>
      </c>
      <c r="E128" s="170">
        <v>50000</v>
      </c>
    </row>
    <row r="129" spans="1:5" ht="12" customHeight="1">
      <c r="A129" s="13" t="s">
        <v>142</v>
      </c>
      <c r="B129" s="88" t="s">
        <v>300</v>
      </c>
      <c r="C129" s="525"/>
      <c r="D129" s="268"/>
      <c r="E129" s="170"/>
    </row>
    <row r="130" spans="1:5" ht="12" customHeight="1">
      <c r="A130" s="13" t="s">
        <v>293</v>
      </c>
      <c r="B130" s="88" t="s">
        <v>288</v>
      </c>
      <c r="C130" s="525"/>
      <c r="D130" s="268"/>
      <c r="E130" s="170"/>
    </row>
    <row r="131" spans="1:5" ht="12" customHeight="1">
      <c r="A131" s="13" t="s">
        <v>294</v>
      </c>
      <c r="B131" s="88" t="s">
        <v>299</v>
      </c>
      <c r="C131" s="525"/>
      <c r="D131" s="268"/>
      <c r="E131" s="170"/>
    </row>
    <row r="132" spans="1:5" ht="23.25" thickBot="1">
      <c r="A132" s="11" t="s">
        <v>295</v>
      </c>
      <c r="B132" s="88" t="s">
        <v>298</v>
      </c>
      <c r="C132" s="526"/>
      <c r="D132" s="270"/>
      <c r="E132" s="172"/>
    </row>
    <row r="133" spans="1:5" ht="12" customHeight="1" thickBot="1">
      <c r="A133" s="18" t="s">
        <v>11</v>
      </c>
      <c r="B133" s="73" t="s">
        <v>377</v>
      </c>
      <c r="C133" s="509">
        <f>+C98+C119</f>
        <v>520764686</v>
      </c>
      <c r="D133" s="267">
        <f>+D98+D119</f>
        <v>526619507</v>
      </c>
      <c r="E133" s="169">
        <f>+E98+E119</f>
        <v>537205145</v>
      </c>
    </row>
    <row r="134" spans="1:5" ht="12" customHeight="1" thickBot="1">
      <c r="A134" s="18" t="s">
        <v>12</v>
      </c>
      <c r="B134" s="73" t="s">
        <v>378</v>
      </c>
      <c r="C134" s="509">
        <f>+C135+C136+C137</f>
        <v>0</v>
      </c>
      <c r="D134" s="267">
        <f>+D135+D136+D137</f>
        <v>0</v>
      </c>
      <c r="E134" s="169">
        <f>+E135+E136+E137</f>
        <v>0</v>
      </c>
    </row>
    <row r="135" spans="1:5" ht="12" customHeight="1">
      <c r="A135" s="13" t="s">
        <v>200</v>
      </c>
      <c r="B135" s="10" t="s">
        <v>385</v>
      </c>
      <c r="C135" s="525"/>
      <c r="D135" s="268"/>
      <c r="E135" s="170"/>
    </row>
    <row r="136" spans="1:5" ht="12" customHeight="1">
      <c r="A136" s="13" t="s">
        <v>201</v>
      </c>
      <c r="B136" s="10" t="s">
        <v>386</v>
      </c>
      <c r="C136" s="525"/>
      <c r="D136" s="268"/>
      <c r="E136" s="170"/>
    </row>
    <row r="137" spans="1:5" ht="12" customHeight="1" thickBot="1">
      <c r="A137" s="11" t="s">
        <v>202</v>
      </c>
      <c r="B137" s="10" t="s">
        <v>387</v>
      </c>
      <c r="C137" s="525"/>
      <c r="D137" s="268"/>
      <c r="E137" s="170"/>
    </row>
    <row r="138" spans="1:5" ht="12" customHeight="1" thickBot="1">
      <c r="A138" s="18" t="s">
        <v>13</v>
      </c>
      <c r="B138" s="73" t="s">
        <v>379</v>
      </c>
      <c r="C138" s="509">
        <f>SUM(C139:C144)</f>
        <v>0</v>
      </c>
      <c r="D138" s="267">
        <f>SUM(D139:D144)</f>
        <v>0</v>
      </c>
      <c r="E138" s="169">
        <f>SUM(E139:E144)</f>
        <v>0</v>
      </c>
    </row>
    <row r="139" spans="1:5" ht="12" customHeight="1">
      <c r="A139" s="13" t="s">
        <v>63</v>
      </c>
      <c r="B139" s="7" t="s">
        <v>388</v>
      </c>
      <c r="C139" s="525"/>
      <c r="D139" s="268"/>
      <c r="E139" s="170"/>
    </row>
    <row r="140" spans="1:5" ht="12" customHeight="1">
      <c r="A140" s="13" t="s">
        <v>64</v>
      </c>
      <c r="B140" s="7" t="s">
        <v>380</v>
      </c>
      <c r="C140" s="525"/>
      <c r="D140" s="268"/>
      <c r="E140" s="170"/>
    </row>
    <row r="141" spans="1:5" ht="12" customHeight="1">
      <c r="A141" s="13" t="s">
        <v>65</v>
      </c>
      <c r="B141" s="7" t="s">
        <v>381</v>
      </c>
      <c r="C141" s="525"/>
      <c r="D141" s="268"/>
      <c r="E141" s="170"/>
    </row>
    <row r="142" spans="1:5" ht="12" customHeight="1">
      <c r="A142" s="13" t="s">
        <v>127</v>
      </c>
      <c r="B142" s="7" t="s">
        <v>382</v>
      </c>
      <c r="C142" s="525"/>
      <c r="D142" s="268"/>
      <c r="E142" s="170"/>
    </row>
    <row r="143" spans="1:5" ht="12" customHeight="1" thickBot="1">
      <c r="A143" s="11" t="s">
        <v>128</v>
      </c>
      <c r="B143" s="5" t="s">
        <v>383</v>
      </c>
      <c r="C143" s="526"/>
      <c r="D143" s="270"/>
      <c r="E143" s="172"/>
    </row>
    <row r="144" spans="1:5" ht="12" customHeight="1" thickBot="1">
      <c r="A144" s="389" t="s">
        <v>129</v>
      </c>
      <c r="B144" s="392" t="s">
        <v>384</v>
      </c>
      <c r="C144" s="527"/>
      <c r="D144" s="608"/>
      <c r="E144" s="604"/>
    </row>
    <row r="145" spans="1:5" ht="12" customHeight="1" thickBot="1">
      <c r="A145" s="18" t="s">
        <v>14</v>
      </c>
      <c r="B145" s="73" t="s">
        <v>392</v>
      </c>
      <c r="C145" s="514">
        <f>+C146+C147+C148+C149</f>
        <v>5049769</v>
      </c>
      <c r="D145" s="274">
        <f>+D146+D147+D148+D149</f>
        <v>5584231</v>
      </c>
      <c r="E145" s="314">
        <f>+E146+E147+E148+E149</f>
        <v>5584231</v>
      </c>
    </row>
    <row r="146" spans="1:5" ht="12" customHeight="1">
      <c r="A146" s="13" t="s">
        <v>66</v>
      </c>
      <c r="B146" s="7" t="s">
        <v>303</v>
      </c>
      <c r="C146" s="525"/>
      <c r="D146" s="268"/>
      <c r="E146" s="170"/>
    </row>
    <row r="147" spans="1:5" ht="12" customHeight="1">
      <c r="A147" s="13" t="s">
        <v>67</v>
      </c>
      <c r="B147" s="7" t="s">
        <v>304</v>
      </c>
      <c r="C147" s="525">
        <v>5049769</v>
      </c>
      <c r="D147" s="268">
        <v>5584231</v>
      </c>
      <c r="E147" s="170">
        <v>5584231</v>
      </c>
    </row>
    <row r="148" spans="1:5" ht="12" customHeight="1" thickBot="1">
      <c r="A148" s="11" t="s">
        <v>220</v>
      </c>
      <c r="B148" s="5" t="s">
        <v>393</v>
      </c>
      <c r="C148" s="526"/>
      <c r="D148" s="270"/>
      <c r="E148" s="172"/>
    </row>
    <row r="149" spans="1:5" ht="12" customHeight="1" thickBot="1">
      <c r="A149" s="389" t="s">
        <v>221</v>
      </c>
      <c r="B149" s="392" t="s">
        <v>322</v>
      </c>
      <c r="C149" s="527"/>
      <c r="D149" s="608"/>
      <c r="E149" s="604"/>
    </row>
    <row r="150" spans="1:5" ht="12" customHeight="1" thickBot="1">
      <c r="A150" s="18" t="s">
        <v>15</v>
      </c>
      <c r="B150" s="73" t="s">
        <v>394</v>
      </c>
      <c r="C150" s="528">
        <f>SUM(C151:C155)</f>
        <v>0</v>
      </c>
      <c r="D150" s="358">
        <f>SUM(D151:D155)</f>
        <v>0</v>
      </c>
      <c r="E150" s="354">
        <f>SUM(E151:E155)</f>
        <v>0</v>
      </c>
    </row>
    <row r="151" spans="1:5" ht="12" customHeight="1">
      <c r="A151" s="13" t="s">
        <v>68</v>
      </c>
      <c r="B151" s="7" t="s">
        <v>389</v>
      </c>
      <c r="C151" s="525"/>
      <c r="D151" s="268"/>
      <c r="E151" s="170"/>
    </row>
    <row r="152" spans="1:5" ht="12" customHeight="1">
      <c r="A152" s="13" t="s">
        <v>69</v>
      </c>
      <c r="B152" s="7" t="s">
        <v>396</v>
      </c>
      <c r="C152" s="525"/>
      <c r="D152" s="268"/>
      <c r="E152" s="170"/>
    </row>
    <row r="153" spans="1:5" ht="12" customHeight="1">
      <c r="A153" s="13" t="s">
        <v>232</v>
      </c>
      <c r="B153" s="7" t="s">
        <v>391</v>
      </c>
      <c r="C153" s="525"/>
      <c r="D153" s="268"/>
      <c r="E153" s="170"/>
    </row>
    <row r="154" spans="1:5" ht="12" customHeight="1">
      <c r="A154" s="13" t="s">
        <v>233</v>
      </c>
      <c r="B154" s="7" t="s">
        <v>441</v>
      </c>
      <c r="C154" s="525"/>
      <c r="D154" s="268"/>
      <c r="E154" s="170"/>
    </row>
    <row r="155" spans="1:5" ht="12" customHeight="1" thickBot="1">
      <c r="A155" s="13" t="s">
        <v>395</v>
      </c>
      <c r="B155" s="7" t="s">
        <v>397</v>
      </c>
      <c r="C155" s="525"/>
      <c r="D155" s="268"/>
      <c r="E155" s="170"/>
    </row>
    <row r="156" spans="1:5" ht="12" customHeight="1" thickBot="1">
      <c r="A156" s="18" t="s">
        <v>16</v>
      </c>
      <c r="B156" s="73" t="s">
        <v>398</v>
      </c>
      <c r="C156" s="529"/>
      <c r="D156" s="609"/>
      <c r="E156" s="605"/>
    </row>
    <row r="157" spans="1:5" ht="12" customHeight="1" thickBot="1">
      <c r="A157" s="18" t="s">
        <v>17</v>
      </c>
      <c r="B157" s="73" t="s">
        <v>399</v>
      </c>
      <c r="C157" s="529"/>
      <c r="D157" s="609"/>
      <c r="E157" s="605"/>
    </row>
    <row r="158" spans="1:11" ht="15" customHeight="1" thickBot="1">
      <c r="A158" s="18" t="s">
        <v>18</v>
      </c>
      <c r="B158" s="73" t="s">
        <v>401</v>
      </c>
      <c r="C158" s="530">
        <f>+C134+C138+C145+C150+C156+C157</f>
        <v>5049769</v>
      </c>
      <c r="D158" s="610">
        <f>+D134+D138+D145+D150+D156+D157</f>
        <v>5584231</v>
      </c>
      <c r="E158" s="606">
        <f>+E134+E138+E145+E150+E156+E157</f>
        <v>5584231</v>
      </c>
      <c r="H158" s="294"/>
      <c r="I158" s="295"/>
      <c r="J158" s="295"/>
      <c r="K158" s="295"/>
    </row>
    <row r="159" spans="1:5" s="282" customFormat="1" ht="17.25" customHeight="1" thickBot="1">
      <c r="A159" s="179" t="s">
        <v>19</v>
      </c>
      <c r="B159" s="394" t="s">
        <v>400</v>
      </c>
      <c r="C159" s="530">
        <f>+C133+C158</f>
        <v>525814455</v>
      </c>
      <c r="D159" s="610">
        <f>+D133+D158</f>
        <v>532203738</v>
      </c>
      <c r="E159" s="606">
        <f>+E133+E158</f>
        <v>542789376</v>
      </c>
    </row>
    <row r="160" spans="1:5" ht="15.75" customHeight="1">
      <c r="A160" s="450"/>
      <c r="B160" s="450"/>
      <c r="C160" s="450"/>
      <c r="D160" s="450"/>
      <c r="E160" s="451">
        <f>E92-E159</f>
        <v>0</v>
      </c>
    </row>
    <row r="161" spans="1:5" ht="15.75">
      <c r="A161" s="631" t="s">
        <v>305</v>
      </c>
      <c r="B161" s="631"/>
      <c r="C161" s="631"/>
      <c r="D161" s="631"/>
      <c r="E161" s="631"/>
    </row>
    <row r="162" spans="1:5" ht="15" customHeight="1" thickBot="1">
      <c r="A162" s="632" t="s">
        <v>115</v>
      </c>
      <c r="B162" s="632"/>
      <c r="C162" s="85"/>
      <c r="D162" s="85"/>
      <c r="E162" s="399" t="str">
        <f>E95</f>
        <v>Forintban!</v>
      </c>
    </row>
    <row r="163" spans="1:6" ht="13.5" customHeight="1" thickBot="1">
      <c r="A163" s="18">
        <v>1</v>
      </c>
      <c r="B163" s="23" t="s">
        <v>402</v>
      </c>
      <c r="C163" s="267">
        <f>+C67-C133</f>
        <v>-93582050</v>
      </c>
      <c r="D163" s="267">
        <f>+D67-D133</f>
        <v>-93582050</v>
      </c>
      <c r="E163" s="169">
        <f>+E67-E133</f>
        <v>-93582050</v>
      </c>
      <c r="F163" s="296"/>
    </row>
    <row r="164" spans="1:5" ht="27.75" customHeight="1" thickBot="1">
      <c r="A164" s="18" t="s">
        <v>10</v>
      </c>
      <c r="B164" s="23" t="s">
        <v>408</v>
      </c>
      <c r="C164" s="267">
        <f>+C91-C158</f>
        <v>93582050</v>
      </c>
      <c r="D164" s="267">
        <f>+D91-D158</f>
        <v>93582050</v>
      </c>
      <c r="E164" s="169">
        <f>+E91-E158</f>
        <v>93582050</v>
      </c>
    </row>
  </sheetData>
  <sheetProtection/>
  <mergeCells count="10">
    <mergeCell ref="B1:E1"/>
    <mergeCell ref="A6:E6"/>
    <mergeCell ref="A7:B7"/>
    <mergeCell ref="A95:B95"/>
    <mergeCell ref="A161:E161"/>
    <mergeCell ref="A162:B162"/>
    <mergeCell ref="A94:E94"/>
    <mergeCell ref="A2:E2"/>
    <mergeCell ref="A3:E3"/>
    <mergeCell ref="A4:E4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3" r:id="rId1"/>
  <rowBreaks count="2" manualBreakCount="2">
    <brk id="67" max="2" man="1"/>
    <brk id="144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64"/>
  <sheetViews>
    <sheetView zoomScale="120" zoomScaleNormal="120" zoomScaleSheetLayoutView="100" workbookViewId="0" topLeftCell="A1">
      <selection activeCell="B14" sqref="B14"/>
    </sheetView>
  </sheetViews>
  <sheetFormatPr defaultColWidth="9.00390625" defaultRowHeight="12.75"/>
  <cols>
    <col min="1" max="1" width="6.125" style="253" customWidth="1"/>
    <col min="2" max="2" width="67.375" style="253" customWidth="1"/>
    <col min="3" max="3" width="16.125" style="253" customWidth="1"/>
    <col min="4" max="4" width="17.875" style="253" customWidth="1"/>
    <col min="5" max="5" width="19.125" style="254" customWidth="1"/>
    <col min="6" max="6" width="9.00390625" style="280" customWidth="1"/>
    <col min="7" max="16384" width="9.375" style="280" customWidth="1"/>
  </cols>
  <sheetData>
    <row r="1" spans="1:5" ht="18.75" customHeight="1">
      <c r="A1" s="446"/>
      <c r="B1" s="626" t="str">
        <f>CONCATENATE("1.2. melléklet ",ALAPADATOK!A7," ",ALAPADATOK!B7," ",ALAPADATOK!C7," ",ALAPADATOK!D7," ",ALAPADATOK!E7," ",ALAPADATOK!F7," ",ALAPADATOK!G7," ",ALAPADATOK!H7)</f>
        <v>1.2. melléklet a 9 / 2019 ( X.01. ) önkormányzati rendelethez</v>
      </c>
      <c r="C1" s="626"/>
      <c r="D1" s="626"/>
      <c r="E1" s="627"/>
    </row>
    <row r="2" spans="1:5" ht="21.75" customHeight="1">
      <c r="A2" s="634" t="str">
        <f>CONCATENATE(ALAPADATOK!A3)</f>
        <v>MURAKERESZTÚR KÖZSÉG ÖNKORMÁNYZATA</v>
      </c>
      <c r="B2" s="637"/>
      <c r="C2" s="637"/>
      <c r="D2" s="637"/>
      <c r="E2" s="637"/>
    </row>
    <row r="3" spans="1:5" ht="21.75" customHeight="1">
      <c r="A3" s="636" t="s">
        <v>488</v>
      </c>
      <c r="B3" s="637"/>
      <c r="C3" s="637"/>
      <c r="D3" s="637"/>
      <c r="E3" s="637"/>
    </row>
    <row r="4" spans="1:5" ht="21.75" customHeight="1">
      <c r="A4" s="636" t="s">
        <v>490</v>
      </c>
      <c r="B4" s="637"/>
      <c r="C4" s="637"/>
      <c r="D4" s="637"/>
      <c r="E4" s="637"/>
    </row>
    <row r="5" spans="1:5" ht="8.25" customHeight="1">
      <c r="A5" s="446"/>
      <c r="B5" s="612"/>
      <c r="C5" s="612"/>
      <c r="D5" s="612"/>
      <c r="E5" s="447"/>
    </row>
    <row r="6" spans="1:5" ht="15" customHeight="1">
      <c r="A6" s="628" t="s">
        <v>6</v>
      </c>
      <c r="B6" s="628"/>
      <c r="C6" s="628"/>
      <c r="D6" s="628"/>
      <c r="E6" s="628"/>
    </row>
    <row r="7" spans="1:5" ht="15" customHeight="1" thickBot="1">
      <c r="A7" s="629" t="s">
        <v>113</v>
      </c>
      <c r="B7" s="629"/>
      <c r="C7" s="469"/>
      <c r="D7" s="469"/>
      <c r="E7" s="397" t="str">
        <f>CONCATENATE('KV_1.1.sz.mell.'!E7)</f>
        <v>Forintban!</v>
      </c>
    </row>
    <row r="8" spans="1:5" ht="36.75" customHeight="1" thickBot="1">
      <c r="A8" s="448" t="s">
        <v>58</v>
      </c>
      <c r="B8" s="449" t="s">
        <v>8</v>
      </c>
      <c r="C8" s="488" t="s">
        <v>608</v>
      </c>
      <c r="D8" s="449" t="s">
        <v>610</v>
      </c>
      <c r="E8" s="599" t="s">
        <v>617</v>
      </c>
    </row>
    <row r="9" spans="1:5" s="281" customFormat="1" ht="12" customHeight="1" thickBot="1">
      <c r="A9" s="385"/>
      <c r="B9" s="386" t="s">
        <v>420</v>
      </c>
      <c r="C9" s="489" t="s">
        <v>421</v>
      </c>
      <c r="D9" s="386" t="s">
        <v>422</v>
      </c>
      <c r="E9" s="600" t="s">
        <v>424</v>
      </c>
    </row>
    <row r="10" spans="1:5" s="282" customFormat="1" ht="12" customHeight="1" thickBot="1">
      <c r="A10" s="18" t="s">
        <v>9</v>
      </c>
      <c r="B10" s="19" t="s">
        <v>185</v>
      </c>
      <c r="C10" s="509">
        <f>+C11+C12+C13+C14+C15+C16</f>
        <v>135728259</v>
      </c>
      <c r="D10" s="267">
        <f>+D11+D12+D13+D14+D15+D16</f>
        <v>135728259</v>
      </c>
      <c r="E10" s="169">
        <f>+E11+E12+E13+E14+E15+E16</f>
        <v>149150869</v>
      </c>
    </row>
    <row r="11" spans="1:5" s="282" customFormat="1" ht="12" customHeight="1">
      <c r="A11" s="13" t="s">
        <v>70</v>
      </c>
      <c r="B11" s="283" t="s">
        <v>186</v>
      </c>
      <c r="C11" s="510">
        <v>65126950</v>
      </c>
      <c r="D11" s="269">
        <v>65126950</v>
      </c>
      <c r="E11" s="171">
        <v>67585950</v>
      </c>
    </row>
    <row r="12" spans="1:5" s="282" customFormat="1" ht="12" customHeight="1">
      <c r="A12" s="12" t="s">
        <v>71</v>
      </c>
      <c r="B12" s="284" t="s">
        <v>187</v>
      </c>
      <c r="C12" s="511">
        <v>29291167</v>
      </c>
      <c r="D12" s="268">
        <v>29291167</v>
      </c>
      <c r="E12" s="170">
        <v>29681167</v>
      </c>
    </row>
    <row r="13" spans="1:5" s="282" customFormat="1" ht="12" customHeight="1">
      <c r="A13" s="12" t="s">
        <v>72</v>
      </c>
      <c r="B13" s="284" t="s">
        <v>460</v>
      </c>
      <c r="C13" s="511">
        <v>39257982</v>
      </c>
      <c r="D13" s="268">
        <v>39257982</v>
      </c>
      <c r="E13" s="170">
        <v>41489982</v>
      </c>
    </row>
    <row r="14" spans="1:5" s="282" customFormat="1" ht="12" customHeight="1">
      <c r="A14" s="12" t="s">
        <v>73</v>
      </c>
      <c r="B14" s="284" t="s">
        <v>188</v>
      </c>
      <c r="C14" s="511">
        <v>2052160</v>
      </c>
      <c r="D14" s="268">
        <v>2052160</v>
      </c>
      <c r="E14" s="170">
        <v>2122160</v>
      </c>
    </row>
    <row r="15" spans="1:5" s="282" customFormat="1" ht="12" customHeight="1">
      <c r="A15" s="12" t="s">
        <v>109</v>
      </c>
      <c r="B15" s="177" t="s">
        <v>361</v>
      </c>
      <c r="C15" s="511"/>
      <c r="D15" s="268"/>
      <c r="E15" s="170">
        <v>8271610</v>
      </c>
    </row>
    <row r="16" spans="1:5" s="282" customFormat="1" ht="12" customHeight="1" thickBot="1">
      <c r="A16" s="14" t="s">
        <v>74</v>
      </c>
      <c r="B16" s="178" t="s">
        <v>362</v>
      </c>
      <c r="C16" s="511"/>
      <c r="D16" s="268"/>
      <c r="E16" s="170"/>
    </row>
    <row r="17" spans="1:5" s="282" customFormat="1" ht="12" customHeight="1" thickBot="1">
      <c r="A17" s="18" t="s">
        <v>10</v>
      </c>
      <c r="B17" s="176" t="s">
        <v>189</v>
      </c>
      <c r="C17" s="509">
        <f>+C18+C19+C20+C21+C22</f>
        <v>25954036</v>
      </c>
      <c r="D17" s="267">
        <f>+D18+D19+D20+D21+D22</f>
        <v>27058857</v>
      </c>
      <c r="E17" s="169">
        <f>+E18+E19+E20+E21+E22</f>
        <v>24221885</v>
      </c>
    </row>
    <row r="18" spans="1:5" s="282" customFormat="1" ht="12" customHeight="1">
      <c r="A18" s="13" t="s">
        <v>76</v>
      </c>
      <c r="B18" s="283" t="s">
        <v>190</v>
      </c>
      <c r="C18" s="510"/>
      <c r="D18" s="269"/>
      <c r="E18" s="171"/>
    </row>
    <row r="19" spans="1:5" s="282" customFormat="1" ht="12" customHeight="1">
      <c r="A19" s="12" t="s">
        <v>77</v>
      </c>
      <c r="B19" s="284" t="s">
        <v>191</v>
      </c>
      <c r="C19" s="511"/>
      <c r="D19" s="268"/>
      <c r="E19" s="170"/>
    </row>
    <row r="20" spans="1:5" s="282" customFormat="1" ht="12" customHeight="1">
      <c r="A20" s="12" t="s">
        <v>78</v>
      </c>
      <c r="B20" s="284" t="s">
        <v>352</v>
      </c>
      <c r="C20" s="511"/>
      <c r="D20" s="268"/>
      <c r="E20" s="170">
        <v>250000</v>
      </c>
    </row>
    <row r="21" spans="1:5" s="282" customFormat="1" ht="12" customHeight="1">
      <c r="A21" s="12" t="s">
        <v>79</v>
      </c>
      <c r="B21" s="284" t="s">
        <v>353</v>
      </c>
      <c r="C21" s="511"/>
      <c r="D21" s="268"/>
      <c r="E21" s="170"/>
    </row>
    <row r="22" spans="1:5" s="282" customFormat="1" ht="12" customHeight="1">
      <c r="A22" s="12" t="s">
        <v>80</v>
      </c>
      <c r="B22" s="284" t="s">
        <v>482</v>
      </c>
      <c r="C22" s="511">
        <v>25954036</v>
      </c>
      <c r="D22" s="268">
        <v>27058857</v>
      </c>
      <c r="E22" s="170">
        <v>23971885</v>
      </c>
    </row>
    <row r="23" spans="1:5" s="282" customFormat="1" ht="12" customHeight="1" thickBot="1">
      <c r="A23" s="14" t="s">
        <v>86</v>
      </c>
      <c r="B23" s="178" t="s">
        <v>193</v>
      </c>
      <c r="C23" s="512"/>
      <c r="D23" s="270"/>
      <c r="E23" s="172"/>
    </row>
    <row r="24" spans="1:5" s="282" customFormat="1" ht="12" customHeight="1" thickBot="1">
      <c r="A24" s="18" t="s">
        <v>11</v>
      </c>
      <c r="B24" s="19" t="s">
        <v>194</v>
      </c>
      <c r="C24" s="509">
        <f>+C25+C26+C27+C28+C29</f>
        <v>179629826</v>
      </c>
      <c r="D24" s="267">
        <f>+D25+D26+D27+D28+D29</f>
        <v>179629826</v>
      </c>
      <c r="E24" s="169">
        <f>+E25+E26+E27+E28+E29</f>
        <v>179629826</v>
      </c>
    </row>
    <row r="25" spans="1:5" s="282" customFormat="1" ht="12" customHeight="1">
      <c r="A25" s="13" t="s">
        <v>59</v>
      </c>
      <c r="B25" s="283" t="s">
        <v>195</v>
      </c>
      <c r="C25" s="510"/>
      <c r="D25" s="269"/>
      <c r="E25" s="171"/>
    </row>
    <row r="26" spans="1:5" s="282" customFormat="1" ht="12" customHeight="1">
      <c r="A26" s="12" t="s">
        <v>60</v>
      </c>
      <c r="B26" s="284" t="s">
        <v>196</v>
      </c>
      <c r="C26" s="511"/>
      <c r="D26" s="268"/>
      <c r="E26" s="170"/>
    </row>
    <row r="27" spans="1:5" s="282" customFormat="1" ht="12" customHeight="1">
      <c r="A27" s="12" t="s">
        <v>61</v>
      </c>
      <c r="B27" s="284" t="s">
        <v>354</v>
      </c>
      <c r="C27" s="511"/>
      <c r="D27" s="268"/>
      <c r="E27" s="170"/>
    </row>
    <row r="28" spans="1:5" s="282" customFormat="1" ht="12" customHeight="1">
      <c r="A28" s="12" t="s">
        <v>62</v>
      </c>
      <c r="B28" s="284" t="s">
        <v>355</v>
      </c>
      <c r="C28" s="511"/>
      <c r="D28" s="268"/>
      <c r="E28" s="170"/>
    </row>
    <row r="29" spans="1:5" s="282" customFormat="1" ht="12" customHeight="1">
      <c r="A29" s="12" t="s">
        <v>123</v>
      </c>
      <c r="B29" s="284" t="s">
        <v>197</v>
      </c>
      <c r="C29" s="511">
        <v>179629826</v>
      </c>
      <c r="D29" s="268">
        <v>179629826</v>
      </c>
      <c r="E29" s="170">
        <v>179629826</v>
      </c>
    </row>
    <row r="30" spans="1:5" s="379" customFormat="1" ht="12" customHeight="1" thickBot="1">
      <c r="A30" s="387" t="s">
        <v>124</v>
      </c>
      <c r="B30" s="377" t="s">
        <v>477</v>
      </c>
      <c r="C30" s="513">
        <v>179629826</v>
      </c>
      <c r="D30" s="566">
        <v>179629826</v>
      </c>
      <c r="E30" s="563">
        <v>179629826</v>
      </c>
    </row>
    <row r="31" spans="1:5" s="282" customFormat="1" ht="12" customHeight="1" thickBot="1">
      <c r="A31" s="18" t="s">
        <v>125</v>
      </c>
      <c r="B31" s="19" t="s">
        <v>461</v>
      </c>
      <c r="C31" s="514">
        <f>SUM(C32:C38)</f>
        <v>35070000</v>
      </c>
      <c r="D31" s="274">
        <f>SUM(D32:D38)</f>
        <v>34650000</v>
      </c>
      <c r="E31" s="314">
        <f>SUM(E32:E38)</f>
        <v>32203508</v>
      </c>
    </row>
    <row r="32" spans="1:5" s="282" customFormat="1" ht="12" customHeight="1">
      <c r="A32" s="13" t="s">
        <v>200</v>
      </c>
      <c r="B32" s="283" t="s">
        <v>465</v>
      </c>
      <c r="C32" s="510"/>
      <c r="D32" s="269"/>
      <c r="E32" s="171"/>
    </row>
    <row r="33" spans="1:5" s="282" customFormat="1" ht="12" customHeight="1">
      <c r="A33" s="12" t="s">
        <v>201</v>
      </c>
      <c r="B33" s="284" t="s">
        <v>466</v>
      </c>
      <c r="C33" s="511">
        <v>8000000</v>
      </c>
      <c r="D33" s="268">
        <v>8000000</v>
      </c>
      <c r="E33" s="170">
        <v>8000000</v>
      </c>
    </row>
    <row r="34" spans="1:5" s="282" customFormat="1" ht="12" customHeight="1">
      <c r="A34" s="12" t="s">
        <v>202</v>
      </c>
      <c r="B34" s="284" t="s">
        <v>467</v>
      </c>
      <c r="C34" s="511">
        <v>22600000</v>
      </c>
      <c r="D34" s="268">
        <v>22180000</v>
      </c>
      <c r="E34" s="170">
        <v>19733508</v>
      </c>
    </row>
    <row r="35" spans="1:5" s="282" customFormat="1" ht="12" customHeight="1">
      <c r="A35" s="12" t="s">
        <v>203</v>
      </c>
      <c r="B35" s="284" t="s">
        <v>468</v>
      </c>
      <c r="C35" s="511"/>
      <c r="D35" s="268"/>
      <c r="E35" s="170"/>
    </row>
    <row r="36" spans="1:5" s="282" customFormat="1" ht="12" customHeight="1">
      <c r="A36" s="12" t="s">
        <v>462</v>
      </c>
      <c r="B36" s="284" t="s">
        <v>204</v>
      </c>
      <c r="C36" s="511">
        <v>3900000</v>
      </c>
      <c r="D36" s="268">
        <v>3900000</v>
      </c>
      <c r="E36" s="170">
        <v>3900000</v>
      </c>
    </row>
    <row r="37" spans="1:5" s="282" customFormat="1" ht="12" customHeight="1">
      <c r="A37" s="12" t="s">
        <v>463</v>
      </c>
      <c r="B37" s="284" t="s">
        <v>205</v>
      </c>
      <c r="C37" s="511"/>
      <c r="D37" s="268"/>
      <c r="E37" s="170"/>
    </row>
    <row r="38" spans="1:5" s="282" customFormat="1" ht="12" customHeight="1" thickBot="1">
      <c r="A38" s="14" t="s">
        <v>464</v>
      </c>
      <c r="B38" s="360" t="s">
        <v>206</v>
      </c>
      <c r="C38" s="512">
        <v>570000</v>
      </c>
      <c r="D38" s="270">
        <v>570000</v>
      </c>
      <c r="E38" s="172">
        <v>570000</v>
      </c>
    </row>
    <row r="39" spans="1:5" s="282" customFormat="1" ht="12" customHeight="1" thickBot="1">
      <c r="A39" s="18" t="s">
        <v>13</v>
      </c>
      <c r="B39" s="19" t="s">
        <v>363</v>
      </c>
      <c r="C39" s="509">
        <f>SUM(C40:C50)</f>
        <v>43423628</v>
      </c>
      <c r="D39" s="267">
        <f>SUM(D40:D50)</f>
        <v>43423628</v>
      </c>
      <c r="E39" s="169">
        <f>SUM(E40:E50)</f>
        <v>43423628</v>
      </c>
    </row>
    <row r="40" spans="1:5" s="282" customFormat="1" ht="12" customHeight="1">
      <c r="A40" s="13" t="s">
        <v>63</v>
      </c>
      <c r="B40" s="283" t="s">
        <v>209</v>
      </c>
      <c r="C40" s="510"/>
      <c r="D40" s="269"/>
      <c r="E40" s="171"/>
    </row>
    <row r="41" spans="1:5" s="282" customFormat="1" ht="12" customHeight="1">
      <c r="A41" s="12" t="s">
        <v>64</v>
      </c>
      <c r="B41" s="284" t="s">
        <v>210</v>
      </c>
      <c r="C41" s="511">
        <v>16155984</v>
      </c>
      <c r="D41" s="268">
        <v>16155984</v>
      </c>
      <c r="E41" s="170">
        <v>16155984</v>
      </c>
    </row>
    <row r="42" spans="1:5" s="282" customFormat="1" ht="12" customHeight="1">
      <c r="A42" s="12" t="s">
        <v>65</v>
      </c>
      <c r="B42" s="284" t="s">
        <v>211</v>
      </c>
      <c r="C42" s="511">
        <v>285000</v>
      </c>
      <c r="D42" s="268">
        <v>285000</v>
      </c>
      <c r="E42" s="170">
        <v>285000</v>
      </c>
    </row>
    <row r="43" spans="1:5" s="282" customFormat="1" ht="12" customHeight="1">
      <c r="A43" s="12" t="s">
        <v>127</v>
      </c>
      <c r="B43" s="284" t="s">
        <v>212</v>
      </c>
      <c r="C43" s="511">
        <v>2703595</v>
      </c>
      <c r="D43" s="268">
        <v>2703595</v>
      </c>
      <c r="E43" s="170">
        <v>2703595</v>
      </c>
    </row>
    <row r="44" spans="1:5" s="282" customFormat="1" ht="12" customHeight="1">
      <c r="A44" s="12" t="s">
        <v>128</v>
      </c>
      <c r="B44" s="284" t="s">
        <v>213</v>
      </c>
      <c r="C44" s="511">
        <v>13623520</v>
      </c>
      <c r="D44" s="268">
        <v>13623520</v>
      </c>
      <c r="E44" s="170">
        <v>13623520</v>
      </c>
    </row>
    <row r="45" spans="1:5" s="282" customFormat="1" ht="12" customHeight="1">
      <c r="A45" s="12" t="s">
        <v>129</v>
      </c>
      <c r="B45" s="284" t="s">
        <v>214</v>
      </c>
      <c r="C45" s="511">
        <v>8179110</v>
      </c>
      <c r="D45" s="268">
        <v>8179110</v>
      </c>
      <c r="E45" s="170">
        <v>8179110</v>
      </c>
    </row>
    <row r="46" spans="1:5" s="282" customFormat="1" ht="12" customHeight="1">
      <c r="A46" s="12" t="s">
        <v>130</v>
      </c>
      <c r="B46" s="284" t="s">
        <v>215</v>
      </c>
      <c r="C46" s="511"/>
      <c r="D46" s="268"/>
      <c r="E46" s="170"/>
    </row>
    <row r="47" spans="1:5" s="282" customFormat="1" ht="12" customHeight="1">
      <c r="A47" s="12" t="s">
        <v>131</v>
      </c>
      <c r="B47" s="284" t="s">
        <v>469</v>
      </c>
      <c r="C47" s="511"/>
      <c r="D47" s="268"/>
      <c r="E47" s="170"/>
    </row>
    <row r="48" spans="1:5" s="282" customFormat="1" ht="12" customHeight="1">
      <c r="A48" s="12" t="s">
        <v>207</v>
      </c>
      <c r="B48" s="284" t="s">
        <v>217</v>
      </c>
      <c r="C48" s="515"/>
      <c r="D48" s="271"/>
      <c r="E48" s="173"/>
    </row>
    <row r="49" spans="1:5" s="282" customFormat="1" ht="12" customHeight="1">
      <c r="A49" s="14" t="s">
        <v>208</v>
      </c>
      <c r="B49" s="285" t="s">
        <v>365</v>
      </c>
      <c r="C49" s="516"/>
      <c r="D49" s="272"/>
      <c r="E49" s="174"/>
    </row>
    <row r="50" spans="1:5" s="282" customFormat="1" ht="12" customHeight="1" thickBot="1">
      <c r="A50" s="14" t="s">
        <v>364</v>
      </c>
      <c r="B50" s="178" t="s">
        <v>218</v>
      </c>
      <c r="C50" s="516">
        <v>2476419</v>
      </c>
      <c r="D50" s="272">
        <v>2476419</v>
      </c>
      <c r="E50" s="174">
        <v>2476419</v>
      </c>
    </row>
    <row r="51" spans="1:5" s="282" customFormat="1" ht="12" customHeight="1" thickBot="1">
      <c r="A51" s="18" t="s">
        <v>14</v>
      </c>
      <c r="B51" s="19" t="s">
        <v>219</v>
      </c>
      <c r="C51" s="509">
        <f>SUM(C52:C56)</f>
        <v>0</v>
      </c>
      <c r="D51" s="267">
        <f>SUM(D52:D56)</f>
        <v>4750000</v>
      </c>
      <c r="E51" s="169">
        <f>SUM(E52:E56)</f>
        <v>4750000</v>
      </c>
    </row>
    <row r="52" spans="1:5" s="282" customFormat="1" ht="12" customHeight="1">
      <c r="A52" s="13" t="s">
        <v>66</v>
      </c>
      <c r="B52" s="283" t="s">
        <v>223</v>
      </c>
      <c r="C52" s="517"/>
      <c r="D52" s="328"/>
      <c r="E52" s="175"/>
    </row>
    <row r="53" spans="1:5" s="282" customFormat="1" ht="12" customHeight="1">
      <c r="A53" s="12" t="s">
        <v>67</v>
      </c>
      <c r="B53" s="284" t="s">
        <v>224</v>
      </c>
      <c r="C53" s="515"/>
      <c r="D53" s="271">
        <v>4750000</v>
      </c>
      <c r="E53" s="173">
        <v>4750000</v>
      </c>
    </row>
    <row r="54" spans="1:5" s="282" customFormat="1" ht="12" customHeight="1">
      <c r="A54" s="12" t="s">
        <v>220</v>
      </c>
      <c r="B54" s="284" t="s">
        <v>225</v>
      </c>
      <c r="C54" s="515"/>
      <c r="D54" s="271"/>
      <c r="E54" s="173"/>
    </row>
    <row r="55" spans="1:5" s="282" customFormat="1" ht="12" customHeight="1">
      <c r="A55" s="12" t="s">
        <v>221</v>
      </c>
      <c r="B55" s="284" t="s">
        <v>226</v>
      </c>
      <c r="C55" s="515"/>
      <c r="D55" s="271"/>
      <c r="E55" s="173"/>
    </row>
    <row r="56" spans="1:5" s="282" customFormat="1" ht="12" customHeight="1" thickBot="1">
      <c r="A56" s="14" t="s">
        <v>222</v>
      </c>
      <c r="B56" s="178" t="s">
        <v>227</v>
      </c>
      <c r="C56" s="516"/>
      <c r="D56" s="272"/>
      <c r="E56" s="174"/>
    </row>
    <row r="57" spans="1:5" s="282" customFormat="1" ht="12" customHeight="1" thickBot="1">
      <c r="A57" s="18" t="s">
        <v>132</v>
      </c>
      <c r="B57" s="19" t="s">
        <v>228</v>
      </c>
      <c r="C57" s="509">
        <f>SUM(C58:C60)</f>
        <v>1490000</v>
      </c>
      <c r="D57" s="267">
        <f>SUM(D58:D60)</f>
        <v>1490000</v>
      </c>
      <c r="E57" s="169">
        <f>SUM(E58:E60)</f>
        <v>1490000</v>
      </c>
    </row>
    <row r="58" spans="1:5" s="282" customFormat="1" ht="12" customHeight="1">
      <c r="A58" s="13" t="s">
        <v>68</v>
      </c>
      <c r="B58" s="283" t="s">
        <v>229</v>
      </c>
      <c r="C58" s="510"/>
      <c r="D58" s="269"/>
      <c r="E58" s="171"/>
    </row>
    <row r="59" spans="1:5" s="282" customFormat="1" ht="12" customHeight="1">
      <c r="A59" s="12" t="s">
        <v>69</v>
      </c>
      <c r="B59" s="284" t="s">
        <v>356</v>
      </c>
      <c r="C59" s="511"/>
      <c r="D59" s="268"/>
      <c r="E59" s="170"/>
    </row>
    <row r="60" spans="1:5" s="282" customFormat="1" ht="12" customHeight="1">
      <c r="A60" s="12" t="s">
        <v>232</v>
      </c>
      <c r="B60" s="284" t="s">
        <v>230</v>
      </c>
      <c r="C60" s="511">
        <v>1490000</v>
      </c>
      <c r="D60" s="268">
        <v>1490000</v>
      </c>
      <c r="E60" s="170">
        <v>1490000</v>
      </c>
    </row>
    <row r="61" spans="1:5" s="282" customFormat="1" ht="12" customHeight="1" thickBot="1">
      <c r="A61" s="14" t="s">
        <v>233</v>
      </c>
      <c r="B61" s="178" t="s">
        <v>231</v>
      </c>
      <c r="C61" s="512"/>
      <c r="D61" s="270"/>
      <c r="E61" s="172"/>
    </row>
    <row r="62" spans="1:5" s="282" customFormat="1" ht="12" customHeight="1" thickBot="1">
      <c r="A62" s="18" t="s">
        <v>16</v>
      </c>
      <c r="B62" s="176" t="s">
        <v>234</v>
      </c>
      <c r="C62" s="509">
        <f>SUM(C63:C65)</f>
        <v>100000</v>
      </c>
      <c r="D62" s="267">
        <f>SUM(D63:D65)</f>
        <v>100000</v>
      </c>
      <c r="E62" s="169">
        <f>SUM(E63:E65)</f>
        <v>100000</v>
      </c>
    </row>
    <row r="63" spans="1:5" s="282" customFormat="1" ht="12" customHeight="1">
      <c r="A63" s="13" t="s">
        <v>133</v>
      </c>
      <c r="B63" s="283" t="s">
        <v>236</v>
      </c>
      <c r="C63" s="515"/>
      <c r="D63" s="271"/>
      <c r="E63" s="173"/>
    </row>
    <row r="64" spans="1:5" s="282" customFormat="1" ht="12" customHeight="1">
      <c r="A64" s="12" t="s">
        <v>134</v>
      </c>
      <c r="B64" s="284" t="s">
        <v>357</v>
      </c>
      <c r="C64" s="515">
        <v>100000</v>
      </c>
      <c r="D64" s="271">
        <v>100000</v>
      </c>
      <c r="E64" s="173">
        <v>100000</v>
      </c>
    </row>
    <row r="65" spans="1:5" s="282" customFormat="1" ht="12" customHeight="1">
      <c r="A65" s="12" t="s">
        <v>164</v>
      </c>
      <c r="B65" s="284" t="s">
        <v>237</v>
      </c>
      <c r="C65" s="515"/>
      <c r="D65" s="271"/>
      <c r="E65" s="173"/>
    </row>
    <row r="66" spans="1:5" s="282" customFormat="1" ht="12" customHeight="1" thickBot="1">
      <c r="A66" s="14" t="s">
        <v>235</v>
      </c>
      <c r="B66" s="178" t="s">
        <v>238</v>
      </c>
      <c r="C66" s="515"/>
      <c r="D66" s="271"/>
      <c r="E66" s="173"/>
    </row>
    <row r="67" spans="1:5" s="282" customFormat="1" ht="12" customHeight="1" thickBot="1">
      <c r="A67" s="348" t="s">
        <v>404</v>
      </c>
      <c r="B67" s="19" t="s">
        <v>239</v>
      </c>
      <c r="C67" s="514">
        <f>+C10+C17+C24+C31+C39+C51+C57+C62</f>
        <v>421395749</v>
      </c>
      <c r="D67" s="274">
        <f>+D10+D17+D24+D31+D39+D51+D57+D62</f>
        <v>426830570</v>
      </c>
      <c r="E67" s="314">
        <f>+E10+E17+E24+E31+E39+E51+E57+E62</f>
        <v>434969716</v>
      </c>
    </row>
    <row r="68" spans="1:5" s="282" customFormat="1" ht="12" customHeight="1" thickBot="1">
      <c r="A68" s="329" t="s">
        <v>240</v>
      </c>
      <c r="B68" s="176" t="s">
        <v>241</v>
      </c>
      <c r="C68" s="509">
        <f>SUM(C69:C71)</f>
        <v>0</v>
      </c>
      <c r="D68" s="267">
        <f>SUM(D69:D71)</f>
        <v>0</v>
      </c>
      <c r="E68" s="169">
        <f>SUM(E69:E71)</f>
        <v>0</v>
      </c>
    </row>
    <row r="69" spans="1:5" s="282" customFormat="1" ht="12" customHeight="1">
      <c r="A69" s="13" t="s">
        <v>269</v>
      </c>
      <c r="B69" s="283" t="s">
        <v>242</v>
      </c>
      <c r="C69" s="515"/>
      <c r="D69" s="271"/>
      <c r="E69" s="173"/>
    </row>
    <row r="70" spans="1:5" s="282" customFormat="1" ht="12" customHeight="1">
      <c r="A70" s="12" t="s">
        <v>278</v>
      </c>
      <c r="B70" s="284" t="s">
        <v>243</v>
      </c>
      <c r="C70" s="515"/>
      <c r="D70" s="271"/>
      <c r="E70" s="173"/>
    </row>
    <row r="71" spans="1:5" s="282" customFormat="1" ht="12" customHeight="1" thickBot="1">
      <c r="A71" s="14" t="s">
        <v>279</v>
      </c>
      <c r="B71" s="342" t="s">
        <v>478</v>
      </c>
      <c r="C71" s="515"/>
      <c r="D71" s="271"/>
      <c r="E71" s="173"/>
    </row>
    <row r="72" spans="1:5" s="282" customFormat="1" ht="12" customHeight="1" thickBot="1">
      <c r="A72" s="329" t="s">
        <v>245</v>
      </c>
      <c r="B72" s="176" t="s">
        <v>246</v>
      </c>
      <c r="C72" s="509">
        <f>SUM(C73:C76)</f>
        <v>0</v>
      </c>
      <c r="D72" s="267">
        <f>SUM(D73:D76)</f>
        <v>0</v>
      </c>
      <c r="E72" s="169">
        <f>SUM(E73:E76)</f>
        <v>0</v>
      </c>
    </row>
    <row r="73" spans="1:5" s="282" customFormat="1" ht="12" customHeight="1">
      <c r="A73" s="13" t="s">
        <v>110</v>
      </c>
      <c r="B73" s="283" t="s">
        <v>247</v>
      </c>
      <c r="C73" s="515"/>
      <c r="D73" s="271"/>
      <c r="E73" s="173"/>
    </row>
    <row r="74" spans="1:5" s="282" customFormat="1" ht="12" customHeight="1">
      <c r="A74" s="12" t="s">
        <v>111</v>
      </c>
      <c r="B74" s="284" t="s">
        <v>479</v>
      </c>
      <c r="C74" s="515"/>
      <c r="D74" s="271"/>
      <c r="E74" s="173"/>
    </row>
    <row r="75" spans="1:5" s="282" customFormat="1" ht="12" customHeight="1" thickBot="1">
      <c r="A75" s="14" t="s">
        <v>270</v>
      </c>
      <c r="B75" s="285" t="s">
        <v>248</v>
      </c>
      <c r="C75" s="516"/>
      <c r="D75" s="272"/>
      <c r="E75" s="174"/>
    </row>
    <row r="76" spans="1:5" s="282" customFormat="1" ht="12" customHeight="1" thickBot="1">
      <c r="A76" s="389" t="s">
        <v>271</v>
      </c>
      <c r="B76" s="390" t="s">
        <v>480</v>
      </c>
      <c r="C76" s="518"/>
      <c r="D76" s="534"/>
      <c r="E76" s="532"/>
    </row>
    <row r="77" spans="1:5" s="282" customFormat="1" ht="12" customHeight="1" thickBot="1">
      <c r="A77" s="329" t="s">
        <v>249</v>
      </c>
      <c r="B77" s="176" t="s">
        <v>250</v>
      </c>
      <c r="C77" s="509">
        <f>SUM(C78:C79)</f>
        <v>98631819</v>
      </c>
      <c r="D77" s="267">
        <f>SUM(D78:D79)</f>
        <v>98631819</v>
      </c>
      <c r="E77" s="169">
        <f>SUM(E78:E79)</f>
        <v>98631819</v>
      </c>
    </row>
    <row r="78" spans="1:5" s="282" customFormat="1" ht="12" customHeight="1" thickBot="1">
      <c r="A78" s="11" t="s">
        <v>272</v>
      </c>
      <c r="B78" s="388" t="s">
        <v>251</v>
      </c>
      <c r="C78" s="516">
        <v>98631819</v>
      </c>
      <c r="D78" s="272">
        <v>98631819</v>
      </c>
      <c r="E78" s="174">
        <v>98631819</v>
      </c>
    </row>
    <row r="79" spans="1:5" s="282" customFormat="1" ht="12" customHeight="1" thickBot="1">
      <c r="A79" s="389" t="s">
        <v>273</v>
      </c>
      <c r="B79" s="390" t="s">
        <v>252</v>
      </c>
      <c r="C79" s="518"/>
      <c r="D79" s="534"/>
      <c r="E79" s="532"/>
    </row>
    <row r="80" spans="1:5" s="282" customFormat="1" ht="12" customHeight="1" thickBot="1">
      <c r="A80" s="329" t="s">
        <v>253</v>
      </c>
      <c r="B80" s="176" t="s">
        <v>254</v>
      </c>
      <c r="C80" s="509">
        <f>SUM(C81:C83)</f>
        <v>0</v>
      </c>
      <c r="D80" s="267">
        <f>SUM(D81:D83)</f>
        <v>534462</v>
      </c>
      <c r="E80" s="169">
        <f>SUM(E81:E83)</f>
        <v>534462</v>
      </c>
    </row>
    <row r="81" spans="1:5" s="282" customFormat="1" ht="12" customHeight="1">
      <c r="A81" s="13" t="s">
        <v>274</v>
      </c>
      <c r="B81" s="283" t="s">
        <v>255</v>
      </c>
      <c r="C81" s="515"/>
      <c r="D81" s="271">
        <v>534462</v>
      </c>
      <c r="E81" s="173">
        <v>534462</v>
      </c>
    </row>
    <row r="82" spans="1:5" s="282" customFormat="1" ht="12" customHeight="1">
      <c r="A82" s="12" t="s">
        <v>275</v>
      </c>
      <c r="B82" s="284" t="s">
        <v>256</v>
      </c>
      <c r="C82" s="515"/>
      <c r="D82" s="271"/>
      <c r="E82" s="173"/>
    </row>
    <row r="83" spans="1:5" s="282" customFormat="1" ht="12" customHeight="1" thickBot="1">
      <c r="A83" s="16" t="s">
        <v>276</v>
      </c>
      <c r="B83" s="391" t="s">
        <v>481</v>
      </c>
      <c r="C83" s="519"/>
      <c r="D83" s="535"/>
      <c r="E83" s="533"/>
    </row>
    <row r="84" spans="1:5" s="282" customFormat="1" ht="12" customHeight="1" thickBot="1">
      <c r="A84" s="329" t="s">
        <v>257</v>
      </c>
      <c r="B84" s="176" t="s">
        <v>277</v>
      </c>
      <c r="C84" s="509">
        <f>SUM(C85:C88)</f>
        <v>0</v>
      </c>
      <c r="D84" s="267">
        <f>SUM(D85:D88)</f>
        <v>0</v>
      </c>
      <c r="E84" s="169">
        <f>SUM(E85:E88)</f>
        <v>0</v>
      </c>
    </row>
    <row r="85" spans="1:5" s="282" customFormat="1" ht="12" customHeight="1">
      <c r="A85" s="287" t="s">
        <v>258</v>
      </c>
      <c r="B85" s="283" t="s">
        <v>259</v>
      </c>
      <c r="C85" s="515"/>
      <c r="D85" s="271"/>
      <c r="E85" s="173"/>
    </row>
    <row r="86" spans="1:5" s="282" customFormat="1" ht="12" customHeight="1">
      <c r="A86" s="288" t="s">
        <v>260</v>
      </c>
      <c r="B86" s="284" t="s">
        <v>261</v>
      </c>
      <c r="C86" s="515"/>
      <c r="D86" s="271"/>
      <c r="E86" s="173"/>
    </row>
    <row r="87" spans="1:5" s="282" customFormat="1" ht="12" customHeight="1">
      <c r="A87" s="288" t="s">
        <v>262</v>
      </c>
      <c r="B87" s="284" t="s">
        <v>263</v>
      </c>
      <c r="C87" s="515"/>
      <c r="D87" s="271"/>
      <c r="E87" s="173"/>
    </row>
    <row r="88" spans="1:5" s="282" customFormat="1" ht="12" customHeight="1" thickBot="1">
      <c r="A88" s="289" t="s">
        <v>264</v>
      </c>
      <c r="B88" s="178" t="s">
        <v>265</v>
      </c>
      <c r="C88" s="515"/>
      <c r="D88" s="271"/>
      <c r="E88" s="173"/>
    </row>
    <row r="89" spans="1:5" s="282" customFormat="1" ht="12" customHeight="1" thickBot="1">
      <c r="A89" s="329" t="s">
        <v>266</v>
      </c>
      <c r="B89" s="176" t="s">
        <v>403</v>
      </c>
      <c r="C89" s="520"/>
      <c r="D89" s="331"/>
      <c r="E89" s="332"/>
    </row>
    <row r="90" spans="1:5" s="282" customFormat="1" ht="13.5" customHeight="1" thickBot="1">
      <c r="A90" s="329" t="s">
        <v>268</v>
      </c>
      <c r="B90" s="176" t="s">
        <v>267</v>
      </c>
      <c r="C90" s="520"/>
      <c r="D90" s="331"/>
      <c r="E90" s="332"/>
    </row>
    <row r="91" spans="1:5" s="282" customFormat="1" ht="15.75" customHeight="1" thickBot="1">
      <c r="A91" s="329" t="s">
        <v>280</v>
      </c>
      <c r="B91" s="290" t="s">
        <v>406</v>
      </c>
      <c r="C91" s="514">
        <f>+C68+C72+C77+C80+C84+C90+C89</f>
        <v>98631819</v>
      </c>
      <c r="D91" s="274">
        <f>+D68+D72+D77+D80+D84+D90+D89</f>
        <v>99166281</v>
      </c>
      <c r="E91" s="314">
        <f>+E68+E72+E77+E80+E84+E90+E89</f>
        <v>99166281</v>
      </c>
    </row>
    <row r="92" spans="1:5" s="282" customFormat="1" ht="16.5" customHeight="1" thickBot="1">
      <c r="A92" s="330" t="s">
        <v>405</v>
      </c>
      <c r="B92" s="291" t="s">
        <v>407</v>
      </c>
      <c r="C92" s="514">
        <f>+C67+C91</f>
        <v>520027568</v>
      </c>
      <c r="D92" s="274">
        <f>+D67+D91</f>
        <v>525996851</v>
      </c>
      <c r="E92" s="314">
        <f>+E67+E91</f>
        <v>534135997</v>
      </c>
    </row>
    <row r="93" spans="1:5" s="282" customFormat="1" ht="10.5" customHeight="1">
      <c r="A93" s="3"/>
      <c r="B93" s="4"/>
      <c r="C93" s="4"/>
      <c r="D93" s="4"/>
      <c r="E93" s="188"/>
    </row>
    <row r="94" spans="1:5" ht="16.5" customHeight="1">
      <c r="A94" s="633" t="s">
        <v>38</v>
      </c>
      <c r="B94" s="633"/>
      <c r="C94" s="633"/>
      <c r="D94" s="633"/>
      <c r="E94" s="633"/>
    </row>
    <row r="95" spans="1:5" s="292" customFormat="1" ht="16.5" customHeight="1" thickBot="1">
      <c r="A95" s="630" t="s">
        <v>114</v>
      </c>
      <c r="B95" s="630"/>
      <c r="C95" s="487"/>
      <c r="D95" s="487"/>
      <c r="E95" s="398" t="str">
        <f>E7</f>
        <v>Forintban!</v>
      </c>
    </row>
    <row r="96" spans="1:5" ht="37.5" customHeight="1" thickBot="1">
      <c r="A96" s="382" t="s">
        <v>58</v>
      </c>
      <c r="B96" s="383" t="s">
        <v>39</v>
      </c>
      <c r="C96" s="614" t="s">
        <v>608</v>
      </c>
      <c r="D96" s="449" t="s">
        <v>610</v>
      </c>
      <c r="E96" s="613" t="str">
        <f>+E8</f>
        <v>2019. évi II.módosított előirányzat (2019.09.30.)</v>
      </c>
    </row>
    <row r="97" spans="1:5" s="281" customFormat="1" ht="12" customHeight="1" thickBot="1">
      <c r="A97" s="382"/>
      <c r="B97" s="383" t="s">
        <v>420</v>
      </c>
      <c r="C97" s="498" t="s">
        <v>421</v>
      </c>
      <c r="D97" s="498" t="s">
        <v>422</v>
      </c>
      <c r="E97" s="384" t="s">
        <v>424</v>
      </c>
    </row>
    <row r="98" spans="1:5" ht="12" customHeight="1" thickBot="1">
      <c r="A98" s="20" t="s">
        <v>9</v>
      </c>
      <c r="B98" s="24" t="s">
        <v>366</v>
      </c>
      <c r="C98" s="521">
        <f>C99+C100+C101+C102+C103+C116</f>
        <v>268150077</v>
      </c>
      <c r="D98" s="521">
        <f>D99+D100+D101+D102+D103+D116</f>
        <v>273584898</v>
      </c>
      <c r="E98" s="180">
        <f>E99+E100+E101+E102+E103+E116</f>
        <v>278877073</v>
      </c>
    </row>
    <row r="99" spans="1:5" ht="12" customHeight="1">
      <c r="A99" s="15" t="s">
        <v>70</v>
      </c>
      <c r="B99" s="8" t="s">
        <v>40</v>
      </c>
      <c r="C99" s="522">
        <v>122042765</v>
      </c>
      <c r="D99" s="522">
        <v>122897765</v>
      </c>
      <c r="E99" s="182">
        <v>127279195</v>
      </c>
    </row>
    <row r="100" spans="1:5" ht="12" customHeight="1">
      <c r="A100" s="12" t="s">
        <v>71</v>
      </c>
      <c r="B100" s="6" t="s">
        <v>135</v>
      </c>
      <c r="C100" s="511">
        <v>23074954</v>
      </c>
      <c r="D100" s="511">
        <v>23234954</v>
      </c>
      <c r="E100" s="183">
        <v>23884432</v>
      </c>
    </row>
    <row r="101" spans="1:5" ht="12" customHeight="1">
      <c r="A101" s="12" t="s">
        <v>72</v>
      </c>
      <c r="B101" s="6" t="s">
        <v>103</v>
      </c>
      <c r="C101" s="512">
        <v>104967790</v>
      </c>
      <c r="D101" s="512">
        <v>105057611</v>
      </c>
      <c r="E101" s="185">
        <v>109305181</v>
      </c>
    </row>
    <row r="102" spans="1:5" ht="12" customHeight="1">
      <c r="A102" s="12" t="s">
        <v>73</v>
      </c>
      <c r="B102" s="9" t="s">
        <v>136</v>
      </c>
      <c r="C102" s="512">
        <v>2313000</v>
      </c>
      <c r="D102" s="512">
        <v>2313000</v>
      </c>
      <c r="E102" s="185">
        <v>2706000</v>
      </c>
    </row>
    <row r="103" spans="1:5" ht="12" customHeight="1">
      <c r="A103" s="12" t="s">
        <v>81</v>
      </c>
      <c r="B103" s="17" t="s">
        <v>137</v>
      </c>
      <c r="C103" s="512">
        <f>C110+C115</f>
        <v>7441320</v>
      </c>
      <c r="D103" s="512">
        <f>D110+D115+D106</f>
        <v>10095889</v>
      </c>
      <c r="E103" s="185">
        <f>E110+E115+E106+E108</f>
        <v>8929291</v>
      </c>
    </row>
    <row r="104" spans="1:5" ht="12" customHeight="1">
      <c r="A104" s="12" t="s">
        <v>74</v>
      </c>
      <c r="B104" s="6" t="s">
        <v>371</v>
      </c>
      <c r="C104" s="512"/>
      <c r="D104" s="512"/>
      <c r="E104" s="185"/>
    </row>
    <row r="105" spans="1:5" ht="12" customHeight="1">
      <c r="A105" s="12" t="s">
        <v>75</v>
      </c>
      <c r="B105" s="89" t="s">
        <v>370</v>
      </c>
      <c r="C105" s="512"/>
      <c r="D105" s="512"/>
      <c r="E105" s="185"/>
    </row>
    <row r="106" spans="1:5" ht="12" customHeight="1">
      <c r="A106" s="12" t="s">
        <v>82</v>
      </c>
      <c r="B106" s="89" t="s">
        <v>369</v>
      </c>
      <c r="C106" s="512"/>
      <c r="D106" s="512">
        <v>978280</v>
      </c>
      <c r="E106" s="185">
        <v>978280</v>
      </c>
    </row>
    <row r="107" spans="1:5" ht="12" customHeight="1">
      <c r="A107" s="12" t="s">
        <v>83</v>
      </c>
      <c r="B107" s="87" t="s">
        <v>283</v>
      </c>
      <c r="C107" s="512"/>
      <c r="D107" s="512"/>
      <c r="E107" s="185"/>
    </row>
    <row r="108" spans="1:5" ht="12" customHeight="1">
      <c r="A108" s="12" t="s">
        <v>84</v>
      </c>
      <c r="B108" s="88" t="s">
        <v>284</v>
      </c>
      <c r="C108" s="512"/>
      <c r="D108" s="512"/>
      <c r="E108" s="185">
        <v>250000</v>
      </c>
    </row>
    <row r="109" spans="1:5" ht="12" customHeight="1">
      <c r="A109" s="12" t="s">
        <v>85</v>
      </c>
      <c r="B109" s="88" t="s">
        <v>285</v>
      </c>
      <c r="C109" s="512"/>
      <c r="D109" s="512"/>
      <c r="E109" s="185"/>
    </row>
    <row r="110" spans="1:5" ht="12" customHeight="1">
      <c r="A110" s="12" t="s">
        <v>87</v>
      </c>
      <c r="B110" s="87" t="s">
        <v>286</v>
      </c>
      <c r="C110" s="512">
        <v>2263320</v>
      </c>
      <c r="D110" s="512">
        <v>3939609</v>
      </c>
      <c r="E110" s="185">
        <v>2523011</v>
      </c>
    </row>
    <row r="111" spans="1:5" ht="12" customHeight="1">
      <c r="A111" s="12" t="s">
        <v>138</v>
      </c>
      <c r="B111" s="87" t="s">
        <v>287</v>
      </c>
      <c r="C111" s="512"/>
      <c r="D111" s="512"/>
      <c r="E111" s="185"/>
    </row>
    <row r="112" spans="1:5" ht="12" customHeight="1">
      <c r="A112" s="12" t="s">
        <v>281</v>
      </c>
      <c r="B112" s="88" t="s">
        <v>288</v>
      </c>
      <c r="C112" s="512"/>
      <c r="D112" s="512"/>
      <c r="E112" s="185"/>
    </row>
    <row r="113" spans="1:5" ht="12" customHeight="1">
      <c r="A113" s="11" t="s">
        <v>282</v>
      </c>
      <c r="B113" s="89" t="s">
        <v>289</v>
      </c>
      <c r="C113" s="512"/>
      <c r="D113" s="512"/>
      <c r="E113" s="185"/>
    </row>
    <row r="114" spans="1:5" ht="12" customHeight="1">
      <c r="A114" s="12" t="s">
        <v>367</v>
      </c>
      <c r="B114" s="89" t="s">
        <v>290</v>
      </c>
      <c r="C114" s="512"/>
      <c r="D114" s="512"/>
      <c r="E114" s="185"/>
    </row>
    <row r="115" spans="1:5" ht="12" customHeight="1">
      <c r="A115" s="14" t="s">
        <v>368</v>
      </c>
      <c r="B115" s="89" t="s">
        <v>291</v>
      </c>
      <c r="C115" s="512">
        <v>5178000</v>
      </c>
      <c r="D115" s="512">
        <v>5178000</v>
      </c>
      <c r="E115" s="185">
        <v>5178000</v>
      </c>
    </row>
    <row r="116" spans="1:5" ht="12" customHeight="1">
      <c r="A116" s="12" t="s">
        <v>372</v>
      </c>
      <c r="B116" s="9" t="s">
        <v>41</v>
      </c>
      <c r="C116" s="511">
        <f>C117+C118</f>
        <v>8310248</v>
      </c>
      <c r="D116" s="511">
        <f>D117+D118</f>
        <v>9985679</v>
      </c>
      <c r="E116" s="183">
        <f>E117+E118</f>
        <v>6772974</v>
      </c>
    </row>
    <row r="117" spans="1:5" ht="12" customHeight="1">
      <c r="A117" s="12" t="s">
        <v>373</v>
      </c>
      <c r="B117" s="6" t="s">
        <v>375</v>
      </c>
      <c r="C117" s="511">
        <v>3544656</v>
      </c>
      <c r="D117" s="511">
        <v>5220087</v>
      </c>
      <c r="E117" s="183">
        <v>2007382</v>
      </c>
    </row>
    <row r="118" spans="1:5" ht="12" customHeight="1" thickBot="1">
      <c r="A118" s="16" t="s">
        <v>374</v>
      </c>
      <c r="B118" s="346" t="s">
        <v>376</v>
      </c>
      <c r="C118" s="523">
        <v>4765592</v>
      </c>
      <c r="D118" s="523">
        <v>4765592</v>
      </c>
      <c r="E118" s="189">
        <v>4765592</v>
      </c>
    </row>
    <row r="119" spans="1:5" ht="12" customHeight="1" thickBot="1">
      <c r="A119" s="343" t="s">
        <v>10</v>
      </c>
      <c r="B119" s="344" t="s">
        <v>292</v>
      </c>
      <c r="C119" s="524">
        <f>+C120+C122+C124</f>
        <v>246827722</v>
      </c>
      <c r="D119" s="524">
        <f>+D120+D122+D124</f>
        <v>246827722</v>
      </c>
      <c r="E119" s="345">
        <f>+E120+E122+E124</f>
        <v>249674693</v>
      </c>
    </row>
    <row r="120" spans="1:5" ht="12" customHeight="1">
      <c r="A120" s="13" t="s">
        <v>76</v>
      </c>
      <c r="B120" s="6" t="s">
        <v>163</v>
      </c>
      <c r="C120" s="510">
        <v>135014232</v>
      </c>
      <c r="D120" s="510">
        <v>135014232</v>
      </c>
      <c r="E120" s="184">
        <v>135204732</v>
      </c>
    </row>
    <row r="121" spans="1:5" ht="12" customHeight="1">
      <c r="A121" s="13" t="s">
        <v>77</v>
      </c>
      <c r="B121" s="10" t="s">
        <v>296</v>
      </c>
      <c r="C121" s="510">
        <v>127593862</v>
      </c>
      <c r="D121" s="510">
        <v>127593862</v>
      </c>
      <c r="E121" s="184">
        <v>127593862</v>
      </c>
    </row>
    <row r="122" spans="1:5" ht="12" customHeight="1">
      <c r="A122" s="13" t="s">
        <v>78</v>
      </c>
      <c r="B122" s="10" t="s">
        <v>139</v>
      </c>
      <c r="C122" s="511">
        <v>111407890</v>
      </c>
      <c r="D122" s="511">
        <v>111407890</v>
      </c>
      <c r="E122" s="183">
        <v>114064361</v>
      </c>
    </row>
    <row r="123" spans="1:5" ht="12" customHeight="1">
      <c r="A123" s="13" t="s">
        <v>79</v>
      </c>
      <c r="B123" s="10" t="s">
        <v>297</v>
      </c>
      <c r="C123" s="525">
        <v>40510079</v>
      </c>
      <c r="D123" s="511">
        <v>40510079</v>
      </c>
      <c r="E123" s="183">
        <v>40510079</v>
      </c>
    </row>
    <row r="124" spans="1:5" ht="12" customHeight="1">
      <c r="A124" s="13" t="s">
        <v>80</v>
      </c>
      <c r="B124" s="178" t="s">
        <v>483</v>
      </c>
      <c r="C124" s="525">
        <f>C127+C128</f>
        <v>405600</v>
      </c>
      <c r="D124" s="511">
        <f>D127+D128</f>
        <v>405600</v>
      </c>
      <c r="E124" s="183">
        <f>E127+E128</f>
        <v>405600</v>
      </c>
    </row>
    <row r="125" spans="1:5" ht="12" customHeight="1">
      <c r="A125" s="13" t="s">
        <v>86</v>
      </c>
      <c r="B125" s="177" t="s">
        <v>358</v>
      </c>
      <c r="C125" s="525"/>
      <c r="D125" s="511"/>
      <c r="E125" s="183"/>
    </row>
    <row r="126" spans="1:5" ht="12" customHeight="1">
      <c r="A126" s="13" t="s">
        <v>88</v>
      </c>
      <c r="B126" s="279" t="s">
        <v>302</v>
      </c>
      <c r="C126" s="525"/>
      <c r="D126" s="511"/>
      <c r="E126" s="183"/>
    </row>
    <row r="127" spans="1:5" ht="15.75">
      <c r="A127" s="13" t="s">
        <v>140</v>
      </c>
      <c r="B127" s="88" t="s">
        <v>285</v>
      </c>
      <c r="C127" s="525">
        <v>355600</v>
      </c>
      <c r="D127" s="511">
        <v>355600</v>
      </c>
      <c r="E127" s="183">
        <v>355600</v>
      </c>
    </row>
    <row r="128" spans="1:5" ht="12" customHeight="1">
      <c r="A128" s="13" t="s">
        <v>141</v>
      </c>
      <c r="B128" s="88" t="s">
        <v>301</v>
      </c>
      <c r="C128" s="525">
        <v>50000</v>
      </c>
      <c r="D128" s="511">
        <v>50000</v>
      </c>
      <c r="E128" s="183">
        <v>50000</v>
      </c>
    </row>
    <row r="129" spans="1:5" ht="12" customHeight="1">
      <c r="A129" s="13" t="s">
        <v>142</v>
      </c>
      <c r="B129" s="88" t="s">
        <v>300</v>
      </c>
      <c r="C129" s="525"/>
      <c r="D129" s="511"/>
      <c r="E129" s="183"/>
    </row>
    <row r="130" spans="1:5" ht="12" customHeight="1">
      <c r="A130" s="13" t="s">
        <v>293</v>
      </c>
      <c r="B130" s="88" t="s">
        <v>288</v>
      </c>
      <c r="C130" s="525"/>
      <c r="D130" s="511"/>
      <c r="E130" s="183"/>
    </row>
    <row r="131" spans="1:5" ht="12" customHeight="1">
      <c r="A131" s="13" t="s">
        <v>294</v>
      </c>
      <c r="B131" s="88" t="s">
        <v>299</v>
      </c>
      <c r="C131" s="525"/>
      <c r="D131" s="511"/>
      <c r="E131" s="183"/>
    </row>
    <row r="132" spans="1:5" ht="23.25" thickBot="1">
      <c r="A132" s="11" t="s">
        <v>295</v>
      </c>
      <c r="B132" s="88" t="s">
        <v>298</v>
      </c>
      <c r="C132" s="526"/>
      <c r="D132" s="512"/>
      <c r="E132" s="185"/>
    </row>
    <row r="133" spans="1:5" ht="12" customHeight="1" thickBot="1">
      <c r="A133" s="18" t="s">
        <v>11</v>
      </c>
      <c r="B133" s="73" t="s">
        <v>377</v>
      </c>
      <c r="C133" s="509">
        <f>+C98+C119</f>
        <v>514977799</v>
      </c>
      <c r="D133" s="509">
        <f>+D98+D119</f>
        <v>520412620</v>
      </c>
      <c r="E133" s="181">
        <f>+E98+E119</f>
        <v>528551766</v>
      </c>
    </row>
    <row r="134" spans="1:5" ht="12" customHeight="1" thickBot="1">
      <c r="A134" s="18" t="s">
        <v>12</v>
      </c>
      <c r="B134" s="73" t="s">
        <v>378</v>
      </c>
      <c r="C134" s="509">
        <f>+C135+C136+C137</f>
        <v>0</v>
      </c>
      <c r="D134" s="509">
        <f>+D135+D136+D137</f>
        <v>0</v>
      </c>
      <c r="E134" s="181">
        <f>+E135+E136+E137</f>
        <v>0</v>
      </c>
    </row>
    <row r="135" spans="1:5" ht="12" customHeight="1">
      <c r="A135" s="13" t="s">
        <v>200</v>
      </c>
      <c r="B135" s="10" t="s">
        <v>385</v>
      </c>
      <c r="C135" s="525"/>
      <c r="D135" s="511"/>
      <c r="E135" s="183"/>
    </row>
    <row r="136" spans="1:5" ht="12" customHeight="1">
      <c r="A136" s="13" t="s">
        <v>201</v>
      </c>
      <c r="B136" s="10" t="s">
        <v>386</v>
      </c>
      <c r="C136" s="525"/>
      <c r="D136" s="511"/>
      <c r="E136" s="183"/>
    </row>
    <row r="137" spans="1:5" ht="12" customHeight="1" thickBot="1">
      <c r="A137" s="11" t="s">
        <v>202</v>
      </c>
      <c r="B137" s="10" t="s">
        <v>387</v>
      </c>
      <c r="C137" s="525"/>
      <c r="D137" s="511"/>
      <c r="E137" s="183"/>
    </row>
    <row r="138" spans="1:5" ht="12" customHeight="1" thickBot="1">
      <c r="A138" s="18" t="s">
        <v>13</v>
      </c>
      <c r="B138" s="73" t="s">
        <v>379</v>
      </c>
      <c r="C138" s="509">
        <f>SUM(C139:C144)</f>
        <v>0</v>
      </c>
      <c r="D138" s="509">
        <f>SUM(D139:D144)</f>
        <v>0</v>
      </c>
      <c r="E138" s="181">
        <f>SUM(E139:E144)</f>
        <v>0</v>
      </c>
    </row>
    <row r="139" spans="1:5" ht="12" customHeight="1">
      <c r="A139" s="13" t="s">
        <v>63</v>
      </c>
      <c r="B139" s="7" t="s">
        <v>388</v>
      </c>
      <c r="C139" s="525"/>
      <c r="D139" s="511"/>
      <c r="E139" s="183"/>
    </row>
    <row r="140" spans="1:5" ht="12" customHeight="1">
      <c r="A140" s="13" t="s">
        <v>64</v>
      </c>
      <c r="B140" s="7" t="s">
        <v>380</v>
      </c>
      <c r="C140" s="525"/>
      <c r="D140" s="511"/>
      <c r="E140" s="183"/>
    </row>
    <row r="141" spans="1:5" ht="12" customHeight="1">
      <c r="A141" s="13" t="s">
        <v>65</v>
      </c>
      <c r="B141" s="7" t="s">
        <v>381</v>
      </c>
      <c r="C141" s="525"/>
      <c r="D141" s="511"/>
      <c r="E141" s="183"/>
    </row>
    <row r="142" spans="1:5" ht="12" customHeight="1">
      <c r="A142" s="13" t="s">
        <v>127</v>
      </c>
      <c r="B142" s="7" t="s">
        <v>382</v>
      </c>
      <c r="C142" s="525"/>
      <c r="D142" s="511"/>
      <c r="E142" s="183"/>
    </row>
    <row r="143" spans="1:5" ht="12" customHeight="1" thickBot="1">
      <c r="A143" s="11" t="s">
        <v>128</v>
      </c>
      <c r="B143" s="5" t="s">
        <v>383</v>
      </c>
      <c r="C143" s="526"/>
      <c r="D143" s="512"/>
      <c r="E143" s="185"/>
    </row>
    <row r="144" spans="1:5" ht="12" customHeight="1" thickBot="1">
      <c r="A144" s="389" t="s">
        <v>129</v>
      </c>
      <c r="B144" s="392" t="s">
        <v>384</v>
      </c>
      <c r="C144" s="527"/>
      <c r="D144" s="615"/>
      <c r="E144" s="531"/>
    </row>
    <row r="145" spans="1:5" ht="12" customHeight="1" thickBot="1">
      <c r="A145" s="18" t="s">
        <v>14</v>
      </c>
      <c r="B145" s="73" t="s">
        <v>392</v>
      </c>
      <c r="C145" s="514">
        <f>+C146+C147+C148+C149</f>
        <v>5049769</v>
      </c>
      <c r="D145" s="514">
        <f>+D146+D147+D148+D149</f>
        <v>5584231</v>
      </c>
      <c r="E145" s="187">
        <f>+E146+E147+E148+E149</f>
        <v>5584231</v>
      </c>
    </row>
    <row r="146" spans="1:5" ht="12" customHeight="1">
      <c r="A146" s="13" t="s">
        <v>66</v>
      </c>
      <c r="B146" s="7" t="s">
        <v>303</v>
      </c>
      <c r="C146" s="525"/>
      <c r="D146" s="511"/>
      <c r="E146" s="183"/>
    </row>
    <row r="147" spans="1:5" ht="12" customHeight="1">
      <c r="A147" s="13" t="s">
        <v>67</v>
      </c>
      <c r="B147" s="7" t="s">
        <v>304</v>
      </c>
      <c r="C147" s="525">
        <v>5049769</v>
      </c>
      <c r="D147" s="511">
        <v>5584231</v>
      </c>
      <c r="E147" s="183">
        <v>5584231</v>
      </c>
    </row>
    <row r="148" spans="1:5" ht="12" customHeight="1" thickBot="1">
      <c r="A148" s="11" t="s">
        <v>220</v>
      </c>
      <c r="B148" s="5" t="s">
        <v>393</v>
      </c>
      <c r="C148" s="526"/>
      <c r="D148" s="512"/>
      <c r="E148" s="185"/>
    </row>
    <row r="149" spans="1:5" ht="12" customHeight="1" thickBot="1">
      <c r="A149" s="389" t="s">
        <v>221</v>
      </c>
      <c r="B149" s="392" t="s">
        <v>322</v>
      </c>
      <c r="C149" s="527"/>
      <c r="D149" s="615"/>
      <c r="E149" s="531"/>
    </row>
    <row r="150" spans="1:5" ht="12" customHeight="1" thickBot="1">
      <c r="A150" s="18" t="s">
        <v>15</v>
      </c>
      <c r="B150" s="73" t="s">
        <v>394</v>
      </c>
      <c r="C150" s="528">
        <f>SUM(C151:C155)</f>
        <v>0</v>
      </c>
      <c r="D150" s="528">
        <f>SUM(D151:D155)</f>
        <v>0</v>
      </c>
      <c r="E150" s="190">
        <f>SUM(E151:E155)</f>
        <v>0</v>
      </c>
    </row>
    <row r="151" spans="1:5" ht="12" customHeight="1">
      <c r="A151" s="13" t="s">
        <v>68</v>
      </c>
      <c r="B151" s="7" t="s">
        <v>389</v>
      </c>
      <c r="C151" s="525"/>
      <c r="D151" s="511"/>
      <c r="E151" s="183"/>
    </row>
    <row r="152" spans="1:5" ht="12" customHeight="1">
      <c r="A152" s="13" t="s">
        <v>69</v>
      </c>
      <c r="B152" s="7" t="s">
        <v>396</v>
      </c>
      <c r="C152" s="525"/>
      <c r="D152" s="511"/>
      <c r="E152" s="183"/>
    </row>
    <row r="153" spans="1:5" ht="12" customHeight="1">
      <c r="A153" s="13" t="s">
        <v>232</v>
      </c>
      <c r="B153" s="7" t="s">
        <v>391</v>
      </c>
      <c r="C153" s="525"/>
      <c r="D153" s="511"/>
      <c r="E153" s="183"/>
    </row>
    <row r="154" spans="1:5" ht="12" customHeight="1">
      <c r="A154" s="13" t="s">
        <v>233</v>
      </c>
      <c r="B154" s="7" t="s">
        <v>441</v>
      </c>
      <c r="C154" s="525"/>
      <c r="D154" s="511"/>
      <c r="E154" s="183"/>
    </row>
    <row r="155" spans="1:5" ht="12" customHeight="1" thickBot="1">
      <c r="A155" s="13" t="s">
        <v>395</v>
      </c>
      <c r="B155" s="7" t="s">
        <v>397</v>
      </c>
      <c r="C155" s="525"/>
      <c r="D155" s="511"/>
      <c r="E155" s="183"/>
    </row>
    <row r="156" spans="1:5" ht="12" customHeight="1" thickBot="1">
      <c r="A156" s="18" t="s">
        <v>16</v>
      </c>
      <c r="B156" s="73" t="s">
        <v>398</v>
      </c>
      <c r="C156" s="529"/>
      <c r="D156" s="529"/>
      <c r="E156" s="347"/>
    </row>
    <row r="157" spans="1:5" ht="12" customHeight="1" thickBot="1">
      <c r="A157" s="18" t="s">
        <v>17</v>
      </c>
      <c r="B157" s="73" t="s">
        <v>399</v>
      </c>
      <c r="C157" s="529"/>
      <c r="D157" s="529"/>
      <c r="E157" s="347"/>
    </row>
    <row r="158" spans="1:11" ht="15" customHeight="1" thickBot="1">
      <c r="A158" s="18" t="s">
        <v>18</v>
      </c>
      <c r="B158" s="73" t="s">
        <v>401</v>
      </c>
      <c r="C158" s="530">
        <f>+C134+C138+C145+C150+C156+C157</f>
        <v>5049769</v>
      </c>
      <c r="D158" s="530">
        <f>+D134+D138+D145+D150+D156+D157</f>
        <v>5584231</v>
      </c>
      <c r="E158" s="393">
        <f>+E134+E138+E145+E150+E156+E157</f>
        <v>5584231</v>
      </c>
      <c r="H158" s="294"/>
      <c r="I158" s="295"/>
      <c r="J158" s="295"/>
      <c r="K158" s="295"/>
    </row>
    <row r="159" spans="1:5" s="282" customFormat="1" ht="17.25" customHeight="1" thickBot="1">
      <c r="A159" s="179" t="s">
        <v>19</v>
      </c>
      <c r="B159" s="394" t="s">
        <v>400</v>
      </c>
      <c r="C159" s="530">
        <f>+C133+C158</f>
        <v>520027568</v>
      </c>
      <c r="D159" s="530">
        <f>+D133+D158</f>
        <v>525996851</v>
      </c>
      <c r="E159" s="393">
        <f>+E133+E158</f>
        <v>534135997</v>
      </c>
    </row>
    <row r="160" spans="1:5" ht="15.75" customHeight="1">
      <c r="A160" s="395"/>
      <c r="B160" s="395"/>
      <c r="C160" s="395"/>
      <c r="D160" s="395"/>
      <c r="E160" s="451">
        <f>E92-E159</f>
        <v>0</v>
      </c>
    </row>
    <row r="161" spans="1:5" ht="15.75">
      <c r="A161" s="631" t="s">
        <v>305</v>
      </c>
      <c r="B161" s="631"/>
      <c r="C161" s="631"/>
      <c r="D161" s="631"/>
      <c r="E161" s="631"/>
    </row>
    <row r="162" spans="1:5" ht="15" customHeight="1" thickBot="1">
      <c r="A162" s="632" t="s">
        <v>115</v>
      </c>
      <c r="B162" s="632"/>
      <c r="C162" s="85"/>
      <c r="D162" s="85"/>
      <c r="E162" s="399" t="str">
        <f>E95</f>
        <v>Forintban!</v>
      </c>
    </row>
    <row r="163" spans="1:6" ht="25.5" customHeight="1" thickBot="1">
      <c r="A163" s="18">
        <v>1</v>
      </c>
      <c r="B163" s="23" t="s">
        <v>402</v>
      </c>
      <c r="C163" s="267">
        <f>+C67-C133</f>
        <v>-93582050</v>
      </c>
      <c r="D163" s="611">
        <f>+D67-D133</f>
        <v>-93582050</v>
      </c>
      <c r="E163" s="181">
        <f>+E67-E133</f>
        <v>-93582050</v>
      </c>
      <c r="F163" s="296"/>
    </row>
    <row r="164" spans="1:5" ht="27.75" customHeight="1" thickBot="1">
      <c r="A164" s="18" t="s">
        <v>10</v>
      </c>
      <c r="B164" s="23" t="s">
        <v>408</v>
      </c>
      <c r="C164" s="267">
        <f>+C91-C158</f>
        <v>93582050</v>
      </c>
      <c r="D164" s="611">
        <f>+D91-D158</f>
        <v>93582050</v>
      </c>
      <c r="E164" s="181">
        <f>+E91-E158</f>
        <v>93582050</v>
      </c>
    </row>
  </sheetData>
  <sheetProtection/>
  <mergeCells count="10">
    <mergeCell ref="A162:B162"/>
    <mergeCell ref="B1:E1"/>
    <mergeCell ref="A6:E6"/>
    <mergeCell ref="A7:B7"/>
    <mergeCell ref="A94:E94"/>
    <mergeCell ref="A95:B95"/>
    <mergeCell ref="A161:E161"/>
    <mergeCell ref="A2:E2"/>
    <mergeCell ref="A3:E3"/>
    <mergeCell ref="A4:E4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3" r:id="rId1"/>
  <rowBreaks count="2" manualBreakCount="2">
    <brk id="67" max="2" man="1"/>
    <brk id="144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64"/>
  <sheetViews>
    <sheetView zoomScale="120" zoomScaleNormal="120" zoomScaleSheetLayoutView="100" workbookViewId="0" topLeftCell="A154">
      <selection activeCell="E104" sqref="E104"/>
    </sheetView>
  </sheetViews>
  <sheetFormatPr defaultColWidth="9.00390625" defaultRowHeight="12.75"/>
  <cols>
    <col min="1" max="1" width="4.50390625" style="253" customWidth="1"/>
    <col min="2" max="2" width="60.50390625" style="253" customWidth="1"/>
    <col min="3" max="3" width="18.00390625" style="253" customWidth="1"/>
    <col min="4" max="4" width="19.375" style="253" customWidth="1"/>
    <col min="5" max="5" width="18.375" style="254" customWidth="1"/>
    <col min="6" max="6" width="9.00390625" style="280" customWidth="1"/>
    <col min="7" max="16384" width="9.375" style="280" customWidth="1"/>
  </cols>
  <sheetData>
    <row r="1" spans="1:5" ht="18.75" customHeight="1">
      <c r="A1" s="446"/>
      <c r="B1" s="626" t="str">
        <f>CONCATENATE("1.3. melléklet ",ALAPADATOK!A7," ",ALAPADATOK!B7," ",ALAPADATOK!C7," ",ALAPADATOK!D7," ",ALAPADATOK!E7," ",ALAPADATOK!F7," ",ALAPADATOK!G7," ",ALAPADATOK!H7)</f>
        <v>1.3. melléklet a 9 / 2019 ( X.01. ) önkormányzati rendelethez</v>
      </c>
      <c r="C1" s="626"/>
      <c r="D1" s="626"/>
      <c r="E1" s="627"/>
    </row>
    <row r="2" spans="1:5" ht="20.25" customHeight="1">
      <c r="A2" s="634" t="str">
        <f>CONCATENATE(ALAPADATOK!A3)</f>
        <v>MURAKERESZTÚR KÖZSÉG ÖNKORMÁNYZATA</v>
      </c>
      <c r="B2" s="635"/>
      <c r="C2" s="635"/>
      <c r="D2" s="635"/>
      <c r="E2" s="635"/>
    </row>
    <row r="3" spans="1:5" ht="14.25" customHeight="1">
      <c r="A3" s="636" t="s">
        <v>488</v>
      </c>
      <c r="B3" s="635"/>
      <c r="C3" s="635"/>
      <c r="D3" s="635"/>
      <c r="E3" s="635"/>
    </row>
    <row r="4" spans="1:5" ht="20.25" customHeight="1">
      <c r="A4" s="636" t="s">
        <v>491</v>
      </c>
      <c r="B4" s="635"/>
      <c r="C4" s="635"/>
      <c r="D4" s="635"/>
      <c r="E4" s="635"/>
    </row>
    <row r="5" spans="1:5" ht="11.25" customHeight="1">
      <c r="A5" s="446"/>
      <c r="B5" s="446"/>
      <c r="C5" s="446"/>
      <c r="D5" s="446"/>
      <c r="E5" s="447"/>
    </row>
    <row r="6" spans="1:5" ht="15" customHeight="1">
      <c r="A6" s="628" t="s">
        <v>6</v>
      </c>
      <c r="B6" s="628"/>
      <c r="C6" s="628"/>
      <c r="D6" s="628"/>
      <c r="E6" s="628"/>
    </row>
    <row r="7" spans="1:5" ht="15" customHeight="1" thickBot="1">
      <c r="A7" s="629" t="s">
        <v>113</v>
      </c>
      <c r="B7" s="629"/>
      <c r="C7" s="469"/>
      <c r="D7" s="469"/>
      <c r="E7" s="397" t="str">
        <f>CONCATENATE('KV_1.1.sz.mell.'!E7)</f>
        <v>Forintban!</v>
      </c>
    </row>
    <row r="8" spans="1:5" ht="36.75" customHeight="1" thickBot="1">
      <c r="A8" s="448" t="s">
        <v>58</v>
      </c>
      <c r="B8" s="449" t="s">
        <v>8</v>
      </c>
      <c r="C8" s="488" t="s">
        <v>608</v>
      </c>
      <c r="D8" s="449" t="s">
        <v>609</v>
      </c>
      <c r="E8" s="599" t="s">
        <v>616</v>
      </c>
    </row>
    <row r="9" spans="1:5" s="281" customFormat="1" ht="12" customHeight="1" thickBot="1">
      <c r="A9" s="385"/>
      <c r="B9" s="386" t="s">
        <v>420</v>
      </c>
      <c r="C9" s="489" t="s">
        <v>421</v>
      </c>
      <c r="D9" s="386" t="s">
        <v>422</v>
      </c>
      <c r="E9" s="600" t="s">
        <v>424</v>
      </c>
    </row>
    <row r="10" spans="1:5" s="282" customFormat="1" ht="12" customHeight="1" thickBot="1">
      <c r="A10" s="18" t="s">
        <v>9</v>
      </c>
      <c r="B10" s="19" t="s">
        <v>185</v>
      </c>
      <c r="C10" s="490"/>
      <c r="D10" s="267">
        <f>+D11+D12+D13+D14+D15+D16</f>
        <v>0</v>
      </c>
      <c r="E10" s="169">
        <f>+E11+E12+E13+E14+E15+E16</f>
        <v>0</v>
      </c>
    </row>
    <row r="11" spans="1:5" s="282" customFormat="1" ht="12" customHeight="1">
      <c r="A11" s="13" t="s">
        <v>70</v>
      </c>
      <c r="B11" s="283" t="s">
        <v>186</v>
      </c>
      <c r="C11" s="491"/>
      <c r="D11" s="269"/>
      <c r="E11" s="171"/>
    </row>
    <row r="12" spans="1:5" s="282" customFormat="1" ht="12" customHeight="1">
      <c r="A12" s="12" t="s">
        <v>71</v>
      </c>
      <c r="B12" s="284" t="s">
        <v>187</v>
      </c>
      <c r="C12" s="492"/>
      <c r="D12" s="268"/>
      <c r="E12" s="170"/>
    </row>
    <row r="13" spans="1:5" s="282" customFormat="1" ht="12" customHeight="1">
      <c r="A13" s="12" t="s">
        <v>72</v>
      </c>
      <c r="B13" s="284" t="s">
        <v>460</v>
      </c>
      <c r="C13" s="492"/>
      <c r="D13" s="268"/>
      <c r="E13" s="170"/>
    </row>
    <row r="14" spans="1:5" s="282" customFormat="1" ht="12" customHeight="1">
      <c r="A14" s="12" t="s">
        <v>73</v>
      </c>
      <c r="B14" s="284" t="s">
        <v>188</v>
      </c>
      <c r="C14" s="492"/>
      <c r="D14" s="268"/>
      <c r="E14" s="170"/>
    </row>
    <row r="15" spans="1:5" s="282" customFormat="1" ht="12" customHeight="1">
      <c r="A15" s="12" t="s">
        <v>109</v>
      </c>
      <c r="B15" s="177" t="s">
        <v>361</v>
      </c>
      <c r="C15" s="493"/>
      <c r="D15" s="268"/>
      <c r="E15" s="170"/>
    </row>
    <row r="16" spans="1:5" s="282" customFormat="1" ht="12" customHeight="1" thickBot="1">
      <c r="A16" s="14" t="s">
        <v>74</v>
      </c>
      <c r="B16" s="178" t="s">
        <v>362</v>
      </c>
      <c r="C16" s="494"/>
      <c r="D16" s="268"/>
      <c r="E16" s="170"/>
    </row>
    <row r="17" spans="1:5" s="282" customFormat="1" ht="12" customHeight="1" thickBot="1">
      <c r="A17" s="18" t="s">
        <v>10</v>
      </c>
      <c r="B17" s="176" t="s">
        <v>189</v>
      </c>
      <c r="C17" s="495"/>
      <c r="D17" s="267">
        <f>+D18+D19+D20+D21+D22</f>
        <v>0</v>
      </c>
      <c r="E17" s="169">
        <f>+E18+E19+E20+E21+E22</f>
        <v>0</v>
      </c>
    </row>
    <row r="18" spans="1:5" s="282" customFormat="1" ht="12" customHeight="1">
      <c r="A18" s="13" t="s">
        <v>76</v>
      </c>
      <c r="B18" s="283" t="s">
        <v>190</v>
      </c>
      <c r="C18" s="491"/>
      <c r="D18" s="269"/>
      <c r="E18" s="171"/>
    </row>
    <row r="19" spans="1:5" s="282" customFormat="1" ht="12" customHeight="1">
      <c r="A19" s="12" t="s">
        <v>77</v>
      </c>
      <c r="B19" s="284" t="s">
        <v>191</v>
      </c>
      <c r="C19" s="492"/>
      <c r="D19" s="268"/>
      <c r="E19" s="170"/>
    </row>
    <row r="20" spans="1:5" s="282" customFormat="1" ht="12" customHeight="1">
      <c r="A20" s="12" t="s">
        <v>78</v>
      </c>
      <c r="B20" s="284" t="s">
        <v>352</v>
      </c>
      <c r="C20" s="492"/>
      <c r="D20" s="268"/>
      <c r="E20" s="170"/>
    </row>
    <row r="21" spans="1:5" s="282" customFormat="1" ht="12" customHeight="1">
      <c r="A21" s="12" t="s">
        <v>79</v>
      </c>
      <c r="B21" s="284" t="s">
        <v>353</v>
      </c>
      <c r="C21" s="492"/>
      <c r="D21" s="268"/>
      <c r="E21" s="170"/>
    </row>
    <row r="22" spans="1:5" s="282" customFormat="1" ht="12" customHeight="1">
      <c r="A22" s="12" t="s">
        <v>80</v>
      </c>
      <c r="B22" s="284" t="s">
        <v>482</v>
      </c>
      <c r="C22" s="492"/>
      <c r="D22" s="268"/>
      <c r="E22" s="170"/>
    </row>
    <row r="23" spans="1:5" s="282" customFormat="1" ht="12" customHeight="1" thickBot="1">
      <c r="A23" s="14" t="s">
        <v>86</v>
      </c>
      <c r="B23" s="178" t="s">
        <v>193</v>
      </c>
      <c r="C23" s="494"/>
      <c r="D23" s="270"/>
      <c r="E23" s="172"/>
    </row>
    <row r="24" spans="1:5" s="282" customFormat="1" ht="12" customHeight="1" thickBot="1">
      <c r="A24" s="18" t="s">
        <v>11</v>
      </c>
      <c r="B24" s="19" t="s">
        <v>194</v>
      </c>
      <c r="C24" s="490"/>
      <c r="D24" s="267">
        <f>+D25+D26+D27+D28+D29</f>
        <v>0</v>
      </c>
      <c r="E24" s="169">
        <f>+E25+E26+E27+E28+E29</f>
        <v>0</v>
      </c>
    </row>
    <row r="25" spans="1:5" s="282" customFormat="1" ht="12" customHeight="1">
      <c r="A25" s="13" t="s">
        <v>59</v>
      </c>
      <c r="B25" s="283" t="s">
        <v>195</v>
      </c>
      <c r="C25" s="491"/>
      <c r="D25" s="269"/>
      <c r="E25" s="171"/>
    </row>
    <row r="26" spans="1:5" s="282" customFormat="1" ht="12" customHeight="1">
      <c r="A26" s="12" t="s">
        <v>60</v>
      </c>
      <c r="B26" s="284" t="s">
        <v>196</v>
      </c>
      <c r="C26" s="492"/>
      <c r="D26" s="268"/>
      <c r="E26" s="170"/>
    </row>
    <row r="27" spans="1:5" s="282" customFormat="1" ht="12" customHeight="1">
      <c r="A27" s="12" t="s">
        <v>61</v>
      </c>
      <c r="B27" s="284" t="s">
        <v>354</v>
      </c>
      <c r="C27" s="492"/>
      <c r="D27" s="268"/>
      <c r="E27" s="170"/>
    </row>
    <row r="28" spans="1:5" s="282" customFormat="1" ht="12" customHeight="1">
      <c r="A28" s="12" t="s">
        <v>62</v>
      </c>
      <c r="B28" s="284" t="s">
        <v>355</v>
      </c>
      <c r="C28" s="492"/>
      <c r="D28" s="268"/>
      <c r="E28" s="170"/>
    </row>
    <row r="29" spans="1:5" s="282" customFormat="1" ht="12" customHeight="1">
      <c r="A29" s="12" t="s">
        <v>123</v>
      </c>
      <c r="B29" s="284" t="s">
        <v>197</v>
      </c>
      <c r="C29" s="492"/>
      <c r="D29" s="268"/>
      <c r="E29" s="170"/>
    </row>
    <row r="30" spans="1:5" s="379" customFormat="1" ht="12" customHeight="1" thickBot="1">
      <c r="A30" s="387" t="s">
        <v>124</v>
      </c>
      <c r="B30" s="377" t="s">
        <v>477</v>
      </c>
      <c r="C30" s="496"/>
      <c r="D30" s="566"/>
      <c r="E30" s="563"/>
    </row>
    <row r="31" spans="1:5" s="282" customFormat="1" ht="12" customHeight="1" thickBot="1">
      <c r="A31" s="18" t="s">
        <v>125</v>
      </c>
      <c r="B31" s="19" t="s">
        <v>461</v>
      </c>
      <c r="C31" s="274">
        <f>SUM(C32:C38)</f>
        <v>2400000</v>
      </c>
      <c r="D31" s="274">
        <f>SUM(D32:D38)</f>
        <v>2820000</v>
      </c>
      <c r="E31" s="314">
        <f>SUM(E32:E38)</f>
        <v>5266492</v>
      </c>
    </row>
    <row r="32" spans="1:5" s="282" customFormat="1" ht="12" customHeight="1">
      <c r="A32" s="13" t="s">
        <v>200</v>
      </c>
      <c r="B32" s="283" t="s">
        <v>465</v>
      </c>
      <c r="C32" s="269"/>
      <c r="D32" s="269"/>
      <c r="E32" s="171"/>
    </row>
    <row r="33" spans="1:5" s="282" customFormat="1" ht="12" customHeight="1">
      <c r="A33" s="12" t="s">
        <v>201</v>
      </c>
      <c r="B33" s="284" t="s">
        <v>568</v>
      </c>
      <c r="C33" s="268"/>
      <c r="D33" s="268"/>
      <c r="E33" s="170"/>
    </row>
    <row r="34" spans="1:5" s="282" customFormat="1" ht="12" customHeight="1">
      <c r="A34" s="12" t="s">
        <v>202</v>
      </c>
      <c r="B34" s="284" t="s">
        <v>467</v>
      </c>
      <c r="C34" s="268">
        <v>2400000</v>
      </c>
      <c r="D34" s="268">
        <v>2820000</v>
      </c>
      <c r="E34" s="170">
        <v>5266492</v>
      </c>
    </row>
    <row r="35" spans="1:5" s="282" customFormat="1" ht="12" customHeight="1">
      <c r="A35" s="12" t="s">
        <v>203</v>
      </c>
      <c r="B35" s="284" t="s">
        <v>468</v>
      </c>
      <c r="C35" s="268"/>
      <c r="D35" s="268"/>
      <c r="E35" s="170"/>
    </row>
    <row r="36" spans="1:5" s="282" customFormat="1" ht="12" customHeight="1">
      <c r="A36" s="12" t="s">
        <v>462</v>
      </c>
      <c r="B36" s="284" t="s">
        <v>204</v>
      </c>
      <c r="C36" s="268"/>
      <c r="D36" s="268"/>
      <c r="E36" s="170"/>
    </row>
    <row r="37" spans="1:5" s="282" customFormat="1" ht="12" customHeight="1">
      <c r="A37" s="12" t="s">
        <v>463</v>
      </c>
      <c r="B37" s="284" t="s">
        <v>205</v>
      </c>
      <c r="C37" s="268"/>
      <c r="D37" s="268"/>
      <c r="E37" s="170"/>
    </row>
    <row r="38" spans="1:5" s="282" customFormat="1" ht="12" customHeight="1" thickBot="1">
      <c r="A38" s="14" t="s">
        <v>464</v>
      </c>
      <c r="B38" s="360" t="s">
        <v>206</v>
      </c>
      <c r="C38" s="270"/>
      <c r="D38" s="270"/>
      <c r="E38" s="172"/>
    </row>
    <row r="39" spans="1:5" s="282" customFormat="1" ht="12" customHeight="1" thickBot="1">
      <c r="A39" s="18" t="s">
        <v>13</v>
      </c>
      <c r="B39" s="19" t="s">
        <v>363</v>
      </c>
      <c r="C39" s="267">
        <f>SUM(C40:C50)</f>
        <v>3386887</v>
      </c>
      <c r="D39" s="267">
        <f>SUM(D40:D50)</f>
        <v>3386887</v>
      </c>
      <c r="E39" s="169">
        <f>SUM(E40:E50)</f>
        <v>3386887</v>
      </c>
    </row>
    <row r="40" spans="1:5" s="282" customFormat="1" ht="12" customHeight="1">
      <c r="A40" s="13" t="s">
        <v>63</v>
      </c>
      <c r="B40" s="283" t="s">
        <v>209</v>
      </c>
      <c r="C40" s="269"/>
      <c r="D40" s="269"/>
      <c r="E40" s="171"/>
    </row>
    <row r="41" spans="1:5" s="282" customFormat="1" ht="12" customHeight="1">
      <c r="A41" s="12" t="s">
        <v>64</v>
      </c>
      <c r="B41" s="284" t="s">
        <v>210</v>
      </c>
      <c r="C41" s="268">
        <v>2666840</v>
      </c>
      <c r="D41" s="268">
        <v>2666840</v>
      </c>
      <c r="E41" s="170">
        <v>2666840</v>
      </c>
    </row>
    <row r="42" spans="1:5" s="282" customFormat="1" ht="12" customHeight="1">
      <c r="A42" s="12" t="s">
        <v>65</v>
      </c>
      <c r="B42" s="284" t="s">
        <v>211</v>
      </c>
      <c r="C42" s="268"/>
      <c r="D42" s="268"/>
      <c r="E42" s="170"/>
    </row>
    <row r="43" spans="1:5" s="282" customFormat="1" ht="12" customHeight="1">
      <c r="A43" s="12" t="s">
        <v>127</v>
      </c>
      <c r="B43" s="284" t="s">
        <v>212</v>
      </c>
      <c r="C43" s="268"/>
      <c r="D43" s="268"/>
      <c r="E43" s="170"/>
    </row>
    <row r="44" spans="1:5" s="282" customFormat="1" ht="12" customHeight="1">
      <c r="A44" s="12" t="s">
        <v>128</v>
      </c>
      <c r="B44" s="284" t="s">
        <v>213</v>
      </c>
      <c r="C44" s="268"/>
      <c r="D44" s="268"/>
      <c r="E44" s="170"/>
    </row>
    <row r="45" spans="1:5" s="282" customFormat="1" ht="12" customHeight="1">
      <c r="A45" s="12" t="s">
        <v>129</v>
      </c>
      <c r="B45" s="284" t="s">
        <v>214</v>
      </c>
      <c r="C45" s="268">
        <v>720047</v>
      </c>
      <c r="D45" s="268">
        <v>720047</v>
      </c>
      <c r="E45" s="170">
        <v>720047</v>
      </c>
    </row>
    <row r="46" spans="1:5" s="282" customFormat="1" ht="12" customHeight="1">
      <c r="A46" s="12" t="s">
        <v>130</v>
      </c>
      <c r="B46" s="284" t="s">
        <v>215</v>
      </c>
      <c r="C46" s="268"/>
      <c r="D46" s="268"/>
      <c r="E46" s="170"/>
    </row>
    <row r="47" spans="1:5" s="282" customFormat="1" ht="12" customHeight="1">
      <c r="A47" s="12" t="s">
        <v>131</v>
      </c>
      <c r="B47" s="284" t="s">
        <v>469</v>
      </c>
      <c r="C47" s="268"/>
      <c r="D47" s="268"/>
      <c r="E47" s="170"/>
    </row>
    <row r="48" spans="1:5" s="282" customFormat="1" ht="12" customHeight="1">
      <c r="A48" s="12" t="s">
        <v>207</v>
      </c>
      <c r="B48" s="284" t="s">
        <v>217</v>
      </c>
      <c r="C48" s="271"/>
      <c r="D48" s="271"/>
      <c r="E48" s="173"/>
    </row>
    <row r="49" spans="1:5" s="282" customFormat="1" ht="12" customHeight="1">
      <c r="A49" s="14" t="s">
        <v>208</v>
      </c>
      <c r="B49" s="285" t="s">
        <v>365</v>
      </c>
      <c r="C49" s="272"/>
      <c r="D49" s="272"/>
      <c r="E49" s="174"/>
    </row>
    <row r="50" spans="1:5" s="282" customFormat="1" ht="12" customHeight="1" thickBot="1">
      <c r="A50" s="14" t="s">
        <v>364</v>
      </c>
      <c r="B50" s="178" t="s">
        <v>218</v>
      </c>
      <c r="C50" s="272"/>
      <c r="D50" s="272"/>
      <c r="E50" s="174"/>
    </row>
    <row r="51" spans="1:5" s="282" customFormat="1" ht="12" customHeight="1" thickBot="1">
      <c r="A51" s="18" t="s">
        <v>14</v>
      </c>
      <c r="B51" s="19" t="s">
        <v>219</v>
      </c>
      <c r="C51" s="267">
        <f>SUM(C52:C56)</f>
        <v>0</v>
      </c>
      <c r="D51" s="267">
        <f>SUM(D52:D56)</f>
        <v>0</v>
      </c>
      <c r="E51" s="169">
        <f>SUM(E52:E56)</f>
        <v>0</v>
      </c>
    </row>
    <row r="52" spans="1:5" s="282" customFormat="1" ht="12" customHeight="1">
      <c r="A52" s="13" t="s">
        <v>66</v>
      </c>
      <c r="B52" s="283" t="s">
        <v>223</v>
      </c>
      <c r="C52" s="328"/>
      <c r="D52" s="328"/>
      <c r="E52" s="175"/>
    </row>
    <row r="53" spans="1:5" s="282" customFormat="1" ht="12" customHeight="1">
      <c r="A53" s="12" t="s">
        <v>67</v>
      </c>
      <c r="B53" s="284" t="s">
        <v>224</v>
      </c>
      <c r="C53" s="271"/>
      <c r="D53" s="271"/>
      <c r="E53" s="173"/>
    </row>
    <row r="54" spans="1:5" s="282" customFormat="1" ht="12" customHeight="1">
      <c r="A54" s="12" t="s">
        <v>220</v>
      </c>
      <c r="B54" s="284" t="s">
        <v>225</v>
      </c>
      <c r="C54" s="271"/>
      <c r="D54" s="271"/>
      <c r="E54" s="173"/>
    </row>
    <row r="55" spans="1:5" s="282" customFormat="1" ht="12" customHeight="1">
      <c r="A55" s="12" t="s">
        <v>221</v>
      </c>
      <c r="B55" s="284" t="s">
        <v>226</v>
      </c>
      <c r="C55" s="271"/>
      <c r="D55" s="271"/>
      <c r="E55" s="173"/>
    </row>
    <row r="56" spans="1:5" s="282" customFormat="1" ht="12" customHeight="1" thickBot="1">
      <c r="A56" s="14" t="s">
        <v>222</v>
      </c>
      <c r="B56" s="178" t="s">
        <v>227</v>
      </c>
      <c r="C56" s="272"/>
      <c r="D56" s="272"/>
      <c r="E56" s="174"/>
    </row>
    <row r="57" spans="1:5" s="282" customFormat="1" ht="12" customHeight="1" thickBot="1">
      <c r="A57" s="18" t="s">
        <v>132</v>
      </c>
      <c r="B57" s="19" t="s">
        <v>228</v>
      </c>
      <c r="C57" s="267">
        <f>SUM(C58:C60)</f>
        <v>0</v>
      </c>
      <c r="D57" s="267">
        <f>SUM(D58:D60)</f>
        <v>0</v>
      </c>
      <c r="E57" s="169">
        <f>SUM(E58:E60)</f>
        <v>0</v>
      </c>
    </row>
    <row r="58" spans="1:5" s="282" customFormat="1" ht="12" customHeight="1">
      <c r="A58" s="13" t="s">
        <v>68</v>
      </c>
      <c r="B58" s="283" t="s">
        <v>229</v>
      </c>
      <c r="C58" s="269"/>
      <c r="D58" s="269"/>
      <c r="E58" s="171"/>
    </row>
    <row r="59" spans="1:5" s="282" customFormat="1" ht="12" customHeight="1">
      <c r="A59" s="12" t="s">
        <v>69</v>
      </c>
      <c r="B59" s="284" t="s">
        <v>356</v>
      </c>
      <c r="C59" s="268"/>
      <c r="D59" s="268"/>
      <c r="E59" s="170"/>
    </row>
    <row r="60" spans="1:5" s="282" customFormat="1" ht="12" customHeight="1">
      <c r="A60" s="12" t="s">
        <v>232</v>
      </c>
      <c r="B60" s="284" t="s">
        <v>230</v>
      </c>
      <c r="C60" s="268"/>
      <c r="D60" s="268"/>
      <c r="E60" s="170"/>
    </row>
    <row r="61" spans="1:5" s="282" customFormat="1" ht="12" customHeight="1" thickBot="1">
      <c r="A61" s="14" t="s">
        <v>233</v>
      </c>
      <c r="B61" s="178" t="s">
        <v>231</v>
      </c>
      <c r="C61" s="270"/>
      <c r="D61" s="270"/>
      <c r="E61" s="172"/>
    </row>
    <row r="62" spans="1:5" s="282" customFormat="1" ht="12" customHeight="1" thickBot="1">
      <c r="A62" s="18" t="s">
        <v>16</v>
      </c>
      <c r="B62" s="176" t="s">
        <v>234</v>
      </c>
      <c r="C62" s="267">
        <f>SUM(C63:C65)</f>
        <v>0</v>
      </c>
      <c r="D62" s="267">
        <f>SUM(D63:D65)</f>
        <v>0</v>
      </c>
      <c r="E62" s="169">
        <f>SUM(E63:E65)</f>
        <v>0</v>
      </c>
    </row>
    <row r="63" spans="1:5" s="282" customFormat="1" ht="12" customHeight="1">
      <c r="A63" s="13" t="s">
        <v>133</v>
      </c>
      <c r="B63" s="283" t="s">
        <v>236</v>
      </c>
      <c r="C63" s="271"/>
      <c r="D63" s="271"/>
      <c r="E63" s="173"/>
    </row>
    <row r="64" spans="1:5" s="282" customFormat="1" ht="12" customHeight="1">
      <c r="A64" s="12" t="s">
        <v>134</v>
      </c>
      <c r="B64" s="284" t="s">
        <v>357</v>
      </c>
      <c r="C64" s="271"/>
      <c r="D64" s="271"/>
      <c r="E64" s="173"/>
    </row>
    <row r="65" spans="1:5" s="282" customFormat="1" ht="12" customHeight="1">
      <c r="A65" s="12" t="s">
        <v>164</v>
      </c>
      <c r="B65" s="284" t="s">
        <v>237</v>
      </c>
      <c r="C65" s="271"/>
      <c r="D65" s="271"/>
      <c r="E65" s="173"/>
    </row>
    <row r="66" spans="1:5" s="282" customFormat="1" ht="12" customHeight="1" thickBot="1">
      <c r="A66" s="14" t="s">
        <v>235</v>
      </c>
      <c r="B66" s="178" t="s">
        <v>238</v>
      </c>
      <c r="C66" s="271"/>
      <c r="D66" s="271"/>
      <c r="E66" s="173"/>
    </row>
    <row r="67" spans="1:5" s="282" customFormat="1" ht="12" customHeight="1" thickBot="1">
      <c r="A67" s="348" t="s">
        <v>404</v>
      </c>
      <c r="B67" s="19" t="s">
        <v>239</v>
      </c>
      <c r="C67" s="274">
        <f>+C10+C17+C24+C31+C39+C51+C57+C62</f>
        <v>5786887</v>
      </c>
      <c r="D67" s="274">
        <f>+D10+D17+D24+D31+D39+D51+D57+D62</f>
        <v>6206887</v>
      </c>
      <c r="E67" s="314">
        <f>+E10+E17+E24+E31+E39+E51+E57+E62</f>
        <v>8653379</v>
      </c>
    </row>
    <row r="68" spans="1:5" s="282" customFormat="1" ht="12" customHeight="1" thickBot="1">
      <c r="A68" s="329" t="s">
        <v>240</v>
      </c>
      <c r="B68" s="176" t="s">
        <v>241</v>
      </c>
      <c r="C68" s="267">
        <f>SUM(C69:C71)</f>
        <v>0</v>
      </c>
      <c r="D68" s="267">
        <f>SUM(D69:D71)</f>
        <v>0</v>
      </c>
      <c r="E68" s="169">
        <f>SUM(E69:E71)</f>
        <v>0</v>
      </c>
    </row>
    <row r="69" spans="1:5" s="282" customFormat="1" ht="12" customHeight="1">
      <c r="A69" s="13" t="s">
        <v>269</v>
      </c>
      <c r="B69" s="283" t="s">
        <v>242</v>
      </c>
      <c r="C69" s="271"/>
      <c r="D69" s="271"/>
      <c r="E69" s="173"/>
    </row>
    <row r="70" spans="1:5" s="282" customFormat="1" ht="12" customHeight="1">
      <c r="A70" s="12" t="s">
        <v>278</v>
      </c>
      <c r="B70" s="284" t="s">
        <v>243</v>
      </c>
      <c r="C70" s="271"/>
      <c r="D70" s="271"/>
      <c r="E70" s="173"/>
    </row>
    <row r="71" spans="1:5" s="282" customFormat="1" ht="12" customHeight="1" thickBot="1">
      <c r="A71" s="14" t="s">
        <v>279</v>
      </c>
      <c r="B71" s="342" t="s">
        <v>478</v>
      </c>
      <c r="C71" s="271"/>
      <c r="D71" s="271"/>
      <c r="E71" s="173"/>
    </row>
    <row r="72" spans="1:5" s="282" customFormat="1" ht="12" customHeight="1" thickBot="1">
      <c r="A72" s="329" t="s">
        <v>245</v>
      </c>
      <c r="B72" s="176" t="s">
        <v>246</v>
      </c>
      <c r="C72" s="267">
        <f>SUM(C73:C76)</f>
        <v>0</v>
      </c>
      <c r="D72" s="267">
        <f>SUM(D73:D76)</f>
        <v>0</v>
      </c>
      <c r="E72" s="169">
        <f>SUM(E73:E76)</f>
        <v>0</v>
      </c>
    </row>
    <row r="73" spans="1:5" s="282" customFormat="1" ht="12" customHeight="1">
      <c r="A73" s="13" t="s">
        <v>110</v>
      </c>
      <c r="B73" s="283" t="s">
        <v>247</v>
      </c>
      <c r="C73" s="271"/>
      <c r="D73" s="271"/>
      <c r="E73" s="173"/>
    </row>
    <row r="74" spans="1:5" s="282" customFormat="1" ht="12" customHeight="1">
      <c r="A74" s="12" t="s">
        <v>111</v>
      </c>
      <c r="B74" s="284" t="s">
        <v>479</v>
      </c>
      <c r="C74" s="271"/>
      <c r="D74" s="271"/>
      <c r="E74" s="173"/>
    </row>
    <row r="75" spans="1:5" s="282" customFormat="1" ht="12" customHeight="1" thickBot="1">
      <c r="A75" s="14" t="s">
        <v>270</v>
      </c>
      <c r="B75" s="285" t="s">
        <v>248</v>
      </c>
      <c r="C75" s="272"/>
      <c r="D75" s="272"/>
      <c r="E75" s="174"/>
    </row>
    <row r="76" spans="1:5" s="282" customFormat="1" ht="12" customHeight="1" thickBot="1">
      <c r="A76" s="389" t="s">
        <v>271</v>
      </c>
      <c r="B76" s="390" t="s">
        <v>480</v>
      </c>
      <c r="C76" s="534"/>
      <c r="D76" s="534"/>
      <c r="E76" s="532"/>
    </row>
    <row r="77" spans="1:5" s="282" customFormat="1" ht="12" customHeight="1" thickBot="1">
      <c r="A77" s="329" t="s">
        <v>249</v>
      </c>
      <c r="B77" s="176" t="s">
        <v>250</v>
      </c>
      <c r="C77" s="267">
        <f>SUM(C78:C79)</f>
        <v>0</v>
      </c>
      <c r="D77" s="267">
        <f>SUM(D78:D79)</f>
        <v>0</v>
      </c>
      <c r="E77" s="169">
        <f>SUM(E78:E79)</f>
        <v>0</v>
      </c>
    </row>
    <row r="78" spans="1:5" s="282" customFormat="1" ht="12" customHeight="1" thickBot="1">
      <c r="A78" s="11" t="s">
        <v>272</v>
      </c>
      <c r="B78" s="388" t="s">
        <v>251</v>
      </c>
      <c r="C78" s="272"/>
      <c r="D78" s="272"/>
      <c r="E78" s="174"/>
    </row>
    <row r="79" spans="1:5" s="282" customFormat="1" ht="12" customHeight="1" thickBot="1">
      <c r="A79" s="389" t="s">
        <v>273</v>
      </c>
      <c r="B79" s="390" t="s">
        <v>252</v>
      </c>
      <c r="C79" s="534"/>
      <c r="D79" s="534"/>
      <c r="E79" s="532"/>
    </row>
    <row r="80" spans="1:5" s="282" customFormat="1" ht="12" customHeight="1" thickBot="1">
      <c r="A80" s="329" t="s">
        <v>253</v>
      </c>
      <c r="B80" s="176" t="s">
        <v>254</v>
      </c>
      <c r="C80" s="267">
        <f>SUM(C81:C83)</f>
        <v>0</v>
      </c>
      <c r="D80" s="267">
        <f>SUM(D81:D83)</f>
        <v>0</v>
      </c>
      <c r="E80" s="169">
        <f>SUM(E81:E83)</f>
        <v>0</v>
      </c>
    </row>
    <row r="81" spans="1:5" s="282" customFormat="1" ht="12" customHeight="1">
      <c r="A81" s="13" t="s">
        <v>274</v>
      </c>
      <c r="B81" s="283" t="s">
        <v>255</v>
      </c>
      <c r="C81" s="271"/>
      <c r="D81" s="271"/>
      <c r="E81" s="173"/>
    </row>
    <row r="82" spans="1:5" s="282" customFormat="1" ht="12" customHeight="1">
      <c r="A82" s="12" t="s">
        <v>275</v>
      </c>
      <c r="B82" s="284" t="s">
        <v>256</v>
      </c>
      <c r="C82" s="271"/>
      <c r="D82" s="271"/>
      <c r="E82" s="173"/>
    </row>
    <row r="83" spans="1:5" s="282" customFormat="1" ht="12" customHeight="1" thickBot="1">
      <c r="A83" s="16" t="s">
        <v>276</v>
      </c>
      <c r="B83" s="391" t="s">
        <v>481</v>
      </c>
      <c r="C83" s="535"/>
      <c r="D83" s="535"/>
      <c r="E83" s="533"/>
    </row>
    <row r="84" spans="1:5" s="282" customFormat="1" ht="12" customHeight="1" thickBot="1">
      <c r="A84" s="329" t="s">
        <v>257</v>
      </c>
      <c r="B84" s="176" t="s">
        <v>277</v>
      </c>
      <c r="C84" s="267">
        <f>SUM(C85:C88)</f>
        <v>0</v>
      </c>
      <c r="D84" s="267">
        <f>SUM(D85:D88)</f>
        <v>0</v>
      </c>
      <c r="E84" s="169">
        <f>SUM(E85:E88)</f>
        <v>0</v>
      </c>
    </row>
    <row r="85" spans="1:5" s="282" customFormat="1" ht="12" customHeight="1">
      <c r="A85" s="287" t="s">
        <v>258</v>
      </c>
      <c r="B85" s="283" t="s">
        <v>259</v>
      </c>
      <c r="C85" s="271"/>
      <c r="D85" s="271"/>
      <c r="E85" s="173"/>
    </row>
    <row r="86" spans="1:5" s="282" customFormat="1" ht="12" customHeight="1">
      <c r="A86" s="288" t="s">
        <v>260</v>
      </c>
      <c r="B86" s="284" t="s">
        <v>261</v>
      </c>
      <c r="C86" s="271"/>
      <c r="D86" s="271"/>
      <c r="E86" s="173"/>
    </row>
    <row r="87" spans="1:5" s="282" customFormat="1" ht="12" customHeight="1">
      <c r="A87" s="288" t="s">
        <v>262</v>
      </c>
      <c r="B87" s="284" t="s">
        <v>263</v>
      </c>
      <c r="C87" s="271"/>
      <c r="D87" s="271"/>
      <c r="E87" s="173"/>
    </row>
    <row r="88" spans="1:5" s="282" customFormat="1" ht="12" customHeight="1" thickBot="1">
      <c r="A88" s="289" t="s">
        <v>264</v>
      </c>
      <c r="B88" s="178" t="s">
        <v>265</v>
      </c>
      <c r="C88" s="271"/>
      <c r="D88" s="271"/>
      <c r="E88" s="173"/>
    </row>
    <row r="89" spans="1:5" s="282" customFormat="1" ht="12" customHeight="1" thickBot="1">
      <c r="A89" s="329" t="s">
        <v>266</v>
      </c>
      <c r="B89" s="176" t="s">
        <v>403</v>
      </c>
      <c r="C89" s="331"/>
      <c r="D89" s="331"/>
      <c r="E89" s="332"/>
    </row>
    <row r="90" spans="1:5" s="282" customFormat="1" ht="13.5" customHeight="1" thickBot="1">
      <c r="A90" s="329" t="s">
        <v>268</v>
      </c>
      <c r="B90" s="176" t="s">
        <v>267</v>
      </c>
      <c r="C90" s="331"/>
      <c r="D90" s="331"/>
      <c r="E90" s="332"/>
    </row>
    <row r="91" spans="1:5" s="282" customFormat="1" ht="15.75" customHeight="1" thickBot="1">
      <c r="A91" s="329" t="s">
        <v>280</v>
      </c>
      <c r="B91" s="290" t="s">
        <v>406</v>
      </c>
      <c r="C91" s="274">
        <f>+C68+C72+C77+C80+C84+C90+C89</f>
        <v>0</v>
      </c>
      <c r="D91" s="274">
        <f>+D68+D72+D77+D80+D84+D90+D89</f>
        <v>0</v>
      </c>
      <c r="E91" s="314">
        <f>+E68+E72+E77+E80+E84+E90+E89</f>
        <v>0</v>
      </c>
    </row>
    <row r="92" spans="1:5" s="282" customFormat="1" ht="16.5" customHeight="1" thickBot="1">
      <c r="A92" s="330" t="s">
        <v>405</v>
      </c>
      <c r="B92" s="291" t="s">
        <v>407</v>
      </c>
      <c r="C92" s="274">
        <f>+C67+C91</f>
        <v>5786887</v>
      </c>
      <c r="D92" s="274">
        <f>+D67+D91</f>
        <v>6206887</v>
      </c>
      <c r="E92" s="314">
        <f>+E67+E91</f>
        <v>8653379</v>
      </c>
    </row>
    <row r="93" spans="1:5" s="282" customFormat="1" ht="10.5" customHeight="1">
      <c r="A93" s="3"/>
      <c r="B93" s="4"/>
      <c r="C93" s="4"/>
      <c r="D93" s="4"/>
      <c r="E93" s="188"/>
    </row>
    <row r="94" spans="1:5" ht="16.5" customHeight="1">
      <c r="A94" s="633" t="s">
        <v>38</v>
      </c>
      <c r="B94" s="633"/>
      <c r="C94" s="633"/>
      <c r="D94" s="633"/>
      <c r="E94" s="633"/>
    </row>
    <row r="95" spans="1:5" s="292" customFormat="1" ht="16.5" customHeight="1" thickBot="1">
      <c r="A95" s="630" t="s">
        <v>114</v>
      </c>
      <c r="B95" s="630"/>
      <c r="C95" s="487"/>
      <c r="D95" s="487"/>
      <c r="E95" s="398" t="str">
        <f>E7</f>
        <v>Forintban!</v>
      </c>
    </row>
    <row r="96" spans="1:5" ht="37.5" customHeight="1" thickBot="1">
      <c r="A96" s="382" t="s">
        <v>58</v>
      </c>
      <c r="B96" s="383" t="s">
        <v>39</v>
      </c>
      <c r="C96" s="498" t="s">
        <v>608</v>
      </c>
      <c r="D96" s="498" t="str">
        <f>+D8</f>
        <v>2019. évi I. módosított előirányzat (2019.04.30.)</v>
      </c>
      <c r="E96" s="384" t="str">
        <f>+E8</f>
        <v>2019. évi II. módosított előirányzat (2019.09.30.)</v>
      </c>
    </row>
    <row r="97" spans="1:5" s="281" customFormat="1" ht="12" customHeight="1" thickBot="1">
      <c r="A97" s="382"/>
      <c r="B97" s="383" t="s">
        <v>420</v>
      </c>
      <c r="C97" s="498" t="s">
        <v>421</v>
      </c>
      <c r="D97" s="498" t="s">
        <v>422</v>
      </c>
      <c r="E97" s="384" t="s">
        <v>424</v>
      </c>
    </row>
    <row r="98" spans="1:5" ht="12" customHeight="1" thickBot="1">
      <c r="A98" s="20" t="s">
        <v>9</v>
      </c>
      <c r="B98" s="24" t="s">
        <v>366</v>
      </c>
      <c r="C98" s="521">
        <f>C99+C100+C101+C102+C103+C116</f>
        <v>5786887</v>
      </c>
      <c r="D98" s="521">
        <f>D99+D100+D101+D102+D103+D116</f>
        <v>6206887</v>
      </c>
      <c r="E98" s="180">
        <f>E99+E100+E101+E102+E103+E116</f>
        <v>8653379</v>
      </c>
    </row>
    <row r="99" spans="1:5" ht="12" customHeight="1">
      <c r="A99" s="15" t="s">
        <v>70</v>
      </c>
      <c r="B99" s="8" t="s">
        <v>40</v>
      </c>
      <c r="C99" s="522">
        <v>847830</v>
      </c>
      <c r="D99" s="522">
        <v>847830</v>
      </c>
      <c r="E99" s="182">
        <v>847830</v>
      </c>
    </row>
    <row r="100" spans="1:5" ht="12" customHeight="1">
      <c r="A100" s="12" t="s">
        <v>71</v>
      </c>
      <c r="B100" s="6" t="s">
        <v>135</v>
      </c>
      <c r="C100" s="511">
        <v>173209</v>
      </c>
      <c r="D100" s="511">
        <v>173209</v>
      </c>
      <c r="E100" s="183">
        <v>173209</v>
      </c>
    </row>
    <row r="101" spans="1:5" ht="12" customHeight="1">
      <c r="A101" s="12" t="s">
        <v>72</v>
      </c>
      <c r="B101" s="6" t="s">
        <v>103</v>
      </c>
      <c r="C101" s="512">
        <v>2365848</v>
      </c>
      <c r="D101" s="512">
        <v>2365848</v>
      </c>
      <c r="E101" s="185">
        <v>2365848</v>
      </c>
    </row>
    <row r="102" spans="1:5" ht="12" customHeight="1">
      <c r="A102" s="12" t="s">
        <v>73</v>
      </c>
      <c r="B102" s="9" t="s">
        <v>136</v>
      </c>
      <c r="C102" s="512"/>
      <c r="D102" s="512"/>
      <c r="E102" s="185"/>
    </row>
    <row r="103" spans="1:5" ht="12" customHeight="1">
      <c r="A103" s="12" t="s">
        <v>81</v>
      </c>
      <c r="B103" s="17" t="s">
        <v>137</v>
      </c>
      <c r="C103" s="512">
        <f>C115</f>
        <v>2400000</v>
      </c>
      <c r="D103" s="512">
        <f>D115</f>
        <v>2820000</v>
      </c>
      <c r="E103" s="185">
        <f>E115+E110</f>
        <v>5266492</v>
      </c>
    </row>
    <row r="104" spans="1:5" ht="12" customHeight="1">
      <c r="A104" s="12" t="s">
        <v>74</v>
      </c>
      <c r="B104" s="6" t="s">
        <v>371</v>
      </c>
      <c r="C104" s="512"/>
      <c r="D104" s="512"/>
      <c r="E104" s="185"/>
    </row>
    <row r="105" spans="1:5" ht="12" customHeight="1">
      <c r="A105" s="12" t="s">
        <v>75</v>
      </c>
      <c r="B105" s="89" t="s">
        <v>370</v>
      </c>
      <c r="C105" s="512"/>
      <c r="D105" s="512"/>
      <c r="E105" s="185"/>
    </row>
    <row r="106" spans="1:5" ht="12" customHeight="1">
      <c r="A106" s="12" t="s">
        <v>82</v>
      </c>
      <c r="B106" s="89" t="s">
        <v>369</v>
      </c>
      <c r="C106" s="512"/>
      <c r="D106" s="512"/>
      <c r="E106" s="185"/>
    </row>
    <row r="107" spans="1:5" ht="12" customHeight="1">
      <c r="A107" s="12" t="s">
        <v>83</v>
      </c>
      <c r="B107" s="87" t="s">
        <v>283</v>
      </c>
      <c r="C107" s="512"/>
      <c r="D107" s="512"/>
      <c r="E107" s="185"/>
    </row>
    <row r="108" spans="1:5" ht="12" customHeight="1">
      <c r="A108" s="12" t="s">
        <v>84</v>
      </c>
      <c r="B108" s="88" t="s">
        <v>284</v>
      </c>
      <c r="C108" s="512"/>
      <c r="D108" s="512"/>
      <c r="E108" s="185"/>
    </row>
    <row r="109" spans="1:5" ht="12" customHeight="1">
      <c r="A109" s="12" t="s">
        <v>85</v>
      </c>
      <c r="B109" s="88" t="s">
        <v>285</v>
      </c>
      <c r="C109" s="512"/>
      <c r="D109" s="512"/>
      <c r="E109" s="185"/>
    </row>
    <row r="110" spans="1:5" ht="12" customHeight="1">
      <c r="A110" s="12" t="s">
        <v>87</v>
      </c>
      <c r="B110" s="87" t="s">
        <v>286</v>
      </c>
      <c r="C110" s="512"/>
      <c r="D110" s="512"/>
      <c r="E110" s="185">
        <v>2446492</v>
      </c>
    </row>
    <row r="111" spans="1:5" ht="12" customHeight="1">
      <c r="A111" s="12" t="s">
        <v>138</v>
      </c>
      <c r="B111" s="87" t="s">
        <v>287</v>
      </c>
      <c r="C111" s="512"/>
      <c r="D111" s="512"/>
      <c r="E111" s="185"/>
    </row>
    <row r="112" spans="1:5" ht="12" customHeight="1">
      <c r="A112" s="12" t="s">
        <v>281</v>
      </c>
      <c r="B112" s="88" t="s">
        <v>288</v>
      </c>
      <c r="C112" s="512"/>
      <c r="D112" s="512"/>
      <c r="E112" s="185"/>
    </row>
    <row r="113" spans="1:5" ht="12" customHeight="1">
      <c r="A113" s="11" t="s">
        <v>282</v>
      </c>
      <c r="B113" s="89" t="s">
        <v>289</v>
      </c>
      <c r="C113" s="512"/>
      <c r="D113" s="512"/>
      <c r="E113" s="185"/>
    </row>
    <row r="114" spans="1:5" ht="12" customHeight="1">
      <c r="A114" s="12" t="s">
        <v>367</v>
      </c>
      <c r="B114" s="89" t="s">
        <v>290</v>
      </c>
      <c r="C114" s="512"/>
      <c r="D114" s="512"/>
      <c r="E114" s="185"/>
    </row>
    <row r="115" spans="1:5" ht="12" customHeight="1">
      <c r="A115" s="14" t="s">
        <v>368</v>
      </c>
      <c r="B115" s="89" t="s">
        <v>291</v>
      </c>
      <c r="C115" s="512">
        <v>2400000</v>
      </c>
      <c r="D115" s="512">
        <v>2820000</v>
      </c>
      <c r="E115" s="185">
        <v>2820000</v>
      </c>
    </row>
    <row r="116" spans="1:5" ht="12" customHeight="1">
      <c r="A116" s="12" t="s">
        <v>372</v>
      </c>
      <c r="B116" s="9" t="s">
        <v>41</v>
      </c>
      <c r="C116" s="511"/>
      <c r="D116" s="511"/>
      <c r="E116" s="183"/>
    </row>
    <row r="117" spans="1:5" ht="12" customHeight="1">
      <c r="A117" s="12" t="s">
        <v>373</v>
      </c>
      <c r="B117" s="6" t="s">
        <v>375</v>
      </c>
      <c r="C117" s="511"/>
      <c r="D117" s="511"/>
      <c r="E117" s="183"/>
    </row>
    <row r="118" spans="1:5" ht="12" customHeight="1" thickBot="1">
      <c r="A118" s="16" t="s">
        <v>374</v>
      </c>
      <c r="B118" s="346" t="s">
        <v>376</v>
      </c>
      <c r="C118" s="523"/>
      <c r="D118" s="523"/>
      <c r="E118" s="189"/>
    </row>
    <row r="119" spans="1:5" ht="12" customHeight="1" thickBot="1">
      <c r="A119" s="343" t="s">
        <v>10</v>
      </c>
      <c r="B119" s="344" t="s">
        <v>292</v>
      </c>
      <c r="C119" s="524">
        <f>+C120+C122+C124</f>
        <v>0</v>
      </c>
      <c r="D119" s="524">
        <f>+D120+D122+D124</f>
        <v>0</v>
      </c>
      <c r="E119" s="345">
        <f>+E120+E122+E124</f>
        <v>0</v>
      </c>
    </row>
    <row r="120" spans="1:5" ht="12" customHeight="1">
      <c r="A120" s="13" t="s">
        <v>76</v>
      </c>
      <c r="B120" s="6" t="s">
        <v>163</v>
      </c>
      <c r="C120" s="510"/>
      <c r="D120" s="510"/>
      <c r="E120" s="184"/>
    </row>
    <row r="121" spans="1:5" ht="12" customHeight="1">
      <c r="A121" s="13" t="s">
        <v>77</v>
      </c>
      <c r="B121" s="10" t="s">
        <v>296</v>
      </c>
      <c r="C121" s="510"/>
      <c r="D121" s="510"/>
      <c r="E121" s="184"/>
    </row>
    <row r="122" spans="1:5" ht="12" customHeight="1">
      <c r="A122" s="13" t="s">
        <v>78</v>
      </c>
      <c r="B122" s="10" t="s">
        <v>139</v>
      </c>
      <c r="C122" s="511"/>
      <c r="D122" s="511"/>
      <c r="E122" s="183"/>
    </row>
    <row r="123" spans="1:5" ht="12" customHeight="1">
      <c r="A123" s="13" t="s">
        <v>79</v>
      </c>
      <c r="B123" s="10" t="s">
        <v>297</v>
      </c>
      <c r="C123" s="525"/>
      <c r="D123" s="511"/>
      <c r="E123" s="183"/>
    </row>
    <row r="124" spans="1:5" ht="12" customHeight="1">
      <c r="A124" s="13" t="s">
        <v>80</v>
      </c>
      <c r="B124" s="178" t="s">
        <v>483</v>
      </c>
      <c r="C124" s="525"/>
      <c r="D124" s="511"/>
      <c r="E124" s="183"/>
    </row>
    <row r="125" spans="1:5" ht="12" customHeight="1">
      <c r="A125" s="13" t="s">
        <v>86</v>
      </c>
      <c r="B125" s="177" t="s">
        <v>358</v>
      </c>
      <c r="C125" s="525"/>
      <c r="D125" s="511"/>
      <c r="E125" s="183"/>
    </row>
    <row r="126" spans="1:5" ht="12" customHeight="1">
      <c r="A126" s="13" t="s">
        <v>88</v>
      </c>
      <c r="B126" s="279" t="s">
        <v>302</v>
      </c>
      <c r="C126" s="525"/>
      <c r="D126" s="511"/>
      <c r="E126" s="183"/>
    </row>
    <row r="127" spans="1:5" ht="22.5">
      <c r="A127" s="13" t="s">
        <v>140</v>
      </c>
      <c r="B127" s="88" t="s">
        <v>285</v>
      </c>
      <c r="C127" s="525"/>
      <c r="D127" s="511"/>
      <c r="E127" s="183"/>
    </row>
    <row r="128" spans="1:5" ht="12" customHeight="1">
      <c r="A128" s="13" t="s">
        <v>141</v>
      </c>
      <c r="B128" s="88" t="s">
        <v>301</v>
      </c>
      <c r="C128" s="525"/>
      <c r="D128" s="511"/>
      <c r="E128" s="183"/>
    </row>
    <row r="129" spans="1:5" ht="12" customHeight="1">
      <c r="A129" s="13" t="s">
        <v>142</v>
      </c>
      <c r="B129" s="88" t="s">
        <v>300</v>
      </c>
      <c r="C129" s="525"/>
      <c r="D129" s="511"/>
      <c r="E129" s="183"/>
    </row>
    <row r="130" spans="1:5" ht="12" customHeight="1">
      <c r="A130" s="13" t="s">
        <v>293</v>
      </c>
      <c r="B130" s="88" t="s">
        <v>288</v>
      </c>
      <c r="C130" s="525"/>
      <c r="D130" s="511"/>
      <c r="E130" s="183"/>
    </row>
    <row r="131" spans="1:5" ht="12" customHeight="1">
      <c r="A131" s="13" t="s">
        <v>294</v>
      </c>
      <c r="B131" s="88" t="s">
        <v>299</v>
      </c>
      <c r="C131" s="525"/>
      <c r="D131" s="511"/>
      <c r="E131" s="183"/>
    </row>
    <row r="132" spans="1:5" ht="34.5" thickBot="1">
      <c r="A132" s="11" t="s">
        <v>295</v>
      </c>
      <c r="B132" s="88" t="s">
        <v>298</v>
      </c>
      <c r="C132" s="526"/>
      <c r="D132" s="512"/>
      <c r="E132" s="185"/>
    </row>
    <row r="133" spans="1:5" ht="12" customHeight="1" thickBot="1">
      <c r="A133" s="18" t="s">
        <v>11</v>
      </c>
      <c r="B133" s="73" t="s">
        <v>377</v>
      </c>
      <c r="C133" s="509">
        <f>+C98+C119</f>
        <v>5786887</v>
      </c>
      <c r="D133" s="509">
        <f>+D98+D119</f>
        <v>6206887</v>
      </c>
      <c r="E133" s="181">
        <f>+E98+E119</f>
        <v>8653379</v>
      </c>
    </row>
    <row r="134" spans="1:5" ht="12" customHeight="1" thickBot="1">
      <c r="A134" s="18" t="s">
        <v>12</v>
      </c>
      <c r="B134" s="73" t="s">
        <v>378</v>
      </c>
      <c r="C134" s="509">
        <f>+C135+C136+C137</f>
        <v>0</v>
      </c>
      <c r="D134" s="509">
        <f>+D135+D136+D137</f>
        <v>0</v>
      </c>
      <c r="E134" s="181">
        <f>+E135+E136+E137</f>
        <v>0</v>
      </c>
    </row>
    <row r="135" spans="1:5" ht="12" customHeight="1">
      <c r="A135" s="13" t="s">
        <v>200</v>
      </c>
      <c r="B135" s="10" t="s">
        <v>385</v>
      </c>
      <c r="C135" s="525"/>
      <c r="D135" s="511"/>
      <c r="E135" s="183"/>
    </row>
    <row r="136" spans="1:5" ht="12" customHeight="1">
      <c r="A136" s="13" t="s">
        <v>201</v>
      </c>
      <c r="B136" s="10" t="s">
        <v>386</v>
      </c>
      <c r="C136" s="525"/>
      <c r="D136" s="511"/>
      <c r="E136" s="183"/>
    </row>
    <row r="137" spans="1:5" ht="12" customHeight="1" thickBot="1">
      <c r="A137" s="11" t="s">
        <v>202</v>
      </c>
      <c r="B137" s="10" t="s">
        <v>387</v>
      </c>
      <c r="C137" s="525"/>
      <c r="D137" s="511"/>
      <c r="E137" s="183"/>
    </row>
    <row r="138" spans="1:5" ht="12" customHeight="1" thickBot="1">
      <c r="A138" s="18" t="s">
        <v>13</v>
      </c>
      <c r="B138" s="73" t="s">
        <v>379</v>
      </c>
      <c r="C138" s="509">
        <f>SUM(C139:C144)</f>
        <v>0</v>
      </c>
      <c r="D138" s="509">
        <f>SUM(D139:D144)</f>
        <v>0</v>
      </c>
      <c r="E138" s="181">
        <f>SUM(E139:E144)</f>
        <v>0</v>
      </c>
    </row>
    <row r="139" spans="1:5" ht="12" customHeight="1">
      <c r="A139" s="13" t="s">
        <v>63</v>
      </c>
      <c r="B139" s="7" t="s">
        <v>388</v>
      </c>
      <c r="C139" s="525"/>
      <c r="D139" s="511"/>
      <c r="E139" s="183"/>
    </row>
    <row r="140" spans="1:5" ht="12" customHeight="1">
      <c r="A140" s="13" t="s">
        <v>64</v>
      </c>
      <c r="B140" s="7" t="s">
        <v>380</v>
      </c>
      <c r="C140" s="525"/>
      <c r="D140" s="511"/>
      <c r="E140" s="183"/>
    </row>
    <row r="141" spans="1:5" ht="12" customHeight="1">
      <c r="A141" s="13" t="s">
        <v>65</v>
      </c>
      <c r="B141" s="7" t="s">
        <v>381</v>
      </c>
      <c r="C141" s="525"/>
      <c r="D141" s="511"/>
      <c r="E141" s="183"/>
    </row>
    <row r="142" spans="1:5" ht="12" customHeight="1">
      <c r="A142" s="13" t="s">
        <v>127</v>
      </c>
      <c r="B142" s="7" t="s">
        <v>382</v>
      </c>
      <c r="C142" s="525"/>
      <c r="D142" s="511"/>
      <c r="E142" s="183"/>
    </row>
    <row r="143" spans="1:5" ht="12" customHeight="1" thickBot="1">
      <c r="A143" s="11" t="s">
        <v>128</v>
      </c>
      <c r="B143" s="5" t="s">
        <v>383</v>
      </c>
      <c r="C143" s="526"/>
      <c r="D143" s="512"/>
      <c r="E143" s="185"/>
    </row>
    <row r="144" spans="1:5" ht="12" customHeight="1" thickBot="1">
      <c r="A144" s="389" t="s">
        <v>129</v>
      </c>
      <c r="B144" s="392" t="s">
        <v>384</v>
      </c>
      <c r="C144" s="527"/>
      <c r="D144" s="615"/>
      <c r="E144" s="531"/>
    </row>
    <row r="145" spans="1:5" ht="12" customHeight="1" thickBot="1">
      <c r="A145" s="18" t="s">
        <v>14</v>
      </c>
      <c r="B145" s="73" t="s">
        <v>392</v>
      </c>
      <c r="C145" s="514">
        <f>+C146+C147+C148+C149</f>
        <v>0</v>
      </c>
      <c r="D145" s="514">
        <f>+D146+D147+D148+D149</f>
        <v>0</v>
      </c>
      <c r="E145" s="187">
        <f>+E146+E147+E148+E149</f>
        <v>0</v>
      </c>
    </row>
    <row r="146" spans="1:5" ht="12" customHeight="1">
      <c r="A146" s="13" t="s">
        <v>66</v>
      </c>
      <c r="B146" s="7" t="s">
        <v>303</v>
      </c>
      <c r="C146" s="525"/>
      <c r="D146" s="511"/>
      <c r="E146" s="183"/>
    </row>
    <row r="147" spans="1:5" ht="12" customHeight="1">
      <c r="A147" s="13" t="s">
        <v>67</v>
      </c>
      <c r="B147" s="7" t="s">
        <v>304</v>
      </c>
      <c r="C147" s="525"/>
      <c r="D147" s="511"/>
      <c r="E147" s="183"/>
    </row>
    <row r="148" spans="1:5" ht="12" customHeight="1" thickBot="1">
      <c r="A148" s="11" t="s">
        <v>220</v>
      </c>
      <c r="B148" s="5" t="s">
        <v>393</v>
      </c>
      <c r="C148" s="526"/>
      <c r="D148" s="512"/>
      <c r="E148" s="185"/>
    </row>
    <row r="149" spans="1:5" ht="12" customHeight="1" thickBot="1">
      <c r="A149" s="389" t="s">
        <v>221</v>
      </c>
      <c r="B149" s="392" t="s">
        <v>322</v>
      </c>
      <c r="C149" s="527"/>
      <c r="D149" s="615"/>
      <c r="E149" s="531"/>
    </row>
    <row r="150" spans="1:5" ht="12" customHeight="1" thickBot="1">
      <c r="A150" s="18" t="s">
        <v>15</v>
      </c>
      <c r="B150" s="73" t="s">
        <v>394</v>
      </c>
      <c r="C150" s="528">
        <f>SUM(C151:C155)</f>
        <v>0</v>
      </c>
      <c r="D150" s="528">
        <f>SUM(D151:D155)</f>
        <v>0</v>
      </c>
      <c r="E150" s="190">
        <f>SUM(E151:E155)</f>
        <v>0</v>
      </c>
    </row>
    <row r="151" spans="1:5" ht="12" customHeight="1">
      <c r="A151" s="13" t="s">
        <v>68</v>
      </c>
      <c r="B151" s="7" t="s">
        <v>389</v>
      </c>
      <c r="C151" s="525"/>
      <c r="D151" s="511"/>
      <c r="E151" s="183"/>
    </row>
    <row r="152" spans="1:5" ht="12" customHeight="1">
      <c r="A152" s="13" t="s">
        <v>69</v>
      </c>
      <c r="B152" s="7" t="s">
        <v>396</v>
      </c>
      <c r="C152" s="525"/>
      <c r="D152" s="511"/>
      <c r="E152" s="183"/>
    </row>
    <row r="153" spans="1:5" ht="12" customHeight="1">
      <c r="A153" s="13" t="s">
        <v>232</v>
      </c>
      <c r="B153" s="7" t="s">
        <v>391</v>
      </c>
      <c r="C153" s="525"/>
      <c r="D153" s="511"/>
      <c r="E153" s="183"/>
    </row>
    <row r="154" spans="1:5" ht="12" customHeight="1">
      <c r="A154" s="13" t="s">
        <v>233</v>
      </c>
      <c r="B154" s="7" t="s">
        <v>441</v>
      </c>
      <c r="C154" s="525"/>
      <c r="D154" s="511"/>
      <c r="E154" s="183"/>
    </row>
    <row r="155" spans="1:5" ht="12" customHeight="1" thickBot="1">
      <c r="A155" s="13" t="s">
        <v>395</v>
      </c>
      <c r="B155" s="7" t="s">
        <v>397</v>
      </c>
      <c r="C155" s="525"/>
      <c r="D155" s="511"/>
      <c r="E155" s="183"/>
    </row>
    <row r="156" spans="1:5" ht="12" customHeight="1" thickBot="1">
      <c r="A156" s="18" t="s">
        <v>16</v>
      </c>
      <c r="B156" s="73" t="s">
        <v>398</v>
      </c>
      <c r="C156" s="529"/>
      <c r="D156" s="529"/>
      <c r="E156" s="347"/>
    </row>
    <row r="157" spans="1:5" ht="12" customHeight="1" thickBot="1">
      <c r="A157" s="18" t="s">
        <v>17</v>
      </c>
      <c r="B157" s="73" t="s">
        <v>399</v>
      </c>
      <c r="C157" s="529"/>
      <c r="D157" s="529"/>
      <c r="E157" s="347"/>
    </row>
    <row r="158" spans="1:11" ht="15" customHeight="1" thickBot="1">
      <c r="A158" s="18" t="s">
        <v>18</v>
      </c>
      <c r="B158" s="73" t="s">
        <v>401</v>
      </c>
      <c r="C158" s="530">
        <f>+C134+C138+C145+C150+C156+C157</f>
        <v>0</v>
      </c>
      <c r="D158" s="530">
        <f>+D134+D138+D145+D150+D156+D157</f>
        <v>0</v>
      </c>
      <c r="E158" s="393">
        <f>+E134+E138+E145+E150+E156+E157</f>
        <v>0</v>
      </c>
      <c r="H158" s="294"/>
      <c r="I158" s="295"/>
      <c r="J158" s="295"/>
      <c r="K158" s="295"/>
    </row>
    <row r="159" spans="1:5" s="282" customFormat="1" ht="17.25" customHeight="1" thickBot="1">
      <c r="A159" s="179" t="s">
        <v>19</v>
      </c>
      <c r="B159" s="394" t="s">
        <v>400</v>
      </c>
      <c r="C159" s="530">
        <f>+C133+C158</f>
        <v>5786887</v>
      </c>
      <c r="D159" s="530">
        <f>+D133+D158</f>
        <v>6206887</v>
      </c>
      <c r="E159" s="393">
        <f>+E133+E158</f>
        <v>8653379</v>
      </c>
    </row>
    <row r="160" spans="1:5" ht="15.75" customHeight="1">
      <c r="A160" s="395"/>
      <c r="B160" s="395"/>
      <c r="C160" s="395"/>
      <c r="D160" s="395"/>
      <c r="E160" s="451">
        <f>E92-E159</f>
        <v>0</v>
      </c>
    </row>
    <row r="161" spans="1:5" ht="15.75">
      <c r="A161" s="631" t="s">
        <v>305</v>
      </c>
      <c r="B161" s="631"/>
      <c r="C161" s="631"/>
      <c r="D161" s="631"/>
      <c r="E161" s="631"/>
    </row>
    <row r="162" spans="1:5" ht="15" customHeight="1" thickBot="1">
      <c r="A162" s="632" t="s">
        <v>115</v>
      </c>
      <c r="B162" s="632"/>
      <c r="C162" s="85"/>
      <c r="D162" s="85"/>
      <c r="E162" s="399" t="str">
        <f>E95</f>
        <v>Forintban!</v>
      </c>
    </row>
    <row r="163" spans="1:6" ht="21.75" customHeight="1" thickBot="1">
      <c r="A163" s="18">
        <v>1</v>
      </c>
      <c r="B163" s="23" t="s">
        <v>402</v>
      </c>
      <c r="C163" s="508"/>
      <c r="D163" s="508"/>
      <c r="E163" s="181">
        <f>+E67-E133</f>
        <v>0</v>
      </c>
      <c r="F163" s="296"/>
    </row>
    <row r="164" spans="1:5" ht="27.75" customHeight="1" thickBot="1">
      <c r="A164" s="18" t="s">
        <v>10</v>
      </c>
      <c r="B164" s="23" t="s">
        <v>408</v>
      </c>
      <c r="C164" s="508"/>
      <c r="D164" s="508"/>
      <c r="E164" s="181">
        <f>+E91-E158</f>
        <v>0</v>
      </c>
    </row>
  </sheetData>
  <sheetProtection/>
  <mergeCells count="10">
    <mergeCell ref="A162:B162"/>
    <mergeCell ref="B1:E1"/>
    <mergeCell ref="A6:E6"/>
    <mergeCell ref="A7:B7"/>
    <mergeCell ref="A94:E94"/>
    <mergeCell ref="A95:B95"/>
    <mergeCell ref="A161:E161"/>
    <mergeCell ref="A2:E2"/>
    <mergeCell ref="A3:E3"/>
    <mergeCell ref="A4:E4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4" r:id="rId1"/>
  <rowBreaks count="2" manualBreakCount="2">
    <brk id="67" max="2" man="1"/>
    <brk id="144" max="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H30"/>
  <sheetViews>
    <sheetView zoomScale="120" zoomScaleNormal="120" zoomScaleSheetLayoutView="100" workbookViewId="0" topLeftCell="A16">
      <selection activeCell="G13" sqref="G13"/>
    </sheetView>
  </sheetViews>
  <sheetFormatPr defaultColWidth="9.00390625" defaultRowHeight="12.75"/>
  <cols>
    <col min="1" max="1" width="4.875" style="38" customWidth="1"/>
    <col min="2" max="2" width="40.625" style="117" customWidth="1"/>
    <col min="3" max="3" width="14.00390625" style="117" customWidth="1"/>
    <col min="4" max="4" width="14.00390625" style="38" customWidth="1"/>
    <col min="5" max="5" width="45.875" style="38" customWidth="1"/>
    <col min="6" max="6" width="14.625" style="38" customWidth="1"/>
    <col min="7" max="7" width="13.375" style="38" customWidth="1"/>
    <col min="8" max="8" width="4.875" style="38" customWidth="1"/>
    <col min="9" max="16384" width="9.375" style="38" customWidth="1"/>
  </cols>
  <sheetData>
    <row r="1" spans="2:8" ht="39.75" customHeight="1">
      <c r="B1" s="200" t="s">
        <v>119</v>
      </c>
      <c r="C1" s="200"/>
      <c r="D1" s="201"/>
      <c r="E1" s="201"/>
      <c r="F1" s="201"/>
      <c r="G1" s="201"/>
      <c r="H1" s="640" t="str">
        <f>CONCATENATE("2.1. melléklet ",ALAPADATOK!A7," ",ALAPADATOK!B7," ",ALAPADATOK!C7," ",ALAPADATOK!D7," ",ALAPADATOK!E7," ",ALAPADATOK!F7," ",ALAPADATOK!G7," ",ALAPADATOK!H7)</f>
        <v>2.1. melléklet a 9 / 2019 ( X.01. ) önkormányzati rendelethez</v>
      </c>
    </row>
    <row r="2" spans="7:8" ht="13.5" thickBot="1">
      <c r="G2" s="401" t="str">
        <f>CONCATENATE('KV_1.1.sz.mell.'!E7)</f>
        <v>Forintban!</v>
      </c>
      <c r="H2" s="640"/>
    </row>
    <row r="3" spans="1:8" ht="18" customHeight="1" thickBot="1">
      <c r="A3" s="638" t="s">
        <v>58</v>
      </c>
      <c r="B3" s="202" t="s">
        <v>46</v>
      </c>
      <c r="C3" s="536"/>
      <c r="D3" s="203"/>
      <c r="E3" s="202" t="s">
        <v>47</v>
      </c>
      <c r="F3" s="539"/>
      <c r="G3" s="204"/>
      <c r="H3" s="640"/>
    </row>
    <row r="4" spans="1:8" s="205" customFormat="1" ht="35.25" customHeight="1" thickBot="1">
      <c r="A4" s="639"/>
      <c r="B4" s="118" t="s">
        <v>51</v>
      </c>
      <c r="C4" s="537" t="s">
        <v>608</v>
      </c>
      <c r="D4" s="119" t="str">
        <f>+'KV_1.1.sz.mell.'!E8</f>
        <v>2019. évi II. módosított előirányzat (2019.09.30.)</v>
      </c>
      <c r="E4" s="118" t="s">
        <v>51</v>
      </c>
      <c r="F4" s="537" t="s">
        <v>608</v>
      </c>
      <c r="G4" s="35" t="str">
        <f>+D4</f>
        <v>2019. évi II. módosított előirányzat (2019.09.30.)</v>
      </c>
      <c r="H4" s="640"/>
    </row>
    <row r="5" spans="1:8" s="210" customFormat="1" ht="12" customHeight="1" thickBot="1">
      <c r="A5" s="206"/>
      <c r="B5" s="207" t="s">
        <v>420</v>
      </c>
      <c r="C5" s="538" t="s">
        <v>421</v>
      </c>
      <c r="D5" s="208" t="s">
        <v>422</v>
      </c>
      <c r="E5" s="207" t="s">
        <v>424</v>
      </c>
      <c r="F5" s="540" t="s">
        <v>423</v>
      </c>
      <c r="G5" s="209" t="s">
        <v>611</v>
      </c>
      <c r="H5" s="640"/>
    </row>
    <row r="6" spans="1:8" ht="12.75" customHeight="1">
      <c r="A6" s="211" t="s">
        <v>9</v>
      </c>
      <c r="B6" s="212" t="s">
        <v>306</v>
      </c>
      <c r="C6" s="191">
        <v>135728259</v>
      </c>
      <c r="D6" s="191">
        <v>149150869</v>
      </c>
      <c r="E6" s="212" t="s">
        <v>52</v>
      </c>
      <c r="F6" s="544">
        <v>122890595</v>
      </c>
      <c r="G6" s="237">
        <v>128127025</v>
      </c>
      <c r="H6" s="640"/>
    </row>
    <row r="7" spans="1:8" ht="12.75" customHeight="1">
      <c r="A7" s="213" t="s">
        <v>10</v>
      </c>
      <c r="B7" s="214" t="s">
        <v>307</v>
      </c>
      <c r="C7" s="192">
        <v>25954036</v>
      </c>
      <c r="D7" s="192">
        <v>24221885</v>
      </c>
      <c r="E7" s="214" t="s">
        <v>135</v>
      </c>
      <c r="F7" s="193">
        <v>23248163</v>
      </c>
      <c r="G7" s="196">
        <v>24057641</v>
      </c>
      <c r="H7" s="640"/>
    </row>
    <row r="8" spans="1:8" ht="12.75" customHeight="1">
      <c r="A8" s="213" t="s">
        <v>11</v>
      </c>
      <c r="B8" s="214" t="s">
        <v>327</v>
      </c>
      <c r="C8" s="192"/>
      <c r="D8" s="192"/>
      <c r="E8" s="214" t="s">
        <v>167</v>
      </c>
      <c r="F8" s="193">
        <v>107333638</v>
      </c>
      <c r="G8" s="196">
        <v>111671029</v>
      </c>
      <c r="H8" s="640"/>
    </row>
    <row r="9" spans="1:8" ht="12.75" customHeight="1">
      <c r="A9" s="213" t="s">
        <v>12</v>
      </c>
      <c r="B9" s="214" t="s">
        <v>126</v>
      </c>
      <c r="C9" s="192">
        <v>37470000</v>
      </c>
      <c r="D9" s="192">
        <v>37470000</v>
      </c>
      <c r="E9" s="214" t="s">
        <v>136</v>
      </c>
      <c r="F9" s="193">
        <v>2313000</v>
      </c>
      <c r="G9" s="196">
        <v>2706000</v>
      </c>
      <c r="H9" s="640"/>
    </row>
    <row r="10" spans="1:8" ht="12.75" customHeight="1">
      <c r="A10" s="213" t="s">
        <v>13</v>
      </c>
      <c r="B10" s="215" t="s">
        <v>351</v>
      </c>
      <c r="C10" s="192">
        <v>46810515</v>
      </c>
      <c r="D10" s="192">
        <v>46810515</v>
      </c>
      <c r="E10" s="214" t="s">
        <v>137</v>
      </c>
      <c r="F10" s="193">
        <v>9841320</v>
      </c>
      <c r="G10" s="196">
        <v>14195783</v>
      </c>
      <c r="H10" s="640"/>
    </row>
    <row r="11" spans="1:8" ht="12.75" customHeight="1">
      <c r="A11" s="213" t="s">
        <v>14</v>
      </c>
      <c r="B11" s="214" t="s">
        <v>308</v>
      </c>
      <c r="C11" s="193">
        <v>1490000</v>
      </c>
      <c r="D11" s="193">
        <v>1490000</v>
      </c>
      <c r="E11" s="214" t="s">
        <v>41</v>
      </c>
      <c r="F11" s="193">
        <v>3544656</v>
      </c>
      <c r="G11" s="196">
        <v>2007382</v>
      </c>
      <c r="H11" s="640"/>
    </row>
    <row r="12" spans="1:8" ht="12.75" customHeight="1">
      <c r="A12" s="213" t="s">
        <v>15</v>
      </c>
      <c r="B12" s="214" t="s">
        <v>409</v>
      </c>
      <c r="C12" s="192"/>
      <c r="D12" s="192"/>
      <c r="E12" s="32"/>
      <c r="F12" s="193"/>
      <c r="G12" s="196"/>
      <c r="H12" s="640"/>
    </row>
    <row r="13" spans="1:8" ht="12.75" customHeight="1">
      <c r="A13" s="213" t="s">
        <v>16</v>
      </c>
      <c r="B13" s="32"/>
      <c r="C13" s="192"/>
      <c r="D13" s="192"/>
      <c r="E13" s="32"/>
      <c r="F13" s="193"/>
      <c r="G13" s="196"/>
      <c r="H13" s="640"/>
    </row>
    <row r="14" spans="1:8" ht="12.75" customHeight="1" thickBot="1">
      <c r="A14" s="213" t="s">
        <v>17</v>
      </c>
      <c r="B14" s="297"/>
      <c r="C14" s="193"/>
      <c r="D14" s="193"/>
      <c r="E14" s="32"/>
      <c r="F14" s="193"/>
      <c r="G14" s="196"/>
      <c r="H14" s="640"/>
    </row>
    <row r="15" spans="1:8" ht="18.75" customHeight="1" thickBot="1">
      <c r="A15" s="216" t="s">
        <v>18</v>
      </c>
      <c r="B15" s="75" t="s">
        <v>612</v>
      </c>
      <c r="C15" s="194">
        <f>C6+C7+C9+C10+C11+C13+C14</f>
        <v>247452810</v>
      </c>
      <c r="D15" s="194">
        <f>D6+D7+D9+D10+D11+D13+D14</f>
        <v>259143269</v>
      </c>
      <c r="E15" s="75" t="s">
        <v>313</v>
      </c>
      <c r="F15" s="545">
        <f>SUM(F6:F14)</f>
        <v>269171372</v>
      </c>
      <c r="G15" s="198">
        <f>SUM(G6:G14)</f>
        <v>282764860</v>
      </c>
      <c r="H15" s="640"/>
    </row>
    <row r="16" spans="1:8" ht="17.25" customHeight="1">
      <c r="A16" s="542" t="s">
        <v>19</v>
      </c>
      <c r="B16" s="217" t="s">
        <v>310</v>
      </c>
      <c r="C16" s="349">
        <f>+C17+C18+C19+C20</f>
        <v>28457203</v>
      </c>
      <c r="D16" s="349">
        <f>+D17+D18+D19+D20</f>
        <v>28457203</v>
      </c>
      <c r="E16" s="218" t="s">
        <v>143</v>
      </c>
      <c r="F16" s="579"/>
      <c r="G16" s="199"/>
      <c r="H16" s="640"/>
    </row>
    <row r="17" spans="1:8" ht="12.75" customHeight="1">
      <c r="A17" s="543" t="s">
        <v>20</v>
      </c>
      <c r="B17" s="218" t="s">
        <v>161</v>
      </c>
      <c r="C17" s="54">
        <v>28457203</v>
      </c>
      <c r="D17" s="54">
        <v>28457203</v>
      </c>
      <c r="E17" s="218" t="s">
        <v>312</v>
      </c>
      <c r="F17" s="547"/>
      <c r="G17" s="55"/>
      <c r="H17" s="640"/>
    </row>
    <row r="18" spans="1:8" ht="12.75" customHeight="1">
      <c r="A18" s="543" t="s">
        <v>21</v>
      </c>
      <c r="B18" s="218" t="s">
        <v>162</v>
      </c>
      <c r="C18" s="54"/>
      <c r="D18" s="54"/>
      <c r="E18" s="218" t="s">
        <v>117</v>
      </c>
      <c r="F18" s="547"/>
      <c r="G18" s="55"/>
      <c r="H18" s="640"/>
    </row>
    <row r="19" spans="1:8" ht="12.75" customHeight="1">
      <c r="A19" s="543" t="s">
        <v>22</v>
      </c>
      <c r="B19" s="218" t="s">
        <v>166</v>
      </c>
      <c r="C19" s="54"/>
      <c r="D19" s="54"/>
      <c r="E19" s="218" t="s">
        <v>118</v>
      </c>
      <c r="F19" s="547"/>
      <c r="G19" s="55"/>
      <c r="H19" s="640"/>
    </row>
    <row r="20" spans="1:8" ht="12.75" customHeight="1">
      <c r="A20" s="543" t="s">
        <v>23</v>
      </c>
      <c r="B20" s="225" t="s">
        <v>172</v>
      </c>
      <c r="C20" s="54"/>
      <c r="D20" s="54"/>
      <c r="E20" s="217" t="s">
        <v>168</v>
      </c>
      <c r="F20" s="547"/>
      <c r="G20" s="55"/>
      <c r="H20" s="640"/>
    </row>
    <row r="21" spans="1:8" ht="12.75" customHeight="1">
      <c r="A21" s="543" t="s">
        <v>24</v>
      </c>
      <c r="B21" s="218" t="s">
        <v>311</v>
      </c>
      <c r="C21" s="219">
        <f>+C22+C23</f>
        <v>0</v>
      </c>
      <c r="D21" s="219">
        <f>+D22+D23</f>
        <v>0</v>
      </c>
      <c r="E21" s="218" t="s">
        <v>144</v>
      </c>
      <c r="F21" s="547"/>
      <c r="G21" s="55"/>
      <c r="H21" s="640"/>
    </row>
    <row r="22" spans="1:8" ht="12.75" customHeight="1">
      <c r="A22" s="542" t="s">
        <v>25</v>
      </c>
      <c r="B22" s="217" t="s">
        <v>309</v>
      </c>
      <c r="C22" s="195"/>
      <c r="D22" s="195"/>
      <c r="E22" s="212" t="s">
        <v>393</v>
      </c>
      <c r="F22" s="579"/>
      <c r="G22" s="199"/>
      <c r="H22" s="640"/>
    </row>
    <row r="23" spans="1:8" ht="12.75" customHeight="1">
      <c r="A23" s="543" t="s">
        <v>613</v>
      </c>
      <c r="B23" s="225" t="s">
        <v>564</v>
      </c>
      <c r="C23" s="54"/>
      <c r="D23" s="54"/>
      <c r="E23" s="214" t="s">
        <v>398</v>
      </c>
      <c r="F23" s="547"/>
      <c r="G23" s="55"/>
      <c r="H23" s="640"/>
    </row>
    <row r="24" spans="1:8" ht="12.75" customHeight="1">
      <c r="A24" s="213" t="s">
        <v>27</v>
      </c>
      <c r="B24" s="218" t="s">
        <v>403</v>
      </c>
      <c r="C24" s="54"/>
      <c r="D24" s="54"/>
      <c r="E24" s="214" t="s">
        <v>399</v>
      </c>
      <c r="F24" s="547"/>
      <c r="G24" s="55"/>
      <c r="H24" s="640"/>
    </row>
    <row r="25" spans="1:8" ht="12.75" customHeight="1" thickBot="1">
      <c r="A25" s="263" t="s">
        <v>28</v>
      </c>
      <c r="B25" s="217" t="s">
        <v>255</v>
      </c>
      <c r="C25" s="195"/>
      <c r="D25" s="195">
        <v>534462</v>
      </c>
      <c r="E25" s="299" t="s">
        <v>304</v>
      </c>
      <c r="F25" s="579">
        <v>5049769</v>
      </c>
      <c r="G25" s="199">
        <v>5584231</v>
      </c>
      <c r="H25" s="640"/>
    </row>
    <row r="26" spans="1:8" ht="15.75" customHeight="1" thickBot="1">
      <c r="A26" s="216" t="s">
        <v>29</v>
      </c>
      <c r="B26" s="75" t="s">
        <v>410</v>
      </c>
      <c r="C26" s="194">
        <f>+C16+C21+C24+C25</f>
        <v>28457203</v>
      </c>
      <c r="D26" s="194">
        <f>+D16+D21+D24+D25</f>
        <v>28991665</v>
      </c>
      <c r="E26" s="75" t="s">
        <v>412</v>
      </c>
      <c r="F26" s="545">
        <f>SUM(F16:F25)</f>
        <v>5049769</v>
      </c>
      <c r="G26" s="198">
        <f>SUM(G16:G25)</f>
        <v>5584231</v>
      </c>
      <c r="H26" s="640"/>
    </row>
    <row r="27" spans="1:8" ht="13.5" thickBot="1">
      <c r="A27" s="216">
        <v>22</v>
      </c>
      <c r="B27" s="220" t="s">
        <v>411</v>
      </c>
      <c r="C27" s="221">
        <f>+C15+C26</f>
        <v>275910013</v>
      </c>
      <c r="D27" s="221">
        <f>+D15+D26</f>
        <v>288134934</v>
      </c>
      <c r="E27" s="220" t="s">
        <v>413</v>
      </c>
      <c r="F27" s="548">
        <f>+F15+F26</f>
        <v>274221141</v>
      </c>
      <c r="G27" s="549">
        <f>+G15+G26</f>
        <v>288349091</v>
      </c>
      <c r="H27" s="640"/>
    </row>
    <row r="28" spans="1:8" ht="13.5" thickBot="1">
      <c r="A28" s="216">
        <v>23</v>
      </c>
      <c r="B28" s="220" t="s">
        <v>121</v>
      </c>
      <c r="C28" s="221">
        <f>IF(C15-F15&lt;0,F15-C15,"-")</f>
        <v>21718562</v>
      </c>
      <c r="D28" s="221">
        <f>IF(D15-G15&lt;0,G15-D15,"-")</f>
        <v>23621591</v>
      </c>
      <c r="E28" s="220" t="s">
        <v>122</v>
      </c>
      <c r="F28" s="548" t="str">
        <f>IF(C15-F15&gt;0,C15-F15,"-")</f>
        <v>-</v>
      </c>
      <c r="G28" s="549" t="str">
        <f>IF(D15-G15&gt;0,D15-G15,"-")</f>
        <v>-</v>
      </c>
      <c r="H28" s="640"/>
    </row>
    <row r="29" spans="1:8" ht="13.5" thickBot="1">
      <c r="A29" s="216">
        <v>24</v>
      </c>
      <c r="B29" s="220" t="s">
        <v>475</v>
      </c>
      <c r="C29" s="221" t="str">
        <f>IF(C27-F27&lt;0,F27-C27,"-")</f>
        <v>-</v>
      </c>
      <c r="D29" s="221">
        <f>IF(D27-G27&lt;0,G27-D27,"-")</f>
        <v>214157</v>
      </c>
      <c r="E29" s="220" t="s">
        <v>476</v>
      </c>
      <c r="F29" s="548">
        <f>IF(C27-F27&gt;0,C27-F27,"-")</f>
        <v>1688872</v>
      </c>
      <c r="G29" s="549" t="str">
        <f>IF(D27-G27&gt;0,D27-G27,"-")</f>
        <v>-</v>
      </c>
      <c r="H29" s="640"/>
    </row>
    <row r="30" spans="2:6" ht="18.75">
      <c r="B30" s="641"/>
      <c r="C30" s="641"/>
      <c r="D30" s="641"/>
      <c r="E30" s="641"/>
      <c r="F30" s="541"/>
    </row>
  </sheetData>
  <sheetProtection/>
  <mergeCells count="3">
    <mergeCell ref="A3:A4"/>
    <mergeCell ref="H1:H29"/>
    <mergeCell ref="B30:E30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H33"/>
  <sheetViews>
    <sheetView zoomScale="120" zoomScaleNormal="120" zoomScaleSheetLayoutView="115" workbookViewId="0" topLeftCell="A16">
      <selection activeCell="G14" sqref="G14"/>
    </sheetView>
  </sheetViews>
  <sheetFormatPr defaultColWidth="9.00390625" defaultRowHeight="12.75"/>
  <cols>
    <col min="1" max="1" width="4.875" style="38" customWidth="1"/>
    <col min="2" max="2" width="44.50390625" style="117" customWidth="1"/>
    <col min="3" max="3" width="14.875" style="117" customWidth="1"/>
    <col min="4" max="4" width="14.00390625" style="38" customWidth="1"/>
    <col min="5" max="5" width="39.375" style="38" customWidth="1"/>
    <col min="6" max="6" width="16.00390625" style="38" customWidth="1"/>
    <col min="7" max="7" width="16.375" style="38" customWidth="1"/>
    <col min="8" max="8" width="4.875" style="38" customWidth="1"/>
    <col min="9" max="16384" width="9.375" style="38" customWidth="1"/>
  </cols>
  <sheetData>
    <row r="1" spans="2:8" ht="31.5">
      <c r="B1" s="200" t="s">
        <v>120</v>
      </c>
      <c r="C1" s="200"/>
      <c r="D1" s="201"/>
      <c r="E1" s="201"/>
      <c r="F1" s="201"/>
      <c r="G1" s="201"/>
      <c r="H1" s="640" t="str">
        <f>CONCATENATE("2.2. melléklet ",ALAPADATOK!A7," ",ALAPADATOK!B7," ",ALAPADATOK!C7," ",ALAPADATOK!D7," ",ALAPADATOK!E7," ",ALAPADATOK!F7," ",ALAPADATOK!G7," ",ALAPADATOK!H7)</f>
        <v>2.2. melléklet a 9 / 2019 ( X.01. ) önkormányzati rendelethez</v>
      </c>
    </row>
    <row r="2" spans="7:8" ht="13.5" thickBot="1">
      <c r="G2" s="400" t="str">
        <f>CONCATENATE('KV_1.1.sz.mell.'!E7)</f>
        <v>Forintban!</v>
      </c>
      <c r="H2" s="640"/>
    </row>
    <row r="3" spans="1:8" ht="13.5" thickBot="1">
      <c r="A3" s="642" t="s">
        <v>58</v>
      </c>
      <c r="B3" s="202" t="s">
        <v>46</v>
      </c>
      <c r="C3" s="536"/>
      <c r="D3" s="203"/>
      <c r="E3" s="202" t="s">
        <v>47</v>
      </c>
      <c r="F3" s="539"/>
      <c r="G3" s="204"/>
      <c r="H3" s="640"/>
    </row>
    <row r="4" spans="1:8" s="205" customFormat="1" ht="48.75" thickBot="1">
      <c r="A4" s="643"/>
      <c r="B4" s="118" t="s">
        <v>51</v>
      </c>
      <c r="C4" s="537" t="s">
        <v>608</v>
      </c>
      <c r="D4" s="119" t="str">
        <f>+'KV_2.1.sz.mell.'!D4</f>
        <v>2019. évi II. módosított előirányzat (2019.09.30.)</v>
      </c>
      <c r="E4" s="118" t="s">
        <v>51</v>
      </c>
      <c r="F4" s="537" t="s">
        <v>608</v>
      </c>
      <c r="G4" s="35" t="str">
        <f>+'KV_2.1.sz.mell.'!D4</f>
        <v>2019. évi II. módosított előirányzat (2019.09.30.)</v>
      </c>
      <c r="H4" s="640"/>
    </row>
    <row r="5" spans="1:8" s="205" customFormat="1" ht="13.5" thickBot="1">
      <c r="A5" s="206"/>
      <c r="B5" s="207" t="s">
        <v>420</v>
      </c>
      <c r="C5" s="208" t="s">
        <v>421</v>
      </c>
      <c r="D5" s="208" t="s">
        <v>421</v>
      </c>
      <c r="E5" s="207" t="s">
        <v>422</v>
      </c>
      <c r="F5" s="540"/>
      <c r="G5" s="209" t="s">
        <v>424</v>
      </c>
      <c r="H5" s="640"/>
    </row>
    <row r="6" spans="1:8" ht="12.75" customHeight="1">
      <c r="A6" s="211" t="s">
        <v>9</v>
      </c>
      <c r="B6" s="212" t="s">
        <v>314</v>
      </c>
      <c r="C6" s="191">
        <v>179629826</v>
      </c>
      <c r="D6" s="191">
        <v>179629826</v>
      </c>
      <c r="E6" s="212" t="s">
        <v>163</v>
      </c>
      <c r="F6" s="544">
        <v>135014232</v>
      </c>
      <c r="G6" s="237">
        <v>135204732</v>
      </c>
      <c r="H6" s="640"/>
    </row>
    <row r="7" spans="1:8" ht="12.75">
      <c r="A7" s="213" t="s">
        <v>10</v>
      </c>
      <c r="B7" s="214" t="s">
        <v>315</v>
      </c>
      <c r="C7" s="192">
        <v>179629826</v>
      </c>
      <c r="D7" s="192">
        <v>179629826</v>
      </c>
      <c r="E7" s="214" t="s">
        <v>320</v>
      </c>
      <c r="F7" s="193">
        <v>127593862</v>
      </c>
      <c r="G7" s="196">
        <v>127593862</v>
      </c>
      <c r="H7" s="640"/>
    </row>
    <row r="8" spans="1:8" ht="12.75" customHeight="1">
      <c r="A8" s="213" t="s">
        <v>11</v>
      </c>
      <c r="B8" s="214" t="s">
        <v>3</v>
      </c>
      <c r="C8" s="192"/>
      <c r="D8" s="192">
        <v>4750000</v>
      </c>
      <c r="E8" s="214" t="s">
        <v>139</v>
      </c>
      <c r="F8" s="193">
        <v>111407890</v>
      </c>
      <c r="G8" s="196">
        <v>114064361</v>
      </c>
      <c r="H8" s="640"/>
    </row>
    <row r="9" spans="1:8" ht="12.75" customHeight="1">
      <c r="A9" s="213" t="s">
        <v>12</v>
      </c>
      <c r="B9" s="214" t="s">
        <v>316</v>
      </c>
      <c r="C9" s="192">
        <v>100000</v>
      </c>
      <c r="D9" s="192">
        <v>100000</v>
      </c>
      <c r="E9" s="214" t="s">
        <v>321</v>
      </c>
      <c r="F9" s="193">
        <v>40510079</v>
      </c>
      <c r="G9" s="196">
        <v>40510079</v>
      </c>
      <c r="H9" s="640"/>
    </row>
    <row r="10" spans="1:8" ht="12.75" customHeight="1">
      <c r="A10" s="213" t="s">
        <v>13</v>
      </c>
      <c r="B10" s="214" t="s">
        <v>317</v>
      </c>
      <c r="C10" s="192"/>
      <c r="D10" s="192"/>
      <c r="E10" s="214" t="s">
        <v>165</v>
      </c>
      <c r="F10" s="193">
        <v>405600</v>
      </c>
      <c r="G10" s="196">
        <v>405600</v>
      </c>
      <c r="H10" s="640"/>
    </row>
    <row r="11" spans="1:8" ht="12.75" customHeight="1">
      <c r="A11" s="213" t="s">
        <v>14</v>
      </c>
      <c r="B11" s="214" t="s">
        <v>318</v>
      </c>
      <c r="C11" s="193"/>
      <c r="D11" s="193"/>
      <c r="E11" s="480" t="s">
        <v>569</v>
      </c>
      <c r="F11" s="193">
        <v>4765592</v>
      </c>
      <c r="G11" s="196">
        <v>4765592</v>
      </c>
      <c r="H11" s="640"/>
    </row>
    <row r="12" spans="1:8" ht="12.75" customHeight="1">
      <c r="A12" s="213" t="s">
        <v>15</v>
      </c>
      <c r="B12" s="32"/>
      <c r="C12" s="192"/>
      <c r="D12" s="192"/>
      <c r="E12" s="300"/>
      <c r="F12" s="193"/>
      <c r="G12" s="196"/>
      <c r="H12" s="640"/>
    </row>
    <row r="13" spans="1:8" ht="12.75" customHeight="1">
      <c r="A13" s="213" t="s">
        <v>16</v>
      </c>
      <c r="B13" s="32"/>
      <c r="C13" s="192"/>
      <c r="D13" s="192"/>
      <c r="E13" s="301"/>
      <c r="F13" s="193"/>
      <c r="G13" s="196"/>
      <c r="H13" s="640"/>
    </row>
    <row r="14" spans="1:8" ht="12.75" customHeight="1">
      <c r="A14" s="213" t="s">
        <v>17</v>
      </c>
      <c r="B14" s="298"/>
      <c r="C14" s="193"/>
      <c r="D14" s="193"/>
      <c r="E14" s="300"/>
      <c r="F14" s="193"/>
      <c r="G14" s="196"/>
      <c r="H14" s="640"/>
    </row>
    <row r="15" spans="1:8" ht="25.5">
      <c r="A15" s="213" t="s">
        <v>18</v>
      </c>
      <c r="B15" s="32"/>
      <c r="C15" s="193"/>
      <c r="D15" s="193"/>
      <c r="E15" s="300"/>
      <c r="F15" s="193"/>
      <c r="G15" s="196"/>
      <c r="H15" s="640"/>
    </row>
    <row r="16" spans="1:8" ht="12.75" customHeight="1" thickBot="1">
      <c r="A16" s="263" t="s">
        <v>19</v>
      </c>
      <c r="B16" s="299"/>
      <c r="C16" s="265"/>
      <c r="D16" s="265"/>
      <c r="E16" s="264" t="s">
        <v>41</v>
      </c>
      <c r="F16" s="265"/>
      <c r="G16" s="238"/>
      <c r="H16" s="640"/>
    </row>
    <row r="17" spans="1:8" ht="15.75" customHeight="1" thickBot="1">
      <c r="A17" s="216" t="s">
        <v>20</v>
      </c>
      <c r="B17" s="75" t="s">
        <v>328</v>
      </c>
      <c r="C17" s="194">
        <f>+C6+C8+C9+C11+C12+C13+C14+C15+C16</f>
        <v>179729826</v>
      </c>
      <c r="D17" s="194">
        <f>+D6+D8+D9+D11+D12+D13+D14+D15+D16</f>
        <v>184479826</v>
      </c>
      <c r="E17" s="75" t="s">
        <v>329</v>
      </c>
      <c r="F17" s="545">
        <f>+F6+F8+F10+F11+F12+F13+F14+F15+F16</f>
        <v>251593314</v>
      </c>
      <c r="G17" s="198">
        <f>+G6+G8+G10+G11+G12+G13+G14+G15+G16</f>
        <v>254440285</v>
      </c>
      <c r="H17" s="640"/>
    </row>
    <row r="18" spans="1:8" ht="12.75" customHeight="1">
      <c r="A18" s="211" t="s">
        <v>21</v>
      </c>
      <c r="B18" s="224" t="s">
        <v>180</v>
      </c>
      <c r="C18" s="231">
        <f>SUM(C19:C23)</f>
        <v>70174616</v>
      </c>
      <c r="D18" s="231">
        <f>SUM(D19:D23)</f>
        <v>70174616</v>
      </c>
      <c r="E18" s="218" t="s">
        <v>143</v>
      </c>
      <c r="F18" s="546"/>
      <c r="G18" s="53"/>
      <c r="H18" s="640"/>
    </row>
    <row r="19" spans="1:8" ht="12.75" customHeight="1">
      <c r="A19" s="213" t="s">
        <v>22</v>
      </c>
      <c r="B19" s="225" t="s">
        <v>169</v>
      </c>
      <c r="C19" s="54">
        <v>70174616</v>
      </c>
      <c r="D19" s="54">
        <v>70174616</v>
      </c>
      <c r="E19" s="218" t="s">
        <v>146</v>
      </c>
      <c r="F19" s="547"/>
      <c r="G19" s="55"/>
      <c r="H19" s="640"/>
    </row>
    <row r="20" spans="1:8" ht="12.75" customHeight="1">
      <c r="A20" s="211" t="s">
        <v>23</v>
      </c>
      <c r="B20" s="225" t="s">
        <v>170</v>
      </c>
      <c r="C20" s="54"/>
      <c r="D20" s="54"/>
      <c r="E20" s="218" t="s">
        <v>117</v>
      </c>
      <c r="F20" s="547"/>
      <c r="G20" s="55"/>
      <c r="H20" s="640"/>
    </row>
    <row r="21" spans="1:8" ht="12.75" customHeight="1">
      <c r="A21" s="213" t="s">
        <v>24</v>
      </c>
      <c r="B21" s="225" t="s">
        <v>171</v>
      </c>
      <c r="C21" s="54"/>
      <c r="D21" s="54"/>
      <c r="E21" s="218" t="s">
        <v>118</v>
      </c>
      <c r="F21" s="547"/>
      <c r="G21" s="55"/>
      <c r="H21" s="640"/>
    </row>
    <row r="22" spans="1:8" ht="12.75" customHeight="1">
      <c r="A22" s="211" t="s">
        <v>25</v>
      </c>
      <c r="B22" s="225" t="s">
        <v>172</v>
      </c>
      <c r="C22" s="54"/>
      <c r="D22" s="54"/>
      <c r="E22" s="217" t="s">
        <v>168</v>
      </c>
      <c r="F22" s="547"/>
      <c r="G22" s="55"/>
      <c r="H22" s="640"/>
    </row>
    <row r="23" spans="1:8" ht="12.75" customHeight="1">
      <c r="A23" s="213" t="s">
        <v>26</v>
      </c>
      <c r="B23" s="226" t="s">
        <v>173</v>
      </c>
      <c r="C23" s="54"/>
      <c r="D23" s="54"/>
      <c r="E23" s="218" t="s">
        <v>147</v>
      </c>
      <c r="F23" s="547"/>
      <c r="G23" s="55"/>
      <c r="H23" s="640"/>
    </row>
    <row r="24" spans="1:8" ht="12.75" customHeight="1">
      <c r="A24" s="211" t="s">
        <v>27</v>
      </c>
      <c r="B24" s="227" t="s">
        <v>174</v>
      </c>
      <c r="C24" s="219">
        <f>+C25+C26+C27+C28+C29</f>
        <v>0</v>
      </c>
      <c r="D24" s="219">
        <f>+D25+D26+D27+D28+D29</f>
        <v>0</v>
      </c>
      <c r="E24" s="228" t="s">
        <v>145</v>
      </c>
      <c r="F24" s="547"/>
      <c r="G24" s="55"/>
      <c r="H24" s="640"/>
    </row>
    <row r="25" spans="1:8" ht="12.75" customHeight="1">
      <c r="A25" s="213" t="s">
        <v>28</v>
      </c>
      <c r="B25" s="226" t="s">
        <v>175</v>
      </c>
      <c r="C25" s="54"/>
      <c r="D25" s="54"/>
      <c r="E25" s="228" t="s">
        <v>322</v>
      </c>
      <c r="F25" s="547"/>
      <c r="G25" s="55"/>
      <c r="H25" s="640"/>
    </row>
    <row r="26" spans="1:8" ht="12.75" customHeight="1">
      <c r="A26" s="211" t="s">
        <v>29</v>
      </c>
      <c r="B26" s="226" t="s">
        <v>176</v>
      </c>
      <c r="C26" s="54"/>
      <c r="D26" s="54"/>
      <c r="E26" s="223"/>
      <c r="F26" s="547"/>
      <c r="G26" s="55"/>
      <c r="H26" s="640"/>
    </row>
    <row r="27" spans="1:8" ht="12.75" customHeight="1">
      <c r="A27" s="213" t="s">
        <v>30</v>
      </c>
      <c r="B27" s="225" t="s">
        <v>177</v>
      </c>
      <c r="C27" s="54"/>
      <c r="D27" s="54"/>
      <c r="E27" s="72"/>
      <c r="F27" s="547"/>
      <c r="G27" s="55"/>
      <c r="H27" s="640"/>
    </row>
    <row r="28" spans="1:8" ht="12.75" customHeight="1">
      <c r="A28" s="211" t="s">
        <v>31</v>
      </c>
      <c r="B28" s="229" t="s">
        <v>178</v>
      </c>
      <c r="C28" s="54"/>
      <c r="D28" s="54"/>
      <c r="E28" s="32"/>
      <c r="F28" s="547"/>
      <c r="G28" s="55"/>
      <c r="H28" s="640"/>
    </row>
    <row r="29" spans="1:8" ht="12.75" customHeight="1" thickBot="1">
      <c r="A29" s="213" t="s">
        <v>32</v>
      </c>
      <c r="B29" s="230" t="s">
        <v>179</v>
      </c>
      <c r="C29" s="54"/>
      <c r="D29" s="54"/>
      <c r="E29" s="72"/>
      <c r="F29" s="547"/>
      <c r="G29" s="55"/>
      <c r="H29" s="640"/>
    </row>
    <row r="30" spans="1:8" ht="21.75" customHeight="1" thickBot="1">
      <c r="A30" s="216">
        <v>25</v>
      </c>
      <c r="B30" s="75" t="s">
        <v>319</v>
      </c>
      <c r="C30" s="194">
        <f>+C18+C24</f>
        <v>70174616</v>
      </c>
      <c r="D30" s="194">
        <f>+D18+D24</f>
        <v>70174616</v>
      </c>
      <c r="E30" s="75" t="s">
        <v>323</v>
      </c>
      <c r="F30" s="545">
        <f>SUM(F18:F29)</f>
        <v>0</v>
      </c>
      <c r="G30" s="198">
        <f>SUM(G18:G29)</f>
        <v>0</v>
      </c>
      <c r="H30" s="640"/>
    </row>
    <row r="31" spans="1:8" ht="13.5" thickBot="1">
      <c r="A31" s="216">
        <v>26</v>
      </c>
      <c r="B31" s="220" t="s">
        <v>324</v>
      </c>
      <c r="C31" s="221">
        <f>+C17+C30</f>
        <v>249904442</v>
      </c>
      <c r="D31" s="221">
        <f>+D17+D30</f>
        <v>254654442</v>
      </c>
      <c r="E31" s="220" t="s">
        <v>325</v>
      </c>
      <c r="F31" s="548">
        <f>+F17+F30</f>
        <v>251593314</v>
      </c>
      <c r="G31" s="549">
        <f>+G17+G30</f>
        <v>254440285</v>
      </c>
      <c r="H31" s="640"/>
    </row>
    <row r="32" spans="1:8" ht="13.5" thickBot="1">
      <c r="A32" s="216">
        <v>27</v>
      </c>
      <c r="B32" s="220" t="s">
        <v>121</v>
      </c>
      <c r="C32" s="221">
        <f>IF(C17-F17&lt;0,F17-C17,"-")</f>
        <v>71863488</v>
      </c>
      <c r="D32" s="221">
        <f>IF(D17-G17&lt;0,G17-D17,"-")</f>
        <v>69960459</v>
      </c>
      <c r="E32" s="220" t="s">
        <v>122</v>
      </c>
      <c r="F32" s="548" t="str">
        <f>IF(C17-F17&gt;0,C17-F17,"-")</f>
        <v>-</v>
      </c>
      <c r="G32" s="549" t="str">
        <f>IF(D17-G17&gt;0,D17-G17,"-")</f>
        <v>-</v>
      </c>
      <c r="H32" s="640"/>
    </row>
    <row r="33" spans="1:8" ht="13.5" thickBot="1">
      <c r="A33" s="216">
        <v>28</v>
      </c>
      <c r="B33" s="220" t="s">
        <v>475</v>
      </c>
      <c r="C33" s="221">
        <f>IF(C31-F31&lt;0,F31-C31,"-")</f>
        <v>1688872</v>
      </c>
      <c r="D33" s="221" t="str">
        <f>IF(D31-G31&lt;0,G31-D31,"-")</f>
        <v>-</v>
      </c>
      <c r="E33" s="220" t="s">
        <v>476</v>
      </c>
      <c r="F33" s="548" t="str">
        <f>IF(C31-F31&gt;0,C31-F31,"-")</f>
        <v>-</v>
      </c>
      <c r="G33" s="549">
        <f>IF(D31-G31&gt;0,D31-G31,"-")</f>
        <v>214157</v>
      </c>
      <c r="H33" s="640"/>
    </row>
  </sheetData>
  <sheetProtection/>
  <mergeCells count="2">
    <mergeCell ref="A3:A4"/>
    <mergeCell ref="H1:H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="120" zoomScaleNormal="120" zoomScalePageLayoutView="0" workbookViewId="0" topLeftCell="A1">
      <selection activeCell="C39" sqref="C39"/>
    </sheetView>
  </sheetViews>
  <sheetFormatPr defaultColWidth="9.00390625" defaultRowHeight="12.75"/>
  <cols>
    <col min="1" max="1" width="46.375" style="0" customWidth="1"/>
    <col min="2" max="2" width="16.875" style="0" customWidth="1"/>
    <col min="3" max="3" width="66.125" style="0" customWidth="1"/>
    <col min="4" max="4" width="13.875" style="0" customWidth="1"/>
    <col min="5" max="5" width="17.625" style="0" customWidth="1"/>
  </cols>
  <sheetData>
    <row r="1" spans="1:5" ht="18.75">
      <c r="A1" s="76" t="s">
        <v>112</v>
      </c>
      <c r="E1" s="79" t="s">
        <v>116</v>
      </c>
    </row>
    <row r="3" spans="1:5" ht="12.75">
      <c r="A3" s="81"/>
      <c r="B3" s="82"/>
      <c r="C3" s="81"/>
      <c r="D3" s="84"/>
      <c r="E3" s="82"/>
    </row>
    <row r="4" spans="1:5" ht="15.75">
      <c r="A4" s="57" t="str">
        <f>+KV_ÖSSZEFÜGGÉSEK!A5</f>
        <v>2019. évi előirányzat BEVÉTELEK</v>
      </c>
      <c r="B4" s="83"/>
      <c r="C4" s="91"/>
      <c r="D4" s="84"/>
      <c r="E4" s="82"/>
    </row>
    <row r="5" spans="1:5" ht="12.75">
      <c r="A5" s="81"/>
      <c r="B5" s="82"/>
      <c r="C5" s="81"/>
      <c r="D5" s="84"/>
      <c r="E5" s="82"/>
    </row>
    <row r="6" spans="1:5" ht="12.75">
      <c r="A6" s="81" t="s">
        <v>454</v>
      </c>
      <c r="B6" s="82">
        <f>+'KV_1.1.sz.mell.'!E67</f>
        <v>443623095</v>
      </c>
      <c r="C6" s="81" t="s">
        <v>414</v>
      </c>
      <c r="D6" s="84">
        <f>+'KV_2.1.sz.mell.'!D15+'KV_2.2.sz.mell.'!D17</f>
        <v>443623095</v>
      </c>
      <c r="E6" s="82">
        <f aca="true" t="shared" si="0" ref="E6:E15">+B6-D6</f>
        <v>0</v>
      </c>
    </row>
    <row r="7" spans="1:5" ht="12.75">
      <c r="A7" s="81" t="s">
        <v>455</v>
      </c>
      <c r="B7" s="82">
        <f>+'KV_1.1.sz.mell.'!E91</f>
        <v>99166281</v>
      </c>
      <c r="C7" s="81" t="s">
        <v>415</v>
      </c>
      <c r="D7" s="84">
        <f>+'KV_2.1.sz.mell.'!D26+'KV_2.2.sz.mell.'!D30</f>
        <v>99166281</v>
      </c>
      <c r="E7" s="82">
        <f t="shared" si="0"/>
        <v>0</v>
      </c>
    </row>
    <row r="8" spans="1:5" ht="12.75">
      <c r="A8" s="81" t="s">
        <v>456</v>
      </c>
      <c r="B8" s="82">
        <f>+'KV_1.1.sz.mell.'!E92</f>
        <v>542789376</v>
      </c>
      <c r="C8" s="81" t="s">
        <v>416</v>
      </c>
      <c r="D8" s="84">
        <f>+'KV_2.1.sz.mell.'!D27+'KV_2.2.sz.mell.'!D31</f>
        <v>542789376</v>
      </c>
      <c r="E8" s="82">
        <f t="shared" si="0"/>
        <v>0</v>
      </c>
    </row>
    <row r="9" spans="1:5" ht="12.75">
      <c r="A9" s="81"/>
      <c r="B9" s="82"/>
      <c r="C9" s="81"/>
      <c r="D9" s="84"/>
      <c r="E9" s="82"/>
    </row>
    <row r="10" spans="1:5" ht="12.75">
      <c r="A10" s="81"/>
      <c r="B10" s="82"/>
      <c r="C10" s="81"/>
      <c r="D10" s="84"/>
      <c r="E10" s="82"/>
    </row>
    <row r="11" spans="1:5" ht="15.75">
      <c r="A11" s="57" t="str">
        <f>+KV_ÖSSZEFÜGGÉSEK!A12</f>
        <v>2019. évi előirányzat KIADÁSOK</v>
      </c>
      <c r="B11" s="83"/>
      <c r="C11" s="91"/>
      <c r="D11" s="84"/>
      <c r="E11" s="82"/>
    </row>
    <row r="12" spans="1:5" ht="12.75">
      <c r="A12" s="81"/>
      <c r="B12" s="82"/>
      <c r="C12" s="81"/>
      <c r="D12" s="84"/>
      <c r="E12" s="82"/>
    </row>
    <row r="13" spans="1:5" ht="12.75">
      <c r="A13" s="81" t="s">
        <v>457</v>
      </c>
      <c r="B13" s="82">
        <f>+'KV_1.1.sz.mell.'!E133</f>
        <v>537205145</v>
      </c>
      <c r="C13" s="81" t="s">
        <v>417</v>
      </c>
      <c r="D13" s="84">
        <f>+'KV_2.1.sz.mell.'!G15+'KV_2.2.sz.mell.'!G17</f>
        <v>537205145</v>
      </c>
      <c r="E13" s="82">
        <f t="shared" si="0"/>
        <v>0</v>
      </c>
    </row>
    <row r="14" spans="1:5" ht="12.75">
      <c r="A14" s="81" t="s">
        <v>458</v>
      </c>
      <c r="B14" s="82">
        <f>+'KV_1.1.sz.mell.'!E158</f>
        <v>5584231</v>
      </c>
      <c r="C14" s="81" t="s">
        <v>418</v>
      </c>
      <c r="D14" s="84">
        <f>+'KV_2.1.sz.mell.'!G26+'KV_2.2.sz.mell.'!G30</f>
        <v>5584231</v>
      </c>
      <c r="E14" s="82">
        <f t="shared" si="0"/>
        <v>0</v>
      </c>
    </row>
    <row r="15" spans="1:5" ht="12.75">
      <c r="A15" s="81" t="s">
        <v>459</v>
      </c>
      <c r="B15" s="82">
        <f>+'KV_1.1.sz.mell.'!E159</f>
        <v>542789376</v>
      </c>
      <c r="C15" s="81" t="s">
        <v>419</v>
      </c>
      <c r="D15" s="84">
        <f>+'KV_2.1.sz.mell.'!G27+'KV_2.2.sz.mell.'!G31</f>
        <v>542789376</v>
      </c>
      <c r="E15" s="82">
        <f t="shared" si="0"/>
        <v>0</v>
      </c>
    </row>
    <row r="16" spans="1:5" ht="12.75">
      <c r="A16" s="77"/>
      <c r="B16" s="77"/>
      <c r="C16" s="81"/>
      <c r="D16" s="84"/>
      <c r="E16" s="78"/>
    </row>
    <row r="17" spans="1:5" ht="12.75">
      <c r="A17" s="77"/>
      <c r="B17" s="77"/>
      <c r="C17" s="77"/>
      <c r="D17" s="77"/>
      <c r="E17" s="77"/>
    </row>
    <row r="18" spans="1:5" ht="12.75">
      <c r="A18" s="77"/>
      <c r="B18" s="77"/>
      <c r="C18" s="77"/>
      <c r="D18" s="77"/>
      <c r="E18" s="77"/>
    </row>
    <row r="19" spans="1:5" ht="12.75">
      <c r="A19" s="77"/>
      <c r="B19" s="77"/>
      <c r="C19" s="77"/>
      <c r="D19" s="77"/>
      <c r="E19" s="77"/>
    </row>
  </sheetData>
  <sheetProtection sheet="1"/>
  <conditionalFormatting sqref="E3:E15">
    <cfRule type="cellIs" priority="1" dxfId="3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user</cp:lastModifiedBy>
  <cp:lastPrinted>2019-10-02T06:34:03Z</cp:lastPrinted>
  <dcterms:created xsi:type="dcterms:W3CDTF">1999-10-30T10:30:45Z</dcterms:created>
  <dcterms:modified xsi:type="dcterms:W3CDTF">2019-10-02T06:34:14Z</dcterms:modified>
  <cp:category/>
  <cp:version/>
  <cp:contentType/>
  <cp:contentStatus/>
</cp:coreProperties>
</file>