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84" activeTab="1"/>
  </bookViews>
  <sheets>
    <sheet name="1. Bev-kiad." sheetId="1" r:id="rId1"/>
    <sheet name="2. Műk." sheetId="2" r:id="rId2"/>
  </sheets>
  <externalReferences>
    <externalReference r:id="rId5"/>
    <externalReference r:id="rId6"/>
  </externalReferences>
  <definedNames>
    <definedName name="beruh">'[1]4.1. táj.'!#REF!</definedName>
    <definedName name="Excel_BuiltIn__FilterDatabase" localSheetId="0">'1. Bev-kiad.'!$A$1:$A$26</definedName>
    <definedName name="Excel_BuiltIn__FilterDatabase" localSheetId="1">'2. Műk.'!$A$2:$A$94</definedName>
    <definedName name="Excel_BuiltIn_Print_Area" localSheetId="0">'1. Bev-kiad.'!$A$1:$A$56</definedName>
    <definedName name="Excel_BuiltIn_Print_Area" localSheetId="1">'2. Műk.'!$A$2:$I$101</definedName>
    <definedName name="Excel_BuiltIn_Print_Area" localSheetId="1">'2. Műk.'!$A$2:$C$101</definedName>
    <definedName name="intézmények">'[2]4.1. táj.'!#REF!</definedName>
    <definedName name="_xlnm.Print_Area" localSheetId="0">'1. Bev-kiad.'!$A$1:$H$54</definedName>
    <definedName name="_xlnm.Print_Area" localSheetId="1">'2. Műk.'!$A$2:$C$103</definedName>
    <definedName name="qewrqewr">'[1]4.1. táj.'!#REF!</definedName>
    <definedName name="Z_ABF21C5C_6078_4D03_96DF_78390D4F8F84_.wvu.FilterData" localSheetId="0">'1. Bev-kiad.'!$A$1:$A$26</definedName>
    <definedName name="Z_ABF21C5C_6078_4D03_96DF_78390D4F8F84_.wvu.FilterData" localSheetId="1">'2. Műk.'!$A$2:$A$94</definedName>
    <definedName name="Z_ABF21C5C_6078_4D03_96DF_78390D4F8F84_.wvu.PrintArea" localSheetId="0">'1. Bev-kiad.'!$A$1:$A$54</definedName>
    <definedName name="Z_ABF21C5C_6078_4D03_96DF_78390D4F8F84_.wvu.PrintArea" localSheetId="1">'2. Műk.'!$A$2:$A$94</definedName>
    <definedName name="Z_ABF21C5C_6078_4D03_96DF_78390D4F8F84_.wvu.Rows" localSheetId="0">'1. Bev-kiad.'!#REF!</definedName>
    <definedName name="Z_ABF21C5C_6078_4D03_96DF_78390D4F8F84_.wvu.Rows" localSheetId="1">('2. Műk.'!$3:$3,'2. Műk.'!$35:$39,'2. Műk.'!#REF!,'2. Műk.'!#REF!,'2. Műk.'!#REF!,'2. Műk.'!#REF!,'2. Műk.'!#REF!,'2. Műk.'!#REF!,'2. Műk.'!#REF!)</definedName>
  </definedNames>
  <calcPr fullCalcOnLoad="1"/>
</workbook>
</file>

<file path=xl/sharedStrings.xml><?xml version="1.0" encoding="utf-8"?>
<sst xmlns="http://schemas.openxmlformats.org/spreadsheetml/2006/main" count="172" uniqueCount="156">
  <si>
    <t>ezer Ft-ban</t>
  </si>
  <si>
    <t>2015. évi eredeti előirányzat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</si>
  <si>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</si>
  <si>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</si>
  <si>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</si>
  <si>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</si>
  <si>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</si>
  <si>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</si>
  <si>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</si>
  <si>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</si>
  <si>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</si>
  <si>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</si>
  <si>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</si>
  <si>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</si>
  <si>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</si>
  <si>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</si>
  <si>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</si>
  <si>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</si>
  <si>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</si>
  <si>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</si>
  <si>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</si>
  <si>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</si>
  <si>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</si>
  <si>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</si>
  <si>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</si>
  <si>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</si>
  <si>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</si>
  <si>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</si>
  <si>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</si>
  <si>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</si>
  <si>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</si>
  <si>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</si>
  <si>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</si>
  <si>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</si>
  <si>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</si>
  <si>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</si>
  <si>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</si>
  <si>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</si>
  <si>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</si>
  <si>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</si>
  <si>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</si>
  <si>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</si>
  <si>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</si>
  <si>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</si>
  <si>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</si>
  <si>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</si>
  <si>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</si>
  <si>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</si>
  <si>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</si>
  <si>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</si>
  <si>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</si>
  <si>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</si>
  <si>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</si>
  <si>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</si>
  <si>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</si>
  <si>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</si>
  <si>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</si>
  <si>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</si>
  <si>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</si>
  <si>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</si>
  <si>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</si>
  <si>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</si>
  <si>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</si>
  <si>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</si>
  <si>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</si>
  <si>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</si>
  <si>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</si>
  <si>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</si>
  <si>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</si>
  <si>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</si>
  <si>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</si>
  <si>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</si>
  <si>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</si>
  <si>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</si>
  <si>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</si>
  <si>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</si>
  <si>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</si>
  <si>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</si>
  <si>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</si>
  <si>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</si>
  <si>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</si>
  <si>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</si>
  <si>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</si>
  <si>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</si>
  <si>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</si>
  <si>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</si>
  <si>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</si>
  <si>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</si>
  <si>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</si>
  <si>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</si>
  <si>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</si>
  <si>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</si>
  <si>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</si>
  <si>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</si>
  <si>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</si>
  <si>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</si>
  <si>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</si>
  <si>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</si>
  <si>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</si>
  <si>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</si>
  <si>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</si>
  <si>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</si>
  <si>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</si>
  <si>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</si>
  <si>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költségvetés egyenlege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</si>
  <si>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</si>
  <si>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</si>
  <si>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</si>
  <si>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</si>
  <si>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2.3. Pénzeszközátvétel (Társulástól)</t>
  </si>
  <si>
    <t>4.1. Talajterhelési díj</t>
  </si>
  <si>
    <t xml:space="preserve">Böhönye Község Önkormányzatának </t>
  </si>
  <si>
    <t>1.6. Elszámolásból származó bevétel</t>
  </si>
  <si>
    <t>15534+683</t>
  </si>
  <si>
    <t>15534+683+26389</t>
  </si>
  <si>
    <t>15534+660</t>
  </si>
  <si>
    <t>42583-7378-17096</t>
  </si>
  <si>
    <t>6. Termőföld bérbeadás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</si>
  <si>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</si>
  <si>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</si>
  <si>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</si>
  <si>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</si>
  <si>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</si>
  <si>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</si>
  <si>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</si>
  <si>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</si>
  <si>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</si>
  <si>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</si>
  <si>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</si>
  <si>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</si>
  <si>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</si>
  <si>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>Egyéb külső személyi juttatás</t>
  </si>
  <si>
    <t>Államházt. Belüli megelőlegezés visszafizetése</t>
  </si>
  <si>
    <t>4. Működési c. pé. átv. vállalkozástól</t>
  </si>
  <si>
    <t>Államházt. belüli megelőlegezés</t>
  </si>
  <si>
    <t>1.1.6. Polgármester illetmény támogatása</t>
  </si>
  <si>
    <t>2.5. Műk.c.pé.átvétt pénzalaptól</t>
  </si>
  <si>
    <t xml:space="preserve">2.4.  Közfoglalkoztatás támogatása </t>
  </si>
  <si>
    <t>2019. évi eredeti előirányzat</t>
  </si>
  <si>
    <t xml:space="preserve">2.2. Helyi önkormányzatoktól </t>
  </si>
  <si>
    <t>2020. évi működési bevételei és kiadásai</t>
  </si>
  <si>
    <t>2019. évi várható teljesítés</t>
  </si>
  <si>
    <t>2020/2019. évek eredeti előirányzat %-a</t>
  </si>
  <si>
    <t>2019. évi tervezett módosított előirányzat</t>
  </si>
  <si>
    <t>Böhönye Község Önkormányzatának 2020. évi összevont bevételei és kiadásai</t>
  </si>
  <si>
    <t>A. Költségvetési bevételek összesen</t>
  </si>
  <si>
    <t>B. Finanszírozási bevételek összesen</t>
  </si>
  <si>
    <t>A. Költségvetési kiadások  összesen</t>
  </si>
  <si>
    <t>B. Finanszírozási kiadások összesen</t>
  </si>
  <si>
    <t>Működési célú kiadások összesen</t>
  </si>
  <si>
    <t>3.3.1. Céltartalék</t>
  </si>
  <si>
    <t>3.3.2. Vizi közmű fejl.</t>
  </si>
  <si>
    <t>2020. évi tervezett mód ei</t>
  </si>
  <si>
    <t>2020. évi  előirányzat</t>
  </si>
  <si>
    <t>1.melléklet a    4/2020. (III. 24.) önkormányzati rendelethez</t>
  </si>
  <si>
    <t>2.melléklet a   4/2020. (III. 24.)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</si>
</sst>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yyyy\-mm\-dd"/>
    <numFmt numFmtId="168" formatCode="mmm\ d/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€-2]\ #\ ##,000_);[Red]\([$€-2]\ #\ ##,000\)"/>
    <numFmt numFmtId="175" formatCode="#,###"/>
    <numFmt numFmtId="176" formatCode="_-* #,##0\ _F_t_-;\-* #,##0\ _F_t_-;_-* &quot;-&quot;??\ _F_t_-;_-@_-"/>
    <numFmt numFmtId="177" formatCode="#,##0_ ;\-#,##0\ "/>
    <numFmt numFmtId="178" formatCode="#,##0.00\ &quot;Ft&quot;"/>
    <numFmt numFmtId="179" formatCode="#,##0\ &quot;Ft&quot;"/>
    <numFmt numFmtId="180" formatCode="#,##0\ _F_t"/>
  </numFmts>
  <fonts count="4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indent="4"/>
    </xf>
    <xf numFmtId="0" fontId="4" fillId="0" borderId="10" xfId="0" applyFont="1" applyFill="1" applyBorder="1" applyAlignment="1">
      <alignment horizontal="left" vertical="center" indent="7"/>
    </xf>
    <xf numFmtId="3" fontId="4" fillId="0" borderId="10" xfId="63" applyNumberFormat="1" applyFont="1" applyBorder="1" applyAlignment="1">
      <alignment wrapText="1"/>
      <protection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168" fontId="4" fillId="0" borderId="10" xfId="0" applyNumberFormat="1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left" vertical="center" wrapText="1" indent="2"/>
    </xf>
    <xf numFmtId="0" fontId="8" fillId="0" borderId="10" xfId="0" applyFont="1" applyFill="1" applyBorder="1" applyAlignment="1">
      <alignment horizontal="left" vertical="center" indent="1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 indent="1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vertical="center"/>
    </xf>
    <xf numFmtId="3" fontId="7" fillId="0" borderId="12" xfId="0" applyNumberFormat="1" applyFont="1" applyBorder="1" applyAlignment="1">
      <alignment horizontal="right"/>
    </xf>
    <xf numFmtId="10" fontId="4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0" fillId="0" borderId="16" xfId="57" applyFont="1" applyBorder="1" applyAlignment="1">
      <alignment horizontal="center" vertical="center" wrapText="1"/>
      <protection/>
    </xf>
    <xf numFmtId="3" fontId="4" fillId="0" borderId="12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10" fontId="6" fillId="0" borderId="12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indent="1"/>
    </xf>
    <xf numFmtId="3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2"/>
    </xf>
    <xf numFmtId="0" fontId="5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2"/>
    </xf>
    <xf numFmtId="167" fontId="4" fillId="0" borderId="12" xfId="0" applyNumberFormat="1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8" xfId="63" applyNumberFormat="1" applyFont="1" applyBorder="1" applyAlignment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51.75390625" style="1" customWidth="1"/>
    <col min="2" max="2" width="0" style="1" hidden="1" customWidth="1"/>
    <col min="3" max="8" width="10.625" style="1" customWidth="1"/>
    <col min="9" max="10" width="18.75390625" style="1" hidden="1" customWidth="1"/>
    <col min="11" max="15" width="9.125" style="1" hidden="1" customWidth="1"/>
    <col min="16" max="16384" width="9.125" style="1" customWidth="1"/>
  </cols>
  <sheetData>
    <row r="1" spans="1:15" s="46" customFormat="1" ht="14.25" customHeight="1">
      <c r="A1" s="116" t="s">
        <v>154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46" customFormat="1" ht="14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94"/>
    </row>
    <row r="3" spans="1:14" s="46" customFormat="1" ht="12.75">
      <c r="A3" s="115" t="s">
        <v>144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8" ht="12.75">
      <c r="A4" s="2"/>
      <c r="B4" s="2"/>
      <c r="C4" s="2"/>
      <c r="D4" s="2"/>
      <c r="E4" s="2"/>
      <c r="F4" s="2"/>
      <c r="G4" s="2"/>
      <c r="H4" s="75" t="s">
        <v>0</v>
      </c>
    </row>
    <row r="5" spans="1:8" ht="51">
      <c r="A5" s="76" t="s">
        <v>130</v>
      </c>
      <c r="B5" s="76" t="s">
        <v>1</v>
      </c>
      <c r="C5" s="62" t="s">
        <v>138</v>
      </c>
      <c r="D5" s="62" t="s">
        <v>143</v>
      </c>
      <c r="E5" s="62" t="s">
        <v>141</v>
      </c>
      <c r="F5" s="62" t="s">
        <v>153</v>
      </c>
      <c r="G5" s="62" t="s">
        <v>152</v>
      </c>
      <c r="H5" s="62" t="s">
        <v>142</v>
      </c>
    </row>
    <row r="6" spans="1:8" ht="30.75" customHeight="1">
      <c r="A6" s="77" t="s">
        <v>145</v>
      </c>
      <c r="B6" s="78" t="e">
        <f>B7+B12</f>
        <v>#REF!</v>
      </c>
      <c r="C6" s="78">
        <f>SUM(C12+C7)</f>
        <v>463862</v>
      </c>
      <c r="D6" s="78">
        <f>SUM(D12+D7)</f>
        <v>567779</v>
      </c>
      <c r="E6" s="78">
        <f>SUM(E12+E7)</f>
        <v>703813</v>
      </c>
      <c r="F6" s="78">
        <f>SUM(F12+F7)</f>
        <v>418255</v>
      </c>
      <c r="G6" s="78">
        <f>SUM(G12+G7)</f>
        <v>427113</v>
      </c>
      <c r="H6" s="64">
        <f>F6/C6</f>
        <v>0.9016798099434745</v>
      </c>
    </row>
    <row r="7" spans="1:8" ht="16.5" customHeight="1">
      <c r="A7" s="57" t="s">
        <v>2</v>
      </c>
      <c r="B7" s="79" t="e">
        <f aca="true" t="shared" si="0" ref="B7:G7">SUM(B8:B11)</f>
        <v>#REF!</v>
      </c>
      <c r="C7" s="79">
        <f t="shared" si="0"/>
        <v>402707</v>
      </c>
      <c r="D7" s="79">
        <f t="shared" si="0"/>
        <v>506624</v>
      </c>
      <c r="E7" s="79">
        <f t="shared" si="0"/>
        <v>506597</v>
      </c>
      <c r="F7" s="79">
        <f t="shared" si="0"/>
        <v>413156</v>
      </c>
      <c r="G7" s="79">
        <f t="shared" si="0"/>
        <v>422014</v>
      </c>
      <c r="H7" s="64">
        <f aca="true" t="shared" si="1" ref="H7:H13">F7/C7</f>
        <v>1.0259469043249807</v>
      </c>
    </row>
    <row r="8" spans="1:8" ht="16.5" customHeight="1">
      <c r="A8" s="80" t="s">
        <v>3</v>
      </c>
      <c r="B8" s="81" t="e">
        <f>'2. Műk.'!B9</f>
        <v>#REF!</v>
      </c>
      <c r="C8" s="28">
        <v>309922</v>
      </c>
      <c r="D8" s="81">
        <v>374405</v>
      </c>
      <c r="E8" s="81">
        <v>374405</v>
      </c>
      <c r="F8" s="28">
        <v>318641</v>
      </c>
      <c r="G8" s="95">
        <v>327499</v>
      </c>
      <c r="H8" s="65">
        <f t="shared" si="1"/>
        <v>1.028132885048496</v>
      </c>
    </row>
    <row r="9" spans="1:8" ht="13.5" customHeight="1">
      <c r="A9" s="80" t="s">
        <v>4</v>
      </c>
      <c r="B9" s="81">
        <f>'2. Műk.'!B34</f>
        <v>407350</v>
      </c>
      <c r="C9" s="81">
        <v>62200</v>
      </c>
      <c r="D9" s="81">
        <v>85483</v>
      </c>
      <c r="E9" s="81">
        <v>85483</v>
      </c>
      <c r="F9" s="81">
        <v>63930</v>
      </c>
      <c r="G9" s="81">
        <v>63930</v>
      </c>
      <c r="H9" s="65">
        <f t="shared" si="1"/>
        <v>1.0278135048231511</v>
      </c>
    </row>
    <row r="10" spans="1:8" ht="13.5" customHeight="1">
      <c r="A10" s="80" t="s">
        <v>5</v>
      </c>
      <c r="B10" s="81">
        <f>'2. Műk.'!B49</f>
        <v>87792</v>
      </c>
      <c r="C10" s="81">
        <v>30185</v>
      </c>
      <c r="D10" s="81">
        <v>35839</v>
      </c>
      <c r="E10" s="81">
        <v>35812</v>
      </c>
      <c r="F10" s="81">
        <v>30185</v>
      </c>
      <c r="G10" s="81">
        <v>30185</v>
      </c>
      <c r="H10" s="65">
        <f t="shared" si="1"/>
        <v>1</v>
      </c>
    </row>
    <row r="11" spans="1:8" ht="13.5" customHeight="1">
      <c r="A11" s="80" t="s">
        <v>6</v>
      </c>
      <c r="B11" s="81">
        <f>'2. Műk.'!B60</f>
        <v>737</v>
      </c>
      <c r="C11" s="81">
        <v>400</v>
      </c>
      <c r="D11" s="81">
        <v>10897</v>
      </c>
      <c r="E11" s="81">
        <v>10897</v>
      </c>
      <c r="F11" s="81">
        <v>400</v>
      </c>
      <c r="G11" s="81">
        <v>400</v>
      </c>
      <c r="H11" s="65">
        <f t="shared" si="1"/>
        <v>1</v>
      </c>
    </row>
    <row r="12" spans="1:8" ht="13.5" customHeight="1">
      <c r="A12" s="57" t="s">
        <v>7</v>
      </c>
      <c r="B12" s="79">
        <f>SUM(B13:B15)</f>
        <v>17561</v>
      </c>
      <c r="C12" s="79">
        <v>61155</v>
      </c>
      <c r="D12" s="79">
        <f>SUM(D13:D15)</f>
        <v>61155</v>
      </c>
      <c r="E12" s="79">
        <f>SUM(E13:E15)</f>
        <v>197216</v>
      </c>
      <c r="F12" s="79">
        <f>SUM(F13:F15)</f>
        <v>5099</v>
      </c>
      <c r="G12" s="79">
        <v>5099</v>
      </c>
      <c r="H12" s="64">
        <f t="shared" si="1"/>
        <v>0.08337830103834519</v>
      </c>
    </row>
    <row r="13" spans="1:8" ht="16.5" customHeight="1">
      <c r="A13" s="80" t="s">
        <v>8</v>
      </c>
      <c r="B13" s="81">
        <v>16819</v>
      </c>
      <c r="C13" s="81">
        <v>61155</v>
      </c>
      <c r="D13" s="81">
        <v>61155</v>
      </c>
      <c r="E13" s="81">
        <v>157833</v>
      </c>
      <c r="F13" s="81">
        <v>5099</v>
      </c>
      <c r="G13" s="81">
        <v>5099</v>
      </c>
      <c r="H13" s="65">
        <f t="shared" si="1"/>
        <v>0.08337830103834519</v>
      </c>
    </row>
    <row r="14" spans="1:8" ht="13.5" customHeight="1">
      <c r="A14" s="80" t="s">
        <v>9</v>
      </c>
      <c r="B14" s="81">
        <v>67</v>
      </c>
      <c r="C14" s="81"/>
      <c r="D14" s="81"/>
      <c r="E14" s="81">
        <v>20</v>
      </c>
      <c r="F14" s="81"/>
      <c r="G14" s="81"/>
      <c r="H14" s="65"/>
    </row>
    <row r="15" spans="1:8" ht="13.5" customHeight="1">
      <c r="A15" s="80" t="s">
        <v>10</v>
      </c>
      <c r="B15" s="81">
        <v>675</v>
      </c>
      <c r="C15" s="81"/>
      <c r="D15" s="81"/>
      <c r="E15" s="81">
        <v>39363</v>
      </c>
      <c r="F15" s="81"/>
      <c r="G15" s="81"/>
      <c r="H15" s="65"/>
    </row>
    <row r="16" spans="1:8" ht="13.5" customHeight="1">
      <c r="A16" s="82" t="s">
        <v>146</v>
      </c>
      <c r="B16" s="79">
        <f>B24+B17</f>
        <v>317118</v>
      </c>
      <c r="C16" s="79">
        <v>402165</v>
      </c>
      <c r="D16" s="79">
        <v>399426</v>
      </c>
      <c r="E16" s="79">
        <v>399695</v>
      </c>
      <c r="F16" s="79">
        <v>369356</v>
      </c>
      <c r="G16" s="79">
        <v>369356</v>
      </c>
      <c r="H16" s="64">
        <f>F16/C16</f>
        <v>0.9184190568547735</v>
      </c>
    </row>
    <row r="17" spans="1:8" ht="13.5" customHeight="1">
      <c r="A17" s="57" t="s">
        <v>12</v>
      </c>
      <c r="B17" s="79">
        <v>317118</v>
      </c>
      <c r="C17" s="79">
        <v>402165</v>
      </c>
      <c r="D17" s="79">
        <v>399426</v>
      </c>
      <c r="E17" s="79">
        <v>399695</v>
      </c>
      <c r="F17" s="79">
        <v>369356</v>
      </c>
      <c r="G17" s="79">
        <v>369356</v>
      </c>
      <c r="H17" s="64">
        <f>F17/C17</f>
        <v>0.9184190568547735</v>
      </c>
    </row>
    <row r="18" spans="1:8" ht="16.5" customHeight="1">
      <c r="A18" s="80" t="s">
        <v>13</v>
      </c>
      <c r="B18" s="81">
        <f>SUM(B19:B20)</f>
        <v>317118</v>
      </c>
      <c r="C18" s="81">
        <f>SUM(C19:C20)</f>
        <v>402165</v>
      </c>
      <c r="D18" s="81">
        <v>399426</v>
      </c>
      <c r="E18" s="81">
        <v>399695</v>
      </c>
      <c r="F18" s="81">
        <f>SUM(F19:F20)</f>
        <v>369356</v>
      </c>
      <c r="G18" s="81">
        <v>369356</v>
      </c>
      <c r="H18" s="65">
        <f>F18/C18</f>
        <v>0.9184190568547735</v>
      </c>
    </row>
    <row r="19" spans="1:8" ht="13.5" customHeight="1">
      <c r="A19" s="83" t="s">
        <v>14</v>
      </c>
      <c r="B19" s="81">
        <v>317118</v>
      </c>
      <c r="C19" s="81">
        <v>169881</v>
      </c>
      <c r="D19" s="28">
        <v>167142</v>
      </c>
      <c r="E19" s="28">
        <v>167411</v>
      </c>
      <c r="F19" s="81">
        <v>85606</v>
      </c>
      <c r="G19" s="81">
        <v>85606</v>
      </c>
      <c r="H19" s="65">
        <f>F19/C19</f>
        <v>0.5039174480960201</v>
      </c>
    </row>
    <row r="20" spans="1:8" ht="13.5" customHeight="1">
      <c r="A20" s="83" t="s">
        <v>15</v>
      </c>
      <c r="B20" s="81"/>
      <c r="C20" s="41">
        <v>232284</v>
      </c>
      <c r="D20" s="41">
        <v>232284</v>
      </c>
      <c r="E20" s="41">
        <v>232284</v>
      </c>
      <c r="F20" s="41">
        <v>283750</v>
      </c>
      <c r="G20" s="35">
        <v>283750</v>
      </c>
      <c r="H20" s="65">
        <f>F20/C20</f>
        <v>1.2215649807993663</v>
      </c>
    </row>
    <row r="21" spans="1:8" ht="13.5" customHeight="1">
      <c r="A21" s="80" t="s">
        <v>16</v>
      </c>
      <c r="B21" s="81"/>
      <c r="C21" s="81"/>
      <c r="D21" s="81"/>
      <c r="E21" s="81"/>
      <c r="F21" s="81"/>
      <c r="G21" s="81"/>
      <c r="H21" s="65"/>
    </row>
    <row r="22" spans="1:8" ht="13.5" customHeight="1">
      <c r="A22" s="83" t="s">
        <v>17</v>
      </c>
      <c r="B22" s="81"/>
      <c r="C22" s="81"/>
      <c r="D22" s="81"/>
      <c r="E22" s="81"/>
      <c r="F22" s="81"/>
      <c r="G22" s="81"/>
      <c r="H22" s="65"/>
    </row>
    <row r="23" spans="1:8" ht="13.5" customHeight="1">
      <c r="A23" s="83" t="s">
        <v>18</v>
      </c>
      <c r="B23" s="81"/>
      <c r="C23" s="81"/>
      <c r="D23" s="81"/>
      <c r="E23" s="81"/>
      <c r="F23" s="81"/>
      <c r="G23" s="81"/>
      <c r="H23" s="65"/>
    </row>
    <row r="24" spans="1:8" ht="13.5" customHeight="1">
      <c r="A24" s="57" t="s">
        <v>19</v>
      </c>
      <c r="B24" s="79">
        <v>0</v>
      </c>
      <c r="C24" s="79"/>
      <c r="D24" s="79"/>
      <c r="E24" s="79"/>
      <c r="F24" s="79"/>
      <c r="G24" s="79"/>
      <c r="H24" s="65"/>
    </row>
    <row r="25" spans="1:8" ht="13.5" customHeight="1">
      <c r="A25" s="27" t="s">
        <v>134</v>
      </c>
      <c r="B25" s="79"/>
      <c r="C25" s="79"/>
      <c r="D25" s="79">
        <v>10557</v>
      </c>
      <c r="E25" s="79">
        <v>10557</v>
      </c>
      <c r="F25" s="79"/>
      <c r="G25" s="79"/>
      <c r="H25" s="65"/>
    </row>
    <row r="26" spans="1:8" ht="16.5" customHeight="1">
      <c r="A26" s="84" t="s">
        <v>20</v>
      </c>
      <c r="B26" s="79" t="e">
        <f>B6+B16</f>
        <v>#REF!</v>
      </c>
      <c r="C26" s="79">
        <f>SUM(C7+C12+C16)</f>
        <v>866027</v>
      </c>
      <c r="D26" s="79">
        <f>SUM(D7+D12+D16+D25)</f>
        <v>977762</v>
      </c>
      <c r="E26" s="79">
        <f>SUM(E7+E12+E16+E25)</f>
        <v>1114065</v>
      </c>
      <c r="F26" s="79">
        <f>SUM(F7+F12+F16)</f>
        <v>787611</v>
      </c>
      <c r="G26" s="79">
        <f>SUM(G7+G12+G16)</f>
        <v>796469</v>
      </c>
      <c r="H26" s="64">
        <f>F26/C26</f>
        <v>0.909453169473931</v>
      </c>
    </row>
    <row r="27" spans="1:8" ht="16.5" customHeight="1">
      <c r="A27" s="77" t="s">
        <v>147</v>
      </c>
      <c r="B27" s="79">
        <f>B28+B38</f>
        <v>1204058</v>
      </c>
      <c r="C27" s="79"/>
      <c r="D27" s="79"/>
      <c r="E27" s="79"/>
      <c r="F27" s="79"/>
      <c r="G27" s="79"/>
      <c r="H27" s="64"/>
    </row>
    <row r="28" spans="1:8" ht="16.5" customHeight="1">
      <c r="A28" s="57" t="s">
        <v>21</v>
      </c>
      <c r="B28" s="79">
        <f>B29+B30+B31+B32+B33</f>
        <v>766639</v>
      </c>
      <c r="C28" s="79">
        <f>SUM(C29:C33)</f>
        <v>433953</v>
      </c>
      <c r="D28" s="79">
        <f>SUM(D29:D33)</f>
        <v>488622</v>
      </c>
      <c r="E28" s="79">
        <f>SUM(E29:E33)</f>
        <v>478631</v>
      </c>
      <c r="F28" s="79">
        <f>SUM(F29:F33)</f>
        <v>433383</v>
      </c>
      <c r="G28" s="79">
        <f>SUM(G29:G33)</f>
        <v>442241</v>
      </c>
      <c r="H28" s="64">
        <f aca="true" t="shared" si="2" ref="H28:H34">F28/C28</f>
        <v>0.9986864936986264</v>
      </c>
    </row>
    <row r="29" spans="1:8" ht="16.5" customHeight="1">
      <c r="A29" s="85" t="s">
        <v>22</v>
      </c>
      <c r="B29" s="79">
        <f>'2. Műk.'!B73</f>
        <v>301856</v>
      </c>
      <c r="C29" s="79">
        <v>126658</v>
      </c>
      <c r="D29" s="79">
        <v>137044</v>
      </c>
      <c r="E29" s="79">
        <v>137043</v>
      </c>
      <c r="F29" s="79">
        <v>131029</v>
      </c>
      <c r="G29" s="79">
        <v>131029</v>
      </c>
      <c r="H29" s="64">
        <f t="shared" si="2"/>
        <v>1.0345102559648818</v>
      </c>
    </row>
    <row r="30" spans="1:8" ht="13.5" customHeight="1">
      <c r="A30" s="86" t="s">
        <v>105</v>
      </c>
      <c r="B30" s="79">
        <f>'2. Műk.'!B83</f>
        <v>80868</v>
      </c>
      <c r="C30" s="79">
        <v>25404</v>
      </c>
      <c r="D30" s="79">
        <v>21050</v>
      </c>
      <c r="E30" s="79">
        <v>21050</v>
      </c>
      <c r="F30" s="79">
        <v>23500</v>
      </c>
      <c r="G30" s="79">
        <v>23500</v>
      </c>
      <c r="H30" s="64">
        <f t="shared" si="2"/>
        <v>0.9250511730436152</v>
      </c>
    </row>
    <row r="31" spans="1:8" ht="13.5" customHeight="1">
      <c r="A31" s="86" t="s">
        <v>23</v>
      </c>
      <c r="B31" s="79">
        <f>'2. Műk.'!B84</f>
        <v>339134</v>
      </c>
      <c r="C31" s="79">
        <v>65125</v>
      </c>
      <c r="D31" s="79">
        <v>67814</v>
      </c>
      <c r="E31" s="79">
        <v>67814</v>
      </c>
      <c r="F31" s="79">
        <v>72725</v>
      </c>
      <c r="G31" s="79">
        <v>72725</v>
      </c>
      <c r="H31" s="64">
        <f t="shared" si="2"/>
        <v>1.1166986564299424</v>
      </c>
    </row>
    <row r="32" spans="1:8" ht="13.5" customHeight="1">
      <c r="A32" s="86" t="s">
        <v>24</v>
      </c>
      <c r="B32" s="79">
        <f>'2. Műk.'!B89</f>
        <v>10683</v>
      </c>
      <c r="C32" s="79">
        <v>28276</v>
      </c>
      <c r="D32" s="79">
        <v>39379</v>
      </c>
      <c r="E32" s="79">
        <v>39379</v>
      </c>
      <c r="F32" s="79">
        <v>21623</v>
      </c>
      <c r="G32" s="79">
        <v>21623</v>
      </c>
      <c r="H32" s="64">
        <f t="shared" si="2"/>
        <v>0.7647121233554959</v>
      </c>
    </row>
    <row r="33" spans="1:8" ht="13.5" customHeight="1">
      <c r="A33" s="86" t="s">
        <v>25</v>
      </c>
      <c r="B33" s="79">
        <f>'2. Műk.'!B90</f>
        <v>34098</v>
      </c>
      <c r="C33" s="79">
        <f>SUM(C34:C37)</f>
        <v>188490</v>
      </c>
      <c r="D33" s="79">
        <f>SUM(D34:D37)</f>
        <v>223335</v>
      </c>
      <c r="E33" s="79">
        <v>213345</v>
      </c>
      <c r="F33" s="79">
        <v>184506</v>
      </c>
      <c r="G33" s="79">
        <f>SUM(G37+G34)</f>
        <v>193364</v>
      </c>
      <c r="H33" s="64">
        <f t="shared" si="2"/>
        <v>0.9788636001909916</v>
      </c>
    </row>
    <row r="34" spans="1:8" ht="13.5" customHeight="1">
      <c r="A34" s="87" t="s">
        <v>107</v>
      </c>
      <c r="B34" s="81">
        <f>'2. Műk.'!B91</f>
        <v>14643</v>
      </c>
      <c r="C34" s="81">
        <v>178490</v>
      </c>
      <c r="D34" s="81">
        <v>200560</v>
      </c>
      <c r="E34" s="81">
        <v>200570</v>
      </c>
      <c r="F34" s="81">
        <v>184506</v>
      </c>
      <c r="G34" s="81">
        <v>184506</v>
      </c>
      <c r="H34" s="65">
        <f t="shared" si="2"/>
        <v>1.0337049694660765</v>
      </c>
    </row>
    <row r="35" spans="1:8" ht="13.5" customHeight="1">
      <c r="A35" s="87" t="s">
        <v>26</v>
      </c>
      <c r="B35" s="81">
        <f>'2. Műk.'!B92</f>
        <v>4455</v>
      </c>
      <c r="C35" s="81"/>
      <c r="D35" s="81">
        <v>12775</v>
      </c>
      <c r="E35" s="81">
        <v>12775</v>
      </c>
      <c r="F35" s="81"/>
      <c r="G35" s="81"/>
      <c r="H35" s="65"/>
    </row>
    <row r="36" spans="1:8" ht="13.5" customHeight="1">
      <c r="A36" s="87" t="s">
        <v>27</v>
      </c>
      <c r="B36" s="81">
        <f>'2. Műk.'!B93</f>
        <v>15000</v>
      </c>
      <c r="C36" s="81"/>
      <c r="D36" s="81"/>
      <c r="E36" s="81"/>
      <c r="F36" s="81"/>
      <c r="G36" s="81"/>
      <c r="H36" s="65"/>
    </row>
    <row r="37" spans="1:8" ht="13.5" customHeight="1">
      <c r="A37" s="87" t="s">
        <v>28</v>
      </c>
      <c r="B37" s="81"/>
      <c r="C37" s="47">
        <v>10000</v>
      </c>
      <c r="D37" s="81">
        <v>10000</v>
      </c>
      <c r="E37" s="81">
        <v>0</v>
      </c>
      <c r="F37" s="47">
        <v>0</v>
      </c>
      <c r="G37" s="24">
        <v>8858</v>
      </c>
      <c r="H37" s="65">
        <f>F37/C37</f>
        <v>0</v>
      </c>
    </row>
    <row r="38" spans="1:8" ht="13.5" customHeight="1">
      <c r="A38" s="57" t="s">
        <v>29</v>
      </c>
      <c r="B38" s="79">
        <f>B39+B40+B41</f>
        <v>437419</v>
      </c>
      <c r="C38" s="79">
        <f>SUM(C39:C41)</f>
        <v>432074</v>
      </c>
      <c r="D38" s="79">
        <f>SUM(D39:D41)</f>
        <v>479936</v>
      </c>
      <c r="E38" s="79">
        <f>SUM(E39:E41)</f>
        <v>252848</v>
      </c>
      <c r="F38" s="79">
        <f>SUM(F39:F41)</f>
        <v>354228</v>
      </c>
      <c r="G38" s="79">
        <f>SUM(G39:G41)</f>
        <v>354228</v>
      </c>
      <c r="H38" s="64">
        <f>F38/C38</f>
        <v>0.8198317880733393</v>
      </c>
    </row>
    <row r="39" spans="1:8" ht="16.5" customHeight="1">
      <c r="A39" s="80" t="s">
        <v>30</v>
      </c>
      <c r="B39" s="81">
        <v>346269</v>
      </c>
      <c r="C39" s="81">
        <v>59240</v>
      </c>
      <c r="D39" s="81">
        <v>59240</v>
      </c>
      <c r="E39" s="81">
        <v>60563</v>
      </c>
      <c r="F39" s="81">
        <v>52074</v>
      </c>
      <c r="G39" s="81">
        <v>52074</v>
      </c>
      <c r="H39" s="65">
        <f>F39/C39</f>
        <v>0.8790344361917624</v>
      </c>
    </row>
    <row r="40" spans="1:8" ht="13.5" customHeight="1">
      <c r="A40" s="80" t="s">
        <v>31</v>
      </c>
      <c r="B40" s="81">
        <v>76150</v>
      </c>
      <c r="C40" s="81">
        <v>234199</v>
      </c>
      <c r="D40" s="81">
        <v>234199</v>
      </c>
      <c r="E40" s="81">
        <v>192285</v>
      </c>
      <c r="F40" s="81">
        <v>122379</v>
      </c>
      <c r="G40" s="81">
        <v>122379</v>
      </c>
      <c r="H40" s="65">
        <f>F40/C40</f>
        <v>0.5225427948027105</v>
      </c>
    </row>
    <row r="41" spans="1:8" ht="13.5" customHeight="1">
      <c r="A41" s="85" t="s">
        <v>32</v>
      </c>
      <c r="B41" s="79">
        <f>B42+B44</f>
        <v>15000</v>
      </c>
      <c r="C41" s="79">
        <v>138635</v>
      </c>
      <c r="D41" s="79">
        <v>186497</v>
      </c>
      <c r="E41" s="79"/>
      <c r="F41" s="79">
        <v>179775</v>
      </c>
      <c r="G41" s="79">
        <v>179775</v>
      </c>
      <c r="H41" s="64">
        <f>F41/C41</f>
        <v>1.2967504598405886</v>
      </c>
    </row>
    <row r="42" spans="1:9" s="3" customFormat="1" ht="13.5" customHeight="1">
      <c r="A42" s="87" t="s">
        <v>33</v>
      </c>
      <c r="B42" s="81"/>
      <c r="C42" s="81"/>
      <c r="D42" s="81"/>
      <c r="E42" s="81"/>
      <c r="F42" s="81"/>
      <c r="G42" s="81"/>
      <c r="H42" s="65"/>
      <c r="I42" s="1"/>
    </row>
    <row r="43" spans="1:8" ht="13.5" customHeight="1">
      <c r="A43" s="88" t="s">
        <v>34</v>
      </c>
      <c r="B43" s="81"/>
      <c r="C43" s="81"/>
      <c r="D43" s="81"/>
      <c r="E43" s="81"/>
      <c r="F43" s="81"/>
      <c r="G43" s="81"/>
      <c r="H43" s="65"/>
    </row>
    <row r="44" spans="1:8" ht="13.5" customHeight="1">
      <c r="A44" s="87" t="s">
        <v>35</v>
      </c>
      <c r="B44" s="81">
        <v>15000</v>
      </c>
      <c r="C44" s="81">
        <v>0</v>
      </c>
      <c r="D44" s="81">
        <v>0</v>
      </c>
      <c r="E44" s="81">
        <v>0</v>
      </c>
      <c r="F44" s="81">
        <v>179775</v>
      </c>
      <c r="G44" s="81">
        <v>179775</v>
      </c>
      <c r="H44" s="65"/>
    </row>
    <row r="45" spans="1:8" ht="13.5" customHeight="1">
      <c r="A45" s="87" t="s">
        <v>150</v>
      </c>
      <c r="B45" s="45"/>
      <c r="C45" s="11">
        <v>35080</v>
      </c>
      <c r="D45" s="81">
        <v>82942</v>
      </c>
      <c r="E45" s="81">
        <v>0</v>
      </c>
      <c r="F45" s="11">
        <v>64879</v>
      </c>
      <c r="G45" s="11">
        <v>64879</v>
      </c>
      <c r="H45" s="65">
        <f>F45/C45</f>
        <v>1.8494583808437857</v>
      </c>
    </row>
    <row r="46" spans="1:8" ht="13.5" customHeight="1">
      <c r="A46" s="87" t="s">
        <v>151</v>
      </c>
      <c r="B46" s="45"/>
      <c r="C46" s="11">
        <v>103555</v>
      </c>
      <c r="D46" s="81">
        <v>103555</v>
      </c>
      <c r="E46" s="81">
        <v>0</v>
      </c>
      <c r="F46" s="11">
        <v>114896</v>
      </c>
      <c r="G46" s="11">
        <v>114896</v>
      </c>
      <c r="H46" s="65">
        <f>F46/C46</f>
        <v>1.1095166819564484</v>
      </c>
    </row>
    <row r="47" spans="1:8" ht="13.5" customHeight="1">
      <c r="A47" s="82" t="s">
        <v>148</v>
      </c>
      <c r="B47" s="79">
        <f>B52+B48</f>
        <v>0</v>
      </c>
      <c r="C47" s="79">
        <v>0</v>
      </c>
      <c r="D47" s="79">
        <v>9204</v>
      </c>
      <c r="E47" s="79">
        <v>9204</v>
      </c>
      <c r="F47" s="79">
        <v>0</v>
      </c>
      <c r="G47" s="79">
        <v>0</v>
      </c>
      <c r="H47" s="65"/>
    </row>
    <row r="48" spans="1:8" ht="16.5" customHeight="1">
      <c r="A48" s="57" t="s">
        <v>36</v>
      </c>
      <c r="B48" s="79">
        <f>SUM(B49:B50)</f>
        <v>0</v>
      </c>
      <c r="C48" s="79"/>
      <c r="D48" s="79"/>
      <c r="E48" s="79"/>
      <c r="F48" s="79"/>
      <c r="G48" s="79"/>
      <c r="H48" s="65"/>
    </row>
    <row r="49" spans="1:8" ht="16.5" customHeight="1">
      <c r="A49" s="89" t="s">
        <v>37</v>
      </c>
      <c r="B49" s="79"/>
      <c r="C49" s="79"/>
      <c r="D49" s="79"/>
      <c r="E49" s="79"/>
      <c r="F49" s="79"/>
      <c r="G49" s="79"/>
      <c r="H49" s="65"/>
    </row>
    <row r="50" spans="1:8" ht="13.5" customHeight="1">
      <c r="A50" s="83" t="s">
        <v>14</v>
      </c>
      <c r="B50" s="79"/>
      <c r="C50" s="79"/>
      <c r="D50" s="79"/>
      <c r="E50" s="79"/>
      <c r="F50" s="79"/>
      <c r="G50" s="79"/>
      <c r="H50" s="65"/>
    </row>
    <row r="51" spans="1:8" ht="13.5" customHeight="1">
      <c r="A51" s="83" t="s">
        <v>15</v>
      </c>
      <c r="B51" s="79"/>
      <c r="C51" s="79"/>
      <c r="D51" s="79"/>
      <c r="E51" s="79"/>
      <c r="F51" s="79"/>
      <c r="G51" s="79"/>
      <c r="H51" s="65"/>
    </row>
    <row r="52" spans="1:8" ht="13.5" customHeight="1">
      <c r="A52" s="57" t="s">
        <v>38</v>
      </c>
      <c r="B52" s="79">
        <v>0</v>
      </c>
      <c r="C52" s="79"/>
      <c r="D52" s="79"/>
      <c r="E52" s="79"/>
      <c r="F52" s="79"/>
      <c r="G52" s="79"/>
      <c r="H52" s="65"/>
    </row>
    <row r="53" spans="1:8" ht="13.5" customHeight="1">
      <c r="A53" s="54" t="s">
        <v>132</v>
      </c>
      <c r="B53" s="55"/>
      <c r="C53" s="56">
        <v>0</v>
      </c>
      <c r="D53" s="56">
        <v>9204</v>
      </c>
      <c r="E53" s="56">
        <v>9204</v>
      </c>
      <c r="F53" s="56">
        <v>0</v>
      </c>
      <c r="G53" s="48"/>
      <c r="H53" s="65"/>
    </row>
    <row r="54" spans="1:8" ht="16.5" customHeight="1">
      <c r="A54" s="84" t="s">
        <v>39</v>
      </c>
      <c r="B54" s="79">
        <f>B27+B47</f>
        <v>1204058</v>
      </c>
      <c r="C54" s="79">
        <f>SUM(C28+C38+C47)</f>
        <v>866027</v>
      </c>
      <c r="D54" s="79">
        <f>SUM(D28+D38+D47)</f>
        <v>977762</v>
      </c>
      <c r="E54" s="79">
        <f>SUM(E28+E38+E47)</f>
        <v>740683</v>
      </c>
      <c r="F54" s="79">
        <f>SUM(F28+F38)</f>
        <v>787611</v>
      </c>
      <c r="G54" s="79">
        <f>SUM(G28+G38)</f>
        <v>796469</v>
      </c>
      <c r="H54" s="64">
        <f>F54/C54</f>
        <v>0.909453169473931</v>
      </c>
    </row>
    <row r="55" spans="1:8" ht="16.5" customHeight="1">
      <c r="A55" s="90"/>
      <c r="B55" s="90"/>
      <c r="C55" s="90"/>
      <c r="D55" s="90"/>
      <c r="E55" s="90"/>
      <c r="F55" s="90"/>
      <c r="G55" s="90"/>
      <c r="H55" s="63"/>
    </row>
    <row r="56" spans="1:7" ht="15.75" customHeight="1">
      <c r="A56" s="43"/>
      <c r="B56" s="43"/>
      <c r="C56" s="43"/>
      <c r="D56" s="43"/>
      <c r="E56" s="43"/>
      <c r="F56" s="43"/>
      <c r="G56" s="43"/>
    </row>
    <row r="57" ht="12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</sheetData>
  <sheetProtection selectLockedCells="1" selectUnlockedCells="1"/>
  <mergeCells count="3">
    <mergeCell ref="A3:N3"/>
    <mergeCell ref="A1:O1"/>
    <mergeCell ref="A2:N2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63.125" style="1" customWidth="1"/>
    <col min="2" max="2" width="0" style="44" hidden="1" customWidth="1"/>
    <col min="3" max="4" width="13.125" style="1" customWidth="1"/>
    <col min="5" max="5" width="10.625" style="1" bestFit="1" customWidth="1"/>
    <col min="6" max="7" width="10.375" style="1" customWidth="1"/>
    <col min="8" max="8" width="13.875" style="1" bestFit="1" customWidth="1"/>
    <col min="9" max="9" width="0.12890625" style="1" hidden="1" customWidth="1"/>
    <col min="10" max="15" width="9.125" style="1" hidden="1" customWidth="1"/>
    <col min="16" max="16384" width="9.125" style="1" customWidth="1"/>
  </cols>
  <sheetData>
    <row r="1" spans="1:15" ht="12.75">
      <c r="A1" s="116" t="s">
        <v>155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4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6" customHeight="1" hidden="1">
      <c r="A3" s="2" t="s">
        <v>40</v>
      </c>
    </row>
    <row r="4" spans="1:4" ht="19.5" customHeight="1">
      <c r="A4" s="117" t="s">
        <v>111</v>
      </c>
      <c r="B4" s="117"/>
      <c r="C4" s="117"/>
      <c r="D4" s="91"/>
    </row>
    <row r="5" spans="1:4" ht="19.5" customHeight="1">
      <c r="A5" s="117" t="s">
        <v>140</v>
      </c>
      <c r="B5" s="117"/>
      <c r="C5" s="117"/>
      <c r="D5" s="91"/>
    </row>
    <row r="6" spans="1:8" ht="21" customHeight="1">
      <c r="A6" s="2"/>
      <c r="C6" s="118" t="s">
        <v>0</v>
      </c>
      <c r="D6" s="118"/>
      <c r="E6" s="119"/>
      <c r="F6" s="119"/>
      <c r="G6" s="119"/>
      <c r="H6" s="119"/>
    </row>
    <row r="7" spans="1:9" ht="54.75" customHeight="1">
      <c r="A7" s="4" t="s">
        <v>41</v>
      </c>
      <c r="B7" s="4" t="s">
        <v>1</v>
      </c>
      <c r="C7" s="62" t="s">
        <v>138</v>
      </c>
      <c r="D7" s="62" t="s">
        <v>143</v>
      </c>
      <c r="E7" s="62" t="s">
        <v>141</v>
      </c>
      <c r="F7" s="62" t="s">
        <v>153</v>
      </c>
      <c r="G7" s="62" t="s">
        <v>152</v>
      </c>
      <c r="H7" s="62" t="s">
        <v>142</v>
      </c>
      <c r="I7" s="5"/>
    </row>
    <row r="8" spans="1:9" ht="13.5" customHeight="1">
      <c r="A8" s="6" t="s">
        <v>42</v>
      </c>
      <c r="B8" s="7" t="e">
        <f>B9+B34+B49+B60</f>
        <v>#REF!</v>
      </c>
      <c r="C8" s="7"/>
      <c r="D8" s="7"/>
      <c r="E8" s="7"/>
      <c r="F8" s="7"/>
      <c r="G8" s="7"/>
      <c r="H8" s="59"/>
      <c r="I8" s="5"/>
    </row>
    <row r="9" spans="1:9" ht="13.5" customHeight="1">
      <c r="A9" s="8" t="s">
        <v>43</v>
      </c>
      <c r="B9" s="7" t="e">
        <f>B10+B28</f>
        <v>#REF!</v>
      </c>
      <c r="C9" s="7">
        <f>C10+C28</f>
        <v>309922</v>
      </c>
      <c r="D9" s="7">
        <f>D10+D28</f>
        <v>305529</v>
      </c>
      <c r="E9" s="7">
        <f>E10+E28</f>
        <v>305529</v>
      </c>
      <c r="F9" s="96">
        <f>SUM(F28+F10)</f>
        <v>318641</v>
      </c>
      <c r="G9" s="96">
        <f>SUM(G28+G10)</f>
        <v>327499</v>
      </c>
      <c r="H9" s="64">
        <f aca="true" t="shared" si="0" ref="H9:H18">F9/C9</f>
        <v>1.028132885048496</v>
      </c>
      <c r="I9" s="9" t="s">
        <v>114</v>
      </c>
    </row>
    <row r="10" spans="1:9" s="66" customFormat="1" ht="13.5" customHeight="1">
      <c r="A10" s="38" t="s">
        <v>44</v>
      </c>
      <c r="B10" s="39" t="e">
        <f>B11+B23+B24+B25+B26+#REF!</f>
        <v>#REF!</v>
      </c>
      <c r="C10" s="39">
        <f>SUM(C26+C25+C24+C23+C11)</f>
        <v>253871</v>
      </c>
      <c r="D10" s="39">
        <f>SUM(D11:D27)</f>
        <v>232293</v>
      </c>
      <c r="E10" s="39">
        <f>SUM(E11:E27)</f>
        <v>232293</v>
      </c>
      <c r="F10" s="97">
        <f>SUM(F25+F24+F23+F11)</f>
        <v>263935</v>
      </c>
      <c r="G10" s="97">
        <f>SUM(G25+G24+G23+G11)</f>
        <v>272793</v>
      </c>
      <c r="H10" s="64">
        <f t="shared" si="0"/>
        <v>1.0396421804774867</v>
      </c>
      <c r="I10" s="68" t="s">
        <v>113</v>
      </c>
    </row>
    <row r="11" spans="1:9" s="67" customFormat="1" ht="13.5" customHeight="1">
      <c r="A11" s="36" t="s">
        <v>45</v>
      </c>
      <c r="B11" s="17">
        <f>B12+B13+B18+B19+B20+B22</f>
        <v>290009</v>
      </c>
      <c r="C11" s="17">
        <f>SUM(C12:C13)</f>
        <v>66461</v>
      </c>
      <c r="D11" s="17">
        <f>SUM(D12:D13)</f>
        <v>0</v>
      </c>
      <c r="E11" s="17">
        <f>SUM(E12:E13)</f>
        <v>0</v>
      </c>
      <c r="F11" s="98">
        <f>SUM(F12:F13)</f>
        <v>66547</v>
      </c>
      <c r="G11" s="98">
        <f>SUM(G12:G13)</f>
        <v>75025</v>
      </c>
      <c r="H11" s="69">
        <f t="shared" si="0"/>
        <v>1.0012939919652126</v>
      </c>
      <c r="I11" s="70"/>
    </row>
    <row r="12" spans="1:9" ht="13.5" customHeight="1">
      <c r="A12" s="13" t="s">
        <v>46</v>
      </c>
      <c r="B12" s="11">
        <v>62425</v>
      </c>
      <c r="C12" s="11">
        <v>39388</v>
      </c>
      <c r="D12" s="11"/>
      <c r="E12" s="11"/>
      <c r="F12" s="99">
        <v>39388</v>
      </c>
      <c r="G12" s="109">
        <v>47866</v>
      </c>
      <c r="H12" s="65">
        <f t="shared" si="0"/>
        <v>1</v>
      </c>
      <c r="I12" s="53"/>
    </row>
    <row r="13" spans="1:9" ht="13.5" customHeight="1">
      <c r="A13" s="13" t="s">
        <v>47</v>
      </c>
      <c r="B13" s="11">
        <f>SUM(B14:B17)</f>
        <v>68541</v>
      </c>
      <c r="C13" s="11">
        <f>SUM(C14:C21)</f>
        <v>27073</v>
      </c>
      <c r="D13" s="11">
        <f>SUM(D14:D21)</f>
        <v>0</v>
      </c>
      <c r="E13" s="11">
        <f>SUM(E14:E21)</f>
        <v>0</v>
      </c>
      <c r="F13" s="99">
        <f>SUM(F14:F21)</f>
        <v>27159</v>
      </c>
      <c r="G13" s="99">
        <f>SUM(G14:G21)</f>
        <v>27159</v>
      </c>
      <c r="H13" s="65">
        <f t="shared" si="0"/>
        <v>1.003176596609168</v>
      </c>
      <c r="I13" s="24"/>
    </row>
    <row r="14" spans="1:9" ht="13.5" customHeight="1">
      <c r="A14" s="14" t="s">
        <v>48</v>
      </c>
      <c r="B14" s="11">
        <v>14937</v>
      </c>
      <c r="C14" s="11">
        <v>7397</v>
      </c>
      <c r="D14" s="30"/>
      <c r="E14" s="30"/>
      <c r="F14" s="99">
        <v>8359</v>
      </c>
      <c r="G14" s="99">
        <v>8359</v>
      </c>
      <c r="H14" s="65">
        <f t="shared" si="0"/>
        <v>1.1300527240773286</v>
      </c>
      <c r="I14" s="53"/>
    </row>
    <row r="15" spans="1:9" ht="13.5" customHeight="1">
      <c r="A15" s="14" t="s">
        <v>49</v>
      </c>
      <c r="B15" s="11">
        <v>35072</v>
      </c>
      <c r="C15" s="11">
        <v>8160</v>
      </c>
      <c r="D15" s="30"/>
      <c r="E15" s="30"/>
      <c r="F15" s="99">
        <v>8160</v>
      </c>
      <c r="G15" s="99">
        <v>8160</v>
      </c>
      <c r="H15" s="65">
        <f t="shared" si="0"/>
        <v>1</v>
      </c>
      <c r="I15" s="53"/>
    </row>
    <row r="16" spans="1:9" ht="13.5" customHeight="1">
      <c r="A16" s="14" t="s">
        <v>50</v>
      </c>
      <c r="B16" s="11">
        <v>100</v>
      </c>
      <c r="C16" s="11">
        <v>1999</v>
      </c>
      <c r="D16" s="30"/>
      <c r="E16" s="30"/>
      <c r="F16" s="99">
        <v>1999</v>
      </c>
      <c r="G16" s="99">
        <v>1999</v>
      </c>
      <c r="H16" s="65">
        <f t="shared" si="0"/>
        <v>1</v>
      </c>
      <c r="I16" s="53"/>
    </row>
    <row r="17" spans="1:9" ht="13.5" customHeight="1">
      <c r="A17" s="14" t="s">
        <v>51</v>
      </c>
      <c r="B17" s="11">
        <v>18432</v>
      </c>
      <c r="C17" s="11">
        <v>3196</v>
      </c>
      <c r="D17" s="30"/>
      <c r="E17" s="30"/>
      <c r="F17" s="99">
        <v>3196</v>
      </c>
      <c r="G17" s="99">
        <v>3196</v>
      </c>
      <c r="H17" s="65">
        <f t="shared" si="0"/>
        <v>1</v>
      </c>
      <c r="I17" s="53"/>
    </row>
    <row r="18" spans="1:9" ht="13.5" customHeight="1">
      <c r="A18" s="13" t="s">
        <v>52</v>
      </c>
      <c r="B18" s="11">
        <v>7223</v>
      </c>
      <c r="C18" s="11">
        <v>5078</v>
      </c>
      <c r="D18" s="30"/>
      <c r="E18" s="30"/>
      <c r="F18" s="99">
        <v>4349</v>
      </c>
      <c r="G18" s="99">
        <v>4349</v>
      </c>
      <c r="H18" s="65">
        <f t="shared" si="0"/>
        <v>0.8564395431272155</v>
      </c>
      <c r="I18" s="53"/>
    </row>
    <row r="19" spans="1:9" ht="13.5" customHeight="1">
      <c r="A19" s="13" t="s">
        <v>53</v>
      </c>
      <c r="B19" s="15">
        <v>173076</v>
      </c>
      <c r="C19" s="15"/>
      <c r="D19" s="30"/>
      <c r="E19" s="30"/>
      <c r="F19" s="100"/>
      <c r="G19" s="100"/>
      <c r="H19" s="65"/>
      <c r="I19" s="53"/>
    </row>
    <row r="20" spans="1:9" ht="13.5" customHeight="1">
      <c r="A20" s="13" t="s">
        <v>54</v>
      </c>
      <c r="B20" s="11">
        <v>161</v>
      </c>
      <c r="C20" s="11">
        <v>270</v>
      </c>
      <c r="D20" s="30"/>
      <c r="E20" s="30"/>
      <c r="F20" s="99">
        <v>255</v>
      </c>
      <c r="G20" s="99">
        <v>255</v>
      </c>
      <c r="H20" s="65">
        <f>F20/C20</f>
        <v>0.9444444444444444</v>
      </c>
      <c r="I20" s="53"/>
    </row>
    <row r="21" spans="1:9" ht="13.5" customHeight="1">
      <c r="A21" s="13" t="s">
        <v>135</v>
      </c>
      <c r="B21" s="11"/>
      <c r="C21" s="11">
        <v>973</v>
      </c>
      <c r="D21" s="11"/>
      <c r="E21" s="11"/>
      <c r="F21" s="99">
        <v>841</v>
      </c>
      <c r="G21" s="99">
        <v>841</v>
      </c>
      <c r="H21" s="65">
        <f>F21/C21</f>
        <v>0.8643371017471737</v>
      </c>
      <c r="I21" s="53"/>
    </row>
    <row r="22" spans="1:9" ht="13.5" customHeight="1">
      <c r="A22" s="16" t="s">
        <v>55</v>
      </c>
      <c r="B22" s="17">
        <v>-21417</v>
      </c>
      <c r="C22" s="17"/>
      <c r="D22" s="30"/>
      <c r="E22" s="30"/>
      <c r="F22" s="98">
        <v>2651</v>
      </c>
      <c r="G22" s="98">
        <v>2651</v>
      </c>
      <c r="H22" s="65"/>
      <c r="I22" s="53"/>
    </row>
    <row r="23" spans="1:9" s="67" customFormat="1" ht="13.5" customHeight="1">
      <c r="A23" s="37" t="s">
        <v>56</v>
      </c>
      <c r="B23" s="17">
        <v>45148</v>
      </c>
      <c r="C23" s="17">
        <v>68782</v>
      </c>
      <c r="D23" s="60">
        <v>67030</v>
      </c>
      <c r="E23" s="60">
        <v>67030</v>
      </c>
      <c r="F23" s="98">
        <v>68359</v>
      </c>
      <c r="G23" s="98">
        <v>68359</v>
      </c>
      <c r="H23" s="65">
        <f>F23/C23</f>
        <v>0.9938501352097933</v>
      </c>
      <c r="I23" s="71"/>
    </row>
    <row r="24" spans="1:9" s="67" customFormat="1" ht="25.5" customHeight="1">
      <c r="A24" s="37" t="s">
        <v>57</v>
      </c>
      <c r="B24" s="17">
        <v>22868</v>
      </c>
      <c r="C24" s="17">
        <v>115824</v>
      </c>
      <c r="D24" s="60">
        <v>124432</v>
      </c>
      <c r="E24" s="60">
        <v>124432</v>
      </c>
      <c r="F24" s="98">
        <v>126158</v>
      </c>
      <c r="G24" s="98">
        <v>126538</v>
      </c>
      <c r="H24" s="65">
        <f>F24/C24</f>
        <v>1.0892215775659622</v>
      </c>
      <c r="I24" s="71"/>
    </row>
    <row r="25" spans="1:9" s="67" customFormat="1" ht="13.5" customHeight="1">
      <c r="A25" s="37" t="s">
        <v>58</v>
      </c>
      <c r="B25" s="17">
        <v>3049</v>
      </c>
      <c r="C25" s="17">
        <v>2804</v>
      </c>
      <c r="D25" s="60">
        <v>3691</v>
      </c>
      <c r="E25" s="60">
        <v>3691</v>
      </c>
      <c r="F25" s="98">
        <v>2871</v>
      </c>
      <c r="G25" s="98">
        <v>2871</v>
      </c>
      <c r="H25" s="65">
        <f>F25/C25</f>
        <v>1.0238944365192582</v>
      </c>
      <c r="I25" s="72"/>
    </row>
    <row r="26" spans="1:9" s="67" customFormat="1" ht="13.5" customHeight="1">
      <c r="A26" s="37" t="s">
        <v>59</v>
      </c>
      <c r="B26" s="17"/>
      <c r="C26" s="17"/>
      <c r="D26" s="60">
        <v>37140</v>
      </c>
      <c r="E26" s="60">
        <v>37140</v>
      </c>
      <c r="F26" s="98"/>
      <c r="G26" s="98"/>
      <c r="H26" s="65"/>
      <c r="I26" s="67" t="s">
        <v>113</v>
      </c>
    </row>
    <row r="27" spans="1:8" s="67" customFormat="1" ht="13.5" customHeight="1">
      <c r="A27" s="37" t="s">
        <v>112</v>
      </c>
      <c r="B27" s="17"/>
      <c r="C27" s="17"/>
      <c r="D27" s="60">
        <v>0</v>
      </c>
      <c r="E27" s="60">
        <v>0</v>
      </c>
      <c r="F27" s="98"/>
      <c r="G27" s="98"/>
      <c r="H27" s="65"/>
    </row>
    <row r="28" spans="1:9" s="66" customFormat="1" ht="13.5" customHeight="1">
      <c r="A28" s="40" t="s">
        <v>60</v>
      </c>
      <c r="B28" s="39">
        <f>SUM(B29:B32)</f>
        <v>12326</v>
      </c>
      <c r="C28" s="39">
        <f>SUM(C29:C32)</f>
        <v>56051</v>
      </c>
      <c r="D28" s="61">
        <f>SUM(D29:D33)</f>
        <v>73236</v>
      </c>
      <c r="E28" s="61">
        <f>SUM(E29:E33)</f>
        <v>73236</v>
      </c>
      <c r="F28" s="97">
        <f>SUM(F29:F32)</f>
        <v>54706</v>
      </c>
      <c r="G28" s="97">
        <f>SUM(G29:G32)</f>
        <v>54706</v>
      </c>
      <c r="H28" s="64">
        <f>F28/C28</f>
        <v>0.9760039963604574</v>
      </c>
      <c r="I28" s="73">
        <v>26389</v>
      </c>
    </row>
    <row r="29" spans="1:9" ht="13.5" customHeight="1">
      <c r="A29" s="18" t="s">
        <v>61</v>
      </c>
      <c r="B29" s="11">
        <v>6600</v>
      </c>
      <c r="C29" s="11"/>
      <c r="D29" s="60"/>
      <c r="E29" s="60"/>
      <c r="F29" s="99"/>
      <c r="G29" s="99"/>
      <c r="H29" s="65"/>
      <c r="I29" s="50"/>
    </row>
    <row r="30" spans="1:9" ht="13.5" customHeight="1">
      <c r="A30" s="18" t="s">
        <v>139</v>
      </c>
      <c r="B30" s="11"/>
      <c r="C30" s="11">
        <v>3260</v>
      </c>
      <c r="D30" s="60">
        <v>3474</v>
      </c>
      <c r="E30" s="60">
        <v>3474</v>
      </c>
      <c r="F30" s="99">
        <v>3500</v>
      </c>
      <c r="G30" s="99">
        <v>3500</v>
      </c>
      <c r="H30" s="65">
        <f>F30/C30</f>
        <v>1.0736196319018405</v>
      </c>
      <c r="I30" s="50"/>
    </row>
    <row r="31" spans="1:9" ht="13.5" customHeight="1">
      <c r="A31" s="18" t="s">
        <v>109</v>
      </c>
      <c r="B31" s="11">
        <v>2000</v>
      </c>
      <c r="C31" s="11">
        <v>0</v>
      </c>
      <c r="D31" s="60">
        <v>0</v>
      </c>
      <c r="E31" s="60">
        <v>0</v>
      </c>
      <c r="F31" s="99">
        <v>0</v>
      </c>
      <c r="G31" s="99">
        <v>0</v>
      </c>
      <c r="H31" s="65"/>
      <c r="I31" s="50"/>
    </row>
    <row r="32" spans="1:9" ht="13.5" customHeight="1">
      <c r="A32" s="20" t="s">
        <v>137</v>
      </c>
      <c r="B32" s="11">
        <v>3726</v>
      </c>
      <c r="C32" s="11">
        <v>52791</v>
      </c>
      <c r="D32" s="60">
        <v>69762</v>
      </c>
      <c r="E32" s="60">
        <v>69762</v>
      </c>
      <c r="F32" s="99">
        <v>51206</v>
      </c>
      <c r="G32" s="99">
        <v>51206</v>
      </c>
      <c r="H32" s="65">
        <f>F32/C32</f>
        <v>0.9699759428690496</v>
      </c>
      <c r="I32" s="50"/>
    </row>
    <row r="33" spans="1:9" ht="13.5" customHeight="1">
      <c r="A33" s="20" t="s">
        <v>136</v>
      </c>
      <c r="B33" s="11"/>
      <c r="C33" s="11"/>
      <c r="D33" s="60"/>
      <c r="E33" s="60"/>
      <c r="F33" s="99"/>
      <c r="G33" s="99"/>
      <c r="H33" s="65"/>
      <c r="I33" s="50"/>
    </row>
    <row r="34" spans="1:12" ht="13.5" customHeight="1">
      <c r="A34" s="21" t="s">
        <v>62</v>
      </c>
      <c r="B34" s="22">
        <f>B35+B39+B41+B42+B44</f>
        <v>407350</v>
      </c>
      <c r="C34" s="52">
        <f>SUM(C44+C42+C41+C39+C35)</f>
        <v>62200</v>
      </c>
      <c r="D34" s="52">
        <f>SUM(D44+D42+D41+D39+D35)</f>
        <v>85483</v>
      </c>
      <c r="E34" s="52">
        <f>SUM(E44+E42+E41+E39+E35)</f>
        <v>85483</v>
      </c>
      <c r="F34" s="101">
        <f>SUM(F44+F42+F41+F39+F35)</f>
        <v>63930</v>
      </c>
      <c r="G34" s="101">
        <f>SUM(G44+G42+G41+G39+G35)</f>
        <v>63930</v>
      </c>
      <c r="H34" s="64">
        <f aca="true" t="shared" si="1" ref="H34:H45">F34/C34</f>
        <v>1.0278135048231511</v>
      </c>
      <c r="I34" s="23"/>
      <c r="J34" s="23"/>
      <c r="K34" s="23"/>
      <c r="L34" s="23"/>
    </row>
    <row r="35" spans="1:8" ht="13.5" customHeight="1">
      <c r="A35" s="10" t="s">
        <v>63</v>
      </c>
      <c r="B35" s="11">
        <f aca="true" t="shared" si="2" ref="B35:G35">SUM(B36:B38)</f>
        <v>228800</v>
      </c>
      <c r="C35" s="51">
        <f t="shared" si="2"/>
        <v>6400</v>
      </c>
      <c r="D35" s="51">
        <f t="shared" si="2"/>
        <v>6387</v>
      </c>
      <c r="E35" s="51">
        <f t="shared" si="2"/>
        <v>6387</v>
      </c>
      <c r="F35" s="102">
        <f t="shared" si="2"/>
        <v>7330</v>
      </c>
      <c r="G35" s="102">
        <f t="shared" si="2"/>
        <v>7330</v>
      </c>
      <c r="H35" s="65">
        <f t="shared" si="1"/>
        <v>1.1453125</v>
      </c>
    </row>
    <row r="36" spans="1:8" ht="13.5" customHeight="1">
      <c r="A36" s="12" t="s">
        <v>64</v>
      </c>
      <c r="B36" s="11">
        <v>225000</v>
      </c>
      <c r="C36" s="11">
        <v>1400</v>
      </c>
      <c r="D36" s="51">
        <v>1286</v>
      </c>
      <c r="E36" s="51">
        <v>1286</v>
      </c>
      <c r="F36" s="99">
        <v>1500</v>
      </c>
      <c r="G36" s="99">
        <v>1500</v>
      </c>
      <c r="H36" s="65">
        <f t="shared" si="1"/>
        <v>1.0714285714285714</v>
      </c>
    </row>
    <row r="37" spans="1:8" ht="13.5" customHeight="1">
      <c r="A37" s="12" t="s">
        <v>65</v>
      </c>
      <c r="B37" s="11">
        <v>1300</v>
      </c>
      <c r="C37" s="11">
        <v>4500</v>
      </c>
      <c r="D37" s="51">
        <v>4483</v>
      </c>
      <c r="E37" s="51">
        <v>4483</v>
      </c>
      <c r="F37" s="99">
        <v>5200</v>
      </c>
      <c r="G37" s="99">
        <v>5200</v>
      </c>
      <c r="H37" s="65">
        <f t="shared" si="1"/>
        <v>1.1555555555555554</v>
      </c>
    </row>
    <row r="38" spans="1:9" ht="13.5" customHeight="1">
      <c r="A38" s="12" t="s">
        <v>66</v>
      </c>
      <c r="B38" s="11">
        <v>2500</v>
      </c>
      <c r="C38" s="11">
        <v>500</v>
      </c>
      <c r="D38" s="51">
        <v>618</v>
      </c>
      <c r="E38" s="51">
        <v>618</v>
      </c>
      <c r="F38" s="99">
        <v>630</v>
      </c>
      <c r="G38" s="99">
        <v>630</v>
      </c>
      <c r="H38" s="65">
        <f t="shared" si="1"/>
        <v>1.26</v>
      </c>
      <c r="I38" s="74"/>
    </row>
    <row r="39" spans="1:8" ht="13.5" customHeight="1">
      <c r="A39" s="10" t="s">
        <v>67</v>
      </c>
      <c r="B39" s="11">
        <v>65000</v>
      </c>
      <c r="C39" s="11">
        <v>50000</v>
      </c>
      <c r="D39" s="11">
        <v>72549</v>
      </c>
      <c r="E39" s="11">
        <v>72549</v>
      </c>
      <c r="F39" s="99">
        <v>50000</v>
      </c>
      <c r="G39" s="99">
        <v>50000</v>
      </c>
      <c r="H39" s="65">
        <f t="shared" si="1"/>
        <v>1</v>
      </c>
    </row>
    <row r="40" spans="1:8" ht="13.5" customHeight="1">
      <c r="A40" s="12" t="s">
        <v>68</v>
      </c>
      <c r="B40" s="11">
        <v>65000</v>
      </c>
      <c r="C40" s="11">
        <v>50000</v>
      </c>
      <c r="D40" s="11">
        <v>72549</v>
      </c>
      <c r="E40" s="11">
        <v>72549</v>
      </c>
      <c r="F40" s="99">
        <v>50000</v>
      </c>
      <c r="G40" s="99">
        <v>50000</v>
      </c>
      <c r="H40" s="65">
        <f t="shared" si="1"/>
        <v>1</v>
      </c>
    </row>
    <row r="41" spans="1:8" ht="13.5" customHeight="1">
      <c r="A41" s="10" t="s">
        <v>69</v>
      </c>
      <c r="B41" s="11">
        <v>11200</v>
      </c>
      <c r="C41" s="11">
        <v>4200</v>
      </c>
      <c r="D41" s="11">
        <v>4801</v>
      </c>
      <c r="E41" s="11">
        <v>4801</v>
      </c>
      <c r="F41" s="99">
        <v>5000</v>
      </c>
      <c r="G41" s="99">
        <v>5000</v>
      </c>
      <c r="H41" s="65">
        <f t="shared" si="1"/>
        <v>1.1904761904761905</v>
      </c>
    </row>
    <row r="42" spans="1:8" ht="13.5" customHeight="1">
      <c r="A42" s="10" t="s">
        <v>70</v>
      </c>
      <c r="B42" s="11">
        <v>100000</v>
      </c>
      <c r="C42" s="11">
        <v>1500</v>
      </c>
      <c r="D42" s="11">
        <v>1604</v>
      </c>
      <c r="E42" s="11">
        <v>1604</v>
      </c>
      <c r="F42" s="99">
        <v>1500</v>
      </c>
      <c r="G42" s="99">
        <v>1500</v>
      </c>
      <c r="H42" s="65">
        <f t="shared" si="1"/>
        <v>1</v>
      </c>
    </row>
    <row r="43" spans="1:8" ht="13.5" customHeight="1">
      <c r="A43" s="12" t="s">
        <v>110</v>
      </c>
      <c r="B43" s="11">
        <v>100000</v>
      </c>
      <c r="C43" s="11">
        <v>1500</v>
      </c>
      <c r="D43" s="11">
        <v>1604</v>
      </c>
      <c r="E43" s="11">
        <v>1604</v>
      </c>
      <c r="F43" s="99">
        <v>1500</v>
      </c>
      <c r="G43" s="99">
        <v>1500</v>
      </c>
      <c r="H43" s="65">
        <f t="shared" si="1"/>
        <v>1</v>
      </c>
    </row>
    <row r="44" spans="1:12" ht="13.5" customHeight="1">
      <c r="A44" s="10" t="s">
        <v>71</v>
      </c>
      <c r="B44" s="11">
        <f>SUM(B45:B47)</f>
        <v>2350</v>
      </c>
      <c r="C44" s="11">
        <v>100</v>
      </c>
      <c r="D44" s="11">
        <v>142</v>
      </c>
      <c r="E44" s="11">
        <v>142</v>
      </c>
      <c r="F44" s="99">
        <v>100</v>
      </c>
      <c r="G44" s="99">
        <v>100</v>
      </c>
      <c r="H44" s="65">
        <f t="shared" si="1"/>
        <v>1</v>
      </c>
      <c r="I44" s="24"/>
      <c r="J44" s="24"/>
      <c r="K44" s="24"/>
      <c r="L44" s="24"/>
    </row>
    <row r="45" spans="1:8" ht="13.5" customHeight="1">
      <c r="A45" s="25" t="s">
        <v>72</v>
      </c>
      <c r="B45" s="11">
        <v>2000</v>
      </c>
      <c r="C45" s="11">
        <v>100</v>
      </c>
      <c r="D45" s="11">
        <v>142</v>
      </c>
      <c r="E45" s="11">
        <v>142</v>
      </c>
      <c r="F45" s="99">
        <v>100</v>
      </c>
      <c r="G45" s="99">
        <v>100</v>
      </c>
      <c r="H45" s="65">
        <f t="shared" si="1"/>
        <v>1</v>
      </c>
    </row>
    <row r="46" spans="1:8" ht="13.5" customHeight="1">
      <c r="A46" s="25" t="s">
        <v>73</v>
      </c>
      <c r="B46" s="11">
        <v>200</v>
      </c>
      <c r="C46" s="11"/>
      <c r="D46" s="11"/>
      <c r="E46" s="11"/>
      <c r="F46" s="99"/>
      <c r="G46" s="99"/>
      <c r="H46" s="65"/>
    </row>
    <row r="47" spans="1:8" ht="13.5" customHeight="1">
      <c r="A47" s="25" t="s">
        <v>74</v>
      </c>
      <c r="B47" s="11">
        <v>150</v>
      </c>
      <c r="C47" s="11"/>
      <c r="D47" s="11"/>
      <c r="E47" s="11"/>
      <c r="F47" s="99"/>
      <c r="G47" s="99"/>
      <c r="H47" s="65"/>
    </row>
    <row r="48" spans="1:8" ht="13.5" customHeight="1">
      <c r="A48" s="25" t="s">
        <v>117</v>
      </c>
      <c r="B48" s="11"/>
      <c r="C48" s="11"/>
      <c r="D48" s="11"/>
      <c r="E48" s="11"/>
      <c r="F48" s="99"/>
      <c r="G48" s="99"/>
      <c r="H48" s="65"/>
    </row>
    <row r="49" spans="1:13" ht="15.75" customHeight="1">
      <c r="A49" s="8" t="s">
        <v>75</v>
      </c>
      <c r="B49" s="22">
        <f>SUM(B50:B59)</f>
        <v>87792</v>
      </c>
      <c r="C49" s="22">
        <v>30000</v>
      </c>
      <c r="D49" s="22">
        <v>31986</v>
      </c>
      <c r="E49" s="22">
        <v>31986</v>
      </c>
      <c r="F49" s="103">
        <v>30000</v>
      </c>
      <c r="G49" s="103">
        <v>30000</v>
      </c>
      <c r="H49" s="64">
        <f aca="true" t="shared" si="3" ref="H49:H60">F49/C49</f>
        <v>1</v>
      </c>
      <c r="I49" s="23"/>
      <c r="J49" s="23"/>
      <c r="K49" s="23"/>
      <c r="L49" s="23"/>
      <c r="M49" s="23"/>
    </row>
    <row r="50" spans="1:8" ht="14.25" customHeight="1" hidden="1">
      <c r="A50" s="19" t="s">
        <v>76</v>
      </c>
      <c r="B50" s="11">
        <v>760</v>
      </c>
      <c r="C50" s="22">
        <v>30099</v>
      </c>
      <c r="D50" s="11"/>
      <c r="E50" s="11"/>
      <c r="F50" s="99"/>
      <c r="G50" s="99"/>
      <c r="H50" s="64">
        <f t="shared" si="3"/>
        <v>0</v>
      </c>
    </row>
    <row r="51" spans="1:8" ht="7.5" customHeight="1" hidden="1">
      <c r="A51" s="19" t="s">
        <v>77</v>
      </c>
      <c r="B51" s="11">
        <v>61999</v>
      </c>
      <c r="C51" s="11"/>
      <c r="D51" s="11"/>
      <c r="E51" s="11"/>
      <c r="F51" s="99"/>
      <c r="G51" s="99"/>
      <c r="H51" s="64" t="e">
        <f t="shared" si="3"/>
        <v>#DIV/0!</v>
      </c>
    </row>
    <row r="52" spans="1:14" s="3" customFormat="1" ht="7.5" customHeight="1" hidden="1">
      <c r="A52" s="19" t="s">
        <v>78</v>
      </c>
      <c r="B52" s="11"/>
      <c r="C52" s="11"/>
      <c r="D52" s="11"/>
      <c r="E52" s="11"/>
      <c r="F52" s="99"/>
      <c r="G52" s="99"/>
      <c r="H52" s="64" t="e">
        <f t="shared" si="3"/>
        <v>#DIV/0!</v>
      </c>
      <c r="N52" s="1"/>
    </row>
    <row r="53" spans="1:8" ht="7.5" customHeight="1" hidden="1">
      <c r="A53" s="19" t="s">
        <v>79</v>
      </c>
      <c r="B53" s="11"/>
      <c r="C53" s="11"/>
      <c r="D53" s="11"/>
      <c r="E53" s="11"/>
      <c r="F53" s="99"/>
      <c r="G53" s="99"/>
      <c r="H53" s="64" t="e">
        <f t="shared" si="3"/>
        <v>#DIV/0!</v>
      </c>
    </row>
    <row r="54" spans="1:8" ht="7.5" customHeight="1" hidden="1">
      <c r="A54" s="19" t="s">
        <v>80</v>
      </c>
      <c r="B54" s="11">
        <v>18754</v>
      </c>
      <c r="C54" s="11"/>
      <c r="D54" s="11"/>
      <c r="E54" s="11"/>
      <c r="F54" s="99"/>
      <c r="G54" s="99"/>
      <c r="H54" s="64" t="e">
        <f t="shared" si="3"/>
        <v>#DIV/0!</v>
      </c>
    </row>
    <row r="55" spans="1:8" ht="15.75" customHeight="1" hidden="1">
      <c r="A55" s="19" t="s">
        <v>81</v>
      </c>
      <c r="B55" s="11">
        <v>5739</v>
      </c>
      <c r="C55" s="11"/>
      <c r="D55" s="11"/>
      <c r="E55" s="11"/>
      <c r="F55" s="99"/>
      <c r="G55" s="99"/>
      <c r="H55" s="64" t="e">
        <f t="shared" si="3"/>
        <v>#DIV/0!</v>
      </c>
    </row>
    <row r="56" spans="1:8" ht="7.5" customHeight="1" hidden="1">
      <c r="A56" s="19" t="s">
        <v>82</v>
      </c>
      <c r="B56" s="11"/>
      <c r="C56" s="11"/>
      <c r="D56" s="11"/>
      <c r="E56" s="11"/>
      <c r="F56" s="99"/>
      <c r="G56" s="99"/>
      <c r="H56" s="64" t="e">
        <f t="shared" si="3"/>
        <v>#DIV/0!</v>
      </c>
    </row>
    <row r="57" spans="1:8" ht="7.5" customHeight="1" hidden="1">
      <c r="A57" s="19" t="s">
        <v>83</v>
      </c>
      <c r="B57" s="11"/>
      <c r="C57" s="11"/>
      <c r="D57" s="11"/>
      <c r="E57" s="11"/>
      <c r="F57" s="99"/>
      <c r="G57" s="99"/>
      <c r="H57" s="64" t="e">
        <f t="shared" si="3"/>
        <v>#DIV/0!</v>
      </c>
    </row>
    <row r="58" spans="1:8" ht="7.5" customHeight="1" hidden="1">
      <c r="A58" s="19" t="s">
        <v>84</v>
      </c>
      <c r="B58" s="11"/>
      <c r="C58" s="11"/>
      <c r="D58" s="11"/>
      <c r="E58" s="11"/>
      <c r="F58" s="99"/>
      <c r="G58" s="99"/>
      <c r="H58" s="64" t="e">
        <f t="shared" si="3"/>
        <v>#DIV/0!</v>
      </c>
    </row>
    <row r="59" spans="1:8" ht="7.5" customHeight="1" hidden="1">
      <c r="A59" s="19" t="s">
        <v>85</v>
      </c>
      <c r="B59" s="11">
        <v>540</v>
      </c>
      <c r="C59" s="11"/>
      <c r="D59" s="11"/>
      <c r="E59" s="11"/>
      <c r="F59" s="99"/>
      <c r="G59" s="99"/>
      <c r="H59" s="64" t="e">
        <f t="shared" si="3"/>
        <v>#DIV/0!</v>
      </c>
    </row>
    <row r="60" spans="1:8" ht="13.5" customHeight="1">
      <c r="A60" s="8" t="s">
        <v>86</v>
      </c>
      <c r="B60" s="22">
        <f>SUM(B61:B63)</f>
        <v>737</v>
      </c>
      <c r="C60" s="22">
        <v>400</v>
      </c>
      <c r="D60" s="22">
        <v>10897</v>
      </c>
      <c r="E60" s="22">
        <v>10897</v>
      </c>
      <c r="F60" s="103">
        <v>400</v>
      </c>
      <c r="G60" s="103">
        <v>400</v>
      </c>
      <c r="H60" s="64">
        <f t="shared" si="3"/>
        <v>1</v>
      </c>
    </row>
    <row r="61" spans="1:8" ht="13.5" customHeight="1">
      <c r="A61" s="19" t="s">
        <v>87</v>
      </c>
      <c r="B61" s="11"/>
      <c r="C61" s="11"/>
      <c r="D61" s="11"/>
      <c r="E61" s="11"/>
      <c r="F61" s="99"/>
      <c r="G61" s="99"/>
      <c r="H61" s="64"/>
    </row>
    <row r="62" spans="1:8" ht="13.5" customHeight="1">
      <c r="A62" s="19" t="s">
        <v>88</v>
      </c>
      <c r="B62" s="11"/>
      <c r="C62" s="11"/>
      <c r="D62" s="11"/>
      <c r="E62" s="11"/>
      <c r="F62" s="99"/>
      <c r="G62" s="99"/>
      <c r="H62" s="64"/>
    </row>
    <row r="63" spans="1:8" ht="13.5" customHeight="1">
      <c r="A63" s="19" t="s">
        <v>89</v>
      </c>
      <c r="B63" s="11">
        <v>737</v>
      </c>
      <c r="C63" s="11">
        <v>400</v>
      </c>
      <c r="D63" s="11">
        <v>10897</v>
      </c>
      <c r="E63" s="11">
        <v>10897</v>
      </c>
      <c r="F63" s="99">
        <v>400</v>
      </c>
      <c r="G63" s="99">
        <v>400</v>
      </c>
      <c r="H63" s="64">
        <f>F63/C63</f>
        <v>1</v>
      </c>
    </row>
    <row r="64" spans="1:8" ht="13.5" customHeight="1">
      <c r="A64" s="19" t="s">
        <v>133</v>
      </c>
      <c r="B64" s="11"/>
      <c r="C64" s="11"/>
      <c r="D64" s="11"/>
      <c r="E64" s="11"/>
      <c r="F64" s="99"/>
      <c r="G64" s="99"/>
      <c r="H64" s="65"/>
    </row>
    <row r="65" spans="1:8" ht="18.75" customHeight="1">
      <c r="A65" s="26" t="s">
        <v>11</v>
      </c>
      <c r="B65" s="7">
        <f>B66+B69</f>
        <v>317118</v>
      </c>
      <c r="C65" s="11"/>
      <c r="D65" s="30"/>
      <c r="E65" s="30"/>
      <c r="F65" s="96"/>
      <c r="G65" s="96"/>
      <c r="H65" s="65"/>
    </row>
    <row r="66" spans="1:8" ht="18.75" customHeight="1">
      <c r="A66" s="27" t="s">
        <v>12</v>
      </c>
      <c r="B66" s="7">
        <f>SUM(B67:B67)</f>
        <v>317118</v>
      </c>
      <c r="C66" s="7">
        <v>169030</v>
      </c>
      <c r="D66" s="7">
        <v>166291</v>
      </c>
      <c r="E66" s="7">
        <v>166291</v>
      </c>
      <c r="F66" s="96">
        <v>199425</v>
      </c>
      <c r="G66" s="96">
        <v>199425</v>
      </c>
      <c r="H66" s="64">
        <f>F66/C66</f>
        <v>1.179820150269183</v>
      </c>
    </row>
    <row r="67" spans="1:8" ht="13.5" customHeight="1">
      <c r="A67" s="10" t="s">
        <v>90</v>
      </c>
      <c r="B67" s="28">
        <v>317118</v>
      </c>
      <c r="C67" s="28">
        <v>169030</v>
      </c>
      <c r="D67" s="28">
        <v>166291</v>
      </c>
      <c r="E67" s="28">
        <v>166291</v>
      </c>
      <c r="F67" s="104">
        <v>199425</v>
      </c>
      <c r="G67" s="104">
        <v>199425</v>
      </c>
      <c r="H67" s="65">
        <f>F67/C67</f>
        <v>1.179820150269183</v>
      </c>
    </row>
    <row r="68" spans="1:8" ht="13.5" customHeight="1">
      <c r="A68" s="19" t="s">
        <v>91</v>
      </c>
      <c r="B68" s="28"/>
      <c r="C68" s="28"/>
      <c r="D68" s="28"/>
      <c r="E68" s="28"/>
      <c r="F68" s="104"/>
      <c r="G68" s="111"/>
      <c r="H68" s="65"/>
    </row>
    <row r="69" spans="1:8" ht="18.75" customHeight="1">
      <c r="A69" s="27" t="s">
        <v>19</v>
      </c>
      <c r="B69" s="7">
        <v>0</v>
      </c>
      <c r="C69" s="28"/>
      <c r="D69" s="7"/>
      <c r="E69" s="7"/>
      <c r="F69" s="96"/>
      <c r="G69" s="92"/>
      <c r="H69" s="65"/>
    </row>
    <row r="70" spans="1:8" ht="15.75" customHeight="1">
      <c r="A70" s="27" t="s">
        <v>134</v>
      </c>
      <c r="B70" s="7"/>
      <c r="C70" s="7">
        <v>0</v>
      </c>
      <c r="D70" s="7">
        <v>10557</v>
      </c>
      <c r="E70" s="7">
        <v>10557</v>
      </c>
      <c r="F70" s="96">
        <v>0</v>
      </c>
      <c r="G70" s="92"/>
      <c r="H70" s="65"/>
    </row>
    <row r="71" spans="1:8" ht="13.5" customHeight="1">
      <c r="A71" s="29" t="s">
        <v>92</v>
      </c>
      <c r="B71" s="7" t="e">
        <f>B8+B65</f>
        <v>#REF!</v>
      </c>
      <c r="C71" s="7">
        <v>520574</v>
      </c>
      <c r="D71" s="7">
        <f>D9+D34+D49+D60+D66+D70</f>
        <v>610743</v>
      </c>
      <c r="E71" s="7">
        <f>E9+E34+E49+E60+E66+E70</f>
        <v>610743</v>
      </c>
      <c r="F71" s="96">
        <f>SUM(F9+F34+F49+F60+F66)</f>
        <v>612396</v>
      </c>
      <c r="G71" s="96">
        <f>SUM(G9+G34+G49+G60+G66)</f>
        <v>621254</v>
      </c>
      <c r="H71" s="64">
        <f>F71/C71</f>
        <v>1.1763860661500574</v>
      </c>
    </row>
    <row r="72" spans="1:8" ht="16.5" customHeight="1">
      <c r="A72" s="6" t="s">
        <v>93</v>
      </c>
      <c r="B72" s="7">
        <f>B73+B83+B84+B89+B90</f>
        <v>766639</v>
      </c>
      <c r="C72" s="7"/>
      <c r="D72" s="7"/>
      <c r="E72" s="7"/>
      <c r="F72" s="96"/>
      <c r="G72" s="92"/>
      <c r="H72" s="65"/>
    </row>
    <row r="73" spans="1:9" ht="16.5" customHeight="1">
      <c r="A73" s="21" t="s">
        <v>94</v>
      </c>
      <c r="B73" s="11">
        <v>301856</v>
      </c>
      <c r="C73" s="22">
        <v>80241</v>
      </c>
      <c r="D73" s="22">
        <f>SUM(D74:D82)</f>
        <v>90904</v>
      </c>
      <c r="E73" s="22">
        <f>SUM(E74:E82)</f>
        <v>90904</v>
      </c>
      <c r="F73" s="103">
        <f>SUM(F74:F82)</f>
        <v>85015</v>
      </c>
      <c r="G73" s="103">
        <f>SUM(G74:G82)</f>
        <v>85015</v>
      </c>
      <c r="H73" s="64">
        <f>F73/C73</f>
        <v>1.0594957689959</v>
      </c>
      <c r="I73" s="1">
        <v>19366</v>
      </c>
    </row>
    <row r="74" spans="1:8" ht="16.5" customHeight="1">
      <c r="A74" s="42" t="s">
        <v>118</v>
      </c>
      <c r="B74" s="11"/>
      <c r="C74" s="11">
        <v>68432</v>
      </c>
      <c r="D74" s="11">
        <v>74807</v>
      </c>
      <c r="E74" s="11">
        <v>74807</v>
      </c>
      <c r="F74" s="99">
        <v>68271</v>
      </c>
      <c r="G74" s="99">
        <v>68271</v>
      </c>
      <c r="H74" s="65">
        <f>F74/C74</f>
        <v>0.9976472995090017</v>
      </c>
    </row>
    <row r="75" spans="1:8" ht="16.5" customHeight="1">
      <c r="A75" s="42" t="s">
        <v>129</v>
      </c>
      <c r="B75" s="11"/>
      <c r="C75" s="11">
        <v>0</v>
      </c>
      <c r="D75" s="11">
        <v>0</v>
      </c>
      <c r="E75" s="11">
        <v>0</v>
      </c>
      <c r="F75" s="99">
        <v>1890</v>
      </c>
      <c r="G75" s="99">
        <v>1890</v>
      </c>
      <c r="H75" s="65">
        <v>18.9</v>
      </c>
    </row>
    <row r="76" spans="1:8" ht="16.5" customHeight="1">
      <c r="A76" s="42" t="s">
        <v>119</v>
      </c>
      <c r="B76" s="11"/>
      <c r="C76" s="11">
        <v>968</v>
      </c>
      <c r="D76" s="11">
        <v>1152</v>
      </c>
      <c r="E76" s="11">
        <v>1152</v>
      </c>
      <c r="F76" s="99">
        <v>1800</v>
      </c>
      <c r="G76" s="99">
        <v>1800</v>
      </c>
      <c r="H76" s="65">
        <f>F76/C76</f>
        <v>1.859504132231405</v>
      </c>
    </row>
    <row r="77" spans="1:8" ht="16.5" customHeight="1">
      <c r="A77" s="42" t="s">
        <v>120</v>
      </c>
      <c r="B77" s="11"/>
      <c r="C77" s="11">
        <v>150</v>
      </c>
      <c r="D77" s="11">
        <v>256</v>
      </c>
      <c r="E77" s="11">
        <v>256</v>
      </c>
      <c r="F77" s="99">
        <v>300</v>
      </c>
      <c r="G77" s="99">
        <v>300</v>
      </c>
      <c r="H77" s="65">
        <f>F77/C77</f>
        <v>2</v>
      </c>
    </row>
    <row r="78" spans="1:8" ht="16.5" customHeight="1">
      <c r="A78" s="42" t="s">
        <v>121</v>
      </c>
      <c r="B78" s="11"/>
      <c r="C78" s="11">
        <v>0</v>
      </c>
      <c r="D78" s="11">
        <v>0</v>
      </c>
      <c r="E78" s="11">
        <v>0</v>
      </c>
      <c r="F78" s="99">
        <v>0</v>
      </c>
      <c r="G78" s="99">
        <v>0</v>
      </c>
      <c r="H78" s="65">
        <v>0</v>
      </c>
    </row>
    <row r="79" spans="1:8" ht="16.5" customHeight="1">
      <c r="A79" s="42" t="s">
        <v>122</v>
      </c>
      <c r="B79" s="11"/>
      <c r="C79" s="11">
        <v>1250</v>
      </c>
      <c r="D79" s="11">
        <v>1696</v>
      </c>
      <c r="E79" s="11">
        <v>1696</v>
      </c>
      <c r="F79" s="99">
        <v>1700</v>
      </c>
      <c r="G79" s="99">
        <v>1700</v>
      </c>
      <c r="H79" s="65">
        <f aca="true" t="shared" si="4" ref="H79:H91">F79/C79</f>
        <v>1.36</v>
      </c>
    </row>
    <row r="80" spans="1:8" ht="16.5" customHeight="1">
      <c r="A80" s="42" t="s">
        <v>124</v>
      </c>
      <c r="B80" s="11"/>
      <c r="C80" s="11">
        <v>10298</v>
      </c>
      <c r="D80" s="11">
        <v>11327</v>
      </c>
      <c r="E80" s="11">
        <v>11327</v>
      </c>
      <c r="F80" s="99">
        <v>10204</v>
      </c>
      <c r="G80" s="99">
        <v>10204</v>
      </c>
      <c r="H80" s="65">
        <f t="shared" si="4"/>
        <v>0.9908720139832977</v>
      </c>
    </row>
    <row r="81" spans="1:8" ht="16.5" customHeight="1">
      <c r="A81" s="42" t="s">
        <v>123</v>
      </c>
      <c r="B81" s="11"/>
      <c r="C81" s="11">
        <v>500</v>
      </c>
      <c r="D81" s="11">
        <v>317</v>
      </c>
      <c r="E81" s="11">
        <v>317</v>
      </c>
      <c r="F81" s="99">
        <v>500</v>
      </c>
      <c r="G81" s="99">
        <v>500</v>
      </c>
      <c r="H81" s="65">
        <f t="shared" si="4"/>
        <v>1</v>
      </c>
    </row>
    <row r="82" spans="1:8" ht="16.5" customHeight="1">
      <c r="A82" s="42" t="s">
        <v>131</v>
      </c>
      <c r="B82" s="11"/>
      <c r="C82" s="11">
        <v>347</v>
      </c>
      <c r="D82" s="11">
        <v>1349</v>
      </c>
      <c r="E82" s="11">
        <v>1349</v>
      </c>
      <c r="F82" s="99">
        <v>350</v>
      </c>
      <c r="G82" s="99">
        <v>350</v>
      </c>
      <c r="H82" s="65">
        <f t="shared" si="4"/>
        <v>1.0086455331412103</v>
      </c>
    </row>
    <row r="83" spans="1:9" ht="13.5" customHeight="1">
      <c r="A83" s="21" t="s">
        <v>106</v>
      </c>
      <c r="B83" s="11">
        <v>80868</v>
      </c>
      <c r="C83" s="22">
        <v>15979</v>
      </c>
      <c r="D83" s="22">
        <v>12335</v>
      </c>
      <c r="E83" s="22">
        <v>12335</v>
      </c>
      <c r="F83" s="103">
        <v>14500</v>
      </c>
      <c r="G83" s="103">
        <v>14500</v>
      </c>
      <c r="H83" s="64">
        <f t="shared" si="4"/>
        <v>0.9074410163339383</v>
      </c>
      <c r="I83" s="1">
        <v>2614</v>
      </c>
    </row>
    <row r="84" spans="1:9" ht="14.25" customHeight="1">
      <c r="A84" s="21" t="s">
        <v>95</v>
      </c>
      <c r="B84" s="11">
        <v>339134</v>
      </c>
      <c r="C84" s="22">
        <f>SUM(C85:C88)</f>
        <v>57000</v>
      </c>
      <c r="D84" s="22">
        <f>SUM(D85:D88)</f>
        <v>60177</v>
      </c>
      <c r="E84" s="22">
        <f>SUM(E85:E88)</f>
        <v>60177</v>
      </c>
      <c r="F84" s="103">
        <f>SUM(F85:F88)</f>
        <v>64600</v>
      </c>
      <c r="G84" s="103">
        <f>SUM(G85:G88)</f>
        <v>64600</v>
      </c>
      <c r="H84" s="64">
        <f t="shared" si="4"/>
        <v>1.1333333333333333</v>
      </c>
      <c r="I84" s="1">
        <v>4409</v>
      </c>
    </row>
    <row r="85" spans="1:8" ht="14.25" customHeight="1">
      <c r="A85" s="42" t="s">
        <v>125</v>
      </c>
      <c r="B85" s="11"/>
      <c r="C85" s="11">
        <v>15000</v>
      </c>
      <c r="D85" s="11">
        <v>10881</v>
      </c>
      <c r="E85" s="11">
        <v>10881</v>
      </c>
      <c r="F85" s="99">
        <v>14500</v>
      </c>
      <c r="G85" s="99">
        <v>14500</v>
      </c>
      <c r="H85" s="65">
        <f t="shared" si="4"/>
        <v>0.9666666666666667</v>
      </c>
    </row>
    <row r="86" spans="1:8" ht="14.25" customHeight="1">
      <c r="A86" s="42" t="s">
        <v>126</v>
      </c>
      <c r="B86" s="11"/>
      <c r="C86" s="11">
        <v>2500</v>
      </c>
      <c r="D86" s="11">
        <v>2490</v>
      </c>
      <c r="E86" s="11">
        <v>2490</v>
      </c>
      <c r="F86" s="99">
        <v>2600</v>
      </c>
      <c r="G86" s="99">
        <v>2600</v>
      </c>
      <c r="H86" s="65">
        <f t="shared" si="4"/>
        <v>1.04</v>
      </c>
    </row>
    <row r="87" spans="1:8" ht="14.25" customHeight="1">
      <c r="A87" s="42" t="s">
        <v>127</v>
      </c>
      <c r="B87" s="11"/>
      <c r="C87" s="11">
        <v>27500</v>
      </c>
      <c r="D87" s="11">
        <v>32782</v>
      </c>
      <c r="E87" s="11">
        <v>32782</v>
      </c>
      <c r="F87" s="99">
        <v>33000</v>
      </c>
      <c r="G87" s="99">
        <v>33000</v>
      </c>
      <c r="H87" s="65">
        <f t="shared" si="4"/>
        <v>1.2</v>
      </c>
    </row>
    <row r="88" spans="1:8" ht="14.25" customHeight="1">
      <c r="A88" s="42" t="s">
        <v>128</v>
      </c>
      <c r="B88" s="11"/>
      <c r="C88" s="11">
        <v>12000</v>
      </c>
      <c r="D88" s="11">
        <v>14024</v>
      </c>
      <c r="E88" s="11">
        <v>14024</v>
      </c>
      <c r="F88" s="99">
        <v>14500</v>
      </c>
      <c r="G88" s="99">
        <v>14500</v>
      </c>
      <c r="H88" s="65">
        <f t="shared" si="4"/>
        <v>1.2083333333333333</v>
      </c>
    </row>
    <row r="89" spans="1:8" ht="15" customHeight="1">
      <c r="A89" s="21" t="s">
        <v>96</v>
      </c>
      <c r="B89" s="11">
        <v>10683</v>
      </c>
      <c r="C89" s="22">
        <v>28276</v>
      </c>
      <c r="D89" s="22">
        <v>39379</v>
      </c>
      <c r="E89" s="22">
        <v>39379</v>
      </c>
      <c r="F89" s="103">
        <v>21623</v>
      </c>
      <c r="G89" s="103">
        <v>21623</v>
      </c>
      <c r="H89" s="64">
        <f t="shared" si="4"/>
        <v>0.7647121233554959</v>
      </c>
    </row>
    <row r="90" spans="1:9" ht="14.25" customHeight="1">
      <c r="A90" s="21" t="s">
        <v>97</v>
      </c>
      <c r="B90" s="11">
        <f>SUM(B91:B94)</f>
        <v>34098</v>
      </c>
      <c r="C90" s="22">
        <v>327125</v>
      </c>
      <c r="D90" s="22">
        <f>SUM(D91:D94)</f>
        <v>223335</v>
      </c>
      <c r="E90" s="22">
        <f>SUM(E91:E94)</f>
        <v>213335</v>
      </c>
      <c r="F90" s="103">
        <f>SUM(F91:F94)</f>
        <v>185976</v>
      </c>
      <c r="G90" s="110">
        <f>SUM(G91:G94)</f>
        <v>195214</v>
      </c>
      <c r="H90" s="64">
        <f t="shared" si="4"/>
        <v>0.5685166220863584</v>
      </c>
      <c r="I90" s="1" t="s">
        <v>115</v>
      </c>
    </row>
    <row r="91" spans="1:8" ht="13.5" customHeight="1">
      <c r="A91" s="30" t="s">
        <v>108</v>
      </c>
      <c r="B91" s="11">
        <v>14643</v>
      </c>
      <c r="C91" s="11">
        <v>178490</v>
      </c>
      <c r="D91" s="11">
        <v>200560</v>
      </c>
      <c r="E91" s="11">
        <v>200560</v>
      </c>
      <c r="F91" s="99">
        <v>185976</v>
      </c>
      <c r="G91" s="109">
        <v>186356</v>
      </c>
      <c r="H91" s="65">
        <f t="shared" si="4"/>
        <v>1.0419407249705865</v>
      </c>
    </row>
    <row r="92" spans="1:8" ht="13.5" customHeight="1">
      <c r="A92" s="19" t="s">
        <v>98</v>
      </c>
      <c r="B92" s="11">
        <v>4455</v>
      </c>
      <c r="C92" s="11">
        <v>0</v>
      </c>
      <c r="D92" s="11">
        <v>12775</v>
      </c>
      <c r="E92" s="11">
        <v>12775</v>
      </c>
      <c r="F92" s="99">
        <v>0</v>
      </c>
      <c r="G92" s="109">
        <v>0</v>
      </c>
      <c r="H92" s="65"/>
    </row>
    <row r="93" spans="1:8" ht="13.5" customHeight="1">
      <c r="A93" s="19" t="s">
        <v>99</v>
      </c>
      <c r="B93" s="11">
        <v>15000</v>
      </c>
      <c r="C93" s="11">
        <v>0</v>
      </c>
      <c r="D93" s="11"/>
      <c r="E93" s="11"/>
      <c r="F93" s="99"/>
      <c r="G93" s="109"/>
      <c r="H93" s="65"/>
    </row>
    <row r="94" spans="1:9" ht="13.5" customHeight="1">
      <c r="A94" s="19" t="s">
        <v>100</v>
      </c>
      <c r="B94" s="11"/>
      <c r="C94" s="47">
        <v>10000</v>
      </c>
      <c r="D94" s="47">
        <v>10000</v>
      </c>
      <c r="E94" s="47"/>
      <c r="F94" s="105">
        <v>0</v>
      </c>
      <c r="G94" s="109">
        <v>8858</v>
      </c>
      <c r="H94" s="65">
        <f>F94/C94</f>
        <v>0</v>
      </c>
      <c r="I94" s="1">
        <v>17096</v>
      </c>
    </row>
    <row r="95" spans="1:8" ht="16.5" customHeight="1">
      <c r="A95" s="26" t="s">
        <v>101</v>
      </c>
      <c r="B95" s="31">
        <f>SUM(B96:B98)</f>
        <v>0</v>
      </c>
      <c r="C95" s="31"/>
      <c r="D95" s="31"/>
      <c r="E95" s="31"/>
      <c r="F95" s="106"/>
      <c r="G95" s="112"/>
      <c r="H95" s="65"/>
    </row>
    <row r="96" spans="1:8" ht="16.5" customHeight="1">
      <c r="A96" s="27" t="s">
        <v>102</v>
      </c>
      <c r="B96" s="31">
        <v>0</v>
      </c>
      <c r="C96" s="31"/>
      <c r="D96" s="31"/>
      <c r="E96" s="31"/>
      <c r="F96" s="106"/>
      <c r="G96" s="112"/>
      <c r="H96" s="65"/>
    </row>
    <row r="97" spans="1:8" ht="14.25" customHeight="1">
      <c r="A97" s="32" t="s">
        <v>103</v>
      </c>
      <c r="B97" s="31"/>
      <c r="C97" s="31"/>
      <c r="D97" s="31"/>
      <c r="E97" s="31"/>
      <c r="F97" s="106"/>
      <c r="G97" s="112"/>
      <c r="H97" s="65"/>
    </row>
    <row r="98" spans="1:8" ht="16.5" customHeight="1">
      <c r="A98" s="27" t="s">
        <v>38</v>
      </c>
      <c r="B98" s="31">
        <v>0</v>
      </c>
      <c r="C98" s="31"/>
      <c r="D98" s="31"/>
      <c r="E98" s="31"/>
      <c r="F98" s="106"/>
      <c r="G98" s="112"/>
      <c r="H98" s="65"/>
    </row>
    <row r="99" spans="1:8" ht="16.5" customHeight="1">
      <c r="A99" s="93"/>
      <c r="B99" s="22"/>
      <c r="C99" s="58"/>
      <c r="D99" s="58"/>
      <c r="E99" s="58"/>
      <c r="F99" s="107"/>
      <c r="G99" s="113"/>
      <c r="H99" s="64"/>
    </row>
    <row r="100" spans="1:8" ht="16.5" customHeight="1">
      <c r="A100" s="27" t="s">
        <v>132</v>
      </c>
      <c r="B100" s="31"/>
      <c r="C100" s="7"/>
      <c r="D100" s="49">
        <v>9204</v>
      </c>
      <c r="E100" s="49">
        <v>9204</v>
      </c>
      <c r="F100" s="108"/>
      <c r="G100" s="114"/>
      <c r="H100" s="64"/>
    </row>
    <row r="101" spans="1:9" ht="18.75" customHeight="1">
      <c r="A101" s="29" t="s">
        <v>149</v>
      </c>
      <c r="B101" s="7">
        <f>B72+B95</f>
        <v>766639</v>
      </c>
      <c r="C101" s="7">
        <v>503776</v>
      </c>
      <c r="D101" s="7">
        <f>SUM(D73+D83+D84+D89+D90+D100)</f>
        <v>435334</v>
      </c>
      <c r="E101" s="7">
        <f>SUM(E73+E83+E84+E89+E90+E100)</f>
        <v>425334</v>
      </c>
      <c r="F101" s="96">
        <f>SUM(F73+F83+F84+F89+F90)</f>
        <v>371714</v>
      </c>
      <c r="G101" s="96">
        <f>SUM(G73+G83+G84+G89+G90)</f>
        <v>380952</v>
      </c>
      <c r="H101" s="64">
        <f>F101/C101</f>
        <v>0.7378557136505114</v>
      </c>
      <c r="I101" s="1" t="s">
        <v>116</v>
      </c>
    </row>
    <row r="102" spans="2:9" ht="13.5" customHeight="1">
      <c r="B102" s="75"/>
      <c r="I102" s="1">
        <v>449386</v>
      </c>
    </row>
    <row r="103" spans="1:4" ht="13.5" customHeight="1">
      <c r="A103" s="33" t="s">
        <v>104</v>
      </c>
      <c r="B103" s="34" t="e">
        <f>B8-B101</f>
        <v>#REF!</v>
      </c>
      <c r="C103" s="35">
        <f>H8-H101</f>
        <v>-0.7378557136505114</v>
      </c>
      <c r="D103" s="35"/>
    </row>
    <row r="104" ht="13.5" customHeight="1">
      <c r="B104" s="75"/>
    </row>
    <row r="105" ht="13.5" customHeight="1">
      <c r="B105" s="75"/>
    </row>
    <row r="106" ht="13.5" customHeight="1">
      <c r="B106" s="75"/>
    </row>
    <row r="107" ht="13.5" customHeight="1">
      <c r="B107" s="75"/>
    </row>
    <row r="108" ht="13.5" customHeight="1">
      <c r="B108" s="75"/>
    </row>
    <row r="109" ht="13.5" customHeight="1">
      <c r="B109" s="75"/>
    </row>
    <row r="110" ht="13.5" customHeight="1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</sheetData>
  <sheetProtection selectLockedCells="1" selectUnlockedCells="1"/>
  <mergeCells count="5">
    <mergeCell ref="A4:C4"/>
    <mergeCell ref="A5:C5"/>
    <mergeCell ref="A2:N2"/>
    <mergeCell ref="C6:H6"/>
    <mergeCell ref="A1:O1"/>
  </mergeCells>
  <printOptions/>
  <pageMargins left="0" right="0" top="0.15748031496062992" bottom="0.15748031496062992" header="0.5118110236220472" footer="0.5118110236220472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Windows-felhasználó</cp:lastModifiedBy>
  <cp:lastPrinted>2020-03-19T12:49:22Z</cp:lastPrinted>
  <dcterms:created xsi:type="dcterms:W3CDTF">2016-03-07T14:14:28Z</dcterms:created>
  <dcterms:modified xsi:type="dcterms:W3CDTF">2020-03-24T14:11:34Z</dcterms:modified>
  <cp:category/>
  <cp:version/>
  <cp:contentType/>
  <cp:contentStatus/>
</cp:coreProperties>
</file>