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240" yWindow="3240" windowWidth="14400" windowHeight="10725"/>
  </bookViews>
  <sheets>
    <sheet name="2019 évizárszámadás" sheetId="22" r:id="rId1"/>
    <sheet name="Munka2" sheetId="25" r:id="rId2"/>
    <sheet name="Munka1" sheetId="24" state="hidden" r:id="rId3"/>
    <sheet name="Védőnő" sheetId="23" state="hidden" r:id="rId4"/>
  </sheets>
  <definedNames>
    <definedName name="_xlnm.Print_Area" localSheetId="0">'2019 évizárszámadás'!$A$1:$I$415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6" i="22"/>
  <c r="H382"/>
  <c r="H380"/>
  <c r="H379"/>
  <c r="H378"/>
  <c r="H377"/>
  <c r="H376"/>
  <c r="H372"/>
  <c r="H364"/>
  <c r="H355"/>
  <c r="H354"/>
  <c r="H353"/>
  <c r="H352"/>
  <c r="H340"/>
  <c r="H339"/>
  <c r="H338"/>
  <c r="H337"/>
  <c r="H336"/>
  <c r="H328"/>
  <c r="H327"/>
  <c r="H326"/>
  <c r="H325"/>
  <c r="H324"/>
  <c r="H316"/>
  <c r="H315"/>
  <c r="H313"/>
  <c r="H312"/>
  <c r="H310"/>
  <c r="H309"/>
  <c r="H308"/>
  <c r="H307"/>
  <c r="H299"/>
  <c r="H298"/>
  <c r="H297"/>
  <c r="H296"/>
  <c r="H288"/>
  <c r="H287"/>
  <c r="H286"/>
  <c r="H285"/>
  <c r="H284"/>
  <c r="H283"/>
  <c r="H282"/>
  <c r="H274"/>
  <c r="H273"/>
  <c r="H271"/>
  <c r="H270"/>
  <c r="H269"/>
  <c r="H268"/>
  <c r="H267"/>
  <c r="H266"/>
  <c r="H265"/>
  <c r="H257"/>
  <c r="H256"/>
  <c r="H255"/>
  <c r="H254"/>
  <c r="H252"/>
  <c r="H251"/>
  <c r="H243"/>
  <c r="H242"/>
  <c r="H240"/>
  <c r="H239"/>
  <c r="H238"/>
  <c r="H237"/>
  <c r="H233"/>
  <c r="H225"/>
  <c r="H223"/>
  <c r="H222"/>
  <c r="H221"/>
  <c r="H220"/>
  <c r="H218"/>
  <c r="H217"/>
  <c r="H213"/>
  <c r="H205"/>
  <c r="H204"/>
  <c r="H203"/>
  <c r="H200"/>
  <c r="H192"/>
  <c r="H191"/>
  <c r="H189"/>
  <c r="H188"/>
  <c r="H187"/>
  <c r="H186"/>
  <c r="H180"/>
  <c r="H179"/>
  <c r="H178"/>
  <c r="H177"/>
  <c r="H176"/>
  <c r="H175"/>
  <c r="H174"/>
  <c r="H171"/>
  <c r="H164"/>
  <c r="H163"/>
  <c r="H159"/>
  <c r="H158"/>
  <c r="H156"/>
  <c r="H155"/>
  <c r="H154"/>
  <c r="H153"/>
  <c r="H146"/>
  <c r="H144"/>
  <c r="H143"/>
  <c r="H142"/>
  <c r="H134"/>
  <c r="H126"/>
  <c r="H125"/>
  <c r="H117"/>
  <c r="H116"/>
  <c r="H115"/>
  <c r="H114"/>
  <c r="H110"/>
  <c r="H108"/>
  <c r="H107"/>
  <c r="H106"/>
  <c r="H97"/>
  <c r="H96"/>
  <c r="H94"/>
  <c r="H93"/>
  <c r="H85"/>
  <c r="H84"/>
  <c r="H82"/>
  <c r="H81"/>
  <c r="H80"/>
  <c r="H72"/>
  <c r="H71"/>
  <c r="H69"/>
  <c r="H68"/>
  <c r="H66"/>
  <c r="H65"/>
  <c r="H64"/>
  <c r="H63"/>
  <c r="H61"/>
  <c r="H60"/>
  <c r="H52"/>
  <c r="H51"/>
  <c r="H49"/>
  <c r="H48"/>
  <c r="H46"/>
  <c r="H45"/>
  <c r="H44"/>
  <c r="H43"/>
  <c r="H40"/>
  <c r="H38"/>
  <c r="H37"/>
  <c r="H29"/>
  <c r="H27"/>
  <c r="H26"/>
  <c r="H24"/>
  <c r="H23"/>
  <c r="H21"/>
  <c r="H20"/>
  <c r="H19"/>
  <c r="H18"/>
  <c r="H17"/>
  <c r="H16"/>
  <c r="H14"/>
  <c r="H11"/>
  <c r="H10"/>
  <c r="E397"/>
  <c r="E349"/>
  <c r="E398"/>
  <c r="D356"/>
  <c r="D341"/>
  <c r="D342" s="1"/>
  <c r="D317"/>
  <c r="D311"/>
  <c r="D300"/>
  <c r="D301" s="1"/>
  <c r="D289"/>
  <c r="D290" s="1"/>
  <c r="D272"/>
  <c r="D258"/>
  <c r="D253"/>
  <c r="D234"/>
  <c r="D235" s="1"/>
  <c r="D226"/>
  <c r="D214"/>
  <c r="D215" s="1"/>
  <c r="D206"/>
  <c r="D207" s="1"/>
  <c r="D201"/>
  <c r="D190"/>
  <c r="D181"/>
  <c r="D185" s="1"/>
  <c r="D165"/>
  <c r="D145"/>
  <c r="D147" s="1"/>
  <c r="D127"/>
  <c r="D128" s="1"/>
  <c r="D118"/>
  <c r="D119" s="1"/>
  <c r="D111"/>
  <c r="D109"/>
  <c r="D86"/>
  <c r="D83"/>
  <c r="D73"/>
  <c r="D70"/>
  <c r="D67"/>
  <c r="D62"/>
  <c r="D405" s="1"/>
  <c r="D47"/>
  <c r="D39"/>
  <c r="D41" s="1"/>
  <c r="D15"/>
  <c r="D409" l="1"/>
  <c r="D87"/>
  <c r="D112"/>
  <c r="D259"/>
  <c r="D74"/>
  <c r="E258"/>
  <c r="H258" s="1"/>
  <c r="E253"/>
  <c r="H253" s="1"/>
  <c r="E406"/>
  <c r="E47"/>
  <c r="H47" s="1"/>
  <c r="C47"/>
  <c r="E259" l="1"/>
  <c r="H259" s="1"/>
  <c r="E356"/>
  <c r="H356" s="1"/>
  <c r="E317"/>
  <c r="H317" s="1"/>
  <c r="E314"/>
  <c r="H314" s="1"/>
  <c r="D314"/>
  <c r="D318" s="1"/>
  <c r="E70"/>
  <c r="H70" s="1"/>
  <c r="D397" l="1"/>
  <c r="H397" s="1"/>
  <c r="D396"/>
  <c r="D395"/>
  <c r="D394"/>
  <c r="D53"/>
  <c r="E50"/>
  <c r="D50"/>
  <c r="D406"/>
  <c r="H406" s="1"/>
  <c r="E381"/>
  <c r="D381"/>
  <c r="D373"/>
  <c r="E384"/>
  <c r="D384"/>
  <c r="C384"/>
  <c r="C381"/>
  <c r="E373"/>
  <c r="C373"/>
  <c r="C374" s="1"/>
  <c r="E365"/>
  <c r="D365"/>
  <c r="D366" s="1"/>
  <c r="E341"/>
  <c r="E329"/>
  <c r="D329"/>
  <c r="D330" s="1"/>
  <c r="E311"/>
  <c r="E300"/>
  <c r="E289"/>
  <c r="E275"/>
  <c r="D275"/>
  <c r="D276" s="1"/>
  <c r="E272"/>
  <c r="H272" s="1"/>
  <c r="E244"/>
  <c r="D244"/>
  <c r="D241"/>
  <c r="E241"/>
  <c r="E234"/>
  <c r="E226"/>
  <c r="H226" s="1"/>
  <c r="E219"/>
  <c r="D219"/>
  <c r="D411" s="1"/>
  <c r="E214"/>
  <c r="E206"/>
  <c r="E201"/>
  <c r="H201" s="1"/>
  <c r="E190"/>
  <c r="H190" s="1"/>
  <c r="E193"/>
  <c r="D193"/>
  <c r="D194" s="1"/>
  <c r="E181"/>
  <c r="E172"/>
  <c r="D172"/>
  <c r="D160"/>
  <c r="D162" s="1"/>
  <c r="C165"/>
  <c r="E165"/>
  <c r="H165" s="1"/>
  <c r="E160"/>
  <c r="E145"/>
  <c r="D135"/>
  <c r="D136" s="1"/>
  <c r="E135"/>
  <c r="E127"/>
  <c r="E118"/>
  <c r="E111"/>
  <c r="E109"/>
  <c r="H109" s="1"/>
  <c r="D99"/>
  <c r="D410" s="1"/>
  <c r="E99"/>
  <c r="E95"/>
  <c r="D95"/>
  <c r="E86"/>
  <c r="H86" s="1"/>
  <c r="E83"/>
  <c r="H83" s="1"/>
  <c r="E73"/>
  <c r="H73" s="1"/>
  <c r="E67"/>
  <c r="H67" s="1"/>
  <c r="E62"/>
  <c r="H62" s="1"/>
  <c r="E53"/>
  <c r="E39"/>
  <c r="D30"/>
  <c r="D412" s="1"/>
  <c r="D28"/>
  <c r="E28"/>
  <c r="E25"/>
  <c r="D25"/>
  <c r="E30"/>
  <c r="E22"/>
  <c r="D22"/>
  <c r="E15"/>
  <c r="H15" s="1"/>
  <c r="E12"/>
  <c r="D12"/>
  <c r="D407" l="1"/>
  <c r="H25"/>
  <c r="H95"/>
  <c r="H219"/>
  <c r="H12"/>
  <c r="H193"/>
  <c r="H244"/>
  <c r="H381"/>
  <c r="E412"/>
  <c r="H412" s="1"/>
  <c r="H30"/>
  <c r="E128"/>
  <c r="H128" s="1"/>
  <c r="H127"/>
  <c r="H160"/>
  <c r="E162"/>
  <c r="H162" s="1"/>
  <c r="E215"/>
  <c r="H215" s="1"/>
  <c r="H214"/>
  <c r="E235"/>
  <c r="H235" s="1"/>
  <c r="H234"/>
  <c r="E290"/>
  <c r="H290" s="1"/>
  <c r="H289"/>
  <c r="E330"/>
  <c r="H330" s="1"/>
  <c r="H329"/>
  <c r="D413"/>
  <c r="E136"/>
  <c r="H136" s="1"/>
  <c r="H135"/>
  <c r="H172"/>
  <c r="H241"/>
  <c r="E301"/>
  <c r="H301" s="1"/>
  <c r="H300"/>
  <c r="E342"/>
  <c r="H342" s="1"/>
  <c r="H341"/>
  <c r="E374"/>
  <c r="H373"/>
  <c r="H384"/>
  <c r="E41"/>
  <c r="H41" s="1"/>
  <c r="H39"/>
  <c r="E395"/>
  <c r="H395" s="1"/>
  <c r="E396"/>
  <c r="H396" s="1"/>
  <c r="H111"/>
  <c r="E185"/>
  <c r="H185" s="1"/>
  <c r="H181"/>
  <c r="E318"/>
  <c r="H318" s="1"/>
  <c r="H311"/>
  <c r="H22"/>
  <c r="H28"/>
  <c r="H53"/>
  <c r="E410"/>
  <c r="H410" s="1"/>
  <c r="H99"/>
  <c r="E119"/>
  <c r="H119" s="1"/>
  <c r="H118"/>
  <c r="E147"/>
  <c r="H147" s="1"/>
  <c r="H145"/>
  <c r="E207"/>
  <c r="H207" s="1"/>
  <c r="H206"/>
  <c r="H275"/>
  <c r="E366"/>
  <c r="H366" s="1"/>
  <c r="H365"/>
  <c r="H50"/>
  <c r="D374"/>
  <c r="D393"/>
  <c r="E393"/>
  <c r="D408"/>
  <c r="E408"/>
  <c r="E405"/>
  <c r="H405" s="1"/>
  <c r="E413"/>
  <c r="H413" s="1"/>
  <c r="D31"/>
  <c r="D245"/>
  <c r="E74"/>
  <c r="H74" s="1"/>
  <c r="E407"/>
  <c r="H407" s="1"/>
  <c r="D54"/>
  <c r="E409"/>
  <c r="H409" s="1"/>
  <c r="E392"/>
  <c r="E54"/>
  <c r="E276"/>
  <c r="D399"/>
  <c r="D392"/>
  <c r="E385"/>
  <c r="D385"/>
  <c r="E399"/>
  <c r="H399" s="1"/>
  <c r="E245"/>
  <c r="E227"/>
  <c r="E394"/>
  <c r="H394" s="1"/>
  <c r="E411"/>
  <c r="H411" s="1"/>
  <c r="D227"/>
  <c r="C385"/>
  <c r="E87"/>
  <c r="H87" s="1"/>
  <c r="D100"/>
  <c r="E112"/>
  <c r="H112" s="1"/>
  <c r="E100"/>
  <c r="E31"/>
  <c r="F200"/>
  <c r="F171"/>
  <c r="H31" l="1"/>
  <c r="E194"/>
  <c r="H194" s="1"/>
  <c r="H408"/>
  <c r="H227"/>
  <c r="H385"/>
  <c r="H54"/>
  <c r="H393"/>
  <c r="H245"/>
  <c r="H392"/>
  <c r="H374"/>
  <c r="H100"/>
  <c r="D414"/>
  <c r="E414"/>
  <c r="D400"/>
  <c r="E400"/>
  <c r="C329"/>
  <c r="C73"/>
  <c r="H400" l="1"/>
  <c r="H414"/>
  <c r="C25"/>
  <c r="C22" l="1"/>
  <c r="C86"/>
  <c r="C160" l="1"/>
  <c r="C162" s="1"/>
  <c r="C412" l="1"/>
  <c r="C406"/>
  <c r="C356"/>
  <c r="C392"/>
  <c r="C70"/>
  <c r="C28"/>
  <c r="C15"/>
  <c r="C214"/>
  <c r="C219"/>
  <c r="C411" s="1"/>
  <c r="C181"/>
  <c r="C226"/>
  <c r="C311"/>
  <c r="C289"/>
  <c r="C272"/>
  <c r="C244"/>
  <c r="C241"/>
  <c r="C62"/>
  <c r="C67"/>
  <c r="C53"/>
  <c r="C39"/>
  <c r="C258"/>
  <c r="C234"/>
  <c r="C206"/>
  <c r="C201"/>
  <c r="C190"/>
  <c r="C184"/>
  <c r="C172"/>
  <c r="C145"/>
  <c r="C394" s="1"/>
  <c r="C135"/>
  <c r="C127"/>
  <c r="C118"/>
  <c r="C111"/>
  <c r="C109"/>
  <c r="C99"/>
  <c r="C12"/>
  <c r="C259" l="1"/>
  <c r="C31"/>
  <c r="C74"/>
  <c r="C207"/>
  <c r="C100"/>
  <c r="C128"/>
  <c r="C119"/>
  <c r="C396"/>
  <c r="C235"/>
  <c r="F234"/>
  <c r="C41"/>
  <c r="C215"/>
  <c r="F214"/>
  <c r="C136"/>
  <c r="C408"/>
  <c r="C54"/>
  <c r="C405"/>
  <c r="C413"/>
  <c r="C399"/>
  <c r="C147"/>
  <c r="G147" s="1"/>
  <c r="G415" s="1"/>
  <c r="C245"/>
  <c r="C409"/>
  <c r="C395"/>
  <c r="C227"/>
  <c r="C410"/>
  <c r="C300"/>
  <c r="C330"/>
  <c r="C341"/>
  <c r="C112"/>
  <c r="C83"/>
  <c r="C318"/>
  <c r="C185"/>
  <c r="C194" s="1"/>
  <c r="C276"/>
  <c r="C290"/>
  <c r="F415" l="1"/>
  <c r="C393"/>
  <c r="C400" s="1"/>
  <c r="C342"/>
  <c r="C87"/>
  <c r="C301"/>
  <c r="C407"/>
  <c r="C414" s="1"/>
</calcChain>
</file>

<file path=xl/sharedStrings.xml><?xml version="1.0" encoding="utf-8"?>
<sst xmlns="http://schemas.openxmlformats.org/spreadsheetml/2006/main" count="686" uniqueCount="243">
  <si>
    <t>Bevételek összesen: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</si>
  <si>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</si>
  <si>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</si>
  <si>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</si>
  <si>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</si>
  <si>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</si>
  <si>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</si>
  <si>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</si>
  <si>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</si>
  <si>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</si>
  <si>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</si>
  <si>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</si>
  <si>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</si>
  <si>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</si>
  <si>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</si>
  <si>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</si>
  <si>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</si>
  <si>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</si>
  <si>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</si>
  <si>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</si>
  <si>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Működési célú bevételek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</si>
  <si>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</si>
  <si>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</si>
  <si>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</si>
  <si>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</si>
  <si>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</si>
  <si>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</si>
  <si>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</si>
  <si>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</si>
  <si>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</si>
  <si>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</si>
  <si>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</si>
  <si>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</si>
  <si>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</si>
  <si>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</si>
  <si>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</si>
  <si>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</si>
  <si>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</si>
  <si>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</si>
  <si>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</si>
  <si>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</si>
  <si>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Közös hivatal működési kiadásainak támogatása</t>
  </si>
  <si>
    <t>Helyi adók összesen</t>
  </si>
  <si>
    <t xml:space="preserve">Települési önkormányzatok könyvtári, közművelődési feladatok támogatása </t>
  </si>
  <si>
    <t>B4</t>
  </si>
  <si>
    <t>K311</t>
  </si>
  <si>
    <t>K312</t>
  </si>
  <si>
    <t>K331</t>
  </si>
  <si>
    <t>K351</t>
  </si>
  <si>
    <t>K32</t>
  </si>
  <si>
    <t>K31</t>
  </si>
  <si>
    <t>K6</t>
  </si>
  <si>
    <t>K7</t>
  </si>
  <si>
    <t>K11</t>
  </si>
  <si>
    <t>BURSA HUNGARICA ösztöndíj</t>
  </si>
  <si>
    <t>Egyéb üzemeltetési szolgáltatádsok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</si>
  <si>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</si>
  <si>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</si>
  <si>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</si>
  <si>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</si>
  <si>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</si>
  <si>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</si>
  <si>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</si>
  <si>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</si>
  <si>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</si>
  <si>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</si>
  <si>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</si>
  <si>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</si>
  <si>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</si>
  <si>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</si>
  <si>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</si>
  <si>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</si>
  <si>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</si>
  <si>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</si>
  <si>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</si>
  <si>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</si>
  <si>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</si>
  <si>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</si>
  <si>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</si>
  <si>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</si>
  <si>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</si>
  <si>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</si>
  <si>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</si>
  <si>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</si>
  <si>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</si>
  <si>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</si>
  <si>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</si>
  <si>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</si>
  <si>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</si>
  <si>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Kommunikációs szolgáltatások igénybevétele</t>
  </si>
  <si>
    <t>B343</t>
  </si>
  <si>
    <t>B35107</t>
  </si>
  <si>
    <t>B355</t>
  </si>
  <si>
    <t>B354</t>
  </si>
  <si>
    <t>B11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</si>
  <si>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</si>
  <si>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</si>
  <si>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</si>
  <si>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</si>
  <si>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</si>
  <si>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</si>
  <si>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</si>
  <si>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</si>
  <si>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</si>
  <si>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</si>
  <si>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</si>
  <si>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</si>
  <si>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</si>
  <si>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</si>
  <si>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</si>
  <si>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</si>
  <si>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</si>
  <si>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</si>
  <si>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</si>
  <si>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</si>
  <si>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</si>
  <si>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</si>
  <si>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</si>
  <si>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</si>
  <si>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</si>
  <si>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</si>
  <si>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</si>
  <si>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Különféle befizetések  (ÁFA)</t>
  </si>
  <si>
    <t>Fejlesztési kiadások összesen</t>
  </si>
  <si>
    <t>Fejlesztési kiadások ÁFA</t>
  </si>
  <si>
    <t>045160 Közutak, hidak, alagutak üzemeltetése, fenntartása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</si>
  <si>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</si>
  <si>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</si>
  <si>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</si>
  <si>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</si>
  <si>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</si>
  <si>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</si>
  <si>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841908 Általános tartalék elszámolása</t>
  </si>
  <si>
    <t>074031 Család- és nővédelem, egészségügyi gondozás</t>
  </si>
  <si>
    <t>074032 Ifjúság - egészségügyi gondozás</t>
  </si>
  <si>
    <t>041233 FoHe támogatás , hosszabb időtartamú közfoglalkoztatás</t>
  </si>
  <si>
    <t>091140 Óvodai nevelés, ellátás működési kiadásai</t>
  </si>
  <si>
    <t>Belföldi kiadás finanszirozásai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</si>
  <si>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</si>
  <si>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</si>
  <si>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</si>
  <si>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</si>
  <si>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</si>
  <si>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</si>
  <si>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</si>
  <si>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 xml:space="preserve">OEP finanszírozási többlet (Kincsesbánya műk kiad.  98 fő hozzájárulás </t>
  </si>
  <si>
    <t>082092 Közművelődési tevékenység támogatása</t>
  </si>
  <si>
    <t>018030 Támogatás célú finanszírozási műveletek</t>
  </si>
  <si>
    <t>900020 Önkormányzatok, TKT elszámolásai</t>
  </si>
  <si>
    <t>OEP finanszírozási többlet (Isztimér mük kiad. Hozzájárulás  61  fő)</t>
  </si>
  <si>
    <t>Konyha működési kiadásainak támogatása</t>
  </si>
  <si>
    <t>Mór TKT</t>
  </si>
  <si>
    <t>Pénzügyi alap</t>
  </si>
  <si>
    <t>Mór Város buszöböl</t>
  </si>
  <si>
    <t>Munkaruha, szerszámok</t>
  </si>
  <si>
    <t>Kisértékű eszközök beszerzése</t>
  </si>
  <si>
    <t>Kisértékű eszközök ÁFA</t>
  </si>
  <si>
    <t>Kisértékű eszközök összesen:</t>
  </si>
  <si>
    <t>016080 Kiemelt állami és önkormányzati rendezvények</t>
  </si>
  <si>
    <t>066010 Zöldterület kezelés</t>
  </si>
  <si>
    <t>Rászoruló gyermekek szünidei étkeztetése</t>
  </si>
  <si>
    <t>ÁHT-n belüli támogatások összesen:</t>
  </si>
  <si>
    <t>K914</t>
  </si>
  <si>
    <t>Egyéb működési támogatások ÁHT-n belülről</t>
  </si>
  <si>
    <t>Szociális Alapszolgáltató Mór</t>
  </si>
  <si>
    <t>Hulladékgazdálkodási Társulás</t>
  </si>
  <si>
    <t>Fejlesztések összesen:</t>
  </si>
  <si>
    <t>Felújítási kiadások összesen</t>
  </si>
  <si>
    <t>Felújítási kiadások ÁFA</t>
  </si>
  <si>
    <t>Fejlesztési kiadások</t>
  </si>
  <si>
    <t>082044 Könyvtári szolgáltatások</t>
  </si>
  <si>
    <t>Közüzemi díjak, távhő szolgáltatás</t>
  </si>
  <si>
    <t>Egyéb közhatalmi bevételek</t>
  </si>
  <si>
    <t>018010 Önkormányzatok elszámolásai központi költségvetéssel</t>
  </si>
  <si>
    <t>Szociális, gyermekjóléti és gyermekétkeztetési feladatok támogatása</t>
  </si>
  <si>
    <t>Önkormányzatok működésének általános támogatása</t>
  </si>
  <si>
    <t>045161 Kerékpárutak építése</t>
  </si>
  <si>
    <t>Felújítási kiadások (energetikai felújítás)</t>
  </si>
  <si>
    <t>Fejlesztési-felújítási kiadások</t>
  </si>
  <si>
    <t>Fejlesztési-felújítási kiadások összesen:</t>
  </si>
  <si>
    <t>Befizetendő ÁFA</t>
  </si>
  <si>
    <t>Felújítási kiadások</t>
  </si>
  <si>
    <t>Müködési célő költségvetési támogatások és kiegészítések</t>
  </si>
  <si>
    <t>082091 Közművelődési intézmények, közösségi színterek működtetése</t>
  </si>
  <si>
    <t>Elöző évi elszámolásból származó kiadások</t>
  </si>
  <si>
    <t>ÁHT-n belüli támogatások (Közös Hiv:37,5%+Vnő 38%)</t>
  </si>
  <si>
    <t xml:space="preserve">Testvértelepülési látogatás </t>
  </si>
  <si>
    <t>Felújítási kiadások (lépcső)</t>
  </si>
  <si>
    <t>Kincsesbánya Önkormányzat 2019. évi bevételei</t>
  </si>
  <si>
    <t>Kincsesbánya Önkormányzat 2019. évi kiadásai</t>
  </si>
  <si>
    <t>Önkormányzati támogatás helyi civil szervezeteknek (540+300)</t>
  </si>
  <si>
    <t xml:space="preserve">K5 </t>
  </si>
  <si>
    <t>Adatok Ft-ban</t>
  </si>
  <si>
    <t>Módosított előirányzat</t>
  </si>
  <si>
    <t>B6</t>
  </si>
  <si>
    <t>Háztartásoktól műköséai célú támogatások visszatárülése</t>
  </si>
  <si>
    <t>Fejlesztési kiadások(számít. eszközök, egyéb eszközök beszerzése)</t>
  </si>
  <si>
    <t>fejlesztési-felújítási kiadások Áfa</t>
  </si>
  <si>
    <t>B65</t>
  </si>
  <si>
    <t xml:space="preserve">Vállalkozásoktól átvett pénzeszközök műk. célú pénzeszk. </t>
  </si>
  <si>
    <t>Elszámolásból származó bevételek</t>
  </si>
  <si>
    <t>K502</t>
  </si>
  <si>
    <t xml:space="preserve">Helyi önk. előző évi elsz. származó kiadások teljesítése </t>
  </si>
  <si>
    <t>ÁHT-n belüli megelőlegezések visszafizetése</t>
  </si>
  <si>
    <t>K64</t>
  </si>
  <si>
    <t>K67</t>
  </si>
  <si>
    <t>Fejlesztési kiadások (telefon)</t>
  </si>
  <si>
    <t>Fejlesztési kiadáok összesen:</t>
  </si>
  <si>
    <t>84031 Civil szervezetek működési támogatása</t>
  </si>
  <si>
    <t>Fejlesztési kiadások Áfa</t>
  </si>
  <si>
    <t>Fejlesztési kiadások összesen:</t>
  </si>
  <si>
    <t>ÁFA kiadások (Fordított Áfa)</t>
  </si>
  <si>
    <t>106020 Lakásfenntartással, lakhatással összefüggő ellátások</t>
  </si>
  <si>
    <t>Dologi kiadások összesen</t>
  </si>
  <si>
    <t>Kiadások</t>
  </si>
  <si>
    <t>072111 Háziorvosi alapellátás</t>
  </si>
  <si>
    <t>Szolgáltatások</t>
  </si>
  <si>
    <t>Egyéb dologi kiadások</t>
  </si>
  <si>
    <t>Fejlesztéis kiadások Áfa</t>
  </si>
  <si>
    <t>Támogatások, visszatérülések</t>
  </si>
  <si>
    <t>Kincsesbánya Község Önkormányzata 2019. évi költségvetése</t>
  </si>
  <si>
    <t>Közüzemi díjak+ karbantartás kisjavítás</t>
  </si>
  <si>
    <t>K71</t>
  </si>
  <si>
    <t>K74</t>
  </si>
  <si>
    <t>Ingatlanok felújítása</t>
  </si>
  <si>
    <t>Ingatlanok felújítása Áfa</t>
  </si>
  <si>
    <t>K123</t>
  </si>
  <si>
    <t>Egyéb személyi juttatások</t>
  </si>
  <si>
    <t>Szakmai tevékenységet segytő szolgáltatások</t>
  </si>
  <si>
    <t>Működési célú pénzeszköz átadás ÁHT-n belülre</t>
  </si>
  <si>
    <t>Karbantartás kisjavítás</t>
  </si>
  <si>
    <t>Müködési kiadások összesen</t>
  </si>
  <si>
    <t>Müködési célú előzetesen felszámított Áfa+ egyéb dologi kiadások</t>
  </si>
  <si>
    <t>Egyéb szolgáltatások teljeítése</t>
  </si>
  <si>
    <t>Előzetesen felszámított működési célú ÁFA</t>
  </si>
  <si>
    <t>Teljesítés</t>
  </si>
  <si>
    <t>%</t>
  </si>
  <si>
    <t>B8</t>
  </si>
  <si>
    <t>Államháztartáson belüli megelőlegezések</t>
  </si>
  <si>
    <t>B814</t>
  </si>
  <si>
    <t>Elöző évi megelőlegezések</t>
  </si>
  <si>
    <t>Működési bevételek (kötbér)</t>
  </si>
  <si>
    <t>10. számú melléklet a 9/2020.(VII. 13.) önkormányzati rendelethez</t>
  </si>
</sst>
</file>

<file path=xl/styles.xml><?xml version="1.0" encoding="utf-8"?>
<styleSheet xmlns="http://schemas.openxmlformats.org/spreadsheetml/2006/main">
  <fonts count="20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sz val="9"/>
      <name val="Arial CE"/>
      <charset val="238"/>
    </font>
    <font>
      <b/>
      <sz val="12"/>
      <color theme="1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15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vertical="center" shrinkToFit="1"/>
    </xf>
    <xf numFmtId="0" fontId="15" fillId="3" borderId="1" xfId="0" applyFont="1" applyFill="1" applyBorder="1" applyAlignment="1">
      <alignment vertical="center" wrapText="1"/>
    </xf>
    <xf numFmtId="3" fontId="11" fillId="2" borderId="0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shrinkToFit="1"/>
    </xf>
    <xf numFmtId="0" fontId="7" fillId="3" borderId="7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horizontal="left" vertical="center" shrinkToFit="1"/>
    </xf>
    <xf numFmtId="0" fontId="8" fillId="3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3" fontId="7" fillId="3" borderId="12" xfId="0" applyNumberFormat="1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16" fontId="2" fillId="2" borderId="11" xfId="0" applyNumberFormat="1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vertical="center"/>
    </xf>
    <xf numFmtId="0" fontId="15" fillId="3" borderId="11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3" fontId="2" fillId="3" borderId="18" xfId="0" applyNumberFormat="1" applyFont="1" applyFill="1" applyBorder="1" applyAlignment="1">
      <alignment vertical="center"/>
    </xf>
    <xf numFmtId="0" fontId="2" fillId="3" borderId="11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horizontal="right" vertical="center" wrapText="1"/>
    </xf>
    <xf numFmtId="0" fontId="14" fillId="3" borderId="11" xfId="0" applyFont="1" applyFill="1" applyBorder="1" applyAlignment="1">
      <alignment horizontal="left" vertical="center" wrapText="1"/>
    </xf>
    <xf numFmtId="3" fontId="15" fillId="3" borderId="12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vertical="center"/>
    </xf>
    <xf numFmtId="3" fontId="19" fillId="0" borderId="1" xfId="0" applyNumberFormat="1" applyFont="1" applyBorder="1" applyAlignment="1">
      <alignment vertical="center"/>
    </xf>
    <xf numFmtId="3" fontId="19" fillId="3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Border="1" applyAlignment="1">
      <alignment horizontal="right" vertical="center"/>
    </xf>
    <xf numFmtId="3" fontId="2" fillId="0" borderId="27" xfId="0" applyNumberFormat="1" applyFont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7" fillId="3" borderId="3" xfId="0" applyNumberFormat="1" applyFont="1" applyFill="1" applyBorder="1" applyAlignment="1">
      <alignment vertical="center"/>
    </xf>
    <xf numFmtId="3" fontId="11" fillId="2" borderId="30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2" borderId="35" xfId="0" applyNumberFormat="1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3" fontId="7" fillId="2" borderId="3" xfId="0" applyNumberFormat="1" applyFont="1" applyFill="1" applyBorder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3" fontId="14" fillId="2" borderId="3" xfId="0" applyNumberFormat="1" applyFont="1" applyFill="1" applyBorder="1" applyAlignment="1">
      <alignment horizontal="right" vertical="center" wrapText="1"/>
    </xf>
    <xf numFmtId="3" fontId="11" fillId="2" borderId="30" xfId="0" applyNumberFormat="1" applyFont="1" applyFill="1" applyBorder="1" applyAlignment="1">
      <alignment horizontal="right" vertical="center" wrapText="1"/>
    </xf>
    <xf numFmtId="3" fontId="2" fillId="3" borderId="3" xfId="0" applyNumberFormat="1" applyFont="1" applyFill="1" applyBorder="1" applyAlignment="1">
      <alignment horizontal="right" vertical="center"/>
    </xf>
    <xf numFmtId="3" fontId="7" fillId="3" borderId="3" xfId="0" applyNumberFormat="1" applyFont="1" applyFill="1" applyBorder="1" applyAlignment="1">
      <alignment horizontal="right" vertical="center"/>
    </xf>
    <xf numFmtId="3" fontId="11" fillId="2" borderId="30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vertical="center"/>
    </xf>
    <xf numFmtId="3" fontId="19" fillId="0" borderId="2" xfId="0" applyNumberFormat="1" applyFont="1" applyBorder="1" applyAlignment="1">
      <alignment vertical="center"/>
    </xf>
    <xf numFmtId="3" fontId="2" fillId="3" borderId="27" xfId="0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horizontal="right" vertical="center"/>
    </xf>
    <xf numFmtId="3" fontId="11" fillId="3" borderId="30" xfId="0" applyNumberFormat="1" applyFont="1" applyFill="1" applyBorder="1" applyAlignment="1">
      <alignment vertical="center"/>
    </xf>
    <xf numFmtId="3" fontId="2" fillId="3" borderId="35" xfId="0" applyNumberFormat="1" applyFont="1" applyFill="1" applyBorder="1" applyAlignment="1">
      <alignment vertical="center"/>
    </xf>
    <xf numFmtId="3" fontId="7" fillId="3" borderId="3" xfId="0" applyNumberFormat="1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 wrapText="1"/>
    </xf>
    <xf numFmtId="3" fontId="7" fillId="3" borderId="35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3" fontId="7" fillId="3" borderId="35" xfId="0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 wrapText="1"/>
    </xf>
    <xf numFmtId="3" fontId="11" fillId="3" borderId="37" xfId="0" applyNumberFormat="1" applyFont="1" applyFill="1" applyBorder="1" applyAlignment="1">
      <alignment horizontal="right" vertical="center" wrapText="1"/>
    </xf>
    <xf numFmtId="3" fontId="2" fillId="3" borderId="35" xfId="0" applyNumberFormat="1" applyFont="1" applyFill="1" applyBorder="1" applyAlignment="1">
      <alignment horizontal="right" vertical="center" wrapText="1"/>
    </xf>
    <xf numFmtId="3" fontId="7" fillId="3" borderId="3" xfId="0" applyNumberFormat="1" applyFont="1" applyFill="1" applyBorder="1" applyAlignment="1">
      <alignment horizontal="right" vertical="center" wrapText="1"/>
    </xf>
    <xf numFmtId="3" fontId="11" fillId="3" borderId="4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vertical="center"/>
    </xf>
    <xf numFmtId="3" fontId="15" fillId="2" borderId="30" xfId="0" applyNumberFormat="1" applyFont="1" applyFill="1" applyBorder="1" applyAlignment="1">
      <alignment vertical="center"/>
    </xf>
    <xf numFmtId="3" fontId="15" fillId="3" borderId="3" xfId="0" applyNumberFormat="1" applyFont="1" applyFill="1" applyBorder="1" applyAlignment="1">
      <alignment vertical="center"/>
    </xf>
    <xf numFmtId="3" fontId="15" fillId="3" borderId="30" xfId="0" applyNumberFormat="1" applyFont="1" applyFill="1" applyBorder="1" applyAlignment="1">
      <alignment vertical="center"/>
    </xf>
    <xf numFmtId="3" fontId="2" fillId="0" borderId="36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14" fillId="0" borderId="12" xfId="0" applyNumberFormat="1" applyFont="1" applyBorder="1" applyAlignment="1">
      <alignment vertical="center"/>
    </xf>
    <xf numFmtId="3" fontId="11" fillId="0" borderId="15" xfId="0" applyNumberFormat="1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3" fontId="11" fillId="0" borderId="1" xfId="0" applyNumberFormat="1" applyFont="1" applyBorder="1" applyAlignment="1">
      <alignment vertical="center"/>
    </xf>
    <xf numFmtId="0" fontId="2" fillId="2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2" xfId="0" applyNumberFormat="1" applyFont="1" applyFill="1" applyBorder="1" applyAlignment="1">
      <alignment vertical="center" wrapText="1"/>
    </xf>
    <xf numFmtId="3" fontId="7" fillId="2" borderId="22" xfId="0" applyNumberFormat="1" applyFont="1" applyFill="1" applyBorder="1" applyAlignment="1">
      <alignment vertical="center" wrapText="1"/>
    </xf>
    <xf numFmtId="3" fontId="7" fillId="0" borderId="12" xfId="0" applyNumberFormat="1" applyFont="1" applyBorder="1" applyAlignment="1">
      <alignment horizontal="left" vertical="center"/>
    </xf>
    <xf numFmtId="3" fontId="7" fillId="0" borderId="36" xfId="0" applyNumberFormat="1" applyFont="1" applyBorder="1" applyAlignment="1">
      <alignment vertical="center"/>
    </xf>
    <xf numFmtId="3" fontId="2" fillId="3" borderId="37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left" vertical="center"/>
    </xf>
    <xf numFmtId="3" fontId="7" fillId="0" borderId="18" xfId="0" applyNumberFormat="1" applyFont="1" applyBorder="1" applyAlignment="1">
      <alignment vertical="center"/>
    </xf>
    <xf numFmtId="0" fontId="7" fillId="3" borderId="31" xfId="0" applyFont="1" applyFill="1" applyBorder="1" applyAlignment="1">
      <alignment vertical="center" wrapText="1"/>
    </xf>
    <xf numFmtId="3" fontId="7" fillId="3" borderId="37" xfId="0" applyNumberFormat="1" applyFont="1" applyFill="1" applyBorder="1" applyAlignment="1">
      <alignment vertical="center"/>
    </xf>
    <xf numFmtId="0" fontId="2" fillId="3" borderId="38" xfId="0" applyFont="1" applyFill="1" applyBorder="1" applyAlignment="1">
      <alignment vertical="center"/>
    </xf>
    <xf numFmtId="0" fontId="2" fillId="3" borderId="31" xfId="0" applyFont="1" applyFill="1" applyBorder="1" applyAlignment="1">
      <alignment vertical="center" wrapText="1"/>
    </xf>
    <xf numFmtId="3" fontId="11" fillId="3" borderId="12" xfId="0" applyNumberFormat="1" applyFont="1" applyFill="1" applyBorder="1" applyAlignment="1">
      <alignment vertical="center"/>
    </xf>
    <xf numFmtId="3" fontId="11" fillId="3" borderId="15" xfId="0" applyNumberFormat="1" applyFont="1" applyFill="1" applyBorder="1" applyAlignment="1">
      <alignment vertical="center"/>
    </xf>
    <xf numFmtId="0" fontId="7" fillId="3" borderId="31" xfId="0" applyFont="1" applyFill="1" applyBorder="1" applyAlignment="1">
      <alignment horizontal="left" vertical="center" wrapText="1"/>
    </xf>
    <xf numFmtId="3" fontId="7" fillId="3" borderId="37" xfId="0" applyNumberFormat="1" applyFont="1" applyFill="1" applyBorder="1" applyAlignment="1">
      <alignment horizontal="right" vertical="center"/>
    </xf>
    <xf numFmtId="0" fontId="2" fillId="3" borderId="31" xfId="0" applyFont="1" applyFill="1" applyBorder="1" applyAlignment="1">
      <alignment horizontal="left" vertical="center" wrapText="1"/>
    </xf>
    <xf numFmtId="3" fontId="2" fillId="3" borderId="37" xfId="0" applyNumberFormat="1" applyFont="1" applyFill="1" applyBorder="1" applyAlignment="1">
      <alignment horizontal="right" vertical="center"/>
    </xf>
    <xf numFmtId="3" fontId="2" fillId="3" borderId="35" xfId="0" applyNumberFormat="1" applyFont="1" applyFill="1" applyBorder="1" applyAlignment="1">
      <alignment horizontal="right" vertical="center"/>
    </xf>
    <xf numFmtId="3" fontId="15" fillId="2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vertical="center" wrapText="1"/>
    </xf>
    <xf numFmtId="3" fontId="11" fillId="3" borderId="1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 wrapText="1"/>
    </xf>
    <xf numFmtId="3" fontId="2" fillId="3" borderId="0" xfId="0" applyNumberFormat="1" applyFont="1" applyFill="1" applyBorder="1" applyAlignment="1">
      <alignment vertical="center"/>
    </xf>
    <xf numFmtId="0" fontId="8" fillId="0" borderId="41" xfId="0" applyFont="1" applyBorder="1" applyAlignment="1">
      <alignment vertical="center"/>
    </xf>
    <xf numFmtId="3" fontId="2" fillId="3" borderId="32" xfId="0" applyNumberFormat="1" applyFont="1" applyFill="1" applyBorder="1" applyAlignment="1">
      <alignment vertical="center"/>
    </xf>
    <xf numFmtId="3" fontId="2" fillId="3" borderId="7" xfId="0" applyNumberFormat="1" applyFont="1" applyFill="1" applyBorder="1" applyAlignment="1">
      <alignment vertical="center"/>
    </xf>
    <xf numFmtId="3" fontId="19" fillId="3" borderId="27" xfId="0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 wrapText="1"/>
    </xf>
    <xf numFmtId="3" fontId="2" fillId="0" borderId="32" xfId="0" applyNumberFormat="1" applyFont="1" applyBorder="1" applyAlignment="1">
      <alignment vertical="center"/>
    </xf>
    <xf numFmtId="3" fontId="2" fillId="0" borderId="35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2" fillId="3" borderId="31" xfId="0" applyNumberFormat="1" applyFont="1" applyFill="1" applyBorder="1" applyAlignment="1">
      <alignment vertical="center"/>
    </xf>
    <xf numFmtId="3" fontId="2" fillId="3" borderId="42" xfId="0" applyNumberFormat="1" applyFont="1" applyFill="1" applyBorder="1" applyAlignment="1">
      <alignment vertical="center"/>
    </xf>
    <xf numFmtId="3" fontId="2" fillId="3" borderId="9" xfId="0" applyNumberFormat="1" applyFont="1" applyFill="1" applyBorder="1" applyAlignment="1">
      <alignment vertical="center"/>
    </xf>
    <xf numFmtId="3" fontId="2" fillId="3" borderId="21" xfId="0" applyNumberFormat="1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3" fontId="2" fillId="3" borderId="25" xfId="0" applyNumberFormat="1" applyFont="1" applyFill="1" applyBorder="1" applyAlignment="1">
      <alignment vertical="center"/>
    </xf>
    <xf numFmtId="3" fontId="11" fillId="2" borderId="45" xfId="0" applyNumberFormat="1" applyFont="1" applyFill="1" applyBorder="1" applyAlignment="1">
      <alignment horizontal="right" vertical="center" wrapText="1"/>
    </xf>
    <xf numFmtId="3" fontId="11" fillId="3" borderId="46" xfId="0" applyNumberFormat="1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7" fillId="3" borderId="21" xfId="0" applyFont="1" applyFill="1" applyBorder="1" applyAlignment="1">
      <alignment horizontal="left" vertical="center" wrapText="1"/>
    </xf>
    <xf numFmtId="3" fontId="7" fillId="3" borderId="30" xfId="0" applyNumberFormat="1" applyFont="1" applyFill="1" applyBorder="1" applyAlignment="1">
      <alignment horizontal="right" vertical="center" wrapText="1"/>
    </xf>
    <xf numFmtId="3" fontId="7" fillId="3" borderId="16" xfId="0" applyNumberFormat="1" applyFont="1" applyFill="1" applyBorder="1" applyAlignment="1">
      <alignment vertical="center"/>
    </xf>
    <xf numFmtId="3" fontId="19" fillId="0" borderId="21" xfId="0" applyNumberFormat="1" applyFont="1" applyBorder="1" applyAlignment="1">
      <alignment vertical="center"/>
    </xf>
    <xf numFmtId="3" fontId="19" fillId="0" borderId="15" xfId="0" applyNumberFormat="1" applyFont="1" applyBorder="1" applyAlignment="1">
      <alignment vertical="center"/>
    </xf>
    <xf numFmtId="3" fontId="2" fillId="3" borderId="1" xfId="0" applyNumberFormat="1" applyFont="1" applyFill="1" applyBorder="1" applyAlignment="1">
      <alignment horizontal="left" vertical="center"/>
    </xf>
    <xf numFmtId="3" fontId="19" fillId="0" borderId="9" xfId="0" applyNumberFormat="1" applyFont="1" applyBorder="1" applyAlignment="1">
      <alignment vertical="center"/>
    </xf>
    <xf numFmtId="3" fontId="19" fillId="3" borderId="9" xfId="0" applyNumberFormat="1" applyFont="1" applyFill="1" applyBorder="1" applyAlignment="1">
      <alignment vertical="center"/>
    </xf>
    <xf numFmtId="3" fontId="19" fillId="3" borderId="21" xfId="0" applyNumberFormat="1" applyFont="1" applyFill="1" applyBorder="1" applyAlignment="1">
      <alignment vertical="center"/>
    </xf>
    <xf numFmtId="3" fontId="19" fillId="3" borderId="15" xfId="0" applyNumberFormat="1" applyFont="1" applyFill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vertical="center"/>
    </xf>
    <xf numFmtId="0" fontId="11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15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11" fillId="0" borderId="15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3" fontId="11" fillId="3" borderId="15" xfId="0" applyNumberFormat="1" applyFont="1" applyFill="1" applyBorder="1" applyAlignment="1">
      <alignment horizontal="right" vertical="center"/>
    </xf>
    <xf numFmtId="3" fontId="15" fillId="2" borderId="1" xfId="0" applyNumberFormat="1" applyFont="1" applyFill="1" applyBorder="1" applyAlignment="1">
      <alignment horizontal="right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3" fontId="7" fillId="3" borderId="28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vertical="center"/>
    </xf>
    <xf numFmtId="3" fontId="7" fillId="3" borderId="39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10" fontId="2" fillId="0" borderId="12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10" fontId="2" fillId="0" borderId="16" xfId="0" applyNumberFormat="1" applyFont="1" applyBorder="1" applyAlignment="1">
      <alignment vertical="center"/>
    </xf>
    <xf numFmtId="3" fontId="2" fillId="0" borderId="34" xfId="0" applyNumberFormat="1" applyFont="1" applyBorder="1" applyAlignment="1">
      <alignment vertical="center"/>
    </xf>
    <xf numFmtId="3" fontId="2" fillId="3" borderId="44" xfId="0" applyNumberFormat="1" applyFont="1" applyFill="1" applyBorder="1" applyAlignment="1">
      <alignment vertical="center"/>
    </xf>
    <xf numFmtId="3" fontId="2" fillId="3" borderId="46" xfId="0" applyNumberFormat="1" applyFont="1" applyFill="1" applyBorder="1" applyAlignment="1">
      <alignment vertical="center"/>
    </xf>
    <xf numFmtId="0" fontId="11" fillId="2" borderId="23" xfId="0" applyFont="1" applyFill="1" applyBorder="1" applyAlignment="1">
      <alignment horizontal="left" vertical="center" wrapText="1"/>
    </xf>
    <xf numFmtId="3" fontId="2" fillId="3" borderId="34" xfId="0" applyNumberFormat="1" applyFont="1" applyFill="1" applyBorder="1" applyAlignment="1">
      <alignment vertical="center"/>
    </xf>
    <xf numFmtId="3" fontId="11" fillId="2" borderId="45" xfId="0" applyNumberFormat="1" applyFont="1" applyFill="1" applyBorder="1" applyAlignment="1">
      <alignment horizontal="right" vertical="center"/>
    </xf>
    <xf numFmtId="3" fontId="11" fillId="0" borderId="46" xfId="0" applyNumberFormat="1" applyFont="1" applyBorder="1" applyAlignment="1">
      <alignment vertical="center"/>
    </xf>
    <xf numFmtId="3" fontId="2" fillId="0" borderId="44" xfId="0" applyNumberFormat="1" applyFont="1" applyBorder="1" applyAlignment="1">
      <alignment vertical="center"/>
    </xf>
    <xf numFmtId="3" fontId="2" fillId="0" borderId="46" xfId="0" applyNumberFormat="1" applyFont="1" applyBorder="1" applyAlignment="1">
      <alignment vertical="center"/>
    </xf>
    <xf numFmtId="10" fontId="2" fillId="0" borderId="47" xfId="0" applyNumberFormat="1" applyFont="1" applyBorder="1" applyAlignment="1">
      <alignment vertical="center"/>
    </xf>
    <xf numFmtId="0" fontId="7" fillId="3" borderId="15" xfId="0" applyFont="1" applyFill="1" applyBorder="1" applyAlignment="1">
      <alignment vertical="center" wrapText="1"/>
    </xf>
    <xf numFmtId="3" fontId="7" fillId="3" borderId="30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 shrinkToFit="1"/>
    </xf>
    <xf numFmtId="3" fontId="7" fillId="3" borderId="0" xfId="0" applyNumberFormat="1" applyFont="1" applyFill="1" applyBorder="1" applyAlignment="1">
      <alignment horizontal="right" vertical="center" wrapText="1"/>
    </xf>
    <xf numFmtId="10" fontId="2" fillId="0" borderId="0" xfId="0" applyNumberFormat="1" applyFont="1" applyBorder="1" applyAlignment="1">
      <alignment vertical="center"/>
    </xf>
    <xf numFmtId="3" fontId="11" fillId="2" borderId="0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Border="1" applyAlignment="1">
      <alignment vertical="center"/>
    </xf>
    <xf numFmtId="3" fontId="11" fillId="5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3" fontId="7" fillId="3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 wrapText="1"/>
    </xf>
    <xf numFmtId="3" fontId="2" fillId="5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vertical="center" shrinkToFit="1"/>
    </xf>
    <xf numFmtId="3" fontId="11" fillId="3" borderId="0" xfId="0" applyNumberFormat="1" applyFont="1" applyFill="1" applyBorder="1" applyAlignment="1">
      <alignment vertical="center"/>
    </xf>
    <xf numFmtId="3" fontId="11" fillId="3" borderId="16" xfId="0" applyNumberFormat="1" applyFont="1" applyFill="1" applyBorder="1" applyAlignment="1">
      <alignment vertical="center"/>
    </xf>
    <xf numFmtId="3" fontId="4" fillId="3" borderId="16" xfId="0" applyNumberFormat="1" applyFont="1" applyFill="1" applyBorder="1" applyAlignment="1">
      <alignment vertical="center"/>
    </xf>
    <xf numFmtId="3" fontId="11" fillId="3" borderId="47" xfId="0" applyNumberFormat="1" applyFont="1" applyFill="1" applyBorder="1" applyAlignment="1">
      <alignment vertical="center"/>
    </xf>
    <xf numFmtId="3" fontId="15" fillId="3" borderId="16" xfId="0" applyNumberFormat="1" applyFont="1" applyFill="1" applyBorder="1" applyAlignment="1">
      <alignment vertical="center"/>
    </xf>
    <xf numFmtId="3" fontId="19" fillId="3" borderId="2" xfId="0" applyNumberFormat="1" applyFont="1" applyFill="1" applyBorder="1" applyAlignment="1">
      <alignment vertical="center"/>
    </xf>
    <xf numFmtId="10" fontId="2" fillId="3" borderId="12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10" fillId="3" borderId="16" xfId="0" applyNumberFormat="1" applyFont="1" applyFill="1" applyBorder="1" applyAlignment="1">
      <alignment vertical="center"/>
    </xf>
    <xf numFmtId="3" fontId="11" fillId="3" borderId="36" xfId="0" applyNumberFormat="1" applyFont="1" applyFill="1" applyBorder="1" applyAlignment="1">
      <alignment vertical="center"/>
    </xf>
    <xf numFmtId="10" fontId="2" fillId="3" borderId="16" xfId="0" applyNumberFormat="1" applyFont="1" applyFill="1" applyBorder="1" applyAlignment="1">
      <alignment vertical="center"/>
    </xf>
    <xf numFmtId="3" fontId="2" fillId="3" borderId="26" xfId="0" applyNumberFormat="1" applyFont="1" applyFill="1" applyBorder="1" applyAlignment="1">
      <alignment vertical="center"/>
    </xf>
    <xf numFmtId="3" fontId="2" fillId="3" borderId="36" xfId="0" applyNumberFormat="1" applyFont="1" applyFill="1" applyBorder="1" applyAlignment="1">
      <alignment vertical="center"/>
    </xf>
    <xf numFmtId="3" fontId="7" fillId="3" borderId="26" xfId="0" applyNumberFormat="1" applyFont="1" applyFill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3" fontId="14" fillId="3" borderId="12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39" xfId="0" applyNumberFormat="1" applyFont="1" applyFill="1" applyBorder="1" applyAlignment="1">
      <alignment vertical="center"/>
    </xf>
    <xf numFmtId="3" fontId="2" fillId="3" borderId="22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7" fillId="3" borderId="22" xfId="0" applyNumberFormat="1" applyFont="1" applyFill="1" applyBorder="1" applyAlignment="1">
      <alignment vertical="center"/>
    </xf>
    <xf numFmtId="3" fontId="11" fillId="3" borderId="40" xfId="0" applyNumberFormat="1" applyFont="1" applyFill="1" applyBorder="1" applyAlignment="1">
      <alignment vertical="center"/>
    </xf>
    <xf numFmtId="3" fontId="11" fillId="2" borderId="40" xfId="0" applyNumberFormat="1" applyFont="1" applyFill="1" applyBorder="1" applyAlignment="1">
      <alignment vertical="center" wrapText="1"/>
    </xf>
    <xf numFmtId="3" fontId="15" fillId="3" borderId="1" xfId="0" applyNumberFormat="1" applyFont="1" applyFill="1" applyBorder="1" applyAlignment="1">
      <alignment vertical="center"/>
    </xf>
    <xf numFmtId="3" fontId="15" fillId="3" borderId="15" xfId="0" applyNumberFormat="1" applyFont="1" applyFill="1" applyBorder="1" applyAlignment="1">
      <alignment vertical="center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3" fontId="7" fillId="4" borderId="10" xfId="0" applyNumberFormat="1" applyFont="1" applyFill="1" applyBorder="1" applyAlignment="1">
      <alignment horizontal="center" vertical="center" wrapText="1"/>
    </xf>
    <xf numFmtId="3" fontId="7" fillId="4" borderId="12" xfId="0" applyNumberFormat="1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3" fontId="7" fillId="4" borderId="9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vertical="center"/>
    </xf>
    <xf numFmtId="0" fontId="16" fillId="3" borderId="25" xfId="0" applyFont="1" applyFill="1" applyBorder="1" applyAlignment="1">
      <alignment vertical="center"/>
    </xf>
    <xf numFmtId="0" fontId="11" fillId="2" borderId="43" xfId="0" applyFont="1" applyFill="1" applyBorder="1" applyAlignment="1">
      <alignment horizontal="left" vertical="center" wrapText="1"/>
    </xf>
    <xf numFmtId="0" fontId="11" fillId="2" borderId="44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6" fillId="3" borderId="23" xfId="0" applyFont="1" applyFill="1" applyBorder="1" applyAlignment="1">
      <alignment vertic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12" fillId="3" borderId="20" xfId="0" applyFont="1" applyFill="1" applyBorder="1" applyAlignment="1">
      <alignment horizontal="left" vertical="center"/>
    </xf>
    <xf numFmtId="0" fontId="12" fillId="3" borderId="21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3" fontId="7" fillId="3" borderId="33" xfId="0" applyNumberFormat="1" applyFont="1" applyFill="1" applyBorder="1" applyAlignment="1">
      <alignment horizontal="center" vertical="center" wrapText="1"/>
    </xf>
    <xf numFmtId="3" fontId="7" fillId="3" borderId="34" xfId="0" applyNumberFormat="1" applyFont="1" applyFill="1" applyBorder="1" applyAlignment="1">
      <alignment horizontal="center" vertical="center" wrapText="1"/>
    </xf>
    <xf numFmtId="3" fontId="7" fillId="3" borderId="18" xfId="0" applyNumberFormat="1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7" fillId="3" borderId="0" xfId="0" applyFont="1" applyFill="1" applyAlignment="1">
      <alignment horizontal="right"/>
    </xf>
    <xf numFmtId="3" fontId="1" fillId="0" borderId="48" xfId="0" applyNumberFormat="1" applyFont="1" applyBorder="1" applyAlignment="1">
      <alignment horizontal="right" vertical="center"/>
    </xf>
    <xf numFmtId="0" fontId="4" fillId="3" borderId="0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5</xdr:row>
      <xdr:rowOff>113821</xdr:rowOff>
    </xdr:to>
    <xdr:pic>
      <xdr:nvPicPr>
        <xdr:cNvPr id="2" name="Picture 9" descr="Kincsesbanya címe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3</xdr:row>
      <xdr:rowOff>0</xdr:rowOff>
    </xdr:from>
    <xdr:to>
      <xdr:col>1</xdr:col>
      <xdr:colOff>2343150</xdr:colOff>
      <xdr:row>6</xdr:row>
      <xdr:rowOff>107410</xdr:rowOff>
    </xdr:to>
    <xdr:pic>
      <xdr:nvPicPr>
        <xdr:cNvPr id="3" name="Picture 9" descr="Kincsesbanya címer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3</xdr:row>
      <xdr:rowOff>0</xdr:rowOff>
    </xdr:from>
    <xdr:to>
      <xdr:col>1</xdr:col>
      <xdr:colOff>2428875</xdr:colOff>
      <xdr:row>6</xdr:row>
      <xdr:rowOff>8146</xdr:rowOff>
    </xdr:to>
    <xdr:pic>
      <xdr:nvPicPr>
        <xdr:cNvPr id="4" name="Kép 3" descr="Kincsesbanya címer 1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5"/>
  <sheetViews>
    <sheetView tabSelected="1" view="pageBreakPreview" zoomScale="93" zoomScaleSheetLayoutView="93" workbookViewId="0">
      <selection sqref="A1:H1"/>
    </sheetView>
  </sheetViews>
  <sheetFormatPr defaultColWidth="9.140625" defaultRowHeight="15.75"/>
  <cols>
    <col min="1" max="1" width="9.85546875" style="27" customWidth="1"/>
    <col min="2" max="2" width="58.140625" style="11" customWidth="1"/>
    <col min="3" max="3" width="15.7109375" style="11" customWidth="1"/>
    <col min="4" max="4" width="15.5703125" style="1" customWidth="1"/>
    <col min="5" max="5" width="15.5703125" style="72" customWidth="1"/>
    <col min="6" max="6" width="11.140625" style="72" hidden="1" customWidth="1"/>
    <col min="7" max="7" width="10.85546875" style="72" hidden="1" customWidth="1"/>
    <col min="8" max="8" width="16.42578125" style="72" customWidth="1"/>
    <col min="9" max="9" width="9.140625" style="1" hidden="1" customWidth="1"/>
    <col min="10" max="16384" width="9.140625" style="1"/>
  </cols>
  <sheetData>
    <row r="1" spans="1:8" ht="14.25">
      <c r="A1" s="387" t="s">
        <v>242</v>
      </c>
      <c r="B1" s="387"/>
      <c r="C1" s="387"/>
      <c r="D1" s="387"/>
      <c r="E1" s="387"/>
      <c r="F1" s="387"/>
      <c r="G1" s="387"/>
      <c r="H1" s="387"/>
    </row>
    <row r="2" spans="1:8" ht="14.25" customHeight="1">
      <c r="A2" s="386" t="s">
        <v>220</v>
      </c>
      <c r="B2" s="386"/>
      <c r="C2" s="386"/>
      <c r="D2" s="386"/>
      <c r="E2" s="386"/>
      <c r="F2" s="386"/>
      <c r="G2" s="386"/>
      <c r="H2" s="386"/>
    </row>
    <row r="3" spans="1:8" s="2" customFormat="1" ht="40.5" customHeight="1">
      <c r="A3" s="386"/>
      <c r="B3" s="386"/>
      <c r="C3" s="386"/>
      <c r="D3" s="386"/>
      <c r="E3" s="386"/>
      <c r="F3" s="386"/>
      <c r="G3" s="386"/>
      <c r="H3" s="386"/>
    </row>
    <row r="4" spans="1:8">
      <c r="B4" s="28"/>
      <c r="C4" s="29"/>
      <c r="E4" s="80"/>
      <c r="F4" s="80"/>
      <c r="G4" s="80"/>
      <c r="H4" s="80"/>
    </row>
    <row r="5" spans="1:8" ht="15" thickBot="1">
      <c r="A5" s="81"/>
      <c r="B5" s="81"/>
      <c r="C5" s="81"/>
      <c r="E5" s="388" t="s">
        <v>192</v>
      </c>
      <c r="F5" s="388"/>
      <c r="G5" s="388"/>
      <c r="H5" s="388"/>
    </row>
    <row r="6" spans="1:8" ht="15.75" customHeight="1">
      <c r="A6" s="322" t="s">
        <v>144</v>
      </c>
      <c r="B6" s="332" t="s">
        <v>120</v>
      </c>
      <c r="C6" s="319" t="s">
        <v>8</v>
      </c>
      <c r="D6" s="319" t="s">
        <v>193</v>
      </c>
      <c r="E6" s="319" t="s">
        <v>235</v>
      </c>
      <c r="F6" s="267"/>
      <c r="G6" s="267"/>
      <c r="H6" s="311" t="s">
        <v>236</v>
      </c>
    </row>
    <row r="7" spans="1:8" ht="15.75" customHeight="1">
      <c r="A7" s="323"/>
      <c r="B7" s="333"/>
      <c r="C7" s="320"/>
      <c r="D7" s="320"/>
      <c r="E7" s="320"/>
      <c r="F7" s="266"/>
      <c r="G7" s="266"/>
      <c r="H7" s="312"/>
    </row>
    <row r="8" spans="1:8" ht="15.75" customHeight="1">
      <c r="A8" s="323"/>
      <c r="B8" s="333"/>
      <c r="C8" s="321"/>
      <c r="D8" s="320"/>
      <c r="E8" s="320"/>
      <c r="F8" s="266"/>
      <c r="G8" s="266"/>
      <c r="H8" s="312"/>
    </row>
    <row r="9" spans="1:8" ht="20.100000000000001" customHeight="1">
      <c r="A9" s="373" t="s">
        <v>28</v>
      </c>
      <c r="B9" s="374"/>
      <c r="C9" s="374"/>
      <c r="D9" s="374"/>
      <c r="E9" s="375"/>
      <c r="F9" s="88"/>
      <c r="G9" s="73"/>
      <c r="H9" s="91"/>
    </row>
    <row r="10" spans="1:8" ht="17.100000000000001" customHeight="1">
      <c r="A10" s="53" t="s">
        <v>44</v>
      </c>
      <c r="B10" s="30" t="s">
        <v>20</v>
      </c>
      <c r="C10" s="83">
        <v>110000</v>
      </c>
      <c r="D10" s="124">
        <v>160000</v>
      </c>
      <c r="E10" s="125">
        <v>54835</v>
      </c>
      <c r="F10" s="88"/>
      <c r="G10" s="73"/>
      <c r="H10" s="251">
        <f>E10/D10</f>
        <v>0.34271875000000002</v>
      </c>
    </row>
    <row r="11" spans="1:8" ht="17.100000000000001" customHeight="1">
      <c r="A11" s="53" t="s">
        <v>194</v>
      </c>
      <c r="B11" s="30" t="s">
        <v>195</v>
      </c>
      <c r="C11" s="83"/>
      <c r="D11" s="124">
        <v>100000</v>
      </c>
      <c r="E11" s="125">
        <v>100000</v>
      </c>
      <c r="F11" s="88"/>
      <c r="G11" s="73"/>
      <c r="H11" s="251">
        <f t="shared" ref="H11:H12" si="0">E11/D11</f>
        <v>1</v>
      </c>
    </row>
    <row r="12" spans="1:8" s="36" customFormat="1" ht="20.100000000000001" customHeight="1">
      <c r="A12" s="376" t="s">
        <v>76</v>
      </c>
      <c r="B12" s="377"/>
      <c r="C12" s="84">
        <f>C10</f>
        <v>110000</v>
      </c>
      <c r="D12" s="126">
        <f>SUM(D10:D11)</f>
        <v>260000</v>
      </c>
      <c r="E12" s="151">
        <f>SUM(E10:E11)</f>
        <v>154835</v>
      </c>
      <c r="F12" s="89"/>
      <c r="G12" s="76"/>
      <c r="H12" s="251">
        <f t="shared" si="0"/>
        <v>0.59551923076923075</v>
      </c>
    </row>
    <row r="13" spans="1:8" ht="20.100000000000001" customHeight="1">
      <c r="A13" s="313" t="s">
        <v>29</v>
      </c>
      <c r="B13" s="314"/>
      <c r="C13" s="314"/>
      <c r="D13" s="314"/>
      <c r="E13" s="314"/>
      <c r="F13" s="314"/>
      <c r="G13" s="314"/>
      <c r="H13" s="315"/>
    </row>
    <row r="14" spans="1:8" s="14" customFormat="1" ht="17.100000000000001" customHeight="1">
      <c r="A14" s="54" t="s">
        <v>109</v>
      </c>
      <c r="B14" s="20" t="s">
        <v>3</v>
      </c>
      <c r="C14" s="85">
        <v>11702891</v>
      </c>
      <c r="D14" s="73">
        <v>11907214</v>
      </c>
      <c r="E14" s="91">
        <v>11888860</v>
      </c>
      <c r="F14" s="88"/>
      <c r="G14" s="73"/>
      <c r="H14" s="251">
        <f t="shared" ref="H14:H31" si="1">E14/D14</f>
        <v>0.99845858149521793</v>
      </c>
    </row>
    <row r="15" spans="1:8" s="22" customFormat="1" ht="17.100000000000001" customHeight="1">
      <c r="A15" s="56" t="s">
        <v>53</v>
      </c>
      <c r="B15" s="32" t="s">
        <v>4</v>
      </c>
      <c r="C15" s="86">
        <f>C14</f>
        <v>11702891</v>
      </c>
      <c r="D15" s="128">
        <f>SUM(D14)</f>
        <v>11907214</v>
      </c>
      <c r="E15" s="127">
        <f>SUM(E14)</f>
        <v>11888860</v>
      </c>
      <c r="F15" s="88"/>
      <c r="G15" s="73"/>
      <c r="H15" s="251">
        <f t="shared" si="1"/>
        <v>0.99845858149521793</v>
      </c>
    </row>
    <row r="16" spans="1:8" s="22" customFormat="1" ht="17.100000000000001" customHeight="1">
      <c r="A16" s="56" t="s">
        <v>64</v>
      </c>
      <c r="B16" s="32" t="s">
        <v>5</v>
      </c>
      <c r="C16" s="86">
        <v>2282064</v>
      </c>
      <c r="D16" s="128">
        <v>2282064</v>
      </c>
      <c r="E16" s="127">
        <v>2204825</v>
      </c>
      <c r="F16" s="88"/>
      <c r="G16" s="73"/>
      <c r="H16" s="251">
        <f t="shared" si="1"/>
        <v>0.96615388525475188</v>
      </c>
    </row>
    <row r="17" spans="1:8" s="14" customFormat="1" ht="17.100000000000001" customHeight="1">
      <c r="A17" s="54" t="s">
        <v>50</v>
      </c>
      <c r="B17" s="20" t="s">
        <v>56</v>
      </c>
      <c r="C17" s="85">
        <v>642113</v>
      </c>
      <c r="D17" s="73">
        <v>895266</v>
      </c>
      <c r="E17" s="91">
        <v>841595</v>
      </c>
      <c r="F17" s="88"/>
      <c r="G17" s="73"/>
      <c r="H17" s="251">
        <f t="shared" si="1"/>
        <v>0.9400502197112367</v>
      </c>
    </row>
    <row r="18" spans="1:8" s="14" customFormat="1" ht="17.100000000000001" customHeight="1">
      <c r="A18" s="54" t="s">
        <v>49</v>
      </c>
      <c r="B18" s="20" t="s">
        <v>57</v>
      </c>
      <c r="C18" s="85">
        <v>1386525</v>
      </c>
      <c r="D18" s="73">
        <v>1656525</v>
      </c>
      <c r="E18" s="91">
        <v>1357140</v>
      </c>
      <c r="F18" s="88"/>
      <c r="G18" s="73"/>
      <c r="H18" s="251">
        <f t="shared" si="1"/>
        <v>0.81926925340698153</v>
      </c>
    </row>
    <row r="19" spans="1:8" s="14" customFormat="1" ht="17.100000000000001" customHeight="1">
      <c r="A19" s="54" t="s">
        <v>58</v>
      </c>
      <c r="B19" s="20" t="s">
        <v>121</v>
      </c>
      <c r="C19" s="85">
        <v>6644418</v>
      </c>
      <c r="D19" s="73">
        <v>6138970</v>
      </c>
      <c r="E19" s="91">
        <v>4649285</v>
      </c>
      <c r="F19" s="88"/>
      <c r="G19" s="73"/>
      <c r="H19" s="251">
        <f t="shared" si="1"/>
        <v>0.7573395862823894</v>
      </c>
    </row>
    <row r="20" spans="1:8" s="14" customFormat="1" ht="17.100000000000001" customHeight="1">
      <c r="A20" s="54" t="s">
        <v>60</v>
      </c>
      <c r="B20" s="20" t="s">
        <v>61</v>
      </c>
      <c r="C20" s="85">
        <v>229764</v>
      </c>
      <c r="D20" s="73">
        <v>229764</v>
      </c>
      <c r="E20" s="91">
        <v>750</v>
      </c>
      <c r="F20" s="88"/>
      <c r="G20" s="73"/>
      <c r="H20" s="251">
        <f t="shared" si="1"/>
        <v>3.2642189376925891E-3</v>
      </c>
    </row>
    <row r="21" spans="1:8" s="14" customFormat="1" ht="17.100000000000001" customHeight="1">
      <c r="A21" s="54" t="s">
        <v>62</v>
      </c>
      <c r="B21" s="20" t="s">
        <v>118</v>
      </c>
      <c r="C21" s="85">
        <v>1622573</v>
      </c>
      <c r="D21" s="73">
        <v>1738081</v>
      </c>
      <c r="E21" s="91">
        <v>1556422</v>
      </c>
      <c r="F21" s="88"/>
      <c r="G21" s="73"/>
      <c r="H21" s="251">
        <f t="shared" si="1"/>
        <v>0.89548300683339843</v>
      </c>
    </row>
    <row r="22" spans="1:8" s="22" customFormat="1" ht="17.100000000000001" customHeight="1">
      <c r="A22" s="56" t="s">
        <v>63</v>
      </c>
      <c r="B22" s="32" t="s">
        <v>1</v>
      </c>
      <c r="C22" s="86">
        <f>SUM(C17:C21)</f>
        <v>10525393</v>
      </c>
      <c r="D22" s="128">
        <f>SUM(D17:D21)</f>
        <v>10658606</v>
      </c>
      <c r="E22" s="127">
        <f>SUM(E17:E21)</f>
        <v>8405192</v>
      </c>
      <c r="F22" s="88"/>
      <c r="G22" s="73"/>
      <c r="H22" s="251">
        <f t="shared" si="1"/>
        <v>0.78858267206799837</v>
      </c>
    </row>
    <row r="23" spans="1:8" s="14" customFormat="1" ht="17.100000000000001" customHeight="1">
      <c r="A23" s="54" t="s">
        <v>51</v>
      </c>
      <c r="B23" s="20" t="s">
        <v>196</v>
      </c>
      <c r="C23" s="85">
        <v>43700</v>
      </c>
      <c r="D23" s="73">
        <v>1351891</v>
      </c>
      <c r="E23" s="91">
        <v>1337868</v>
      </c>
      <c r="F23" s="88"/>
      <c r="G23" s="73"/>
      <c r="H23" s="251">
        <f t="shared" si="1"/>
        <v>0.98962712230497873</v>
      </c>
    </row>
    <row r="24" spans="1:8" s="14" customFormat="1" ht="17.100000000000001" customHeight="1">
      <c r="A24" s="54" t="s">
        <v>51</v>
      </c>
      <c r="B24" s="20" t="s">
        <v>124</v>
      </c>
      <c r="C24" s="85">
        <v>11800</v>
      </c>
      <c r="D24" s="73">
        <v>365012</v>
      </c>
      <c r="E24" s="91">
        <v>359335</v>
      </c>
      <c r="F24" s="88"/>
      <c r="G24" s="73"/>
      <c r="H24" s="251">
        <f t="shared" si="1"/>
        <v>0.98444708667112313</v>
      </c>
    </row>
    <row r="25" spans="1:8" s="22" customFormat="1" ht="17.100000000000001" customHeight="1">
      <c r="A25" s="56" t="s">
        <v>51</v>
      </c>
      <c r="B25" s="32" t="s">
        <v>123</v>
      </c>
      <c r="C25" s="86">
        <f>C23+C24</f>
        <v>55500</v>
      </c>
      <c r="D25" s="128">
        <f>SUM(D23:D24)</f>
        <v>1716903</v>
      </c>
      <c r="E25" s="127">
        <f>SUM(E23:E24)</f>
        <v>1697203</v>
      </c>
      <c r="F25" s="88"/>
      <c r="G25" s="73"/>
      <c r="H25" s="251">
        <f t="shared" si="1"/>
        <v>0.98852585148957162</v>
      </c>
    </row>
    <row r="26" spans="1:8" s="22" customFormat="1" ht="17.100000000000001" customHeight="1">
      <c r="A26" s="58" t="s">
        <v>52</v>
      </c>
      <c r="B26" s="30" t="s">
        <v>177</v>
      </c>
      <c r="C26" s="86">
        <v>44102997</v>
      </c>
      <c r="D26" s="73">
        <v>45233756</v>
      </c>
      <c r="E26" s="91">
        <v>44940059</v>
      </c>
      <c r="F26" s="88"/>
      <c r="G26" s="73"/>
      <c r="H26" s="251">
        <f t="shared" si="1"/>
        <v>0.9935071277300076</v>
      </c>
    </row>
    <row r="27" spans="1:8" s="22" customFormat="1" ht="17.100000000000001" customHeight="1">
      <c r="A27" s="58" t="s">
        <v>52</v>
      </c>
      <c r="B27" s="30" t="s">
        <v>168</v>
      </c>
      <c r="C27" s="86">
        <v>11998782</v>
      </c>
      <c r="D27" s="73">
        <v>12213104</v>
      </c>
      <c r="E27" s="91">
        <v>12133815</v>
      </c>
      <c r="F27" s="88"/>
      <c r="G27" s="73"/>
      <c r="H27" s="251">
        <f t="shared" si="1"/>
        <v>0.99350787482035685</v>
      </c>
    </row>
    <row r="28" spans="1:8" s="22" customFormat="1" ht="17.100000000000001" customHeight="1">
      <c r="A28" s="56" t="s">
        <v>52</v>
      </c>
      <c r="B28" s="32" t="s">
        <v>167</v>
      </c>
      <c r="C28" s="86">
        <f>SUM(C26:C27)</f>
        <v>56101779</v>
      </c>
      <c r="D28" s="128">
        <f>SUM(D26:D27)</f>
        <v>57446860</v>
      </c>
      <c r="E28" s="127">
        <f>SUM(E26:E27)</f>
        <v>57073874</v>
      </c>
      <c r="F28" s="88"/>
      <c r="G28" s="73"/>
      <c r="H28" s="251">
        <f t="shared" si="1"/>
        <v>0.99350728656013576</v>
      </c>
    </row>
    <row r="29" spans="1:8" s="14" customFormat="1" ht="17.100000000000001" customHeight="1">
      <c r="A29" s="54" t="s">
        <v>112</v>
      </c>
      <c r="B29" s="20" t="s">
        <v>142</v>
      </c>
      <c r="C29" s="85">
        <v>2000000</v>
      </c>
      <c r="D29" s="73">
        <v>2113474</v>
      </c>
      <c r="E29" s="91">
        <v>0</v>
      </c>
      <c r="F29" s="88"/>
      <c r="G29" s="73"/>
      <c r="H29" s="251">
        <f t="shared" si="1"/>
        <v>0</v>
      </c>
    </row>
    <row r="30" spans="1:8" ht="17.100000000000001" customHeight="1">
      <c r="A30" s="56" t="s">
        <v>112</v>
      </c>
      <c r="B30" s="32" t="s">
        <v>143</v>
      </c>
      <c r="C30" s="86">
        <v>2000000</v>
      </c>
      <c r="D30" s="128">
        <f>SUM(D29)</f>
        <v>2113474</v>
      </c>
      <c r="E30" s="127">
        <f>SUM(E29)</f>
        <v>0</v>
      </c>
      <c r="F30" s="88"/>
      <c r="G30" s="73"/>
      <c r="H30" s="251">
        <f t="shared" si="1"/>
        <v>0</v>
      </c>
    </row>
    <row r="31" spans="1:8" s="4" customFormat="1" ht="20.100000000000001" customHeight="1" thickBot="1">
      <c r="A31" s="355" t="s">
        <v>69</v>
      </c>
      <c r="B31" s="356"/>
      <c r="C31" s="87">
        <f>SUM(C15+C16+C22+C30+C25+C28)</f>
        <v>82667627</v>
      </c>
      <c r="D31" s="132">
        <f>D15+D16+D22+D25+D28+D30</f>
        <v>86125121</v>
      </c>
      <c r="E31" s="285">
        <f>E15+E16+E22+E25+E28+E30</f>
        <v>81269954</v>
      </c>
      <c r="F31" s="198"/>
      <c r="G31" s="129"/>
      <c r="H31" s="253">
        <f t="shared" si="1"/>
        <v>0.94362658718354664</v>
      </c>
    </row>
    <row r="32" spans="1:8" s="4" customFormat="1" ht="15.75" customHeight="1" thickBot="1">
      <c r="A32" s="372"/>
      <c r="B32" s="372"/>
      <c r="C32" s="372"/>
      <c r="D32" s="372"/>
      <c r="E32" s="378"/>
      <c r="F32" s="82"/>
      <c r="G32" s="82"/>
      <c r="H32" s="82"/>
    </row>
    <row r="33" spans="1:8" s="4" customFormat="1" ht="15.75" customHeight="1">
      <c r="A33" s="322" t="s">
        <v>144</v>
      </c>
      <c r="B33" s="332" t="s">
        <v>138</v>
      </c>
      <c r="C33" s="319" t="s">
        <v>8</v>
      </c>
      <c r="D33" s="319" t="s">
        <v>193</v>
      </c>
      <c r="E33" s="319" t="s">
        <v>235</v>
      </c>
      <c r="F33" s="175"/>
      <c r="G33" s="175"/>
      <c r="H33" s="311" t="s">
        <v>236</v>
      </c>
    </row>
    <row r="34" spans="1:8" s="4" customFormat="1" ht="15.75" customHeight="1">
      <c r="A34" s="323"/>
      <c r="B34" s="333"/>
      <c r="C34" s="320"/>
      <c r="D34" s="320"/>
      <c r="E34" s="320"/>
      <c r="F34" s="73"/>
      <c r="G34" s="73"/>
      <c r="H34" s="312"/>
    </row>
    <row r="35" spans="1:8" s="4" customFormat="1" ht="15.75" customHeight="1">
      <c r="A35" s="323"/>
      <c r="B35" s="333"/>
      <c r="C35" s="321"/>
      <c r="D35" s="320"/>
      <c r="E35" s="320"/>
      <c r="F35" s="73"/>
      <c r="G35" s="73"/>
      <c r="H35" s="312"/>
    </row>
    <row r="36" spans="1:8" s="4" customFormat="1" ht="20.100000000000001" customHeight="1">
      <c r="A36" s="334" t="s">
        <v>28</v>
      </c>
      <c r="B36" s="335"/>
      <c r="C36" s="335"/>
      <c r="D36" s="335"/>
      <c r="E36" s="335"/>
      <c r="F36" s="335"/>
      <c r="G36" s="335"/>
      <c r="H36" s="336"/>
    </row>
    <row r="37" spans="1:8" s="15" customFormat="1" ht="17.100000000000001" customHeight="1">
      <c r="A37" s="59" t="s">
        <v>44</v>
      </c>
      <c r="B37" s="47" t="s">
        <v>139</v>
      </c>
      <c r="C37" s="92">
        <v>5500000</v>
      </c>
      <c r="D37" s="169">
        <v>5500000</v>
      </c>
      <c r="E37" s="66">
        <v>4927809</v>
      </c>
      <c r="F37" s="168"/>
      <c r="G37" s="169"/>
      <c r="H37" s="251">
        <f t="shared" ref="H37:H54" si="2">E37/D37</f>
        <v>0.89596527272727278</v>
      </c>
    </row>
    <row r="38" spans="1:8" s="15" customFormat="1" ht="17.100000000000001" customHeight="1">
      <c r="A38" s="60" t="s">
        <v>44</v>
      </c>
      <c r="B38" s="16" t="s">
        <v>140</v>
      </c>
      <c r="C38" s="93">
        <v>1485000</v>
      </c>
      <c r="D38" s="17">
        <v>1485000</v>
      </c>
      <c r="E38" s="55">
        <v>1330508</v>
      </c>
      <c r="F38" s="101"/>
      <c r="G38" s="17"/>
      <c r="H38" s="251">
        <f t="shared" si="2"/>
        <v>0.89596498316498319</v>
      </c>
    </row>
    <row r="39" spans="1:8" ht="17.100000000000001" customHeight="1">
      <c r="A39" s="61" t="s">
        <v>44</v>
      </c>
      <c r="B39" s="23" t="s">
        <v>11</v>
      </c>
      <c r="C39" s="94">
        <f>C37+C38</f>
        <v>6985000</v>
      </c>
      <c r="D39" s="135">
        <f>SUM(D37:D38)</f>
        <v>6985000</v>
      </c>
      <c r="E39" s="127">
        <f>SUM(E37:E38)</f>
        <v>6258317</v>
      </c>
      <c r="F39" s="88"/>
      <c r="G39" s="73"/>
      <c r="H39" s="251">
        <f t="shared" si="2"/>
        <v>0.89596521116678596</v>
      </c>
    </row>
    <row r="40" spans="1:8" ht="17.100000000000001" customHeight="1">
      <c r="A40" s="61" t="s">
        <v>198</v>
      </c>
      <c r="B40" s="134" t="s">
        <v>199</v>
      </c>
      <c r="C40" s="94"/>
      <c r="D40" s="227">
        <v>3872028</v>
      </c>
      <c r="E40" s="131">
        <v>3872028</v>
      </c>
      <c r="F40" s="88"/>
      <c r="G40" s="73"/>
      <c r="H40" s="251">
        <f t="shared" si="2"/>
        <v>1</v>
      </c>
    </row>
    <row r="41" spans="1:8" s="26" customFormat="1" ht="20.100000000000001" customHeight="1">
      <c r="A41" s="330" t="s">
        <v>76</v>
      </c>
      <c r="B41" s="331"/>
      <c r="C41" s="95">
        <f>C39</f>
        <v>6985000</v>
      </c>
      <c r="D41" s="135">
        <f>D39+D40</f>
        <v>10857028</v>
      </c>
      <c r="E41" s="151">
        <f>SUM(E39:E40)</f>
        <v>10130345</v>
      </c>
      <c r="F41" s="102"/>
      <c r="G41" s="77"/>
      <c r="H41" s="251">
        <f t="shared" si="2"/>
        <v>0.93306796298213468</v>
      </c>
    </row>
    <row r="42" spans="1:8" s="4" customFormat="1" ht="20.100000000000001" customHeight="1">
      <c r="A42" s="334" t="s">
        <v>29</v>
      </c>
      <c r="B42" s="335"/>
      <c r="C42" s="335"/>
      <c r="D42" s="335"/>
      <c r="E42" s="335"/>
      <c r="F42" s="335"/>
      <c r="G42" s="335"/>
      <c r="H42" s="336"/>
    </row>
    <row r="43" spans="1:8" s="4" customFormat="1" ht="20.100000000000001" customHeight="1">
      <c r="A43" s="61" t="s">
        <v>110</v>
      </c>
      <c r="B43" s="207" t="s">
        <v>229</v>
      </c>
      <c r="C43" s="206"/>
      <c r="D43" s="204">
        <v>10432300</v>
      </c>
      <c r="E43" s="94">
        <v>10432300</v>
      </c>
      <c r="F43" s="208"/>
      <c r="G43" s="209"/>
      <c r="H43" s="251">
        <f t="shared" si="2"/>
        <v>1</v>
      </c>
    </row>
    <row r="44" spans="1:8" s="4" customFormat="1" ht="20.100000000000001" customHeight="1">
      <c r="A44" s="60" t="s">
        <v>58</v>
      </c>
      <c r="B44" s="165" t="s">
        <v>230</v>
      </c>
      <c r="C44" s="210"/>
      <c r="D44" s="229">
        <v>210202</v>
      </c>
      <c r="E44" s="93">
        <v>138401</v>
      </c>
      <c r="F44" s="211"/>
      <c r="G44" s="212"/>
      <c r="H44" s="251">
        <f t="shared" si="2"/>
        <v>0.65841904453811095</v>
      </c>
    </row>
    <row r="45" spans="1:8" s="4" customFormat="1" ht="20.100000000000001" customHeight="1">
      <c r="A45" s="60" t="s">
        <v>62</v>
      </c>
      <c r="B45" s="165" t="s">
        <v>232</v>
      </c>
      <c r="C45" s="210"/>
      <c r="D45" s="229">
        <v>141336</v>
      </c>
      <c r="E45" s="93">
        <v>103968</v>
      </c>
      <c r="F45" s="211"/>
      <c r="G45" s="212"/>
      <c r="H45" s="251">
        <f t="shared" si="2"/>
        <v>0.73560876209882831</v>
      </c>
    </row>
    <row r="46" spans="1:8" s="4" customFormat="1" ht="17.100000000000001" customHeight="1">
      <c r="A46" s="60" t="s">
        <v>62</v>
      </c>
      <c r="B46" s="165" t="s">
        <v>180</v>
      </c>
      <c r="C46" s="93">
        <v>1485000</v>
      </c>
      <c r="D46" s="228">
        <v>1485000</v>
      </c>
      <c r="E46" s="91">
        <v>1289230</v>
      </c>
      <c r="F46" s="88"/>
      <c r="G46" s="73"/>
      <c r="H46" s="251">
        <f t="shared" si="2"/>
        <v>0.86816835016835014</v>
      </c>
    </row>
    <row r="47" spans="1:8" s="4" customFormat="1" ht="17.100000000000001" customHeight="1">
      <c r="A47" s="61" t="s">
        <v>63</v>
      </c>
      <c r="B47" s="207" t="s">
        <v>231</v>
      </c>
      <c r="C47" s="94">
        <f>SUM(C46)</f>
        <v>1485000</v>
      </c>
      <c r="D47" s="230">
        <f>SUM(D44:D46)</f>
        <v>1836538</v>
      </c>
      <c r="E47" s="127">
        <f>SUM(E44:E46)</f>
        <v>1531599</v>
      </c>
      <c r="F47" s="213"/>
      <c r="G47" s="124"/>
      <c r="H47" s="251">
        <f t="shared" si="2"/>
        <v>0.83395987450300513</v>
      </c>
    </row>
    <row r="48" spans="1:8" s="4" customFormat="1" ht="17.100000000000001" customHeight="1">
      <c r="A48" s="60" t="s">
        <v>51</v>
      </c>
      <c r="B48" s="165" t="s">
        <v>169</v>
      </c>
      <c r="C48" s="93"/>
      <c r="D48" s="73">
        <v>2895165</v>
      </c>
      <c r="E48" s="91">
        <v>2895165</v>
      </c>
      <c r="F48" s="88"/>
      <c r="G48" s="73"/>
      <c r="H48" s="251">
        <f t="shared" si="2"/>
        <v>1</v>
      </c>
    </row>
    <row r="49" spans="1:11" s="4" customFormat="1" ht="17.100000000000001" customHeight="1" thickBot="1">
      <c r="A49" s="60" t="s">
        <v>51</v>
      </c>
      <c r="B49" s="165" t="s">
        <v>218</v>
      </c>
      <c r="C49" s="93"/>
      <c r="D49" s="73">
        <v>781695</v>
      </c>
      <c r="E49" s="91">
        <v>781695</v>
      </c>
      <c r="F49" s="88"/>
      <c r="G49" s="73"/>
      <c r="H49" s="251">
        <f t="shared" si="2"/>
        <v>1</v>
      </c>
    </row>
    <row r="50" spans="1:11" s="4" customFormat="1" ht="17.100000000000001" customHeight="1" thickBot="1">
      <c r="A50" s="74" t="s">
        <v>51</v>
      </c>
      <c r="B50" s="75" t="s">
        <v>210</v>
      </c>
      <c r="C50" s="96"/>
      <c r="D50" s="128">
        <f>SUM(D48:D49)</f>
        <v>3676860</v>
      </c>
      <c r="E50" s="127">
        <f>SUM(E48:E49)</f>
        <v>3676860</v>
      </c>
      <c r="F50" s="88"/>
      <c r="G50" s="73"/>
      <c r="H50" s="251">
        <f t="shared" si="2"/>
        <v>1</v>
      </c>
      <c r="K50" s="167"/>
    </row>
    <row r="51" spans="1:11" s="4" customFormat="1" ht="17.100000000000001" customHeight="1">
      <c r="A51" s="62" t="s">
        <v>52</v>
      </c>
      <c r="B51" s="16" t="s">
        <v>178</v>
      </c>
      <c r="C51" s="93">
        <v>4330700</v>
      </c>
      <c r="D51" s="73">
        <v>1158733</v>
      </c>
      <c r="E51" s="91">
        <v>0</v>
      </c>
      <c r="F51" s="88"/>
      <c r="G51" s="73"/>
      <c r="H51" s="251">
        <f t="shared" si="2"/>
        <v>0</v>
      </c>
    </row>
    <row r="52" spans="1:11" s="4" customFormat="1" ht="17.100000000000001" customHeight="1">
      <c r="A52" s="60" t="s">
        <v>52</v>
      </c>
      <c r="B52" s="16" t="s">
        <v>197</v>
      </c>
      <c r="C52" s="93">
        <v>1169300</v>
      </c>
      <c r="D52" s="73">
        <v>312869</v>
      </c>
      <c r="E52" s="91">
        <v>0</v>
      </c>
      <c r="F52" s="88"/>
      <c r="G52" s="73"/>
      <c r="H52" s="251">
        <f t="shared" si="2"/>
        <v>0</v>
      </c>
    </row>
    <row r="53" spans="1:11" s="4" customFormat="1" ht="17.100000000000001" customHeight="1">
      <c r="A53" s="61" t="s">
        <v>52</v>
      </c>
      <c r="B53" s="23" t="s">
        <v>179</v>
      </c>
      <c r="C53" s="94">
        <f>C51+C52</f>
        <v>5500000</v>
      </c>
      <c r="D53" s="128">
        <f>SUM(D51:D52)</f>
        <v>1471602</v>
      </c>
      <c r="E53" s="127">
        <f>SUM(E51:E52)</f>
        <v>0</v>
      </c>
      <c r="F53" s="88"/>
      <c r="G53" s="73"/>
      <c r="H53" s="251">
        <f t="shared" si="2"/>
        <v>0</v>
      </c>
    </row>
    <row r="54" spans="1:11" s="4" customFormat="1" ht="20.100000000000001" customHeight="1" thickBot="1">
      <c r="A54" s="341" t="s">
        <v>69</v>
      </c>
      <c r="B54" s="342"/>
      <c r="C54" s="97">
        <f>C53+C46</f>
        <v>6985000</v>
      </c>
      <c r="D54" s="132">
        <f>D43+D47+D50+D53</f>
        <v>17417300</v>
      </c>
      <c r="E54" s="285">
        <f>E43+E47+E50+E53</f>
        <v>15640759</v>
      </c>
      <c r="F54" s="176"/>
      <c r="G54" s="177"/>
      <c r="H54" s="253">
        <f t="shared" si="2"/>
        <v>0.89800135497465161</v>
      </c>
    </row>
    <row r="55" spans="1:11" s="4" customFormat="1" ht="15.75" customHeight="1" thickBot="1">
      <c r="A55" s="372"/>
      <c r="B55" s="372"/>
      <c r="C55" s="372"/>
      <c r="D55" s="372"/>
      <c r="E55" s="378"/>
      <c r="F55" s="82"/>
      <c r="G55" s="252"/>
      <c r="H55" s="123"/>
    </row>
    <row r="56" spans="1:11" ht="15.75" customHeight="1">
      <c r="A56" s="322" t="s">
        <v>144</v>
      </c>
      <c r="B56" s="379" t="s">
        <v>119</v>
      </c>
      <c r="C56" s="319" t="s">
        <v>8</v>
      </c>
      <c r="D56" s="319" t="s">
        <v>193</v>
      </c>
      <c r="E56" s="319" t="s">
        <v>235</v>
      </c>
      <c r="F56" s="175"/>
      <c r="G56" s="175"/>
      <c r="H56" s="311" t="s">
        <v>236</v>
      </c>
    </row>
    <row r="57" spans="1:11" ht="15.75" customHeight="1">
      <c r="A57" s="323"/>
      <c r="B57" s="380"/>
      <c r="C57" s="320"/>
      <c r="D57" s="320"/>
      <c r="E57" s="320"/>
      <c r="F57" s="73"/>
      <c r="G57" s="73"/>
      <c r="H57" s="312"/>
    </row>
    <row r="58" spans="1:11" ht="15.75" customHeight="1">
      <c r="A58" s="323"/>
      <c r="B58" s="380"/>
      <c r="C58" s="321"/>
      <c r="D58" s="320"/>
      <c r="E58" s="320"/>
      <c r="F58" s="73"/>
      <c r="G58" s="73"/>
      <c r="H58" s="312"/>
    </row>
    <row r="59" spans="1:11" s="3" customFormat="1" ht="20.100000000000001" customHeight="1">
      <c r="A59" s="313" t="s">
        <v>29</v>
      </c>
      <c r="B59" s="314"/>
      <c r="C59" s="314"/>
      <c r="D59" s="314"/>
      <c r="E59" s="314"/>
      <c r="F59" s="314"/>
      <c r="G59" s="314"/>
      <c r="H59" s="315"/>
    </row>
    <row r="60" spans="1:11" s="14" customFormat="1" ht="17.100000000000001" customHeight="1">
      <c r="A60" s="54" t="s">
        <v>53</v>
      </c>
      <c r="B60" s="20" t="s">
        <v>2</v>
      </c>
      <c r="C60" s="85">
        <v>4983000</v>
      </c>
      <c r="D60" s="228">
        <v>4983000</v>
      </c>
      <c r="E60" s="91">
        <v>4766539</v>
      </c>
      <c r="F60" s="88"/>
      <c r="G60" s="73"/>
      <c r="H60" s="251">
        <f t="shared" ref="H60:H74" si="3">E60/D60</f>
        <v>0.95656010435480632</v>
      </c>
    </row>
    <row r="61" spans="1:11" s="14" customFormat="1" ht="17.100000000000001" customHeight="1">
      <c r="A61" s="54" t="s">
        <v>53</v>
      </c>
      <c r="B61" s="20" t="s">
        <v>3</v>
      </c>
      <c r="C61" s="85">
        <v>297398</v>
      </c>
      <c r="D61" s="228">
        <v>278798</v>
      </c>
      <c r="E61" s="91">
        <v>278798</v>
      </c>
      <c r="F61" s="88"/>
      <c r="G61" s="73"/>
      <c r="H61" s="251">
        <f t="shared" si="3"/>
        <v>1</v>
      </c>
    </row>
    <row r="62" spans="1:11" s="22" customFormat="1" ht="17.100000000000001" customHeight="1">
      <c r="A62" s="56" t="s">
        <v>53</v>
      </c>
      <c r="B62" s="32" t="s">
        <v>4</v>
      </c>
      <c r="C62" s="86">
        <f>SUM(C60+C61)</f>
        <v>5280398</v>
      </c>
      <c r="D62" s="231">
        <f>SUM(D60:D61)</f>
        <v>5261798</v>
      </c>
      <c r="E62" s="127">
        <f>SUM(E60:E61)</f>
        <v>5045337</v>
      </c>
      <c r="F62" s="88"/>
      <c r="G62" s="73"/>
      <c r="H62" s="251">
        <f t="shared" si="3"/>
        <v>0.95886178070689909</v>
      </c>
    </row>
    <row r="63" spans="1:11" s="22" customFormat="1" ht="17.100000000000001" customHeight="1">
      <c r="A63" s="56" t="s">
        <v>64</v>
      </c>
      <c r="B63" s="32" t="s">
        <v>6</v>
      </c>
      <c r="C63" s="86">
        <v>1074287</v>
      </c>
      <c r="D63" s="231">
        <v>1124767</v>
      </c>
      <c r="E63" s="127">
        <v>1116914</v>
      </c>
      <c r="F63" s="88"/>
      <c r="G63" s="73"/>
      <c r="H63" s="251">
        <f t="shared" si="3"/>
        <v>0.99301810952846237</v>
      </c>
    </row>
    <row r="64" spans="1:11" s="14" customFormat="1" ht="17.100000000000001" customHeight="1">
      <c r="A64" s="54" t="s">
        <v>50</v>
      </c>
      <c r="B64" s="20" t="s">
        <v>66</v>
      </c>
      <c r="C64" s="85">
        <v>952000</v>
      </c>
      <c r="D64" s="228">
        <v>952000</v>
      </c>
      <c r="E64" s="91">
        <v>708853</v>
      </c>
      <c r="F64" s="88"/>
      <c r="G64" s="73"/>
      <c r="H64" s="251">
        <f t="shared" si="3"/>
        <v>0.74459348739495801</v>
      </c>
    </row>
    <row r="65" spans="1:8" s="14" customFormat="1" ht="17.100000000000001" customHeight="1">
      <c r="A65" s="54" t="s">
        <v>58</v>
      </c>
      <c r="B65" s="20" t="s">
        <v>68</v>
      </c>
      <c r="C65" s="85">
        <v>2246381</v>
      </c>
      <c r="D65" s="228">
        <v>2298506</v>
      </c>
      <c r="E65" s="91">
        <v>1668362</v>
      </c>
      <c r="F65" s="88"/>
      <c r="G65" s="73"/>
      <c r="H65" s="251">
        <f t="shared" si="3"/>
        <v>0.7258462670969752</v>
      </c>
    </row>
    <row r="66" spans="1:8" s="14" customFormat="1" ht="17.100000000000001" customHeight="1">
      <c r="A66" s="54" t="s">
        <v>62</v>
      </c>
      <c r="B66" s="20" t="s">
        <v>122</v>
      </c>
      <c r="C66" s="85">
        <v>914124</v>
      </c>
      <c r="D66" s="228">
        <v>940854</v>
      </c>
      <c r="E66" s="91">
        <v>387913</v>
      </c>
      <c r="F66" s="88"/>
      <c r="G66" s="73"/>
      <c r="H66" s="251">
        <f t="shared" si="3"/>
        <v>0.41229882638539028</v>
      </c>
    </row>
    <row r="67" spans="1:8" s="22" customFormat="1" ht="17.100000000000001" customHeight="1">
      <c r="A67" s="56" t="s">
        <v>63</v>
      </c>
      <c r="B67" s="32" t="s">
        <v>7</v>
      </c>
      <c r="C67" s="86">
        <f>SUM(C64:C66)</f>
        <v>4112505</v>
      </c>
      <c r="D67" s="231">
        <f>SUM(D64:D66)</f>
        <v>4191360</v>
      </c>
      <c r="E67" s="127">
        <f>SUM(E64:E66)</f>
        <v>2765128</v>
      </c>
      <c r="F67" s="88"/>
      <c r="G67" s="73"/>
      <c r="H67" s="251">
        <f t="shared" si="3"/>
        <v>0.65972094976332263</v>
      </c>
    </row>
    <row r="68" spans="1:8" s="22" customFormat="1" ht="17.100000000000001" customHeight="1">
      <c r="A68" s="54" t="s">
        <v>51</v>
      </c>
      <c r="B68" s="20" t="s">
        <v>169</v>
      </c>
      <c r="C68" s="83">
        <v>0</v>
      </c>
      <c r="D68" s="228">
        <v>38030</v>
      </c>
      <c r="E68" s="91">
        <v>38030</v>
      </c>
      <c r="F68" s="88"/>
      <c r="G68" s="73"/>
      <c r="H68" s="251">
        <f t="shared" si="3"/>
        <v>1</v>
      </c>
    </row>
    <row r="69" spans="1:8" s="22" customFormat="1" ht="17.100000000000001" customHeight="1">
      <c r="A69" s="54" t="s">
        <v>51</v>
      </c>
      <c r="B69" s="20" t="s">
        <v>124</v>
      </c>
      <c r="C69" s="83">
        <v>0</v>
      </c>
      <c r="D69" s="228">
        <v>8845</v>
      </c>
      <c r="E69" s="91">
        <v>8845</v>
      </c>
      <c r="F69" s="88"/>
      <c r="G69" s="73"/>
      <c r="H69" s="251">
        <f t="shared" si="3"/>
        <v>1</v>
      </c>
    </row>
    <row r="70" spans="1:8" s="22" customFormat="1" ht="17.100000000000001" customHeight="1">
      <c r="A70" s="56" t="s">
        <v>51</v>
      </c>
      <c r="B70" s="32" t="s">
        <v>123</v>
      </c>
      <c r="C70" s="86">
        <f>SUM(C68:C69)</f>
        <v>0</v>
      </c>
      <c r="D70" s="231">
        <f>SUM(D68:D69)</f>
        <v>46875</v>
      </c>
      <c r="E70" s="127">
        <f>SUM(E68:E69)</f>
        <v>46875</v>
      </c>
      <c r="F70" s="199"/>
      <c r="G70" s="128"/>
      <c r="H70" s="251">
        <f t="shared" si="3"/>
        <v>1</v>
      </c>
    </row>
    <row r="71" spans="1:8" s="22" customFormat="1" ht="17.100000000000001" customHeight="1">
      <c r="A71" s="54" t="s">
        <v>52</v>
      </c>
      <c r="B71" s="20" t="s">
        <v>187</v>
      </c>
      <c r="C71" s="85">
        <v>1000000</v>
      </c>
      <c r="D71" s="228">
        <v>1000000</v>
      </c>
      <c r="E71" s="91"/>
      <c r="F71" s="88"/>
      <c r="G71" s="73"/>
      <c r="H71" s="251">
        <f t="shared" si="3"/>
        <v>0</v>
      </c>
    </row>
    <row r="72" spans="1:8" s="22" customFormat="1" ht="17.100000000000001" customHeight="1">
      <c r="A72" s="54" t="s">
        <v>52</v>
      </c>
      <c r="B72" s="20" t="s">
        <v>168</v>
      </c>
      <c r="C72" s="85">
        <v>270000</v>
      </c>
      <c r="D72" s="228">
        <v>270000</v>
      </c>
      <c r="E72" s="91"/>
      <c r="F72" s="88"/>
      <c r="G72" s="73"/>
      <c r="H72" s="251">
        <f t="shared" si="3"/>
        <v>0</v>
      </c>
    </row>
    <row r="73" spans="1:8" s="22" customFormat="1" ht="17.100000000000001" customHeight="1">
      <c r="A73" s="56" t="s">
        <v>52</v>
      </c>
      <c r="B73" s="32" t="s">
        <v>21</v>
      </c>
      <c r="C73" s="86">
        <f>SUM(C71:C72)</f>
        <v>1270000</v>
      </c>
      <c r="D73" s="231">
        <f>SUM(D71:D72)</f>
        <v>1270000</v>
      </c>
      <c r="E73" s="127">
        <f>SUM(E71:E72)</f>
        <v>0</v>
      </c>
      <c r="F73" s="88"/>
      <c r="G73" s="73"/>
      <c r="H73" s="251">
        <f t="shared" si="3"/>
        <v>0</v>
      </c>
    </row>
    <row r="74" spans="1:8" s="26" customFormat="1" ht="20.100000000000001" customHeight="1" thickBot="1">
      <c r="A74" s="355" t="s">
        <v>69</v>
      </c>
      <c r="B74" s="356"/>
      <c r="C74" s="87">
        <f>C63+C62+C67+C70+C73</f>
        <v>11737190</v>
      </c>
      <c r="D74" s="232">
        <f>D62+D63+D67+D70+D73</f>
        <v>11894800</v>
      </c>
      <c r="E74" s="285">
        <f>E62+E63+E67+E73+E70</f>
        <v>8974254</v>
      </c>
      <c r="F74" s="190"/>
      <c r="G74" s="191"/>
      <c r="H74" s="253">
        <f t="shared" si="3"/>
        <v>0.75446867538756435</v>
      </c>
    </row>
    <row r="75" spans="1:8" s="13" customFormat="1" ht="15.75" customHeight="1" thickBot="1">
      <c r="A75" s="324"/>
      <c r="B75" s="324"/>
      <c r="C75" s="324"/>
      <c r="D75" s="324"/>
      <c r="E75" s="325"/>
      <c r="F75" s="170"/>
      <c r="G75" s="170"/>
      <c r="H75" s="170"/>
    </row>
    <row r="76" spans="1:8" s="13" customFormat="1" ht="15.75" customHeight="1">
      <c r="A76" s="322" t="s">
        <v>144</v>
      </c>
      <c r="B76" s="332" t="s">
        <v>125</v>
      </c>
      <c r="C76" s="319" t="s">
        <v>8</v>
      </c>
      <c r="D76" s="319" t="s">
        <v>193</v>
      </c>
      <c r="E76" s="319" t="s">
        <v>235</v>
      </c>
      <c r="F76" s="194"/>
      <c r="G76" s="194"/>
      <c r="H76" s="311" t="s">
        <v>236</v>
      </c>
    </row>
    <row r="77" spans="1:8" s="13" customFormat="1" ht="15.75" customHeight="1">
      <c r="A77" s="323"/>
      <c r="B77" s="333"/>
      <c r="C77" s="320"/>
      <c r="D77" s="320"/>
      <c r="E77" s="320"/>
      <c r="F77" s="78"/>
      <c r="G77" s="78"/>
      <c r="H77" s="312"/>
    </row>
    <row r="78" spans="1:8" s="13" customFormat="1" ht="15.75" customHeight="1">
      <c r="A78" s="323"/>
      <c r="B78" s="333"/>
      <c r="C78" s="321"/>
      <c r="D78" s="320"/>
      <c r="E78" s="320"/>
      <c r="F78" s="78"/>
      <c r="G78" s="78"/>
      <c r="H78" s="312"/>
    </row>
    <row r="79" spans="1:8" s="13" customFormat="1" ht="20.100000000000001" customHeight="1">
      <c r="A79" s="313" t="s">
        <v>29</v>
      </c>
      <c r="B79" s="314"/>
      <c r="C79" s="314"/>
      <c r="D79" s="314"/>
      <c r="E79" s="314"/>
      <c r="F79" s="314"/>
      <c r="G79" s="314"/>
      <c r="H79" s="315"/>
    </row>
    <row r="80" spans="1:8" s="15" customFormat="1" ht="17.100000000000001" customHeight="1">
      <c r="A80" s="54" t="s">
        <v>50</v>
      </c>
      <c r="B80" s="20" t="s">
        <v>66</v>
      </c>
      <c r="C80" s="98">
        <v>80400</v>
      </c>
      <c r="D80" s="17">
        <v>140400</v>
      </c>
      <c r="E80" s="55">
        <v>140346</v>
      </c>
      <c r="F80" s="101"/>
      <c r="G80" s="17"/>
      <c r="H80" s="251">
        <f t="shared" ref="H80:H87" si="4">E80/D80</f>
        <v>0.99961538461538457</v>
      </c>
    </row>
    <row r="81" spans="1:8" s="15" customFormat="1" ht="17.100000000000001" customHeight="1">
      <c r="A81" s="54" t="s">
        <v>58</v>
      </c>
      <c r="B81" s="20" t="s">
        <v>68</v>
      </c>
      <c r="C81" s="98">
        <v>1495000</v>
      </c>
      <c r="D81" s="17">
        <v>1435000</v>
      </c>
      <c r="E81" s="55">
        <v>939972</v>
      </c>
      <c r="F81" s="101"/>
      <c r="G81" s="17"/>
      <c r="H81" s="251">
        <f t="shared" si="4"/>
        <v>0.65503275261324045</v>
      </c>
    </row>
    <row r="82" spans="1:8" s="15" customFormat="1" ht="17.100000000000001" customHeight="1">
      <c r="A82" s="54" t="s">
        <v>62</v>
      </c>
      <c r="B82" s="20" t="s">
        <v>131</v>
      </c>
      <c r="C82" s="98">
        <v>425358</v>
      </c>
      <c r="D82" s="17">
        <v>425358</v>
      </c>
      <c r="E82" s="55">
        <v>290606</v>
      </c>
      <c r="F82" s="101"/>
      <c r="G82" s="17"/>
      <c r="H82" s="251">
        <f t="shared" si="4"/>
        <v>0.68320332519900884</v>
      </c>
    </row>
    <row r="83" spans="1:8" s="24" customFormat="1" ht="17.100000000000001" customHeight="1">
      <c r="A83" s="56" t="s">
        <v>63</v>
      </c>
      <c r="B83" s="32" t="s">
        <v>1</v>
      </c>
      <c r="C83" s="99">
        <f>SUM(C80+C81+C82)</f>
        <v>2000758</v>
      </c>
      <c r="D83" s="19">
        <f>SUM(D80:D82)</f>
        <v>2000758</v>
      </c>
      <c r="E83" s="57">
        <f>SUM(E80:E82)</f>
        <v>1370924</v>
      </c>
      <c r="F83" s="101"/>
      <c r="G83" s="17"/>
      <c r="H83" s="251">
        <f t="shared" si="4"/>
        <v>0.68520230832514473</v>
      </c>
    </row>
    <row r="84" spans="1:8" s="24" customFormat="1" ht="17.100000000000001" customHeight="1">
      <c r="A84" s="54" t="s">
        <v>52</v>
      </c>
      <c r="B84" s="20" t="s">
        <v>181</v>
      </c>
      <c r="C84" s="98">
        <v>5500000</v>
      </c>
      <c r="D84" s="17">
        <v>6333242</v>
      </c>
      <c r="E84" s="55">
        <v>6333242</v>
      </c>
      <c r="F84" s="101"/>
      <c r="G84" s="17"/>
      <c r="H84" s="251">
        <f t="shared" si="4"/>
        <v>1</v>
      </c>
    </row>
    <row r="85" spans="1:8" s="24" customFormat="1" ht="17.100000000000001" customHeight="1">
      <c r="A85" s="54" t="s">
        <v>52</v>
      </c>
      <c r="B85" s="20" t="s">
        <v>168</v>
      </c>
      <c r="C85" s="98">
        <v>1485000</v>
      </c>
      <c r="D85" s="17">
        <v>1647875</v>
      </c>
      <c r="E85" s="55">
        <v>1647875</v>
      </c>
      <c r="F85" s="101"/>
      <c r="G85" s="17"/>
      <c r="H85" s="251">
        <f t="shared" si="4"/>
        <v>1</v>
      </c>
    </row>
    <row r="86" spans="1:8" s="24" customFormat="1" ht="17.100000000000001" customHeight="1">
      <c r="A86" s="56" t="s">
        <v>52</v>
      </c>
      <c r="B86" s="32" t="s">
        <v>21</v>
      </c>
      <c r="C86" s="99">
        <f>SUM(C84:C85)</f>
        <v>6985000</v>
      </c>
      <c r="D86" s="19">
        <f>SUM(D84:D85)</f>
        <v>7981117</v>
      </c>
      <c r="E86" s="57">
        <f>SUM(E84:E85)</f>
        <v>7981117</v>
      </c>
      <c r="F86" s="101"/>
      <c r="G86" s="17"/>
      <c r="H86" s="251">
        <f t="shared" si="4"/>
        <v>1</v>
      </c>
    </row>
    <row r="87" spans="1:8" s="27" customFormat="1" ht="20.100000000000001" customHeight="1" thickBot="1">
      <c r="A87" s="341" t="s">
        <v>69</v>
      </c>
      <c r="B87" s="342"/>
      <c r="C87" s="100">
        <f>SUM(C83+C86)</f>
        <v>8985758</v>
      </c>
      <c r="D87" s="152">
        <f>D83+D86</f>
        <v>9981875</v>
      </c>
      <c r="E87" s="285">
        <f>E83+E86</f>
        <v>9352041</v>
      </c>
      <c r="F87" s="195"/>
      <c r="G87" s="196"/>
      <c r="H87" s="253">
        <f t="shared" si="4"/>
        <v>0.93690223530148398</v>
      </c>
    </row>
    <row r="88" spans="1:8" s="8" customFormat="1" ht="15.75" customHeight="1" thickBot="1">
      <c r="A88" s="324"/>
      <c r="B88" s="324"/>
      <c r="C88" s="324"/>
      <c r="D88" s="324"/>
      <c r="E88" s="325"/>
      <c r="F88" s="103"/>
      <c r="G88" s="160"/>
      <c r="H88" s="166"/>
    </row>
    <row r="89" spans="1:8" s="5" customFormat="1" ht="15.75" customHeight="1">
      <c r="A89" s="322" t="s">
        <v>144</v>
      </c>
      <c r="B89" s="332" t="s">
        <v>126</v>
      </c>
      <c r="C89" s="319" t="s">
        <v>8</v>
      </c>
      <c r="D89" s="319" t="s">
        <v>193</v>
      </c>
      <c r="E89" s="319" t="s">
        <v>235</v>
      </c>
      <c r="F89" s="175"/>
      <c r="G89" s="175"/>
      <c r="H89" s="311" t="s">
        <v>236</v>
      </c>
    </row>
    <row r="90" spans="1:8" s="5" customFormat="1" ht="15.75" customHeight="1">
      <c r="A90" s="323"/>
      <c r="B90" s="333"/>
      <c r="C90" s="320"/>
      <c r="D90" s="320"/>
      <c r="E90" s="320"/>
      <c r="F90" s="73"/>
      <c r="G90" s="73"/>
      <c r="H90" s="312"/>
    </row>
    <row r="91" spans="1:8" s="5" customFormat="1" ht="15.75" customHeight="1">
      <c r="A91" s="323"/>
      <c r="B91" s="333"/>
      <c r="C91" s="321"/>
      <c r="D91" s="320"/>
      <c r="E91" s="320"/>
      <c r="F91" s="73"/>
      <c r="G91" s="73"/>
      <c r="H91" s="312"/>
    </row>
    <row r="92" spans="1:8" s="5" customFormat="1" ht="20.100000000000001" customHeight="1">
      <c r="A92" s="313" t="s">
        <v>29</v>
      </c>
      <c r="B92" s="314"/>
      <c r="C92" s="314"/>
      <c r="D92" s="314"/>
      <c r="E92" s="314"/>
      <c r="F92" s="314"/>
      <c r="G92" s="314"/>
      <c r="H92" s="315"/>
    </row>
    <row r="93" spans="1:8" s="5" customFormat="1" ht="20.100000000000001" customHeight="1">
      <c r="A93" s="136" t="s">
        <v>50</v>
      </c>
      <c r="B93" s="20" t="s">
        <v>66</v>
      </c>
      <c r="C93" s="218"/>
      <c r="D93" s="138">
        <v>594000</v>
      </c>
      <c r="E93" s="139">
        <v>582000</v>
      </c>
      <c r="F93" s="88"/>
      <c r="G93" s="73"/>
      <c r="H93" s="251">
        <f t="shared" ref="H93:H100" si="5">E93/D93</f>
        <v>0.97979797979797978</v>
      </c>
    </row>
    <row r="94" spans="1:8" s="5" customFormat="1" ht="20.100000000000001" customHeight="1">
      <c r="A94" s="136" t="s">
        <v>62</v>
      </c>
      <c r="B94" s="20" t="s">
        <v>131</v>
      </c>
      <c r="C94" s="218"/>
      <c r="D94" s="138">
        <v>160380</v>
      </c>
      <c r="E94" s="139">
        <v>160380</v>
      </c>
      <c r="F94" s="88"/>
      <c r="G94" s="73"/>
      <c r="H94" s="251">
        <f t="shared" si="5"/>
        <v>1</v>
      </c>
    </row>
    <row r="95" spans="1:8" s="5" customFormat="1" ht="20.100000000000001" customHeight="1">
      <c r="A95" s="137" t="s">
        <v>63</v>
      </c>
      <c r="B95" s="32" t="s">
        <v>1</v>
      </c>
      <c r="C95" s="218"/>
      <c r="D95" s="172">
        <f>SUM(D93:D94)</f>
        <v>754380</v>
      </c>
      <c r="E95" s="140">
        <f>SUM(E93:E94)</f>
        <v>742380</v>
      </c>
      <c r="F95" s="88"/>
      <c r="G95" s="73"/>
      <c r="H95" s="251">
        <f t="shared" si="5"/>
        <v>0.9840928974787243</v>
      </c>
    </row>
    <row r="96" spans="1:8" s="14" customFormat="1" ht="17.100000000000001" customHeight="1">
      <c r="A96" s="54" t="s">
        <v>72</v>
      </c>
      <c r="B96" s="20" t="s">
        <v>54</v>
      </c>
      <c r="C96" s="98">
        <v>100000</v>
      </c>
      <c r="D96" s="73">
        <v>100000</v>
      </c>
      <c r="E96" s="91">
        <v>100000</v>
      </c>
      <c r="F96" s="88"/>
      <c r="G96" s="73"/>
      <c r="H96" s="251">
        <f t="shared" si="5"/>
        <v>1</v>
      </c>
    </row>
    <row r="97" spans="1:8" s="14" customFormat="1" ht="17.100000000000001" customHeight="1">
      <c r="A97" s="54" t="s">
        <v>73</v>
      </c>
      <c r="B97" s="20" t="s">
        <v>127</v>
      </c>
      <c r="C97" s="98">
        <v>2650000</v>
      </c>
      <c r="D97" s="73">
        <v>2582586</v>
      </c>
      <c r="E97" s="91">
        <v>1770260</v>
      </c>
      <c r="F97" s="88"/>
      <c r="G97" s="73"/>
      <c r="H97" s="251">
        <f t="shared" si="5"/>
        <v>0.6854602324956458</v>
      </c>
    </row>
    <row r="98" spans="1:8" s="14" customFormat="1" ht="17.100000000000001" customHeight="1">
      <c r="A98" s="54" t="s">
        <v>74</v>
      </c>
      <c r="B98" s="20" t="s">
        <v>75</v>
      </c>
      <c r="C98" s="98">
        <v>250000</v>
      </c>
      <c r="D98" s="73">
        <v>0</v>
      </c>
      <c r="E98" s="91">
        <v>0</v>
      </c>
      <c r="F98" s="88"/>
      <c r="G98" s="73"/>
      <c r="H98" s="251"/>
    </row>
    <row r="99" spans="1:8" s="22" customFormat="1" ht="17.100000000000001" customHeight="1">
      <c r="A99" s="56" t="s">
        <v>70</v>
      </c>
      <c r="B99" s="32" t="s">
        <v>71</v>
      </c>
      <c r="C99" s="99">
        <f>SUM(C96:C98)</f>
        <v>3000000</v>
      </c>
      <c r="D99" s="128">
        <f>SUM(D96:D98)</f>
        <v>2682586</v>
      </c>
      <c r="E99" s="127">
        <f>SUM(E96:E98)</f>
        <v>1870260</v>
      </c>
      <c r="F99" s="88"/>
      <c r="G99" s="73"/>
      <c r="H99" s="251">
        <f t="shared" si="5"/>
        <v>0.69718547699868705</v>
      </c>
    </row>
    <row r="100" spans="1:8" s="4" customFormat="1" ht="20.100000000000001" customHeight="1" thickBot="1">
      <c r="A100" s="341" t="s">
        <v>69</v>
      </c>
      <c r="B100" s="342"/>
      <c r="C100" s="100">
        <f>SUM(C99)</f>
        <v>3000000</v>
      </c>
      <c r="D100" s="132">
        <f>D95+D99</f>
        <v>3436966</v>
      </c>
      <c r="E100" s="286">
        <f>E95+E99</f>
        <v>2612640</v>
      </c>
      <c r="F100" s="176"/>
      <c r="G100" s="177"/>
      <c r="H100" s="253">
        <f t="shared" si="5"/>
        <v>0.76015881448929079</v>
      </c>
    </row>
    <row r="101" spans="1:8" s="5" customFormat="1" ht="15.75" customHeight="1" thickBot="1">
      <c r="A101" s="324"/>
      <c r="B101" s="324"/>
      <c r="C101" s="324"/>
      <c r="D101" s="324"/>
      <c r="E101" s="325"/>
      <c r="F101" s="82"/>
      <c r="G101" s="252"/>
      <c r="H101" s="123"/>
    </row>
    <row r="102" spans="1:8" s="5" customFormat="1" ht="15.75" customHeight="1">
      <c r="A102" s="322" t="s">
        <v>144</v>
      </c>
      <c r="B102" s="332" t="s">
        <v>128</v>
      </c>
      <c r="C102" s="319" t="s">
        <v>8</v>
      </c>
      <c r="D102" s="319" t="s">
        <v>193</v>
      </c>
      <c r="E102" s="319" t="s">
        <v>235</v>
      </c>
      <c r="F102" s="175"/>
      <c r="G102" s="175"/>
      <c r="H102" s="311" t="s">
        <v>236</v>
      </c>
    </row>
    <row r="103" spans="1:8" s="5" customFormat="1" ht="15.75" customHeight="1">
      <c r="A103" s="323"/>
      <c r="B103" s="333"/>
      <c r="C103" s="320"/>
      <c r="D103" s="320"/>
      <c r="E103" s="320"/>
      <c r="F103" s="73"/>
      <c r="G103" s="73"/>
      <c r="H103" s="312"/>
    </row>
    <row r="104" spans="1:8" s="5" customFormat="1" ht="15.75" customHeight="1">
      <c r="A104" s="323"/>
      <c r="B104" s="333"/>
      <c r="C104" s="320"/>
      <c r="D104" s="320"/>
      <c r="E104" s="320"/>
      <c r="F104" s="73"/>
      <c r="G104" s="73"/>
      <c r="H104" s="312"/>
    </row>
    <row r="105" spans="1:8" s="5" customFormat="1" ht="20.100000000000001" customHeight="1">
      <c r="A105" s="313" t="s">
        <v>28</v>
      </c>
      <c r="B105" s="314"/>
      <c r="C105" s="314"/>
      <c r="D105" s="314"/>
      <c r="E105" s="314"/>
      <c r="F105" s="314"/>
      <c r="G105" s="314"/>
      <c r="H105" s="315"/>
    </row>
    <row r="106" spans="1:8" s="15" customFormat="1" ht="17.100000000000001" customHeight="1">
      <c r="A106" s="54" t="s">
        <v>77</v>
      </c>
      <c r="B106" s="20" t="s">
        <v>25</v>
      </c>
      <c r="C106" s="98">
        <v>574271</v>
      </c>
      <c r="D106" s="17">
        <v>574271</v>
      </c>
      <c r="E106" s="55">
        <v>505959</v>
      </c>
      <c r="F106" s="101"/>
      <c r="G106" s="17"/>
      <c r="H106" s="251">
        <f t="shared" ref="H106:H112" si="6">E106/D106</f>
        <v>0.88104570838506557</v>
      </c>
    </row>
    <row r="107" spans="1:8" s="15" customFormat="1" ht="17.100000000000001" customHeight="1">
      <c r="A107" s="54" t="s">
        <v>78</v>
      </c>
      <c r="B107" s="16" t="s">
        <v>30</v>
      </c>
      <c r="C107" s="93">
        <v>2126928</v>
      </c>
      <c r="D107" s="17">
        <v>2126928</v>
      </c>
      <c r="E107" s="55">
        <v>1779424</v>
      </c>
      <c r="F107" s="101"/>
      <c r="G107" s="17"/>
      <c r="H107" s="251">
        <f t="shared" si="6"/>
        <v>0.83661694236946427</v>
      </c>
    </row>
    <row r="108" spans="1:8" s="14" customFormat="1" ht="17.100000000000001" customHeight="1">
      <c r="A108" s="54" t="s">
        <v>79</v>
      </c>
      <c r="B108" s="16" t="s">
        <v>141</v>
      </c>
      <c r="C108" s="85">
        <v>2488610</v>
      </c>
      <c r="D108" s="73">
        <v>2488610</v>
      </c>
      <c r="E108" s="91">
        <v>4690443</v>
      </c>
      <c r="F108" s="88"/>
      <c r="G108" s="73"/>
      <c r="H108" s="251">
        <f t="shared" si="6"/>
        <v>1.884764185629729</v>
      </c>
    </row>
    <row r="109" spans="1:8" s="22" customFormat="1" ht="17.100000000000001" customHeight="1">
      <c r="A109" s="56" t="s">
        <v>44</v>
      </c>
      <c r="B109" s="23" t="s">
        <v>80</v>
      </c>
      <c r="C109" s="86">
        <f>SUM(C106:C108)</f>
        <v>5189809</v>
      </c>
      <c r="D109" s="128">
        <f>SUM(D106:D108)</f>
        <v>5189809</v>
      </c>
      <c r="E109" s="127">
        <f>SUM(E106:E108)</f>
        <v>6975826</v>
      </c>
      <c r="F109" s="88"/>
      <c r="G109" s="73"/>
      <c r="H109" s="251">
        <f t="shared" si="6"/>
        <v>1.3441392544504047</v>
      </c>
    </row>
    <row r="110" spans="1:8" s="14" customFormat="1" ht="17.100000000000001" customHeight="1">
      <c r="A110" s="54" t="s">
        <v>81</v>
      </c>
      <c r="B110" s="16" t="s">
        <v>129</v>
      </c>
      <c r="C110" s="85">
        <v>25000</v>
      </c>
      <c r="D110" s="73">
        <v>25000</v>
      </c>
      <c r="E110" s="91">
        <v>61595</v>
      </c>
      <c r="F110" s="88"/>
      <c r="G110" s="73"/>
      <c r="H110" s="251">
        <f t="shared" si="6"/>
        <v>2.4638</v>
      </c>
    </row>
    <row r="111" spans="1:8" s="22" customFormat="1" ht="17.100000000000001" customHeight="1">
      <c r="A111" s="63" t="s">
        <v>82</v>
      </c>
      <c r="B111" s="23" t="s">
        <v>83</v>
      </c>
      <c r="C111" s="86">
        <f>SUM(C110)</f>
        <v>25000</v>
      </c>
      <c r="D111" s="128">
        <f>SUM(D110)</f>
        <v>25000</v>
      </c>
      <c r="E111" s="127">
        <f>SUM(E110)</f>
        <v>61595</v>
      </c>
      <c r="F111" s="88"/>
      <c r="G111" s="73"/>
      <c r="H111" s="251">
        <f t="shared" si="6"/>
        <v>2.4638</v>
      </c>
    </row>
    <row r="112" spans="1:8" s="4" customFormat="1" ht="20.100000000000001" customHeight="1">
      <c r="A112" s="330" t="s">
        <v>76</v>
      </c>
      <c r="B112" s="331"/>
      <c r="C112" s="104">
        <f>SUM(C109+C111)</f>
        <v>5214809</v>
      </c>
      <c r="D112" s="135">
        <f>D109+D111</f>
        <v>5214809</v>
      </c>
      <c r="E112" s="151">
        <f>E109+E111</f>
        <v>7037421</v>
      </c>
      <c r="F112" s="88"/>
      <c r="G112" s="73"/>
      <c r="H112" s="251">
        <f t="shared" si="6"/>
        <v>1.34950695222011</v>
      </c>
    </row>
    <row r="113" spans="1:8" s="5" customFormat="1" ht="20.100000000000001" customHeight="1">
      <c r="A113" s="313" t="s">
        <v>29</v>
      </c>
      <c r="B113" s="314"/>
      <c r="C113" s="314"/>
      <c r="D113" s="314"/>
      <c r="E113" s="314"/>
      <c r="F113" s="314"/>
      <c r="G113" s="314"/>
      <c r="H113" s="315"/>
    </row>
    <row r="114" spans="1:8" s="14" customFormat="1" ht="17.100000000000001" customHeight="1">
      <c r="A114" s="54" t="s">
        <v>84</v>
      </c>
      <c r="B114" s="20" t="s">
        <v>26</v>
      </c>
      <c r="C114" s="98">
        <v>2126925</v>
      </c>
      <c r="D114" s="73">
        <v>2336925</v>
      </c>
      <c r="E114" s="91">
        <v>1793957</v>
      </c>
      <c r="F114" s="88"/>
      <c r="G114" s="73"/>
      <c r="H114" s="251">
        <f t="shared" ref="H114:H119" si="7">E114/D114</f>
        <v>0.76765707072327949</v>
      </c>
    </row>
    <row r="115" spans="1:8" s="14" customFormat="1" ht="17.100000000000001" customHeight="1">
      <c r="A115" s="54">
        <v>7</v>
      </c>
      <c r="B115" s="20" t="s">
        <v>27</v>
      </c>
      <c r="C115" s="98">
        <v>574271</v>
      </c>
      <c r="D115" s="73">
        <v>521140</v>
      </c>
      <c r="E115" s="91">
        <v>465788</v>
      </c>
      <c r="F115" s="88"/>
      <c r="G115" s="73"/>
      <c r="H115" s="251">
        <f t="shared" si="7"/>
        <v>0.89378669839198677</v>
      </c>
    </row>
    <row r="116" spans="1:8" s="14" customFormat="1" ht="17.100000000000001" customHeight="1">
      <c r="A116" s="54" t="s">
        <v>67</v>
      </c>
      <c r="B116" s="20" t="s">
        <v>55</v>
      </c>
      <c r="C116" s="98">
        <v>358000</v>
      </c>
      <c r="D116" s="73">
        <v>288000</v>
      </c>
      <c r="E116" s="91">
        <v>288000</v>
      </c>
      <c r="F116" s="88"/>
      <c r="G116" s="73"/>
      <c r="H116" s="251">
        <f t="shared" si="7"/>
        <v>1</v>
      </c>
    </row>
    <row r="117" spans="1:8" s="14" customFormat="1" ht="17.100000000000001" customHeight="1">
      <c r="A117" s="54" t="s">
        <v>47</v>
      </c>
      <c r="B117" s="20" t="s">
        <v>171</v>
      </c>
      <c r="C117" s="98">
        <v>133000</v>
      </c>
      <c r="D117" s="73">
        <v>146131</v>
      </c>
      <c r="E117" s="91">
        <v>146131</v>
      </c>
      <c r="F117" s="88"/>
      <c r="G117" s="73"/>
      <c r="H117" s="251">
        <f t="shared" si="7"/>
        <v>1</v>
      </c>
    </row>
    <row r="118" spans="1:8" s="22" customFormat="1" ht="17.100000000000001" customHeight="1" thickBot="1">
      <c r="A118" s="186" t="s">
        <v>63</v>
      </c>
      <c r="B118" s="264" t="s">
        <v>1</v>
      </c>
      <c r="C118" s="265">
        <f>SUM(C114:C117)</f>
        <v>3192196</v>
      </c>
      <c r="D118" s="234">
        <f>SUM(D114:D117)</f>
        <v>3292196</v>
      </c>
      <c r="E118" s="197">
        <f>SUM(E114:E117)</f>
        <v>2693876</v>
      </c>
      <c r="F118" s="176"/>
      <c r="G118" s="177"/>
      <c r="H118" s="253">
        <f t="shared" si="7"/>
        <v>0.81826112418580177</v>
      </c>
    </row>
    <row r="119" spans="1:8" s="4" customFormat="1" ht="20.100000000000001" customHeight="1" thickBot="1">
      <c r="A119" s="326" t="s">
        <v>69</v>
      </c>
      <c r="B119" s="327"/>
      <c r="C119" s="259">
        <f>SUM(C118)</f>
        <v>3192196</v>
      </c>
      <c r="D119" s="260">
        <f>SUM(D118)</f>
        <v>3292196</v>
      </c>
      <c r="E119" s="287">
        <f>SUM(E118)</f>
        <v>2693876</v>
      </c>
      <c r="F119" s="261"/>
      <c r="G119" s="262"/>
      <c r="H119" s="263">
        <f t="shared" si="7"/>
        <v>0.81826112418580177</v>
      </c>
    </row>
    <row r="120" spans="1:8" ht="15.75" customHeight="1" thickBot="1">
      <c r="A120" s="324"/>
      <c r="B120" s="324"/>
      <c r="C120" s="324"/>
      <c r="D120" s="324"/>
      <c r="E120" s="325"/>
      <c r="F120" s="82"/>
      <c r="G120" s="82"/>
      <c r="H120" s="82"/>
    </row>
    <row r="121" spans="1:8" ht="15.75" customHeight="1">
      <c r="A121" s="322" t="s">
        <v>144</v>
      </c>
      <c r="B121" s="332" t="s">
        <v>130</v>
      </c>
      <c r="C121" s="319" t="s">
        <v>8</v>
      </c>
      <c r="D121" s="319" t="s">
        <v>193</v>
      </c>
      <c r="E121" s="319" t="s">
        <v>235</v>
      </c>
      <c r="F121" s="175"/>
      <c r="G121" s="175"/>
      <c r="H121" s="311" t="s">
        <v>236</v>
      </c>
    </row>
    <row r="122" spans="1:8" ht="15.75" customHeight="1">
      <c r="A122" s="323"/>
      <c r="B122" s="333"/>
      <c r="C122" s="320"/>
      <c r="D122" s="320"/>
      <c r="E122" s="320"/>
      <c r="F122" s="73"/>
      <c r="G122" s="73"/>
      <c r="H122" s="312"/>
    </row>
    <row r="123" spans="1:8" ht="15.75" customHeight="1">
      <c r="A123" s="323"/>
      <c r="B123" s="333"/>
      <c r="C123" s="321"/>
      <c r="D123" s="320"/>
      <c r="E123" s="320"/>
      <c r="F123" s="73"/>
      <c r="G123" s="73"/>
      <c r="H123" s="312"/>
    </row>
    <row r="124" spans="1:8" s="6" customFormat="1" ht="20.100000000000001" customHeight="1">
      <c r="A124" s="313" t="s">
        <v>29</v>
      </c>
      <c r="B124" s="314"/>
      <c r="C124" s="314"/>
      <c r="D124" s="314"/>
      <c r="E124" s="314"/>
      <c r="F124" s="314"/>
      <c r="G124" s="314"/>
      <c r="H124" s="315"/>
    </row>
    <row r="125" spans="1:8" s="14" customFormat="1" ht="17.100000000000001" customHeight="1">
      <c r="A125" s="54" t="s">
        <v>58</v>
      </c>
      <c r="B125" s="20" t="s">
        <v>59</v>
      </c>
      <c r="C125" s="85">
        <v>2838063</v>
      </c>
      <c r="D125" s="73">
        <v>2903313</v>
      </c>
      <c r="E125" s="91">
        <v>2893313</v>
      </c>
      <c r="F125" s="88"/>
      <c r="G125" s="73"/>
      <c r="H125" s="251">
        <f t="shared" ref="H125:H128" si="8">E125/D125</f>
        <v>0.99655565900059695</v>
      </c>
    </row>
    <row r="126" spans="1:8" s="14" customFormat="1" ht="17.100000000000001" customHeight="1">
      <c r="A126" s="54" t="s">
        <v>62</v>
      </c>
      <c r="B126" s="20" t="s">
        <v>131</v>
      </c>
      <c r="C126" s="85">
        <v>766277</v>
      </c>
      <c r="D126" s="73">
        <v>744728</v>
      </c>
      <c r="E126" s="91">
        <v>742028</v>
      </c>
      <c r="F126" s="88"/>
      <c r="G126" s="73"/>
      <c r="H126" s="251">
        <f t="shared" si="8"/>
        <v>0.99637451525926246</v>
      </c>
    </row>
    <row r="127" spans="1:8" s="22" customFormat="1" ht="17.100000000000001" customHeight="1">
      <c r="A127" s="64" t="s">
        <v>63</v>
      </c>
      <c r="B127" s="32" t="s">
        <v>1</v>
      </c>
      <c r="C127" s="86">
        <f>SUM(C125+C126)</f>
        <v>3604340</v>
      </c>
      <c r="D127" s="128">
        <f>SUM(D125:D126)</f>
        <v>3648041</v>
      </c>
      <c r="E127" s="127">
        <f>SUM(E125:E126)</f>
        <v>3635341</v>
      </c>
      <c r="F127" s="88"/>
      <c r="G127" s="73"/>
      <c r="H127" s="251">
        <f t="shared" si="8"/>
        <v>0.99651867947756068</v>
      </c>
    </row>
    <row r="128" spans="1:8" s="4" customFormat="1" ht="20.100000000000001" customHeight="1" thickBot="1">
      <c r="A128" s="341" t="s">
        <v>69</v>
      </c>
      <c r="B128" s="342"/>
      <c r="C128" s="87">
        <f>SUM(C127)</f>
        <v>3604340</v>
      </c>
      <c r="D128" s="132">
        <f>SUM(D127)</f>
        <v>3648041</v>
      </c>
      <c r="E128" s="285">
        <f>SUM(E127)</f>
        <v>3635341</v>
      </c>
      <c r="F128" s="176"/>
      <c r="G128" s="177"/>
      <c r="H128" s="253">
        <f t="shared" si="8"/>
        <v>0.99651867947756068</v>
      </c>
    </row>
    <row r="129" spans="1:8" ht="15.75" customHeight="1" thickBot="1">
      <c r="A129" s="324"/>
      <c r="B129" s="324"/>
      <c r="C129" s="324"/>
      <c r="D129" s="324"/>
      <c r="E129" s="325"/>
      <c r="F129" s="82"/>
      <c r="G129" s="82"/>
      <c r="H129" s="82"/>
    </row>
    <row r="130" spans="1:8" s="3" customFormat="1" ht="15.75" customHeight="1">
      <c r="A130" s="322" t="s">
        <v>144</v>
      </c>
      <c r="B130" s="332" t="s">
        <v>132</v>
      </c>
      <c r="C130" s="319" t="s">
        <v>8</v>
      </c>
      <c r="D130" s="319" t="s">
        <v>193</v>
      </c>
      <c r="E130" s="319" t="s">
        <v>235</v>
      </c>
      <c r="F130" s="193"/>
      <c r="G130" s="193"/>
      <c r="H130" s="311" t="s">
        <v>236</v>
      </c>
    </row>
    <row r="131" spans="1:8" s="3" customFormat="1" ht="15.75" customHeight="1">
      <c r="A131" s="323"/>
      <c r="B131" s="333"/>
      <c r="C131" s="320"/>
      <c r="D131" s="320"/>
      <c r="E131" s="320"/>
      <c r="F131" s="77"/>
      <c r="G131" s="77"/>
      <c r="H131" s="312"/>
    </row>
    <row r="132" spans="1:8" s="4" customFormat="1" ht="15.75" customHeight="1">
      <c r="A132" s="323"/>
      <c r="B132" s="333"/>
      <c r="C132" s="321"/>
      <c r="D132" s="320"/>
      <c r="E132" s="320"/>
      <c r="F132" s="73"/>
      <c r="G132" s="73"/>
      <c r="H132" s="312"/>
    </row>
    <row r="133" spans="1:8" s="5" customFormat="1" ht="20.100000000000001" customHeight="1">
      <c r="A133" s="313" t="s">
        <v>28</v>
      </c>
      <c r="B133" s="314"/>
      <c r="C133" s="314"/>
      <c r="D133" s="314"/>
      <c r="E133" s="314"/>
      <c r="F133" s="314"/>
      <c r="G133" s="314"/>
      <c r="H133" s="315"/>
    </row>
    <row r="134" spans="1:8" s="14" customFormat="1" ht="17.100000000000001" customHeight="1">
      <c r="A134" s="54" t="s">
        <v>85</v>
      </c>
      <c r="B134" s="20" t="s">
        <v>87</v>
      </c>
      <c r="C134" s="85">
        <v>155052272</v>
      </c>
      <c r="D134" s="73">
        <v>154108694</v>
      </c>
      <c r="E134" s="91">
        <v>154108694</v>
      </c>
      <c r="F134" s="88"/>
      <c r="G134" s="73"/>
      <c r="H134" s="251">
        <f t="shared" ref="H134:H136" si="9">E134/D134</f>
        <v>1</v>
      </c>
    </row>
    <row r="135" spans="1:8" s="22" customFormat="1" ht="17.100000000000001" customHeight="1">
      <c r="A135" s="56" t="s">
        <v>86</v>
      </c>
      <c r="B135" s="32" t="s">
        <v>88</v>
      </c>
      <c r="C135" s="86">
        <f>C134</f>
        <v>155052272</v>
      </c>
      <c r="D135" s="233">
        <f>SUM(D134)</f>
        <v>154108694</v>
      </c>
      <c r="E135" s="130">
        <f>SUM(E134)</f>
        <v>154108694</v>
      </c>
      <c r="F135" s="88"/>
      <c r="G135" s="73"/>
      <c r="H135" s="251">
        <f t="shared" si="9"/>
        <v>1</v>
      </c>
    </row>
    <row r="136" spans="1:8" s="25" customFormat="1" ht="20.100000000000001" customHeight="1" thickBot="1">
      <c r="A136" s="341" t="s">
        <v>76</v>
      </c>
      <c r="B136" s="342"/>
      <c r="C136" s="105">
        <f>C135</f>
        <v>155052272</v>
      </c>
      <c r="D136" s="132">
        <f>SUM(D135)</f>
        <v>154108694</v>
      </c>
      <c r="E136" s="288">
        <f>SUM(E135)</f>
        <v>154108694</v>
      </c>
      <c r="F136" s="176"/>
      <c r="G136" s="177"/>
      <c r="H136" s="253">
        <f t="shared" si="9"/>
        <v>1</v>
      </c>
    </row>
    <row r="137" spans="1:8" s="4" customFormat="1" ht="15.75" customHeight="1" thickBot="1">
      <c r="A137" s="347"/>
      <c r="B137" s="324"/>
      <c r="C137" s="324"/>
      <c r="D137" s="324"/>
      <c r="E137" s="325"/>
      <c r="F137" s="82"/>
      <c r="G137" s="82"/>
      <c r="H137" s="254"/>
    </row>
    <row r="138" spans="1:8" s="4" customFormat="1" ht="15.75" customHeight="1">
      <c r="A138" s="322" t="s">
        <v>144</v>
      </c>
      <c r="B138" s="332" t="s">
        <v>148</v>
      </c>
      <c r="C138" s="319" t="s">
        <v>8</v>
      </c>
      <c r="D138" s="319" t="s">
        <v>193</v>
      </c>
      <c r="E138" s="319" t="s">
        <v>235</v>
      </c>
      <c r="F138" s="175"/>
      <c r="G138" s="175"/>
      <c r="H138" s="311" t="s">
        <v>236</v>
      </c>
    </row>
    <row r="139" spans="1:8" s="4" customFormat="1" ht="15.75" customHeight="1">
      <c r="A139" s="323"/>
      <c r="B139" s="333"/>
      <c r="C139" s="320"/>
      <c r="D139" s="320"/>
      <c r="E139" s="320"/>
      <c r="F139" s="73"/>
      <c r="G139" s="73"/>
      <c r="H139" s="312"/>
    </row>
    <row r="140" spans="1:8" s="4" customFormat="1" ht="15.75" customHeight="1">
      <c r="A140" s="323"/>
      <c r="B140" s="333"/>
      <c r="C140" s="321"/>
      <c r="D140" s="320"/>
      <c r="E140" s="320"/>
      <c r="F140" s="73"/>
      <c r="G140" s="73"/>
      <c r="H140" s="312"/>
    </row>
    <row r="141" spans="1:8" s="5" customFormat="1" ht="20.100000000000001" customHeight="1">
      <c r="A141" s="313" t="s">
        <v>28</v>
      </c>
      <c r="B141" s="314"/>
      <c r="C141" s="314"/>
      <c r="D141" s="314"/>
      <c r="E141" s="314"/>
      <c r="F141" s="314"/>
      <c r="G141" s="314"/>
      <c r="H141" s="315"/>
    </row>
    <row r="142" spans="1:8" s="14" customFormat="1" ht="17.100000000000001" customHeight="1">
      <c r="A142" s="65" t="s">
        <v>90</v>
      </c>
      <c r="B142" s="48" t="s">
        <v>36</v>
      </c>
      <c r="C142" s="106">
        <v>3300000</v>
      </c>
      <c r="D142" s="73">
        <v>3300000</v>
      </c>
      <c r="E142" s="90">
        <v>3248142</v>
      </c>
      <c r="F142" s="88"/>
      <c r="G142" s="73"/>
      <c r="H142" s="251">
        <f t="shared" ref="H142:H147" si="10">E142/D142</f>
        <v>0.98428545454545457</v>
      </c>
    </row>
    <row r="143" spans="1:8" s="14" customFormat="1" ht="17.100000000000001" customHeight="1">
      <c r="A143" s="54" t="s">
        <v>91</v>
      </c>
      <c r="B143" s="20" t="s">
        <v>17</v>
      </c>
      <c r="C143" s="85">
        <v>57000000</v>
      </c>
      <c r="D143" s="73">
        <v>61511117</v>
      </c>
      <c r="E143" s="91">
        <v>63322390</v>
      </c>
      <c r="F143" s="88"/>
      <c r="G143" s="73"/>
      <c r="H143" s="251">
        <f t="shared" si="10"/>
        <v>1.0294462706635614</v>
      </c>
    </row>
    <row r="144" spans="1:8" s="14" customFormat="1" ht="17.100000000000001" customHeight="1">
      <c r="A144" s="54" t="s">
        <v>92</v>
      </c>
      <c r="B144" s="20" t="s">
        <v>172</v>
      </c>
      <c r="C144" s="85">
        <v>245100</v>
      </c>
      <c r="D144" s="73">
        <v>245100</v>
      </c>
      <c r="E144" s="91">
        <v>302413</v>
      </c>
      <c r="F144" s="88"/>
      <c r="G144" s="73"/>
      <c r="H144" s="251">
        <f t="shared" si="10"/>
        <v>1.2338351693186453</v>
      </c>
    </row>
    <row r="145" spans="1:8" s="22" customFormat="1" ht="17.100000000000001" customHeight="1">
      <c r="A145" s="328" t="s">
        <v>42</v>
      </c>
      <c r="B145" s="329"/>
      <c r="C145" s="107">
        <f>SUM(C142:C144)</f>
        <v>60545100</v>
      </c>
      <c r="D145" s="128">
        <f>SUM(D142:D144)</f>
        <v>65056217</v>
      </c>
      <c r="E145" s="141">
        <f>SUM(E142:E144)</f>
        <v>66872945</v>
      </c>
      <c r="F145" s="88"/>
      <c r="G145" s="73"/>
      <c r="H145" s="251">
        <f t="shared" si="10"/>
        <v>1.0279255094098079</v>
      </c>
    </row>
    <row r="146" spans="1:8" s="22" customFormat="1" ht="17.100000000000001" customHeight="1">
      <c r="A146" s="56" t="s">
        <v>93</v>
      </c>
      <c r="B146" s="32" t="s">
        <v>18</v>
      </c>
      <c r="C146" s="86">
        <v>3767000</v>
      </c>
      <c r="D146" s="128">
        <v>3767000</v>
      </c>
      <c r="E146" s="127">
        <v>4859898</v>
      </c>
      <c r="F146" s="88"/>
      <c r="G146" s="73"/>
      <c r="H146" s="251">
        <f t="shared" si="10"/>
        <v>1.2901242367932042</v>
      </c>
    </row>
    <row r="147" spans="1:8" s="22" customFormat="1" ht="20.100000000000001" customHeight="1" thickBot="1">
      <c r="A147" s="355" t="s">
        <v>76</v>
      </c>
      <c r="B147" s="356"/>
      <c r="C147" s="105">
        <f>C145+C146</f>
        <v>64312100</v>
      </c>
      <c r="D147" s="132">
        <f>SUM(D145:D146)</f>
        <v>68823217</v>
      </c>
      <c r="E147" s="285">
        <f>SUM(E145:E146)</f>
        <v>71732843</v>
      </c>
      <c r="F147" s="176"/>
      <c r="G147" s="177">
        <f>C147</f>
        <v>64312100</v>
      </c>
      <c r="H147" s="253">
        <f t="shared" si="10"/>
        <v>1.0422768090018228</v>
      </c>
    </row>
    <row r="148" spans="1:8" s="22" customFormat="1" ht="15.75" customHeight="1" thickBot="1">
      <c r="A148" s="357"/>
      <c r="B148" s="357"/>
      <c r="C148" s="357"/>
      <c r="D148" s="357"/>
      <c r="E148" s="358"/>
      <c r="F148" s="82"/>
      <c r="G148" s="82"/>
      <c r="H148" s="82"/>
    </row>
    <row r="149" spans="1:8" s="22" customFormat="1" ht="15.75" customHeight="1">
      <c r="A149" s="322" t="s">
        <v>144</v>
      </c>
      <c r="B149" s="332" t="s">
        <v>173</v>
      </c>
      <c r="C149" s="319" t="s">
        <v>8</v>
      </c>
      <c r="D149" s="319" t="s">
        <v>193</v>
      </c>
      <c r="E149" s="319" t="s">
        <v>235</v>
      </c>
      <c r="F149" s="175"/>
      <c r="G149" s="175"/>
      <c r="H149" s="311" t="s">
        <v>236</v>
      </c>
    </row>
    <row r="150" spans="1:8" s="22" customFormat="1" ht="15.75" customHeight="1">
      <c r="A150" s="323"/>
      <c r="B150" s="333"/>
      <c r="C150" s="320"/>
      <c r="D150" s="320"/>
      <c r="E150" s="320"/>
      <c r="F150" s="73"/>
      <c r="G150" s="73"/>
      <c r="H150" s="312"/>
    </row>
    <row r="151" spans="1:8" s="22" customFormat="1" ht="15.75" customHeight="1">
      <c r="A151" s="323"/>
      <c r="B151" s="333"/>
      <c r="C151" s="321"/>
      <c r="D151" s="320"/>
      <c r="E151" s="320"/>
      <c r="F151" s="73"/>
      <c r="G151" s="73"/>
      <c r="H151" s="312"/>
    </row>
    <row r="152" spans="1:8" s="22" customFormat="1" ht="20.25" customHeight="1">
      <c r="A152" s="334" t="s">
        <v>28</v>
      </c>
      <c r="B152" s="335"/>
      <c r="C152" s="335"/>
      <c r="D152" s="335"/>
      <c r="E152" s="335"/>
      <c r="F152" s="335"/>
      <c r="G152" s="335"/>
      <c r="H152" s="336"/>
    </row>
    <row r="153" spans="1:8" s="22" customFormat="1" ht="17.100000000000001" customHeight="1">
      <c r="A153" s="67" t="s">
        <v>94</v>
      </c>
      <c r="B153" s="44" t="s">
        <v>175</v>
      </c>
      <c r="C153" s="17">
        <v>6136534</v>
      </c>
      <c r="D153" s="73">
        <v>6401756</v>
      </c>
      <c r="E153" s="73">
        <v>6401756</v>
      </c>
      <c r="F153" s="73"/>
      <c r="G153" s="73"/>
      <c r="H153" s="251">
        <f t="shared" ref="H153:H165" si="11">E153/D153</f>
        <v>1</v>
      </c>
    </row>
    <row r="154" spans="1:8" s="14" customFormat="1" ht="17.100000000000001" customHeight="1">
      <c r="A154" s="54" t="s">
        <v>94</v>
      </c>
      <c r="B154" s="20" t="s">
        <v>40</v>
      </c>
      <c r="C154" s="17">
        <v>35861400</v>
      </c>
      <c r="D154" s="73">
        <v>37879400</v>
      </c>
      <c r="E154" s="73">
        <v>37879400</v>
      </c>
      <c r="F154" s="73"/>
      <c r="G154" s="73"/>
      <c r="H154" s="251">
        <f t="shared" si="11"/>
        <v>1</v>
      </c>
    </row>
    <row r="155" spans="1:8" s="14" customFormat="1" ht="17.100000000000001" customHeight="1">
      <c r="A155" s="54" t="s">
        <v>94</v>
      </c>
      <c r="B155" s="50" t="s">
        <v>174</v>
      </c>
      <c r="C155" s="17">
        <v>18142479</v>
      </c>
      <c r="D155" s="73">
        <v>19475108</v>
      </c>
      <c r="E155" s="73">
        <v>19475108</v>
      </c>
      <c r="F155" s="73"/>
      <c r="G155" s="73"/>
      <c r="H155" s="251">
        <f t="shared" si="11"/>
        <v>1</v>
      </c>
    </row>
    <row r="156" spans="1:8" s="14" customFormat="1" ht="17.100000000000001" customHeight="1">
      <c r="A156" s="54" t="s">
        <v>94</v>
      </c>
      <c r="B156" s="50" t="s">
        <v>43</v>
      </c>
      <c r="C156" s="144">
        <v>1862190</v>
      </c>
      <c r="D156" s="73">
        <v>2004538</v>
      </c>
      <c r="E156" s="73">
        <v>2004538</v>
      </c>
      <c r="F156" s="73"/>
      <c r="G156" s="73"/>
      <c r="H156" s="251">
        <f t="shared" si="11"/>
        <v>1</v>
      </c>
    </row>
    <row r="157" spans="1:8" s="14" customFormat="1" ht="17.100000000000001" customHeight="1">
      <c r="A157" s="54" t="s">
        <v>94</v>
      </c>
      <c r="B157" s="20" t="s">
        <v>160</v>
      </c>
      <c r="C157" s="144">
        <v>160050</v>
      </c>
      <c r="D157" s="73">
        <v>0</v>
      </c>
      <c r="E157" s="73">
        <v>0</v>
      </c>
      <c r="F157" s="73"/>
      <c r="G157" s="73"/>
      <c r="H157" s="251"/>
    </row>
    <row r="158" spans="1:8" s="14" customFormat="1" ht="17.100000000000001" customHeight="1">
      <c r="A158" s="54" t="s">
        <v>94</v>
      </c>
      <c r="B158" s="20" t="s">
        <v>182</v>
      </c>
      <c r="C158" s="144"/>
      <c r="D158" s="73">
        <v>17132370</v>
      </c>
      <c r="E158" s="73">
        <v>17132370</v>
      </c>
      <c r="F158" s="73"/>
      <c r="G158" s="73"/>
      <c r="H158" s="251">
        <f t="shared" si="11"/>
        <v>1</v>
      </c>
    </row>
    <row r="159" spans="1:8" s="14" customFormat="1" ht="17.100000000000001" customHeight="1">
      <c r="A159" s="54" t="s">
        <v>94</v>
      </c>
      <c r="B159" s="20" t="s">
        <v>200</v>
      </c>
      <c r="C159" s="144">
        <v>0</v>
      </c>
      <c r="D159" s="73">
        <v>246030</v>
      </c>
      <c r="E159" s="73">
        <v>246030</v>
      </c>
      <c r="F159" s="73"/>
      <c r="G159" s="73"/>
      <c r="H159" s="251">
        <f t="shared" si="11"/>
        <v>1</v>
      </c>
    </row>
    <row r="160" spans="1:8" ht="15.75" customHeight="1">
      <c r="A160" s="353" t="s">
        <v>19</v>
      </c>
      <c r="B160" s="354"/>
      <c r="C160" s="145">
        <f>SUM(C153:C159)</f>
        <v>62162653</v>
      </c>
      <c r="D160" s="128">
        <f>SUM(D153:D159)</f>
        <v>83139202</v>
      </c>
      <c r="E160" s="135">
        <f>SUM(E153:E159)</f>
        <v>83139202</v>
      </c>
      <c r="F160" s="73"/>
      <c r="G160" s="73"/>
      <c r="H160" s="251">
        <f t="shared" si="11"/>
        <v>1</v>
      </c>
    </row>
    <row r="161" spans="1:8" ht="15.75" customHeight="1">
      <c r="A161" s="216" t="s">
        <v>237</v>
      </c>
      <c r="B161" s="217" t="s">
        <v>238</v>
      </c>
      <c r="C161" s="145"/>
      <c r="D161" s="128"/>
      <c r="E161" s="135">
        <v>2192002</v>
      </c>
      <c r="F161" s="73"/>
      <c r="G161" s="73"/>
      <c r="H161" s="251"/>
    </row>
    <row r="162" spans="1:8" ht="15.75" customHeight="1">
      <c r="A162" s="376" t="s">
        <v>76</v>
      </c>
      <c r="B162" s="377"/>
      <c r="C162" s="145">
        <f>SUM(C160)</f>
        <v>62162653</v>
      </c>
      <c r="D162" s="128">
        <f>SUM(D160)</f>
        <v>83139202</v>
      </c>
      <c r="E162" s="164">
        <f>SUM(E160:E161)</f>
        <v>85331204</v>
      </c>
      <c r="F162" s="73"/>
      <c r="G162" s="73"/>
      <c r="H162" s="251">
        <f t="shared" si="11"/>
        <v>1.0263654443062853</v>
      </c>
    </row>
    <row r="163" spans="1:8" ht="15.75" customHeight="1">
      <c r="A163" s="216" t="s">
        <v>201</v>
      </c>
      <c r="B163" s="217" t="s">
        <v>202</v>
      </c>
      <c r="C163" s="192"/>
      <c r="D163" s="73">
        <v>3840600</v>
      </c>
      <c r="E163" s="17">
        <v>3840600</v>
      </c>
      <c r="F163" s="73"/>
      <c r="G163" s="73"/>
      <c r="H163" s="251">
        <f t="shared" si="11"/>
        <v>1</v>
      </c>
    </row>
    <row r="164" spans="1:8" ht="15.75" customHeight="1">
      <c r="A164" s="216" t="s">
        <v>162</v>
      </c>
      <c r="B164" s="217" t="s">
        <v>203</v>
      </c>
      <c r="C164" s="17">
        <v>2486506</v>
      </c>
      <c r="D164" s="73">
        <v>2486506</v>
      </c>
      <c r="E164" s="17">
        <v>2486506</v>
      </c>
      <c r="F164" s="73"/>
      <c r="G164" s="73"/>
      <c r="H164" s="251">
        <f t="shared" si="11"/>
        <v>1</v>
      </c>
    </row>
    <row r="165" spans="1:8" ht="15.75" customHeight="1" thickBot="1">
      <c r="A165" s="355" t="s">
        <v>69</v>
      </c>
      <c r="B165" s="356"/>
      <c r="C165" s="152">
        <f>SUM(C163:C164)</f>
        <v>2486506</v>
      </c>
      <c r="D165" s="132">
        <f>SUM(D163:D164)</f>
        <v>6327106</v>
      </c>
      <c r="E165" s="152">
        <f>SUM(E163:E164)</f>
        <v>6327106</v>
      </c>
      <c r="F165" s="177"/>
      <c r="G165" s="177"/>
      <c r="H165" s="253">
        <f t="shared" si="11"/>
        <v>1</v>
      </c>
    </row>
    <row r="166" spans="1:8" s="8" customFormat="1" ht="15.75" customHeight="1" thickBot="1">
      <c r="A166" s="324"/>
      <c r="B166" s="324"/>
      <c r="C166" s="324"/>
      <c r="D166" s="324"/>
      <c r="E166" s="325"/>
      <c r="F166" s="103"/>
      <c r="G166" s="103"/>
      <c r="H166" s="103"/>
    </row>
    <row r="167" spans="1:8" s="4" customFormat="1" ht="15.75" customHeight="1">
      <c r="A167" s="322" t="s">
        <v>144</v>
      </c>
      <c r="B167" s="332" t="s">
        <v>133</v>
      </c>
      <c r="C167" s="339" t="s">
        <v>8</v>
      </c>
      <c r="D167" s="319" t="s">
        <v>193</v>
      </c>
      <c r="E167" s="319" t="s">
        <v>235</v>
      </c>
      <c r="F167" s="175"/>
      <c r="G167" s="175"/>
      <c r="H167" s="311" t="s">
        <v>236</v>
      </c>
    </row>
    <row r="168" spans="1:8" s="4" customFormat="1" ht="15.75" customHeight="1">
      <c r="A168" s="323"/>
      <c r="B168" s="333"/>
      <c r="C168" s="340"/>
      <c r="D168" s="320"/>
      <c r="E168" s="320"/>
      <c r="F168" s="73"/>
      <c r="G168" s="73"/>
      <c r="H168" s="312"/>
    </row>
    <row r="169" spans="1:8" s="4" customFormat="1" ht="15.75" customHeight="1">
      <c r="A169" s="323"/>
      <c r="B169" s="333"/>
      <c r="C169" s="321"/>
      <c r="D169" s="320"/>
      <c r="E169" s="320"/>
      <c r="F169" s="73"/>
      <c r="G169" s="73"/>
      <c r="H169" s="312"/>
    </row>
    <row r="170" spans="1:8" s="5" customFormat="1" ht="20.100000000000001" customHeight="1">
      <c r="A170" s="313" t="s">
        <v>28</v>
      </c>
      <c r="B170" s="314"/>
      <c r="C170" s="314"/>
      <c r="D170" s="314"/>
      <c r="E170" s="314"/>
      <c r="F170" s="314"/>
      <c r="G170" s="314"/>
      <c r="H170" s="315"/>
    </row>
    <row r="171" spans="1:8" s="22" customFormat="1" ht="17.100000000000001" customHeight="1">
      <c r="A171" s="68" t="s">
        <v>96</v>
      </c>
      <c r="B171" s="51" t="s">
        <v>97</v>
      </c>
      <c r="C171" s="109">
        <v>5006900</v>
      </c>
      <c r="D171" s="128">
        <v>5599000</v>
      </c>
      <c r="E171" s="146">
        <v>5599000</v>
      </c>
      <c r="F171" s="88">
        <f>C171</f>
        <v>5006900</v>
      </c>
      <c r="G171" s="73"/>
      <c r="H171" s="251">
        <f t="shared" ref="H171:H172" si="12">E171/D171</f>
        <v>1</v>
      </c>
    </row>
    <row r="172" spans="1:8" s="26" customFormat="1" ht="20.100000000000001" customHeight="1">
      <c r="A172" s="330" t="s">
        <v>76</v>
      </c>
      <c r="B172" s="331"/>
      <c r="C172" s="95">
        <f>C171</f>
        <v>5006900</v>
      </c>
      <c r="D172" s="164">
        <f>SUM(D171)</f>
        <v>5599000</v>
      </c>
      <c r="E172" s="151">
        <f>SUM(E171)</f>
        <v>5599000</v>
      </c>
      <c r="F172" s="289"/>
      <c r="G172" s="78"/>
      <c r="H172" s="290">
        <f t="shared" si="12"/>
        <v>1</v>
      </c>
    </row>
    <row r="173" spans="1:8" s="5" customFormat="1" ht="20.100000000000001" customHeight="1">
      <c r="A173" s="313" t="s">
        <v>29</v>
      </c>
      <c r="B173" s="314"/>
      <c r="C173" s="314"/>
      <c r="D173" s="314"/>
      <c r="E173" s="314"/>
      <c r="F173" s="314"/>
      <c r="G173" s="314"/>
      <c r="H173" s="315"/>
    </row>
    <row r="174" spans="1:8" s="22" customFormat="1" ht="17.100000000000001" customHeight="1">
      <c r="A174" s="68" t="s">
        <v>53</v>
      </c>
      <c r="B174" s="110" t="s">
        <v>4</v>
      </c>
      <c r="C174" s="111">
        <v>4848619</v>
      </c>
      <c r="D174" s="19">
        <v>5642418</v>
      </c>
      <c r="E174" s="291">
        <v>5638710</v>
      </c>
      <c r="F174" s="101"/>
      <c r="G174" s="17"/>
      <c r="H174" s="290">
        <f t="shared" ref="H174:H194" si="13">E174/D174</f>
        <v>0.99934283493353382</v>
      </c>
    </row>
    <row r="175" spans="1:8" s="22" customFormat="1" ht="17.100000000000001" customHeight="1">
      <c r="A175" s="56" t="s">
        <v>64</v>
      </c>
      <c r="B175" s="32" t="s">
        <v>6</v>
      </c>
      <c r="C175" s="86">
        <v>967567</v>
      </c>
      <c r="D175" s="19">
        <v>994739</v>
      </c>
      <c r="E175" s="57">
        <v>994116</v>
      </c>
      <c r="F175" s="101"/>
      <c r="G175" s="17"/>
      <c r="H175" s="290">
        <f t="shared" si="13"/>
        <v>0.99937370506233292</v>
      </c>
    </row>
    <row r="176" spans="1:8" s="14" customFormat="1" ht="17.100000000000001" customHeight="1">
      <c r="A176" s="54" t="s">
        <v>50</v>
      </c>
      <c r="B176" s="20" t="s">
        <v>66</v>
      </c>
      <c r="C176" s="85">
        <v>18000</v>
      </c>
      <c r="D176" s="17">
        <v>49336</v>
      </c>
      <c r="E176" s="55">
        <v>49336</v>
      </c>
      <c r="F176" s="101"/>
      <c r="G176" s="17"/>
      <c r="H176" s="290">
        <f t="shared" si="13"/>
        <v>1</v>
      </c>
    </row>
    <row r="177" spans="1:8" s="14" customFormat="1" ht="17.100000000000001" customHeight="1">
      <c r="A177" s="54" t="s">
        <v>49</v>
      </c>
      <c r="B177" s="20" t="s">
        <v>89</v>
      </c>
      <c r="C177" s="85">
        <v>86152</v>
      </c>
      <c r="D177" s="17">
        <v>82880</v>
      </c>
      <c r="E177" s="55">
        <v>82880</v>
      </c>
      <c r="F177" s="101"/>
      <c r="G177" s="17"/>
      <c r="H177" s="290">
        <f t="shared" si="13"/>
        <v>1</v>
      </c>
    </row>
    <row r="178" spans="1:8" s="14" customFormat="1" ht="17.100000000000001" customHeight="1">
      <c r="A178" s="54" t="s">
        <v>58</v>
      </c>
      <c r="B178" s="20" t="s">
        <v>68</v>
      </c>
      <c r="C178" s="85">
        <v>31771</v>
      </c>
      <c r="D178" s="17">
        <v>52811</v>
      </c>
      <c r="E178" s="55">
        <v>52811</v>
      </c>
      <c r="F178" s="101"/>
      <c r="G178" s="17"/>
      <c r="H178" s="290">
        <f t="shared" si="13"/>
        <v>1</v>
      </c>
    </row>
    <row r="179" spans="1:8" s="14" customFormat="1" ht="17.100000000000001" customHeight="1">
      <c r="A179" s="54" t="s">
        <v>62</v>
      </c>
      <c r="B179" s="20" t="s">
        <v>131</v>
      </c>
      <c r="C179" s="85">
        <v>28391</v>
      </c>
      <c r="D179" s="73">
        <v>40408</v>
      </c>
      <c r="E179" s="91">
        <v>40408</v>
      </c>
      <c r="F179" s="88"/>
      <c r="G179" s="73"/>
      <c r="H179" s="251">
        <f t="shared" si="13"/>
        <v>1</v>
      </c>
    </row>
    <row r="180" spans="1:8" s="14" customFormat="1" ht="17.100000000000001" customHeight="1">
      <c r="A180" s="54" t="s">
        <v>60</v>
      </c>
      <c r="B180" s="20" t="s">
        <v>98</v>
      </c>
      <c r="C180" s="85">
        <v>26400</v>
      </c>
      <c r="D180" s="73">
        <v>6975</v>
      </c>
      <c r="E180" s="91">
        <v>6975</v>
      </c>
      <c r="F180" s="88"/>
      <c r="G180" s="73"/>
      <c r="H180" s="251">
        <f t="shared" si="13"/>
        <v>1</v>
      </c>
    </row>
    <row r="181" spans="1:8" s="22" customFormat="1" ht="17.100000000000001" customHeight="1">
      <c r="A181" s="56" t="s">
        <v>63</v>
      </c>
      <c r="B181" s="32" t="s">
        <v>1</v>
      </c>
      <c r="C181" s="86">
        <f>SUM(C176:C180)</f>
        <v>190714</v>
      </c>
      <c r="D181" s="128">
        <f>SUM(D176:D180)</f>
        <v>232410</v>
      </c>
      <c r="E181" s="127">
        <f>SUM(E176:E180)</f>
        <v>232410</v>
      </c>
      <c r="F181" s="88"/>
      <c r="G181" s="73"/>
      <c r="H181" s="251">
        <f t="shared" si="13"/>
        <v>1</v>
      </c>
    </row>
    <row r="182" spans="1:8" s="14" customFormat="1" ht="17.100000000000001" customHeight="1">
      <c r="A182" s="54" t="s">
        <v>106</v>
      </c>
      <c r="B182" s="50" t="s">
        <v>149</v>
      </c>
      <c r="C182" s="85"/>
      <c r="D182" s="73"/>
      <c r="E182" s="91"/>
      <c r="F182" s="88"/>
      <c r="G182" s="73"/>
      <c r="H182" s="251"/>
    </row>
    <row r="183" spans="1:8" s="14" customFormat="1" ht="17.100000000000001" customHeight="1">
      <c r="A183" s="345" t="s">
        <v>145</v>
      </c>
      <c r="B183" s="346"/>
      <c r="C183" s="346"/>
      <c r="D183" s="73"/>
      <c r="E183" s="91"/>
      <c r="F183" s="88"/>
      <c r="G183" s="73"/>
      <c r="H183" s="251"/>
    </row>
    <row r="184" spans="1:8" s="22" customFormat="1" ht="17.100000000000001" customHeight="1">
      <c r="A184" s="56" t="s">
        <v>101</v>
      </c>
      <c r="B184" s="32" t="s">
        <v>107</v>
      </c>
      <c r="C184" s="86">
        <f>SUM(C182:C183)</f>
        <v>0</v>
      </c>
      <c r="D184" s="128"/>
      <c r="E184" s="91"/>
      <c r="F184" s="88"/>
      <c r="G184" s="73"/>
      <c r="H184" s="251"/>
    </row>
    <row r="185" spans="1:8" s="22" customFormat="1" ht="17.100000000000001" customHeight="1">
      <c r="A185" s="343" t="s">
        <v>23</v>
      </c>
      <c r="B185" s="344"/>
      <c r="C185" s="171">
        <f>C174+C175+C181+C184</f>
        <v>6006900</v>
      </c>
      <c r="D185" s="135">
        <f>D174+D175+D181</f>
        <v>6869567</v>
      </c>
      <c r="E185" s="133">
        <f>E174+E175+E181</f>
        <v>6865236</v>
      </c>
      <c r="F185" s="88"/>
      <c r="G185" s="73"/>
      <c r="H185" s="251">
        <f t="shared" si="13"/>
        <v>0.99936953813828444</v>
      </c>
    </row>
    <row r="186" spans="1:8" s="15" customFormat="1" ht="17.100000000000001" customHeight="1">
      <c r="A186" s="54" t="s">
        <v>45</v>
      </c>
      <c r="B186" s="20" t="s">
        <v>31</v>
      </c>
      <c r="C186" s="85">
        <v>10000</v>
      </c>
      <c r="D186" s="17">
        <v>2857</v>
      </c>
      <c r="E186" s="55">
        <v>2857</v>
      </c>
      <c r="F186" s="101"/>
      <c r="G186" s="17"/>
      <c r="H186" s="251">
        <f t="shared" si="13"/>
        <v>1</v>
      </c>
    </row>
    <row r="187" spans="1:8" s="15" customFormat="1" ht="17.100000000000001" customHeight="1">
      <c r="A187" s="54" t="s">
        <v>46</v>
      </c>
      <c r="B187" s="20" t="s">
        <v>9</v>
      </c>
      <c r="C187" s="85">
        <v>15000</v>
      </c>
      <c r="D187" s="17">
        <v>15000</v>
      </c>
      <c r="E187" s="55">
        <v>15000</v>
      </c>
      <c r="F187" s="101"/>
      <c r="G187" s="17"/>
      <c r="H187" s="251">
        <f t="shared" si="13"/>
        <v>1</v>
      </c>
    </row>
    <row r="188" spans="1:8" s="15" customFormat="1" ht="17.100000000000001" customHeight="1">
      <c r="A188" s="54" t="s">
        <v>58</v>
      </c>
      <c r="B188" s="20" t="s">
        <v>221</v>
      </c>
      <c r="C188" s="85">
        <v>72000</v>
      </c>
      <c r="D188" s="17">
        <v>230029</v>
      </c>
      <c r="E188" s="55">
        <v>230029</v>
      </c>
      <c r="F188" s="101"/>
      <c r="G188" s="17"/>
      <c r="H188" s="251">
        <f t="shared" si="13"/>
        <v>1</v>
      </c>
    </row>
    <row r="189" spans="1:8" s="15" customFormat="1" ht="17.100000000000001" customHeight="1">
      <c r="A189" s="54" t="s">
        <v>48</v>
      </c>
      <c r="B189" s="20" t="s">
        <v>16</v>
      </c>
      <c r="C189" s="85">
        <v>23990</v>
      </c>
      <c r="D189" s="17">
        <v>62908</v>
      </c>
      <c r="E189" s="55">
        <v>64517</v>
      </c>
      <c r="F189" s="101"/>
      <c r="G189" s="17"/>
      <c r="H189" s="251">
        <f t="shared" si="13"/>
        <v>1.0255770331277421</v>
      </c>
    </row>
    <row r="190" spans="1:8" s="22" customFormat="1" ht="17.100000000000001" customHeight="1">
      <c r="A190" s="56" t="s">
        <v>63</v>
      </c>
      <c r="B190" s="32" t="s">
        <v>24</v>
      </c>
      <c r="C190" s="86">
        <f>SUM(C186:C189)</f>
        <v>120990</v>
      </c>
      <c r="D190" s="128">
        <f>SUM(D186:D189)</f>
        <v>310794</v>
      </c>
      <c r="E190" s="127">
        <f>SUM(E186:E189)</f>
        <v>312403</v>
      </c>
      <c r="F190" s="88"/>
      <c r="G190" s="73"/>
      <c r="H190" s="251">
        <f t="shared" si="13"/>
        <v>1.0051770626202565</v>
      </c>
    </row>
    <row r="191" spans="1:8" s="22" customFormat="1" ht="17.100000000000001" customHeight="1">
      <c r="A191" s="149" t="s">
        <v>204</v>
      </c>
      <c r="B191" s="150" t="s">
        <v>206</v>
      </c>
      <c r="C191" s="148"/>
      <c r="D191" s="235">
        <v>28000</v>
      </c>
      <c r="E191" s="122">
        <v>28000</v>
      </c>
      <c r="F191" s="88"/>
      <c r="G191" s="73"/>
      <c r="H191" s="251">
        <f t="shared" si="13"/>
        <v>1</v>
      </c>
    </row>
    <row r="192" spans="1:8" s="22" customFormat="1" ht="17.100000000000001" customHeight="1">
      <c r="A192" s="149" t="s">
        <v>205</v>
      </c>
      <c r="B192" s="150" t="s">
        <v>124</v>
      </c>
      <c r="C192" s="148"/>
      <c r="D192" s="235">
        <v>7560</v>
      </c>
      <c r="E192" s="122">
        <v>7560</v>
      </c>
      <c r="F192" s="88"/>
      <c r="G192" s="73"/>
      <c r="H192" s="251">
        <f t="shared" si="13"/>
        <v>1</v>
      </c>
    </row>
    <row r="193" spans="1:8" s="22" customFormat="1" ht="17.100000000000001" customHeight="1">
      <c r="A193" s="56" t="s">
        <v>51</v>
      </c>
      <c r="B193" s="147" t="s">
        <v>207</v>
      </c>
      <c r="C193" s="148"/>
      <c r="D193" s="236">
        <f>SUM(D191:D192)</f>
        <v>35560</v>
      </c>
      <c r="E193" s="142">
        <f>SUM(E191:E192)</f>
        <v>35560</v>
      </c>
      <c r="F193" s="88"/>
      <c r="G193" s="73"/>
      <c r="H193" s="251">
        <f t="shared" si="13"/>
        <v>1</v>
      </c>
    </row>
    <row r="194" spans="1:8" s="26" customFormat="1" ht="20.100000000000001" customHeight="1" thickBot="1">
      <c r="A194" s="341" t="s">
        <v>69</v>
      </c>
      <c r="B194" s="342"/>
      <c r="C194" s="87">
        <f>C185+C190</f>
        <v>6127890</v>
      </c>
      <c r="D194" s="132">
        <f>D185+D190+D193</f>
        <v>7215921</v>
      </c>
      <c r="E194" s="292">
        <f>E185+E190+E193</f>
        <v>7213199</v>
      </c>
      <c r="F194" s="190"/>
      <c r="G194" s="191"/>
      <c r="H194" s="253">
        <f t="shared" si="13"/>
        <v>0.99962277857531978</v>
      </c>
    </row>
    <row r="195" spans="1:8" s="13" customFormat="1" ht="15.75" customHeight="1" thickBot="1">
      <c r="A195" s="324"/>
      <c r="B195" s="324"/>
      <c r="C195" s="324"/>
      <c r="D195" s="324"/>
      <c r="E195" s="325"/>
      <c r="F195" s="170"/>
      <c r="G195" s="170"/>
      <c r="H195" s="170"/>
    </row>
    <row r="196" spans="1:8" ht="15.75" customHeight="1">
      <c r="A196" s="322" t="s">
        <v>144</v>
      </c>
      <c r="B196" s="332" t="s">
        <v>134</v>
      </c>
      <c r="C196" s="319" t="s">
        <v>8</v>
      </c>
      <c r="D196" s="319" t="s">
        <v>193</v>
      </c>
      <c r="E196" s="319" t="s">
        <v>235</v>
      </c>
      <c r="F196" s="175"/>
      <c r="G196" s="175"/>
      <c r="H196" s="311" t="s">
        <v>236</v>
      </c>
    </row>
    <row r="197" spans="1:8" ht="15.75" customHeight="1">
      <c r="A197" s="323"/>
      <c r="B197" s="333"/>
      <c r="C197" s="320"/>
      <c r="D197" s="320"/>
      <c r="E197" s="320"/>
      <c r="F197" s="73"/>
      <c r="G197" s="73"/>
      <c r="H197" s="312"/>
    </row>
    <row r="198" spans="1:8" ht="15.75" customHeight="1">
      <c r="A198" s="323"/>
      <c r="B198" s="333"/>
      <c r="C198" s="321"/>
      <c r="D198" s="320"/>
      <c r="E198" s="320"/>
      <c r="F198" s="73"/>
      <c r="G198" s="73"/>
      <c r="H198" s="312"/>
    </row>
    <row r="199" spans="1:8" s="3" customFormat="1" ht="20.100000000000001" customHeight="1">
      <c r="A199" s="316" t="s">
        <v>28</v>
      </c>
      <c r="B199" s="317"/>
      <c r="C199" s="317"/>
      <c r="D199" s="317"/>
      <c r="E199" s="317"/>
      <c r="F199" s="317"/>
      <c r="G199" s="317"/>
      <c r="H199" s="318"/>
    </row>
    <row r="200" spans="1:8" s="22" customFormat="1" ht="17.100000000000001" customHeight="1">
      <c r="A200" s="68" t="s">
        <v>96</v>
      </c>
      <c r="B200" s="51" t="s">
        <v>97</v>
      </c>
      <c r="C200" s="69">
        <v>121200</v>
      </c>
      <c r="D200" s="237">
        <v>121200</v>
      </c>
      <c r="E200" s="146">
        <v>137400</v>
      </c>
      <c r="F200" s="88">
        <f>C200</f>
        <v>121200</v>
      </c>
      <c r="G200" s="73"/>
      <c r="H200" s="251">
        <f t="shared" ref="H200:H201" si="14">E200/D200</f>
        <v>1.1336633663366336</v>
      </c>
    </row>
    <row r="201" spans="1:8" s="26" customFormat="1" ht="20.100000000000001" customHeight="1">
      <c r="A201" s="359" t="s">
        <v>76</v>
      </c>
      <c r="B201" s="360"/>
      <c r="C201" s="113">
        <f>C200</f>
        <v>121200</v>
      </c>
      <c r="D201" s="128">
        <f>SUM(D200)</f>
        <v>121200</v>
      </c>
      <c r="E201" s="293">
        <f>SUM(E200)</f>
        <v>137400</v>
      </c>
      <c r="F201" s="102"/>
      <c r="G201" s="77"/>
      <c r="H201" s="251">
        <f t="shared" si="14"/>
        <v>1.1336633663366336</v>
      </c>
    </row>
    <row r="202" spans="1:8" s="5" customFormat="1" ht="20.100000000000001" customHeight="1">
      <c r="A202" s="316" t="s">
        <v>29</v>
      </c>
      <c r="B202" s="317"/>
      <c r="C202" s="317"/>
      <c r="D202" s="317"/>
      <c r="E202" s="317"/>
      <c r="F202" s="317"/>
      <c r="G202" s="317"/>
      <c r="H202" s="318"/>
    </row>
    <row r="203" spans="1:8" s="14" customFormat="1" ht="17.100000000000001" customHeight="1">
      <c r="A203" s="65" t="s">
        <v>99</v>
      </c>
      <c r="B203" s="112" t="s">
        <v>22</v>
      </c>
      <c r="C203" s="106">
        <v>60600</v>
      </c>
      <c r="D203" s="73">
        <v>60600</v>
      </c>
      <c r="E203" s="90">
        <v>40400</v>
      </c>
      <c r="F203" s="88"/>
      <c r="G203" s="73"/>
      <c r="H203" s="251">
        <f t="shared" ref="H203:H207" si="15">E203/D203</f>
        <v>0.66666666666666663</v>
      </c>
    </row>
    <row r="204" spans="1:8" s="14" customFormat="1" ht="17.100000000000001" customHeight="1">
      <c r="A204" s="54" t="s">
        <v>46</v>
      </c>
      <c r="B204" s="34" t="s">
        <v>65</v>
      </c>
      <c r="C204" s="85">
        <v>47718</v>
      </c>
      <c r="D204" s="73">
        <v>47718</v>
      </c>
      <c r="E204" s="91"/>
      <c r="F204" s="88"/>
      <c r="G204" s="73"/>
      <c r="H204" s="251">
        <f t="shared" si="15"/>
        <v>0</v>
      </c>
    </row>
    <row r="205" spans="1:8" s="14" customFormat="1" ht="17.100000000000001" customHeight="1">
      <c r="A205" s="54" t="s">
        <v>48</v>
      </c>
      <c r="B205" s="34" t="s">
        <v>15</v>
      </c>
      <c r="C205" s="85">
        <v>12882</v>
      </c>
      <c r="D205" s="73">
        <v>12882</v>
      </c>
      <c r="E205" s="91"/>
      <c r="F205" s="88"/>
      <c r="G205" s="73"/>
      <c r="H205" s="251">
        <f t="shared" si="15"/>
        <v>0</v>
      </c>
    </row>
    <row r="206" spans="1:8" s="22" customFormat="1" ht="17.100000000000001" customHeight="1">
      <c r="A206" s="56" t="s">
        <v>63</v>
      </c>
      <c r="B206" s="35" t="s">
        <v>1</v>
      </c>
      <c r="C206" s="86">
        <f>SUM(C203:C205)</f>
        <v>121200</v>
      </c>
      <c r="D206" s="128">
        <f>SUM(D203:D205)</f>
        <v>121200</v>
      </c>
      <c r="E206" s="127">
        <f>SUM(E203:E205)</f>
        <v>40400</v>
      </c>
      <c r="F206" s="88"/>
      <c r="G206" s="73"/>
      <c r="H206" s="251">
        <f t="shared" si="15"/>
        <v>0.33333333333333331</v>
      </c>
    </row>
    <row r="207" spans="1:8" s="9" customFormat="1" ht="20.100000000000001" customHeight="1" thickBot="1">
      <c r="A207" s="341" t="s">
        <v>69</v>
      </c>
      <c r="B207" s="342"/>
      <c r="C207" s="105">
        <f>SUM(C206)</f>
        <v>121200</v>
      </c>
      <c r="D207" s="152">
        <f>SUM(D206)</f>
        <v>121200</v>
      </c>
      <c r="E207" s="285">
        <f>SUM(E206)</f>
        <v>40400</v>
      </c>
      <c r="F207" s="181"/>
      <c r="G207" s="182"/>
      <c r="H207" s="253">
        <f t="shared" si="15"/>
        <v>0.33333333333333331</v>
      </c>
    </row>
    <row r="208" spans="1:8" s="9" customFormat="1" ht="15.75" customHeight="1" thickBot="1">
      <c r="A208" s="27"/>
      <c r="B208" s="389"/>
      <c r="C208" s="389"/>
      <c r="D208" s="389"/>
      <c r="E208" s="390"/>
      <c r="F208" s="103"/>
      <c r="G208" s="103"/>
      <c r="H208" s="103"/>
    </row>
    <row r="209" spans="1:8" s="9" customFormat="1" ht="15.75" customHeight="1">
      <c r="A209" s="322" t="s">
        <v>144</v>
      </c>
      <c r="B209" s="332" t="s">
        <v>147</v>
      </c>
      <c r="C209" s="319" t="s">
        <v>8</v>
      </c>
      <c r="D209" s="319" t="s">
        <v>193</v>
      </c>
      <c r="E209" s="319" t="s">
        <v>235</v>
      </c>
      <c r="F209" s="180"/>
      <c r="G209" s="180"/>
      <c r="H209" s="311" t="s">
        <v>236</v>
      </c>
    </row>
    <row r="210" spans="1:8" s="9" customFormat="1" ht="15.75" customHeight="1">
      <c r="A210" s="323"/>
      <c r="B210" s="333"/>
      <c r="C210" s="320"/>
      <c r="D210" s="320"/>
      <c r="E210" s="320"/>
      <c r="F210" s="17"/>
      <c r="G210" s="17"/>
      <c r="H210" s="312"/>
    </row>
    <row r="211" spans="1:8" s="9" customFormat="1" ht="15.75" customHeight="1">
      <c r="A211" s="323"/>
      <c r="B211" s="333"/>
      <c r="C211" s="321"/>
      <c r="D211" s="320"/>
      <c r="E211" s="320"/>
      <c r="F211" s="17"/>
      <c r="G211" s="17"/>
      <c r="H211" s="312"/>
    </row>
    <row r="212" spans="1:8" s="9" customFormat="1" ht="20.100000000000001" customHeight="1">
      <c r="A212" s="316" t="s">
        <v>28</v>
      </c>
      <c r="B212" s="317"/>
      <c r="C212" s="317"/>
      <c r="D212" s="317"/>
      <c r="E212" s="317"/>
      <c r="F212" s="317"/>
      <c r="G212" s="317"/>
      <c r="H212" s="318"/>
    </row>
    <row r="213" spans="1:8" s="9" customFormat="1" ht="17.100000000000001" customHeight="1">
      <c r="A213" s="108" t="s">
        <v>96</v>
      </c>
      <c r="B213" s="112" t="s">
        <v>185</v>
      </c>
      <c r="C213" s="114">
        <v>3155280</v>
      </c>
      <c r="D213" s="238">
        <v>3155280</v>
      </c>
      <c r="E213" s="66">
        <v>535048</v>
      </c>
      <c r="F213" s="101"/>
      <c r="G213" s="17"/>
      <c r="H213" s="251">
        <f t="shared" ref="H213:H215" si="16">E213/D213</f>
        <v>0.16957227250830353</v>
      </c>
    </row>
    <row r="214" spans="1:8" s="9" customFormat="1" ht="17.100000000000001" customHeight="1">
      <c r="A214" s="70" t="s">
        <v>96</v>
      </c>
      <c r="B214" s="35" t="s">
        <v>163</v>
      </c>
      <c r="C214" s="115">
        <f t="shared" ref="C214:E215" si="17">SUM(C213)</f>
        <v>3155280</v>
      </c>
      <c r="D214" s="19">
        <f t="shared" si="17"/>
        <v>3155280</v>
      </c>
      <c r="E214" s="57">
        <f t="shared" si="17"/>
        <v>535048</v>
      </c>
      <c r="F214" s="101">
        <f>C214</f>
        <v>3155280</v>
      </c>
      <c r="G214" s="17"/>
      <c r="H214" s="251">
        <f t="shared" si="16"/>
        <v>0.16957227250830353</v>
      </c>
    </row>
    <row r="215" spans="1:8" s="9" customFormat="1" ht="20.100000000000001" customHeight="1">
      <c r="A215" s="330" t="s">
        <v>76</v>
      </c>
      <c r="B215" s="331"/>
      <c r="C215" s="116">
        <f t="shared" si="17"/>
        <v>3155280</v>
      </c>
      <c r="D215" s="164">
        <f t="shared" si="17"/>
        <v>3155280</v>
      </c>
      <c r="E215" s="151">
        <f t="shared" si="17"/>
        <v>535048</v>
      </c>
      <c r="F215" s="101"/>
      <c r="G215" s="17"/>
      <c r="H215" s="251">
        <f t="shared" si="16"/>
        <v>0.16957227250830353</v>
      </c>
    </row>
    <row r="216" spans="1:8" s="8" customFormat="1" ht="20.100000000000001" customHeight="1">
      <c r="A216" s="313" t="s">
        <v>29</v>
      </c>
      <c r="B216" s="314"/>
      <c r="C216" s="314"/>
      <c r="D216" s="314"/>
      <c r="E216" s="314"/>
      <c r="F216" s="314"/>
      <c r="G216" s="314"/>
      <c r="H216" s="315"/>
    </row>
    <row r="217" spans="1:8" s="15" customFormat="1" ht="17.100000000000001" customHeight="1">
      <c r="A217" s="54" t="s">
        <v>100</v>
      </c>
      <c r="B217" s="34" t="s">
        <v>41</v>
      </c>
      <c r="C217" s="98">
        <v>43262149</v>
      </c>
      <c r="D217" s="17">
        <v>47830751</v>
      </c>
      <c r="E217" s="55">
        <v>47830751</v>
      </c>
      <c r="F217" s="101"/>
      <c r="G217" s="17"/>
      <c r="H217" s="251">
        <f t="shared" ref="H217:H227" si="18">E217/D217</f>
        <v>1</v>
      </c>
    </row>
    <row r="218" spans="1:8" s="15" customFormat="1" ht="17.100000000000001" customHeight="1">
      <c r="A218" s="54" t="s">
        <v>100</v>
      </c>
      <c r="B218" s="34" t="s">
        <v>150</v>
      </c>
      <c r="C218" s="98">
        <v>22942092</v>
      </c>
      <c r="D218" s="17">
        <v>24479671</v>
      </c>
      <c r="E218" s="55">
        <v>24479671</v>
      </c>
      <c r="F218" s="101"/>
      <c r="G218" s="17"/>
      <c r="H218" s="251">
        <f t="shared" si="18"/>
        <v>1</v>
      </c>
    </row>
    <row r="219" spans="1:8" s="15" customFormat="1" ht="17.100000000000001" customHeight="1">
      <c r="A219" s="56" t="s">
        <v>111</v>
      </c>
      <c r="B219" s="35" t="s">
        <v>95</v>
      </c>
      <c r="C219" s="99">
        <f>SUM(C217:C218)</f>
        <v>66204241</v>
      </c>
      <c r="D219" s="19">
        <f>SUM(D217:D218)</f>
        <v>72310422</v>
      </c>
      <c r="E219" s="57">
        <f>SUM(E217:E218)</f>
        <v>72310422</v>
      </c>
      <c r="F219" s="101"/>
      <c r="G219" s="17"/>
      <c r="H219" s="251">
        <f t="shared" si="18"/>
        <v>1</v>
      </c>
    </row>
    <row r="220" spans="1:8" s="15" customFormat="1" ht="17.100000000000001" customHeight="1">
      <c r="A220" s="54" t="s">
        <v>110</v>
      </c>
      <c r="B220" s="34" t="s">
        <v>164</v>
      </c>
      <c r="C220" s="98">
        <v>5722000</v>
      </c>
      <c r="D220" s="17">
        <v>5722000</v>
      </c>
      <c r="E220" s="55">
        <v>5336000</v>
      </c>
      <c r="F220" s="101"/>
      <c r="G220" s="17"/>
      <c r="H220" s="251">
        <f t="shared" si="18"/>
        <v>0.93254106955609928</v>
      </c>
    </row>
    <row r="221" spans="1:8" s="15" customFormat="1" ht="17.100000000000001" customHeight="1">
      <c r="A221" s="54" t="s">
        <v>110</v>
      </c>
      <c r="B221" s="34" t="s">
        <v>151</v>
      </c>
      <c r="C221" s="98">
        <v>8840000</v>
      </c>
      <c r="D221" s="17">
        <v>8840000</v>
      </c>
      <c r="E221" s="55">
        <v>2186000</v>
      </c>
      <c r="F221" s="101"/>
      <c r="G221" s="17"/>
      <c r="H221" s="251">
        <f t="shared" si="18"/>
        <v>0.24728506787330318</v>
      </c>
    </row>
    <row r="222" spans="1:8" s="15" customFormat="1" ht="17.100000000000001" customHeight="1">
      <c r="A222" s="54" t="s">
        <v>110</v>
      </c>
      <c r="B222" s="34" t="s">
        <v>152</v>
      </c>
      <c r="C222" s="98">
        <v>50000</v>
      </c>
      <c r="D222" s="17">
        <v>50000</v>
      </c>
      <c r="E222" s="55">
        <v>46170</v>
      </c>
      <c r="F222" s="101"/>
      <c r="G222" s="17"/>
      <c r="H222" s="251">
        <f t="shared" si="18"/>
        <v>0.9234</v>
      </c>
    </row>
    <row r="223" spans="1:8" s="15" customFormat="1" ht="17.100000000000001" customHeight="1">
      <c r="A223" s="54" t="s">
        <v>110</v>
      </c>
      <c r="B223" s="34" t="s">
        <v>165</v>
      </c>
      <c r="C223" s="98">
        <v>155500</v>
      </c>
      <c r="D223" s="17">
        <v>155500</v>
      </c>
      <c r="E223" s="55">
        <v>153900</v>
      </c>
      <c r="F223" s="101"/>
      <c r="G223" s="17"/>
      <c r="H223" s="251">
        <f t="shared" si="18"/>
        <v>0.98971061093247592</v>
      </c>
    </row>
    <row r="224" spans="1:8" s="15" customFormat="1" ht="17.100000000000001" customHeight="1">
      <c r="A224" s="54" t="s">
        <v>110</v>
      </c>
      <c r="B224" s="34" t="s">
        <v>184</v>
      </c>
      <c r="C224" s="98"/>
      <c r="D224" s="17"/>
      <c r="E224" s="55"/>
      <c r="F224" s="101"/>
      <c r="G224" s="17"/>
      <c r="H224" s="251"/>
    </row>
    <row r="225" spans="1:8" s="15" customFormat="1" ht="17.100000000000001" customHeight="1">
      <c r="A225" s="54" t="s">
        <v>110</v>
      </c>
      <c r="B225" s="34" t="s">
        <v>153</v>
      </c>
      <c r="C225" s="98">
        <v>484000</v>
      </c>
      <c r="D225" s="17">
        <v>484000</v>
      </c>
      <c r="E225" s="55"/>
      <c r="F225" s="101"/>
      <c r="G225" s="17"/>
      <c r="H225" s="251">
        <f t="shared" si="18"/>
        <v>0</v>
      </c>
    </row>
    <row r="226" spans="1:8" s="24" customFormat="1" ht="17.100000000000001" customHeight="1">
      <c r="A226" s="56" t="s">
        <v>110</v>
      </c>
      <c r="B226" s="35" t="s">
        <v>161</v>
      </c>
      <c r="C226" s="99">
        <f>SUM(C220:C225)</f>
        <v>15251500</v>
      </c>
      <c r="D226" s="19">
        <f>SUM(D220:D225)</f>
        <v>15251500</v>
      </c>
      <c r="E226" s="57">
        <f>SUM(E220:E225)</f>
        <v>7722070</v>
      </c>
      <c r="F226" s="101"/>
      <c r="G226" s="17"/>
      <c r="H226" s="251">
        <f t="shared" si="18"/>
        <v>0.50631544438251974</v>
      </c>
    </row>
    <row r="227" spans="1:8" s="4" customFormat="1" ht="20.100000000000001" customHeight="1" thickBot="1">
      <c r="A227" s="341" t="s">
        <v>69</v>
      </c>
      <c r="B227" s="342"/>
      <c r="C227" s="87">
        <f>C219+C226</f>
        <v>81455741</v>
      </c>
      <c r="D227" s="132">
        <f>D219+D226</f>
        <v>87561922</v>
      </c>
      <c r="E227" s="285">
        <f>E219+E226</f>
        <v>80032492</v>
      </c>
      <c r="F227" s="176"/>
      <c r="G227" s="177"/>
      <c r="H227" s="253">
        <f t="shared" si="18"/>
        <v>0.91401022467277504</v>
      </c>
    </row>
    <row r="228" spans="1:8" ht="15.75" customHeight="1" thickBot="1">
      <c r="A228" s="324"/>
      <c r="B228" s="324"/>
      <c r="C228" s="324"/>
      <c r="D228" s="324"/>
      <c r="E228" s="325"/>
      <c r="F228" s="82"/>
      <c r="G228" s="82"/>
      <c r="H228" s="82"/>
    </row>
    <row r="229" spans="1:8" s="11" customFormat="1" ht="15.75" customHeight="1">
      <c r="A229" s="322" t="s">
        <v>144</v>
      </c>
      <c r="B229" s="332" t="s">
        <v>135</v>
      </c>
      <c r="C229" s="339" t="s">
        <v>8</v>
      </c>
      <c r="D229" s="319" t="s">
        <v>193</v>
      </c>
      <c r="E229" s="319" t="s">
        <v>235</v>
      </c>
      <c r="F229" s="180"/>
      <c r="G229" s="180"/>
      <c r="H229" s="311" t="s">
        <v>236</v>
      </c>
    </row>
    <row r="230" spans="1:8" s="11" customFormat="1" ht="15.75" customHeight="1">
      <c r="A230" s="323"/>
      <c r="B230" s="333"/>
      <c r="C230" s="340"/>
      <c r="D230" s="320"/>
      <c r="E230" s="320"/>
      <c r="F230" s="17"/>
      <c r="G230" s="17"/>
      <c r="H230" s="312"/>
    </row>
    <row r="231" spans="1:8" s="11" customFormat="1" ht="15.75" customHeight="1">
      <c r="A231" s="323"/>
      <c r="B231" s="333"/>
      <c r="C231" s="321"/>
      <c r="D231" s="320"/>
      <c r="E231" s="320"/>
      <c r="F231" s="17"/>
      <c r="G231" s="17"/>
      <c r="H231" s="312"/>
    </row>
    <row r="232" spans="1:8" s="11" customFormat="1" ht="20.100000000000001" customHeight="1">
      <c r="A232" s="313" t="s">
        <v>28</v>
      </c>
      <c r="B232" s="314"/>
      <c r="C232" s="314"/>
      <c r="D232" s="314"/>
      <c r="E232" s="314"/>
      <c r="F232" s="314"/>
      <c r="G232" s="314"/>
      <c r="H232" s="315"/>
    </row>
    <row r="233" spans="1:8" s="15" customFormat="1" ht="17.100000000000001" customHeight="1">
      <c r="A233" s="54" t="s">
        <v>96</v>
      </c>
      <c r="B233" s="52" t="s">
        <v>32</v>
      </c>
      <c r="C233" s="117">
        <v>3518732</v>
      </c>
      <c r="D233" s="17">
        <v>3809794</v>
      </c>
      <c r="E233" s="55">
        <v>3083167</v>
      </c>
      <c r="F233" s="101"/>
      <c r="G233" s="17"/>
      <c r="H233" s="251">
        <f t="shared" ref="H233:H235" si="19">E233/D233</f>
        <v>0.80927393974582351</v>
      </c>
    </row>
    <row r="234" spans="1:8" s="24" customFormat="1" ht="17.100000000000001" customHeight="1">
      <c r="A234" s="56" t="s">
        <v>96</v>
      </c>
      <c r="B234" s="32" t="s">
        <v>33</v>
      </c>
      <c r="C234" s="115">
        <f>SUM(C233:C233)</f>
        <v>3518732</v>
      </c>
      <c r="D234" s="19">
        <f>SUM(D233)</f>
        <v>3809794</v>
      </c>
      <c r="E234" s="57">
        <f>SUM(E233)</f>
        <v>3083167</v>
      </c>
      <c r="F234" s="101">
        <f>C234</f>
        <v>3518732</v>
      </c>
      <c r="G234" s="17"/>
      <c r="H234" s="251">
        <f t="shared" si="19"/>
        <v>0.80927393974582351</v>
      </c>
    </row>
    <row r="235" spans="1:8" s="9" customFormat="1" ht="20.100000000000001" customHeight="1">
      <c r="A235" s="330" t="s">
        <v>76</v>
      </c>
      <c r="B235" s="331"/>
      <c r="C235" s="95">
        <f>C234</f>
        <v>3518732</v>
      </c>
      <c r="D235" s="164">
        <f>SUM(D234)</f>
        <v>3809794</v>
      </c>
      <c r="E235" s="151">
        <f>SUM(E234)</f>
        <v>3083167</v>
      </c>
      <c r="F235" s="101"/>
      <c r="G235" s="17"/>
      <c r="H235" s="251">
        <f t="shared" si="19"/>
        <v>0.80927393974582351</v>
      </c>
    </row>
    <row r="236" spans="1:8" s="11" customFormat="1" ht="20.100000000000001" customHeight="1">
      <c r="A236" s="313" t="s">
        <v>29</v>
      </c>
      <c r="B236" s="314"/>
      <c r="C236" s="314"/>
      <c r="D236" s="314"/>
      <c r="E236" s="314"/>
      <c r="F236" s="314"/>
      <c r="G236" s="314"/>
      <c r="H236" s="315"/>
    </row>
    <row r="237" spans="1:8" s="24" customFormat="1" ht="17.100000000000001" customHeight="1">
      <c r="A237" s="56" t="s">
        <v>53</v>
      </c>
      <c r="B237" s="35" t="s">
        <v>4</v>
      </c>
      <c r="C237" s="115">
        <v>2975845</v>
      </c>
      <c r="D237" s="19">
        <v>3310435</v>
      </c>
      <c r="E237" s="57">
        <v>3150085</v>
      </c>
      <c r="F237" s="101"/>
      <c r="G237" s="17"/>
      <c r="H237" s="251">
        <f t="shared" ref="H237:H245" si="20">E237/D237</f>
        <v>0.95156225692393903</v>
      </c>
    </row>
    <row r="238" spans="1:8" s="24" customFormat="1" ht="17.100000000000001" customHeight="1">
      <c r="A238" s="56" t="s">
        <v>64</v>
      </c>
      <c r="B238" s="35" t="s">
        <v>5</v>
      </c>
      <c r="C238" s="115">
        <v>290145</v>
      </c>
      <c r="D238" s="19">
        <v>336617</v>
      </c>
      <c r="E238" s="57">
        <v>305902</v>
      </c>
      <c r="F238" s="101"/>
      <c r="G238" s="17"/>
      <c r="H238" s="251">
        <f t="shared" si="20"/>
        <v>0.90875386566929184</v>
      </c>
    </row>
    <row r="239" spans="1:8" s="24" customFormat="1" ht="17.100000000000001" customHeight="1">
      <c r="A239" s="54" t="s">
        <v>63</v>
      </c>
      <c r="B239" s="49" t="s">
        <v>154</v>
      </c>
      <c r="C239" s="117">
        <v>231108</v>
      </c>
      <c r="D239" s="17">
        <v>139848</v>
      </c>
      <c r="E239" s="55">
        <v>131573</v>
      </c>
      <c r="F239" s="101"/>
      <c r="G239" s="17"/>
      <c r="H239" s="251">
        <f t="shared" si="20"/>
        <v>0.94082861392368855</v>
      </c>
    </row>
    <row r="240" spans="1:8" s="24" customFormat="1" ht="17.100000000000001" customHeight="1">
      <c r="A240" s="54" t="s">
        <v>48</v>
      </c>
      <c r="B240" s="34" t="s">
        <v>131</v>
      </c>
      <c r="C240" s="117">
        <v>62399</v>
      </c>
      <c r="D240" s="17">
        <v>37759</v>
      </c>
      <c r="E240" s="55">
        <v>35525</v>
      </c>
      <c r="F240" s="101"/>
      <c r="G240" s="17"/>
      <c r="H240" s="251">
        <f t="shared" si="20"/>
        <v>0.94083529754495621</v>
      </c>
    </row>
    <row r="241" spans="1:8" s="24" customFormat="1" ht="17.100000000000001" customHeight="1">
      <c r="A241" s="56" t="s">
        <v>63</v>
      </c>
      <c r="B241" s="35" t="s">
        <v>1</v>
      </c>
      <c r="C241" s="115">
        <f>SUM(C239:C240)</f>
        <v>293507</v>
      </c>
      <c r="D241" s="19">
        <f>SUM(D239:D240)</f>
        <v>177607</v>
      </c>
      <c r="E241" s="57">
        <f>SUM(E239:E240)</f>
        <v>167098</v>
      </c>
      <c r="F241" s="101"/>
      <c r="G241" s="17"/>
      <c r="H241" s="251">
        <f t="shared" si="20"/>
        <v>0.94083003485222994</v>
      </c>
    </row>
    <row r="242" spans="1:8" s="24" customFormat="1" ht="17.100000000000001" customHeight="1">
      <c r="A242" s="54" t="s">
        <v>51</v>
      </c>
      <c r="B242" s="49" t="s">
        <v>155</v>
      </c>
      <c r="C242" s="117">
        <v>0</v>
      </c>
      <c r="D242" s="17">
        <v>91260</v>
      </c>
      <c r="E242" s="55">
        <v>91260</v>
      </c>
      <c r="F242" s="101"/>
      <c r="G242" s="17"/>
      <c r="H242" s="251">
        <f t="shared" si="20"/>
        <v>1</v>
      </c>
    </row>
    <row r="243" spans="1:8" s="24" customFormat="1" ht="17.100000000000001" customHeight="1">
      <c r="A243" s="54" t="s">
        <v>51</v>
      </c>
      <c r="B243" s="49" t="s">
        <v>156</v>
      </c>
      <c r="C243" s="117">
        <v>0</v>
      </c>
      <c r="D243" s="17">
        <v>24640</v>
      </c>
      <c r="E243" s="55">
        <v>24640</v>
      </c>
      <c r="F243" s="101"/>
      <c r="G243" s="17"/>
      <c r="H243" s="251">
        <f t="shared" si="20"/>
        <v>1</v>
      </c>
    </row>
    <row r="244" spans="1:8" s="24" customFormat="1" ht="17.100000000000001" customHeight="1" thickBot="1">
      <c r="A244" s="186" t="s">
        <v>51</v>
      </c>
      <c r="B244" s="187" t="s">
        <v>157</v>
      </c>
      <c r="C244" s="188">
        <f>SUM(C242:C243)</f>
        <v>0</v>
      </c>
      <c r="D244" s="239">
        <f>SUM(D242:D243)</f>
        <v>115900</v>
      </c>
      <c r="E244" s="189">
        <f>SUM(E242:E243)</f>
        <v>115900</v>
      </c>
      <c r="F244" s="181"/>
      <c r="G244" s="182"/>
      <c r="H244" s="251">
        <f t="shared" si="20"/>
        <v>1</v>
      </c>
    </row>
    <row r="245" spans="1:8" s="9" customFormat="1" ht="18.75" customHeight="1" thickBot="1">
      <c r="A245" s="326" t="s">
        <v>69</v>
      </c>
      <c r="B245" s="327"/>
      <c r="C245" s="184">
        <f>C237+C238+C241+C244</f>
        <v>3559497</v>
      </c>
      <c r="D245" s="185">
        <f>D241+D244+D237+D238</f>
        <v>3940559</v>
      </c>
      <c r="E245" s="287">
        <f>E237+E238+E241+E244</f>
        <v>3738985</v>
      </c>
      <c r="F245" s="255"/>
      <c r="G245" s="256"/>
      <c r="H245" s="253">
        <f t="shared" si="20"/>
        <v>0.94884634388166755</v>
      </c>
    </row>
    <row r="246" spans="1:8" s="11" customFormat="1" ht="15.75" customHeight="1" thickBot="1">
      <c r="A246" s="324"/>
      <c r="B246" s="324"/>
      <c r="C246" s="324"/>
      <c r="D246" s="324"/>
      <c r="E246" s="325"/>
      <c r="F246" s="103"/>
      <c r="G246" s="103"/>
      <c r="H246" s="103"/>
    </row>
    <row r="247" spans="1:8" s="11" customFormat="1" ht="15.75" customHeight="1">
      <c r="A247" s="322" t="s">
        <v>144</v>
      </c>
      <c r="B247" s="332" t="s">
        <v>208</v>
      </c>
      <c r="C247" s="339" t="s">
        <v>8</v>
      </c>
      <c r="D247" s="319" t="s">
        <v>193</v>
      </c>
      <c r="E247" s="319" t="s">
        <v>235</v>
      </c>
      <c r="F247" s="180"/>
      <c r="G247" s="180"/>
      <c r="H247" s="311" t="s">
        <v>236</v>
      </c>
    </row>
    <row r="248" spans="1:8" s="11" customFormat="1" ht="15.75" customHeight="1">
      <c r="A248" s="323"/>
      <c r="B248" s="333"/>
      <c r="C248" s="340"/>
      <c r="D248" s="320"/>
      <c r="E248" s="320"/>
      <c r="F248" s="17"/>
      <c r="G248" s="17"/>
      <c r="H248" s="312"/>
    </row>
    <row r="249" spans="1:8" s="11" customFormat="1" ht="15.75" customHeight="1">
      <c r="A249" s="323"/>
      <c r="B249" s="333"/>
      <c r="C249" s="321"/>
      <c r="D249" s="320"/>
      <c r="E249" s="320"/>
      <c r="F249" s="17"/>
      <c r="G249" s="17"/>
      <c r="H249" s="312"/>
    </row>
    <row r="250" spans="1:8" s="11" customFormat="1" ht="20.100000000000001" customHeight="1">
      <c r="A250" s="313" t="s">
        <v>29</v>
      </c>
      <c r="B250" s="314"/>
      <c r="C250" s="314"/>
      <c r="D250" s="314"/>
      <c r="E250" s="314"/>
      <c r="F250" s="314"/>
      <c r="G250" s="314"/>
      <c r="H250" s="315"/>
    </row>
    <row r="251" spans="1:8" s="15" customFormat="1" ht="17.100000000000001" customHeight="1">
      <c r="A251" s="54" t="s">
        <v>67</v>
      </c>
      <c r="B251" s="34" t="s">
        <v>233</v>
      </c>
      <c r="C251" s="85"/>
      <c r="D251" s="17">
        <v>58000</v>
      </c>
      <c r="E251" s="55">
        <v>58000</v>
      </c>
      <c r="F251" s="101"/>
      <c r="G251" s="17"/>
      <c r="H251" s="251">
        <f t="shared" ref="H251:H259" si="21">E251/D251</f>
        <v>1</v>
      </c>
    </row>
    <row r="252" spans="1:8" s="15" customFormat="1" ht="17.100000000000001" customHeight="1">
      <c r="A252" s="54" t="s">
        <v>48</v>
      </c>
      <c r="B252" s="34" t="s">
        <v>234</v>
      </c>
      <c r="C252" s="85"/>
      <c r="D252" s="17">
        <v>15660</v>
      </c>
      <c r="E252" s="55">
        <v>15660</v>
      </c>
      <c r="F252" s="101"/>
      <c r="G252" s="17"/>
      <c r="H252" s="290">
        <f t="shared" si="21"/>
        <v>1</v>
      </c>
    </row>
    <row r="253" spans="1:8" s="15" customFormat="1" ht="17.100000000000001" customHeight="1">
      <c r="A253" s="56" t="s">
        <v>63</v>
      </c>
      <c r="B253" s="35" t="s">
        <v>34</v>
      </c>
      <c r="C253" s="85"/>
      <c r="D253" s="19">
        <f>SUM(D251:D252)</f>
        <v>73660</v>
      </c>
      <c r="E253" s="57">
        <f>SUM(E251:E252)</f>
        <v>73660</v>
      </c>
      <c r="F253" s="101"/>
      <c r="G253" s="17"/>
      <c r="H253" s="290">
        <f t="shared" si="21"/>
        <v>1</v>
      </c>
    </row>
    <row r="254" spans="1:8" s="15" customFormat="1" ht="17.100000000000001" customHeight="1">
      <c r="A254" s="54" t="s">
        <v>102</v>
      </c>
      <c r="B254" s="34" t="s">
        <v>190</v>
      </c>
      <c r="C254" s="85">
        <v>840000</v>
      </c>
      <c r="D254" s="17">
        <v>766340</v>
      </c>
      <c r="E254" s="55">
        <v>763871</v>
      </c>
      <c r="F254" s="101"/>
      <c r="G254" s="17"/>
      <c r="H254" s="290">
        <f t="shared" si="21"/>
        <v>0.99677819244721666</v>
      </c>
    </row>
    <row r="255" spans="1:8" s="15" customFormat="1" ht="17.100000000000001" customHeight="1">
      <c r="A255" s="54" t="s">
        <v>102</v>
      </c>
      <c r="B255" s="34" t="s">
        <v>37</v>
      </c>
      <c r="C255" s="85">
        <v>31100</v>
      </c>
      <c r="D255" s="17">
        <v>31100</v>
      </c>
      <c r="E255" s="55">
        <v>16808</v>
      </c>
      <c r="F255" s="101"/>
      <c r="G255" s="17"/>
      <c r="H255" s="290">
        <f t="shared" si="21"/>
        <v>0.54045016077170416</v>
      </c>
    </row>
    <row r="256" spans="1:8" s="15" customFormat="1" ht="17.100000000000001" customHeight="1">
      <c r="A256" s="54" t="s">
        <v>102</v>
      </c>
      <c r="B256" s="34" t="s">
        <v>38</v>
      </c>
      <c r="C256" s="85">
        <v>38500</v>
      </c>
      <c r="D256" s="17">
        <v>38500</v>
      </c>
      <c r="E256" s="55">
        <v>38475</v>
      </c>
      <c r="F256" s="101"/>
      <c r="G256" s="17"/>
      <c r="H256" s="290">
        <f t="shared" si="21"/>
        <v>0.99935064935064932</v>
      </c>
    </row>
    <row r="257" spans="1:8" s="15" customFormat="1" ht="17.100000000000001" customHeight="1">
      <c r="A257" s="54" t="s">
        <v>102</v>
      </c>
      <c r="B257" s="34" t="s">
        <v>39</v>
      </c>
      <c r="C257" s="85">
        <v>30000</v>
      </c>
      <c r="D257" s="17">
        <v>30000</v>
      </c>
      <c r="E257" s="55">
        <v>30000</v>
      </c>
      <c r="F257" s="101"/>
      <c r="G257" s="17"/>
      <c r="H257" s="290">
        <f t="shared" si="21"/>
        <v>1</v>
      </c>
    </row>
    <row r="258" spans="1:8" s="24" customFormat="1" ht="17.100000000000001" customHeight="1">
      <c r="A258" s="56" t="s">
        <v>191</v>
      </c>
      <c r="B258" s="32" t="s">
        <v>103</v>
      </c>
      <c r="C258" s="86">
        <f>SUM(C251:C257)</f>
        <v>939600</v>
      </c>
      <c r="D258" s="19">
        <f>SUM(D254:D257)</f>
        <v>865940</v>
      </c>
      <c r="E258" s="57">
        <f>SUM(E254:E257)</f>
        <v>849154</v>
      </c>
      <c r="F258" s="101"/>
      <c r="G258" s="17"/>
      <c r="H258" s="290">
        <f t="shared" si="21"/>
        <v>0.98061528512368068</v>
      </c>
    </row>
    <row r="259" spans="1:8" s="9" customFormat="1" ht="20.100000000000001" customHeight="1" thickBot="1">
      <c r="A259" s="341" t="s">
        <v>69</v>
      </c>
      <c r="B259" s="342"/>
      <c r="C259" s="87">
        <f>C258</f>
        <v>939600</v>
      </c>
      <c r="D259" s="152">
        <f>D253+D258</f>
        <v>939600</v>
      </c>
      <c r="E259" s="285">
        <f>E253+E258</f>
        <v>922814</v>
      </c>
      <c r="F259" s="181"/>
      <c r="G259" s="182"/>
      <c r="H259" s="294">
        <f t="shared" si="21"/>
        <v>0.98213495104299697</v>
      </c>
    </row>
    <row r="260" spans="1:8" s="11" customFormat="1" ht="15.75" customHeight="1" thickBot="1">
      <c r="A260" s="324"/>
      <c r="B260" s="324"/>
      <c r="C260" s="324"/>
      <c r="D260" s="324"/>
      <c r="E260" s="325"/>
      <c r="F260" s="103"/>
      <c r="G260" s="103"/>
      <c r="H260" s="103"/>
    </row>
    <row r="261" spans="1:8" ht="15.75" customHeight="1">
      <c r="A261" s="337" t="s">
        <v>144</v>
      </c>
      <c r="B261" s="348" t="s">
        <v>146</v>
      </c>
      <c r="C261" s="350" t="s">
        <v>8</v>
      </c>
      <c r="D261" s="350" t="s">
        <v>193</v>
      </c>
      <c r="E261" s="350" t="s">
        <v>235</v>
      </c>
      <c r="F261" s="180"/>
      <c r="G261" s="180"/>
      <c r="H261" s="309" t="s">
        <v>236</v>
      </c>
    </row>
    <row r="262" spans="1:8" ht="15.75" customHeight="1">
      <c r="A262" s="338"/>
      <c r="B262" s="349"/>
      <c r="C262" s="351"/>
      <c r="D262" s="351"/>
      <c r="E262" s="351"/>
      <c r="F262" s="17"/>
      <c r="G262" s="17"/>
      <c r="H262" s="310"/>
    </row>
    <row r="263" spans="1:8" ht="15.75" customHeight="1">
      <c r="A263" s="338"/>
      <c r="B263" s="349"/>
      <c r="C263" s="351"/>
      <c r="D263" s="351"/>
      <c r="E263" s="351"/>
      <c r="F263" s="17"/>
      <c r="G263" s="17"/>
      <c r="H263" s="310"/>
    </row>
    <row r="264" spans="1:8" s="8" customFormat="1" ht="20.100000000000001" customHeight="1">
      <c r="A264" s="313" t="s">
        <v>29</v>
      </c>
      <c r="B264" s="314"/>
      <c r="C264" s="314"/>
      <c r="D264" s="314"/>
      <c r="E264" s="314"/>
      <c r="F264" s="314"/>
      <c r="G264" s="314"/>
      <c r="H264" s="315"/>
    </row>
    <row r="265" spans="1:8" s="22" customFormat="1" ht="17.100000000000001" customHeight="1">
      <c r="A265" s="56" t="s">
        <v>53</v>
      </c>
      <c r="B265" s="35" t="s">
        <v>4</v>
      </c>
      <c r="C265" s="99">
        <v>5579798</v>
      </c>
      <c r="D265" s="19">
        <v>5579798</v>
      </c>
      <c r="E265" s="57">
        <v>3010957</v>
      </c>
      <c r="F265" s="101"/>
      <c r="G265" s="17"/>
      <c r="H265" s="290">
        <f t="shared" ref="H265:H276" si="22">E265/D265</f>
        <v>0.53961756321644616</v>
      </c>
    </row>
    <row r="266" spans="1:8" s="22" customFormat="1" ht="17.100000000000001" customHeight="1">
      <c r="A266" s="56" t="s">
        <v>64</v>
      </c>
      <c r="B266" s="35" t="s">
        <v>10</v>
      </c>
      <c r="C266" s="99">
        <v>1132670</v>
      </c>
      <c r="D266" s="19">
        <v>1132670</v>
      </c>
      <c r="E266" s="57">
        <v>541880</v>
      </c>
      <c r="F266" s="101"/>
      <c r="G266" s="17"/>
      <c r="H266" s="290">
        <f t="shared" si="22"/>
        <v>0.47840942198522074</v>
      </c>
    </row>
    <row r="267" spans="1:8" s="14" customFormat="1" ht="17.100000000000001" customHeight="1">
      <c r="A267" s="54" t="s">
        <v>50</v>
      </c>
      <c r="B267" s="34" t="s">
        <v>66</v>
      </c>
      <c r="C267" s="98">
        <v>250000</v>
      </c>
      <c r="D267" s="17">
        <v>238402</v>
      </c>
      <c r="E267" s="55">
        <v>153260</v>
      </c>
      <c r="F267" s="101"/>
      <c r="G267" s="17"/>
      <c r="H267" s="290">
        <f t="shared" si="22"/>
        <v>0.64286373436464461</v>
      </c>
    </row>
    <row r="268" spans="1:8" s="14" customFormat="1" ht="17.100000000000001" customHeight="1">
      <c r="A268" s="54" t="s">
        <v>49</v>
      </c>
      <c r="B268" s="34" t="s">
        <v>57</v>
      </c>
      <c r="C268" s="98">
        <v>128450</v>
      </c>
      <c r="D268" s="17">
        <v>128450</v>
      </c>
      <c r="E268" s="55">
        <v>70358</v>
      </c>
      <c r="F268" s="101"/>
      <c r="G268" s="17"/>
      <c r="H268" s="290">
        <f t="shared" si="22"/>
        <v>0.54774620474892954</v>
      </c>
    </row>
    <row r="269" spans="1:8" s="14" customFormat="1" ht="17.100000000000001" customHeight="1">
      <c r="A269" s="54" t="s">
        <v>58</v>
      </c>
      <c r="B269" s="34" t="s">
        <v>68</v>
      </c>
      <c r="C269" s="98">
        <v>1465546</v>
      </c>
      <c r="D269" s="17">
        <v>1465546</v>
      </c>
      <c r="E269" s="55">
        <v>287295</v>
      </c>
      <c r="F269" s="101"/>
      <c r="G269" s="17"/>
      <c r="H269" s="290">
        <f t="shared" si="22"/>
        <v>0.19603274138102797</v>
      </c>
    </row>
    <row r="270" spans="1:8" s="14" customFormat="1" ht="17.100000000000001" customHeight="1">
      <c r="A270" s="54" t="s">
        <v>62</v>
      </c>
      <c r="B270" s="34" t="s">
        <v>131</v>
      </c>
      <c r="C270" s="98">
        <v>520178</v>
      </c>
      <c r="D270" s="17">
        <v>517046</v>
      </c>
      <c r="E270" s="55">
        <v>130577</v>
      </c>
      <c r="F270" s="101"/>
      <c r="G270" s="17"/>
      <c r="H270" s="290">
        <f t="shared" si="22"/>
        <v>0.25254426105220812</v>
      </c>
    </row>
    <row r="271" spans="1:8" s="14" customFormat="1" ht="17.100000000000001" customHeight="1">
      <c r="A271" s="54" t="s">
        <v>60</v>
      </c>
      <c r="B271" s="34" t="s">
        <v>104</v>
      </c>
      <c r="C271" s="98">
        <v>25000</v>
      </c>
      <c r="D271" s="17">
        <v>25000</v>
      </c>
      <c r="E271" s="55">
        <v>0</v>
      </c>
      <c r="F271" s="101"/>
      <c r="G271" s="17"/>
      <c r="H271" s="290">
        <f t="shared" si="22"/>
        <v>0</v>
      </c>
    </row>
    <row r="272" spans="1:8" s="22" customFormat="1" ht="17.100000000000001" customHeight="1">
      <c r="A272" s="56" t="s">
        <v>63</v>
      </c>
      <c r="B272" s="35" t="s">
        <v>1</v>
      </c>
      <c r="C272" s="99">
        <f>SUM(C267:C271)</f>
        <v>2389174</v>
      </c>
      <c r="D272" s="19">
        <f>SUM(D267:D271)</f>
        <v>2374444</v>
      </c>
      <c r="E272" s="57">
        <f>SUM(E267:E271)</f>
        <v>641490</v>
      </c>
      <c r="F272" s="101"/>
      <c r="G272" s="17"/>
      <c r="H272" s="290">
        <f t="shared" si="22"/>
        <v>0.27016429951601301</v>
      </c>
    </row>
    <row r="273" spans="1:8" s="22" customFormat="1" ht="17.100000000000001" customHeight="1">
      <c r="A273" s="149" t="s">
        <v>51</v>
      </c>
      <c r="B273" s="155" t="s">
        <v>169</v>
      </c>
      <c r="C273" s="156"/>
      <c r="D273" s="295">
        <v>87558</v>
      </c>
      <c r="E273" s="296">
        <v>87559</v>
      </c>
      <c r="F273" s="101"/>
      <c r="G273" s="17"/>
      <c r="H273" s="290">
        <f t="shared" si="22"/>
        <v>1.0000114210009365</v>
      </c>
    </row>
    <row r="274" spans="1:8" s="22" customFormat="1" ht="17.100000000000001" customHeight="1">
      <c r="A274" s="149" t="s">
        <v>51</v>
      </c>
      <c r="B274" s="155" t="s">
        <v>209</v>
      </c>
      <c r="C274" s="156"/>
      <c r="D274" s="295">
        <v>23642</v>
      </c>
      <c r="E274" s="296">
        <v>23641</v>
      </c>
      <c r="F274" s="101"/>
      <c r="G274" s="17"/>
      <c r="H274" s="290">
        <f t="shared" si="22"/>
        <v>0.99995770239404447</v>
      </c>
    </row>
    <row r="275" spans="1:8" s="22" customFormat="1" ht="17.100000000000001" customHeight="1">
      <c r="A275" s="56" t="s">
        <v>51</v>
      </c>
      <c r="B275" s="153"/>
      <c r="C275" s="154"/>
      <c r="D275" s="297">
        <f>SUM(D273:D274)</f>
        <v>111200</v>
      </c>
      <c r="E275" s="298">
        <f>SUM(E273:E274)</f>
        <v>111200</v>
      </c>
      <c r="F275" s="101"/>
      <c r="G275" s="17"/>
      <c r="H275" s="290">
        <f t="shared" si="22"/>
        <v>1</v>
      </c>
    </row>
    <row r="276" spans="1:8" s="4" customFormat="1" ht="20.100000000000001" customHeight="1" thickBot="1">
      <c r="A276" s="341" t="s">
        <v>69</v>
      </c>
      <c r="B276" s="342"/>
      <c r="C276" s="87">
        <f>SUM(C265,C266,C272)</f>
        <v>9101642</v>
      </c>
      <c r="D276" s="152">
        <f>D265+D266+D272+D275</f>
        <v>9198112</v>
      </c>
      <c r="E276" s="285">
        <f>E265+E266+E272+E275</f>
        <v>4305527</v>
      </c>
      <c r="F276" s="181"/>
      <c r="G276" s="182"/>
      <c r="H276" s="294">
        <f t="shared" si="22"/>
        <v>0.46808812504131281</v>
      </c>
    </row>
    <row r="277" spans="1:8" s="8" customFormat="1" ht="15.75" customHeight="1" thickBot="1">
      <c r="A277" s="324"/>
      <c r="B277" s="324"/>
      <c r="C277" s="324"/>
      <c r="D277" s="324"/>
      <c r="E277" s="325"/>
      <c r="F277" s="103"/>
      <c r="G277" s="103"/>
      <c r="H277" s="103"/>
    </row>
    <row r="278" spans="1:8" s="8" customFormat="1" ht="15.75" customHeight="1">
      <c r="A278" s="337" t="s">
        <v>144</v>
      </c>
      <c r="B278" s="348" t="s">
        <v>183</v>
      </c>
      <c r="C278" s="350" t="s">
        <v>8</v>
      </c>
      <c r="D278" s="350" t="s">
        <v>193</v>
      </c>
      <c r="E278" s="350" t="s">
        <v>235</v>
      </c>
      <c r="F278" s="180"/>
      <c r="G278" s="180"/>
      <c r="H278" s="309" t="s">
        <v>236</v>
      </c>
    </row>
    <row r="279" spans="1:8" s="8" customFormat="1" ht="15.75" customHeight="1">
      <c r="A279" s="338"/>
      <c r="B279" s="349"/>
      <c r="C279" s="351"/>
      <c r="D279" s="351"/>
      <c r="E279" s="351"/>
      <c r="F279" s="17"/>
      <c r="G279" s="17"/>
      <c r="H279" s="310"/>
    </row>
    <row r="280" spans="1:8" s="8" customFormat="1" ht="15.75" customHeight="1">
      <c r="A280" s="338"/>
      <c r="B280" s="349"/>
      <c r="C280" s="352"/>
      <c r="D280" s="351"/>
      <c r="E280" s="351"/>
      <c r="F280" s="17"/>
      <c r="G280" s="17"/>
      <c r="H280" s="310"/>
    </row>
    <row r="281" spans="1:8" s="8" customFormat="1" ht="20.100000000000001" customHeight="1">
      <c r="A281" s="316" t="s">
        <v>29</v>
      </c>
      <c r="B281" s="317"/>
      <c r="C281" s="317"/>
      <c r="D281" s="317"/>
      <c r="E281" s="317"/>
      <c r="F281" s="317"/>
      <c r="G281" s="317"/>
      <c r="H281" s="318"/>
    </row>
    <row r="282" spans="1:8" s="24" customFormat="1" ht="17.100000000000001" customHeight="1">
      <c r="A282" s="56" t="s">
        <v>53</v>
      </c>
      <c r="B282" s="35" t="s">
        <v>4</v>
      </c>
      <c r="C282" s="99">
        <v>2050599</v>
      </c>
      <c r="D282" s="19">
        <v>2050599</v>
      </c>
      <c r="E282" s="57">
        <v>1946749</v>
      </c>
      <c r="F282" s="101"/>
      <c r="G282" s="17"/>
      <c r="H282" s="290">
        <f t="shared" ref="H282:H290" si="23">E282/D282</f>
        <v>0.94935626126804895</v>
      </c>
    </row>
    <row r="283" spans="1:8" s="24" customFormat="1" ht="17.100000000000001" customHeight="1">
      <c r="A283" s="56" t="s">
        <v>64</v>
      </c>
      <c r="B283" s="35" t="s">
        <v>6</v>
      </c>
      <c r="C283" s="99">
        <v>422172</v>
      </c>
      <c r="D283" s="19">
        <v>472172</v>
      </c>
      <c r="E283" s="57">
        <v>470221</v>
      </c>
      <c r="F283" s="101"/>
      <c r="G283" s="17"/>
      <c r="H283" s="290">
        <f t="shared" si="23"/>
        <v>0.99586803114119427</v>
      </c>
    </row>
    <row r="284" spans="1:8" s="15" customFormat="1" ht="17.100000000000001" customHeight="1">
      <c r="A284" s="54" t="s">
        <v>50</v>
      </c>
      <c r="B284" s="34" t="s">
        <v>66</v>
      </c>
      <c r="C284" s="98">
        <v>130000</v>
      </c>
      <c r="D284" s="17">
        <v>130000</v>
      </c>
      <c r="E284" s="55">
        <v>50591</v>
      </c>
      <c r="F284" s="101"/>
      <c r="G284" s="17"/>
      <c r="H284" s="290">
        <f t="shared" si="23"/>
        <v>0.38916153846153845</v>
      </c>
    </row>
    <row r="285" spans="1:8" s="15" customFormat="1" ht="17.100000000000001" customHeight="1">
      <c r="A285" s="54" t="s">
        <v>49</v>
      </c>
      <c r="B285" s="34" t="s">
        <v>57</v>
      </c>
      <c r="C285" s="98">
        <v>31176</v>
      </c>
      <c r="D285" s="17">
        <v>31176</v>
      </c>
      <c r="E285" s="55">
        <v>28578</v>
      </c>
      <c r="F285" s="101"/>
      <c r="G285" s="17"/>
      <c r="H285" s="290">
        <f t="shared" si="23"/>
        <v>0.91666666666666663</v>
      </c>
    </row>
    <row r="286" spans="1:8" s="15" customFormat="1" ht="17.100000000000001" customHeight="1">
      <c r="A286" s="54" t="s">
        <v>58</v>
      </c>
      <c r="B286" s="34" t="s">
        <v>68</v>
      </c>
      <c r="C286" s="98">
        <v>934000</v>
      </c>
      <c r="D286" s="17">
        <v>934000</v>
      </c>
      <c r="E286" s="55">
        <v>542434</v>
      </c>
      <c r="F286" s="101"/>
      <c r="G286" s="17"/>
      <c r="H286" s="290">
        <f t="shared" si="23"/>
        <v>0.58076445396145615</v>
      </c>
    </row>
    <row r="287" spans="1:8" s="15" customFormat="1" ht="17.100000000000001" customHeight="1">
      <c r="A287" s="54" t="s">
        <v>62</v>
      </c>
      <c r="B287" s="34" t="s">
        <v>131</v>
      </c>
      <c r="C287" s="98">
        <v>307698</v>
      </c>
      <c r="D287" s="17">
        <v>307698</v>
      </c>
      <c r="E287" s="55">
        <v>162818</v>
      </c>
      <c r="F287" s="101"/>
      <c r="G287" s="17"/>
      <c r="H287" s="290">
        <f t="shared" si="23"/>
        <v>0.52914871074885117</v>
      </c>
    </row>
    <row r="288" spans="1:8" s="15" customFormat="1" ht="17.100000000000001" customHeight="1">
      <c r="A288" s="54" t="s">
        <v>60</v>
      </c>
      <c r="B288" s="34" t="s">
        <v>105</v>
      </c>
      <c r="C288" s="98">
        <v>15000</v>
      </c>
      <c r="D288" s="17">
        <v>15000</v>
      </c>
      <c r="E288" s="55">
        <v>0</v>
      </c>
      <c r="F288" s="101"/>
      <c r="G288" s="17"/>
      <c r="H288" s="290">
        <f t="shared" si="23"/>
        <v>0</v>
      </c>
    </row>
    <row r="289" spans="1:8" s="24" customFormat="1" ht="17.100000000000001" customHeight="1">
      <c r="A289" s="56" t="s">
        <v>63</v>
      </c>
      <c r="B289" s="35" t="s">
        <v>34</v>
      </c>
      <c r="C289" s="99">
        <f>SUM(C284:C288)</f>
        <v>1417874</v>
      </c>
      <c r="D289" s="19">
        <f>SUM(D284:D288)</f>
        <v>1417874</v>
      </c>
      <c r="E289" s="57">
        <f>SUM(E284:E288)</f>
        <v>784421</v>
      </c>
      <c r="F289" s="101"/>
      <c r="G289" s="17"/>
      <c r="H289" s="290">
        <f t="shared" si="23"/>
        <v>0.55323745269325764</v>
      </c>
    </row>
    <row r="290" spans="1:8" s="9" customFormat="1" ht="20.100000000000001" customHeight="1" thickBot="1">
      <c r="A290" s="341" t="s">
        <v>69</v>
      </c>
      <c r="B290" s="342"/>
      <c r="C290" s="87">
        <f>C282+C283+C289</f>
        <v>3890645</v>
      </c>
      <c r="D290" s="152">
        <f>D282+D283+D289</f>
        <v>3940645</v>
      </c>
      <c r="E290" s="285">
        <f>E282+E283+E289</f>
        <v>3201391</v>
      </c>
      <c r="F290" s="181"/>
      <c r="G290" s="182"/>
      <c r="H290" s="294">
        <f t="shared" si="23"/>
        <v>0.81240279192873244</v>
      </c>
    </row>
    <row r="291" spans="1:8" ht="15.75" customHeight="1" thickBot="1">
      <c r="A291" s="324"/>
      <c r="B291" s="324"/>
      <c r="C291" s="324"/>
      <c r="D291" s="324"/>
      <c r="E291" s="325"/>
      <c r="F291" s="103"/>
      <c r="G291" s="103"/>
      <c r="H291" s="103"/>
    </row>
    <row r="292" spans="1:8" ht="15.75" customHeight="1">
      <c r="A292" s="337" t="s">
        <v>144</v>
      </c>
      <c r="B292" s="348" t="s">
        <v>170</v>
      </c>
      <c r="C292" s="350" t="s">
        <v>8</v>
      </c>
      <c r="D292" s="350" t="s">
        <v>193</v>
      </c>
      <c r="E292" s="350" t="s">
        <v>235</v>
      </c>
      <c r="F292" s="180"/>
      <c r="G292" s="180"/>
      <c r="H292" s="309" t="s">
        <v>236</v>
      </c>
    </row>
    <row r="293" spans="1:8" ht="15.75" customHeight="1">
      <c r="A293" s="338"/>
      <c r="B293" s="349"/>
      <c r="C293" s="351"/>
      <c r="D293" s="351"/>
      <c r="E293" s="351"/>
      <c r="F293" s="17"/>
      <c r="G293" s="17"/>
      <c r="H293" s="310"/>
    </row>
    <row r="294" spans="1:8" ht="15.75" customHeight="1">
      <c r="A294" s="338"/>
      <c r="B294" s="349"/>
      <c r="C294" s="352"/>
      <c r="D294" s="351"/>
      <c r="E294" s="351"/>
      <c r="F294" s="17"/>
      <c r="G294" s="17"/>
      <c r="H294" s="310"/>
    </row>
    <row r="295" spans="1:8" s="5" customFormat="1" ht="20.100000000000001" customHeight="1">
      <c r="A295" s="313" t="s">
        <v>29</v>
      </c>
      <c r="B295" s="314"/>
      <c r="C295" s="314"/>
      <c r="D295" s="314"/>
      <c r="E295" s="314"/>
      <c r="F295" s="314"/>
      <c r="G295" s="314"/>
      <c r="H295" s="315"/>
    </row>
    <row r="296" spans="1:8" s="22" customFormat="1" ht="17.100000000000001" customHeight="1">
      <c r="A296" s="56" t="s">
        <v>53</v>
      </c>
      <c r="B296" s="35" t="s">
        <v>4</v>
      </c>
      <c r="C296" s="99">
        <v>300000</v>
      </c>
      <c r="D296" s="19">
        <v>300000</v>
      </c>
      <c r="E296" s="57">
        <v>300000</v>
      </c>
      <c r="F296" s="101"/>
      <c r="G296" s="17"/>
      <c r="H296" s="290">
        <f t="shared" ref="H296:H301" si="24">E296/D296</f>
        <v>1</v>
      </c>
    </row>
    <row r="297" spans="1:8" s="22" customFormat="1" ht="17.100000000000001" customHeight="1">
      <c r="A297" s="56" t="s">
        <v>64</v>
      </c>
      <c r="B297" s="35" t="s">
        <v>5</v>
      </c>
      <c r="C297" s="99">
        <v>58500</v>
      </c>
      <c r="D297" s="19">
        <v>58500</v>
      </c>
      <c r="E297" s="57">
        <v>46018</v>
      </c>
      <c r="F297" s="101"/>
      <c r="G297" s="17"/>
      <c r="H297" s="290">
        <f t="shared" si="24"/>
        <v>0.78663247863247865</v>
      </c>
    </row>
    <row r="298" spans="1:8" s="14" customFormat="1" ht="17.100000000000001" customHeight="1">
      <c r="A298" s="54" t="s">
        <v>45</v>
      </c>
      <c r="B298" s="20" t="s">
        <v>66</v>
      </c>
      <c r="C298" s="85">
        <v>365500</v>
      </c>
      <c r="D298" s="17">
        <v>365500</v>
      </c>
      <c r="E298" s="55">
        <v>249810</v>
      </c>
      <c r="F298" s="101"/>
      <c r="G298" s="17"/>
      <c r="H298" s="290">
        <f t="shared" si="24"/>
        <v>0.68347469220246237</v>
      </c>
    </row>
    <row r="299" spans="1:8" s="14" customFormat="1" ht="17.100000000000001" customHeight="1">
      <c r="A299" s="54" t="s">
        <v>62</v>
      </c>
      <c r="B299" s="20" t="s">
        <v>131</v>
      </c>
      <c r="C299" s="85">
        <v>18275</v>
      </c>
      <c r="D299" s="17">
        <v>18275</v>
      </c>
      <c r="E299" s="55">
        <v>12491</v>
      </c>
      <c r="F299" s="101"/>
      <c r="G299" s="17"/>
      <c r="H299" s="290">
        <f t="shared" si="24"/>
        <v>0.68350205198358416</v>
      </c>
    </row>
    <row r="300" spans="1:8" s="22" customFormat="1" ht="17.100000000000001" customHeight="1">
      <c r="A300" s="56" t="s">
        <v>63</v>
      </c>
      <c r="B300" s="32" t="s">
        <v>7</v>
      </c>
      <c r="C300" s="86">
        <f>SUM(C298+C299)</f>
        <v>383775</v>
      </c>
      <c r="D300" s="19">
        <f>SUM(D298:D299)</f>
        <v>383775</v>
      </c>
      <c r="E300" s="57">
        <f>SUM(E298:E299)</f>
        <v>262301</v>
      </c>
      <c r="F300" s="101"/>
      <c r="G300" s="17"/>
      <c r="H300" s="290">
        <f t="shared" si="24"/>
        <v>0.68347599504918244</v>
      </c>
    </row>
    <row r="301" spans="1:8" s="4" customFormat="1" ht="20.100000000000001" customHeight="1" thickBot="1">
      <c r="A301" s="341" t="s">
        <v>69</v>
      </c>
      <c r="B301" s="342"/>
      <c r="C301" s="87">
        <f>SUM(C296,C297,C300)</f>
        <v>742275</v>
      </c>
      <c r="D301" s="152">
        <f>D296+D297+D300</f>
        <v>742275</v>
      </c>
      <c r="E301" s="288">
        <f>E296+E297+E300</f>
        <v>608319</v>
      </c>
      <c r="F301" s="181"/>
      <c r="G301" s="182"/>
      <c r="H301" s="294">
        <f t="shared" si="24"/>
        <v>0.81953319187632612</v>
      </c>
    </row>
    <row r="302" spans="1:8" s="8" customFormat="1" ht="15.75" customHeight="1" thickBot="1">
      <c r="A302" s="324"/>
      <c r="B302" s="324"/>
      <c r="C302" s="324"/>
      <c r="D302" s="324"/>
      <c r="E302" s="325"/>
      <c r="F302" s="103"/>
      <c r="G302" s="103"/>
      <c r="H302" s="103"/>
    </row>
    <row r="303" spans="1:8" s="5" customFormat="1" ht="15.75" customHeight="1">
      <c r="A303" s="337" t="s">
        <v>144</v>
      </c>
      <c r="B303" s="348" t="s">
        <v>136</v>
      </c>
      <c r="C303" s="350" t="s">
        <v>8</v>
      </c>
      <c r="D303" s="350" t="s">
        <v>193</v>
      </c>
      <c r="E303" s="350" t="s">
        <v>235</v>
      </c>
      <c r="F303" s="180"/>
      <c r="G303" s="180"/>
      <c r="H303" s="309" t="s">
        <v>236</v>
      </c>
    </row>
    <row r="304" spans="1:8" s="5" customFormat="1" ht="15.75" customHeight="1">
      <c r="A304" s="338"/>
      <c r="B304" s="349"/>
      <c r="C304" s="351"/>
      <c r="D304" s="351"/>
      <c r="E304" s="351"/>
      <c r="F304" s="17"/>
      <c r="G304" s="17"/>
      <c r="H304" s="310"/>
    </row>
    <row r="305" spans="1:8" s="5" customFormat="1" ht="15.75" customHeight="1">
      <c r="A305" s="338"/>
      <c r="B305" s="349"/>
      <c r="C305" s="352"/>
      <c r="D305" s="351"/>
      <c r="E305" s="351"/>
      <c r="F305" s="17"/>
      <c r="G305" s="17"/>
      <c r="H305" s="310"/>
    </row>
    <row r="306" spans="1:8" s="5" customFormat="1" ht="20.100000000000001" customHeight="1">
      <c r="A306" s="313" t="s">
        <v>29</v>
      </c>
      <c r="B306" s="314"/>
      <c r="C306" s="314"/>
      <c r="D306" s="314"/>
      <c r="E306" s="314"/>
      <c r="F306" s="314"/>
      <c r="G306" s="314"/>
      <c r="H306" s="315"/>
    </row>
    <row r="307" spans="1:8" s="5" customFormat="1" ht="17.100000000000001" customHeight="1">
      <c r="A307" s="60" t="s">
        <v>50</v>
      </c>
      <c r="B307" s="16" t="s">
        <v>66</v>
      </c>
      <c r="C307" s="93">
        <v>150000</v>
      </c>
      <c r="D307" s="17">
        <v>690083</v>
      </c>
      <c r="E307" s="55">
        <v>690083</v>
      </c>
      <c r="F307" s="101"/>
      <c r="G307" s="17"/>
      <c r="H307" s="290">
        <f t="shared" ref="H307:H318" si="25">E307/D307</f>
        <v>1</v>
      </c>
    </row>
    <row r="308" spans="1:8" s="14" customFormat="1" ht="17.100000000000001" customHeight="1">
      <c r="A308" s="54" t="s">
        <v>58</v>
      </c>
      <c r="B308" s="20" t="s">
        <v>68</v>
      </c>
      <c r="C308" s="85">
        <v>1587424</v>
      </c>
      <c r="D308" s="17">
        <v>1718059</v>
      </c>
      <c r="E308" s="55">
        <v>1341118</v>
      </c>
      <c r="F308" s="101"/>
      <c r="G308" s="17"/>
      <c r="H308" s="290">
        <f t="shared" si="25"/>
        <v>0.78060066621693436</v>
      </c>
    </row>
    <row r="309" spans="1:8" s="14" customFormat="1" ht="17.100000000000001" customHeight="1">
      <c r="A309" s="54" t="s">
        <v>49</v>
      </c>
      <c r="B309" s="20" t="s">
        <v>57</v>
      </c>
      <c r="C309" s="85">
        <v>111200</v>
      </c>
      <c r="D309" s="17">
        <v>111200</v>
      </c>
      <c r="E309" s="55">
        <v>0</v>
      </c>
      <c r="F309" s="101"/>
      <c r="G309" s="17"/>
      <c r="H309" s="290">
        <f t="shared" si="25"/>
        <v>0</v>
      </c>
    </row>
    <row r="310" spans="1:8" s="14" customFormat="1" ht="17.100000000000001" customHeight="1">
      <c r="A310" s="54" t="s">
        <v>62</v>
      </c>
      <c r="B310" s="20" t="s">
        <v>131</v>
      </c>
      <c r="C310" s="85">
        <v>566628</v>
      </c>
      <c r="D310" s="17">
        <v>650790</v>
      </c>
      <c r="E310" s="55">
        <v>537323</v>
      </c>
      <c r="F310" s="101"/>
      <c r="G310" s="17"/>
      <c r="H310" s="290">
        <f t="shared" si="25"/>
        <v>0.82564729021650607</v>
      </c>
    </row>
    <row r="311" spans="1:8" s="22" customFormat="1" ht="17.100000000000001" customHeight="1">
      <c r="A311" s="56" t="s">
        <v>63</v>
      </c>
      <c r="B311" s="32" t="s">
        <v>1</v>
      </c>
      <c r="C311" s="86">
        <f>SUM(C307:C310)</f>
        <v>2415252</v>
      </c>
      <c r="D311" s="19">
        <f>SUM(D307:D310)</f>
        <v>3170132</v>
      </c>
      <c r="E311" s="299">
        <f>SUM(E307:E310)</f>
        <v>2568524</v>
      </c>
      <c r="F311" s="101"/>
      <c r="G311" s="17"/>
      <c r="H311" s="290">
        <f t="shared" si="25"/>
        <v>0.81022619878288982</v>
      </c>
    </row>
    <row r="312" spans="1:8" s="22" customFormat="1" ht="17.100000000000001" customHeight="1">
      <c r="A312" s="149" t="s">
        <v>51</v>
      </c>
      <c r="B312" s="150" t="s">
        <v>169</v>
      </c>
      <c r="C312" s="143"/>
      <c r="D312" s="295">
        <v>141653</v>
      </c>
      <c r="E312" s="296">
        <v>106220</v>
      </c>
      <c r="F312" s="101"/>
      <c r="G312" s="17"/>
      <c r="H312" s="290">
        <f t="shared" si="25"/>
        <v>0.74986057478486157</v>
      </c>
    </row>
    <row r="313" spans="1:8" s="22" customFormat="1" ht="17.100000000000001" customHeight="1">
      <c r="A313" s="149" t="s">
        <v>51</v>
      </c>
      <c r="B313" s="150" t="s">
        <v>209</v>
      </c>
      <c r="C313" s="143"/>
      <c r="D313" s="295">
        <v>38247</v>
      </c>
      <c r="E313" s="296">
        <v>28680</v>
      </c>
      <c r="F313" s="101"/>
      <c r="G313" s="17"/>
      <c r="H313" s="290">
        <f t="shared" si="25"/>
        <v>0.74986273433210449</v>
      </c>
    </row>
    <row r="314" spans="1:8" s="22" customFormat="1" ht="17.100000000000001" customHeight="1">
      <c r="A314" s="56" t="s">
        <v>51</v>
      </c>
      <c r="B314" s="147" t="s">
        <v>210</v>
      </c>
      <c r="C314" s="148"/>
      <c r="D314" s="297">
        <f>SUM(D312:D313)</f>
        <v>179900</v>
      </c>
      <c r="E314" s="298">
        <f>SUM(E312:E313)</f>
        <v>134900</v>
      </c>
      <c r="F314" s="101"/>
      <c r="G314" s="17"/>
      <c r="H314" s="290">
        <f t="shared" si="25"/>
        <v>0.74986103390772652</v>
      </c>
    </row>
    <row r="315" spans="1:8" s="22" customFormat="1" ht="17.100000000000001" customHeight="1">
      <c r="A315" s="149" t="s">
        <v>222</v>
      </c>
      <c r="B315" s="150" t="s">
        <v>224</v>
      </c>
      <c r="C315" s="143"/>
      <c r="D315" s="295">
        <v>230000</v>
      </c>
      <c r="E315" s="296">
        <v>230000</v>
      </c>
      <c r="F315" s="101"/>
      <c r="G315" s="17"/>
      <c r="H315" s="290">
        <f t="shared" si="25"/>
        <v>1</v>
      </c>
    </row>
    <row r="316" spans="1:8" s="22" customFormat="1" ht="17.100000000000001" customHeight="1">
      <c r="A316" s="149" t="s">
        <v>223</v>
      </c>
      <c r="B316" s="150" t="s">
        <v>225</v>
      </c>
      <c r="C316" s="143"/>
      <c r="D316" s="295">
        <v>62100</v>
      </c>
      <c r="E316" s="296">
        <v>62100</v>
      </c>
      <c r="F316" s="101"/>
      <c r="G316" s="17"/>
      <c r="H316" s="290">
        <f t="shared" si="25"/>
        <v>1</v>
      </c>
    </row>
    <row r="317" spans="1:8" s="22" customFormat="1" ht="17.100000000000001" customHeight="1">
      <c r="A317" s="56" t="s">
        <v>52</v>
      </c>
      <c r="B317" s="147" t="s">
        <v>21</v>
      </c>
      <c r="C317" s="148"/>
      <c r="D317" s="297">
        <f>SUM(D315:D316)</f>
        <v>292100</v>
      </c>
      <c r="E317" s="298">
        <f>SUM(E315:E316)</f>
        <v>292100</v>
      </c>
      <c r="F317" s="101"/>
      <c r="G317" s="17"/>
      <c r="H317" s="290">
        <f t="shared" si="25"/>
        <v>1</v>
      </c>
    </row>
    <row r="318" spans="1:8" s="25" customFormat="1" ht="20.100000000000001" customHeight="1" thickBot="1">
      <c r="A318" s="341" t="s">
        <v>69</v>
      </c>
      <c r="B318" s="342"/>
      <c r="C318" s="87">
        <f>SUM(C311)</f>
        <v>2415252</v>
      </c>
      <c r="D318" s="152">
        <f>D311+D314+D317</f>
        <v>3642132</v>
      </c>
      <c r="E318" s="285">
        <f>E311+E317+E314</f>
        <v>2995524</v>
      </c>
      <c r="F318" s="181"/>
      <c r="G318" s="182"/>
      <c r="H318" s="294">
        <f t="shared" si="25"/>
        <v>0.82246442468312519</v>
      </c>
    </row>
    <row r="319" spans="1:8" s="8" customFormat="1" ht="15.75" customHeight="1" thickBot="1">
      <c r="A319" s="27"/>
      <c r="B319" s="7"/>
      <c r="C319" s="10"/>
      <c r="E319" s="103"/>
      <c r="F319" s="103"/>
      <c r="G319" s="103"/>
      <c r="H319" s="103"/>
    </row>
    <row r="320" spans="1:8" s="5" customFormat="1" ht="15.75" customHeight="1">
      <c r="A320" s="337" t="s">
        <v>144</v>
      </c>
      <c r="B320" s="348" t="s">
        <v>158</v>
      </c>
      <c r="C320" s="350" t="s">
        <v>8</v>
      </c>
      <c r="D320" s="350" t="s">
        <v>193</v>
      </c>
      <c r="E320" s="350" t="s">
        <v>235</v>
      </c>
      <c r="F320" s="180"/>
      <c r="G320" s="180"/>
      <c r="H320" s="309" t="s">
        <v>236</v>
      </c>
    </row>
    <row r="321" spans="1:8" s="5" customFormat="1" ht="15.75" customHeight="1">
      <c r="A321" s="338"/>
      <c r="B321" s="349"/>
      <c r="C321" s="351"/>
      <c r="D321" s="351"/>
      <c r="E321" s="351"/>
      <c r="F321" s="17"/>
      <c r="G321" s="17"/>
      <c r="H321" s="310"/>
    </row>
    <row r="322" spans="1:8" s="5" customFormat="1" ht="15.75" customHeight="1">
      <c r="A322" s="338"/>
      <c r="B322" s="349"/>
      <c r="C322" s="352"/>
      <c r="D322" s="351"/>
      <c r="E322" s="351"/>
      <c r="F322" s="17"/>
      <c r="G322" s="17"/>
      <c r="H322" s="310"/>
    </row>
    <row r="323" spans="1:8" s="5" customFormat="1" ht="20.100000000000001" customHeight="1">
      <c r="A323" s="313" t="s">
        <v>29</v>
      </c>
      <c r="B323" s="314"/>
      <c r="C323" s="314"/>
      <c r="D323" s="314"/>
      <c r="E323" s="314"/>
      <c r="F323" s="314"/>
      <c r="G323" s="314"/>
      <c r="H323" s="315"/>
    </row>
    <row r="324" spans="1:8" s="5" customFormat="1" ht="20.100000000000001" customHeight="1">
      <c r="A324" s="61" t="s">
        <v>226</v>
      </c>
      <c r="B324" s="23" t="s">
        <v>227</v>
      </c>
      <c r="C324" s="200"/>
      <c r="D324" s="202">
        <v>121023</v>
      </c>
      <c r="E324" s="202">
        <v>121023</v>
      </c>
      <c r="F324" s="201"/>
      <c r="G324" s="201"/>
      <c r="H324" s="290">
        <f t="shared" ref="H324:H330" si="26">E324/D324</f>
        <v>1</v>
      </c>
    </row>
    <row r="325" spans="1:8" s="14" customFormat="1" ht="17.100000000000001" customHeight="1">
      <c r="A325" s="65" t="s">
        <v>50</v>
      </c>
      <c r="B325" s="112" t="s">
        <v>66</v>
      </c>
      <c r="C325" s="157">
        <v>400000</v>
      </c>
      <c r="D325" s="300">
        <v>324271</v>
      </c>
      <c r="E325" s="301">
        <v>296877</v>
      </c>
      <c r="F325" s="101"/>
      <c r="G325" s="17"/>
      <c r="H325" s="290">
        <f t="shared" si="26"/>
        <v>0.91552127695661967</v>
      </c>
    </row>
    <row r="326" spans="1:8" s="14" customFormat="1" ht="17.100000000000001" customHeight="1">
      <c r="A326" s="54" t="s">
        <v>58</v>
      </c>
      <c r="B326" s="34" t="s">
        <v>68</v>
      </c>
      <c r="C326" s="98">
        <v>2115000</v>
      </c>
      <c r="D326" s="300">
        <v>1912200</v>
      </c>
      <c r="E326" s="302">
        <v>1269441</v>
      </c>
      <c r="F326" s="101"/>
      <c r="G326" s="17"/>
      <c r="H326" s="290">
        <f t="shared" si="26"/>
        <v>0.66386413555067458</v>
      </c>
    </row>
    <row r="327" spans="1:8" s="14" customFormat="1" ht="17.100000000000001" customHeight="1">
      <c r="A327" s="54" t="s">
        <v>62</v>
      </c>
      <c r="B327" s="34" t="s">
        <v>131</v>
      </c>
      <c r="C327" s="98">
        <v>760050</v>
      </c>
      <c r="D327" s="300">
        <v>1067330</v>
      </c>
      <c r="E327" s="302">
        <v>470429</v>
      </c>
      <c r="F327" s="101"/>
      <c r="G327" s="17"/>
      <c r="H327" s="290">
        <f t="shared" si="26"/>
        <v>0.44075309416956332</v>
      </c>
    </row>
    <row r="328" spans="1:8" s="14" customFormat="1" ht="17.100000000000001" customHeight="1">
      <c r="A328" s="54" t="s">
        <v>58</v>
      </c>
      <c r="B328" s="34" t="s">
        <v>186</v>
      </c>
      <c r="C328" s="98">
        <v>700000</v>
      </c>
      <c r="D328" s="300">
        <v>700000</v>
      </c>
      <c r="E328" s="302">
        <v>572300</v>
      </c>
      <c r="F328" s="101"/>
      <c r="G328" s="17"/>
      <c r="H328" s="290">
        <f t="shared" si="26"/>
        <v>0.81757142857142862</v>
      </c>
    </row>
    <row r="329" spans="1:8" s="22" customFormat="1" ht="17.100000000000001" customHeight="1">
      <c r="A329" s="56" t="s">
        <v>63</v>
      </c>
      <c r="B329" s="35" t="s">
        <v>1</v>
      </c>
      <c r="C329" s="99">
        <f>C325+C326+C327+C328</f>
        <v>3975050</v>
      </c>
      <c r="D329" s="303">
        <f>SUM(D325:D328)</f>
        <v>4003801</v>
      </c>
      <c r="E329" s="304">
        <f>SUM(E325:E328)</f>
        <v>2609047</v>
      </c>
      <c r="F329" s="101"/>
      <c r="G329" s="17"/>
      <c r="H329" s="290">
        <f t="shared" si="26"/>
        <v>0.65164252668901379</v>
      </c>
    </row>
    <row r="330" spans="1:8" s="4" customFormat="1" ht="20.100000000000001" customHeight="1" thickBot="1">
      <c r="A330" s="341" t="s">
        <v>69</v>
      </c>
      <c r="B330" s="342"/>
      <c r="C330" s="87">
        <f>SUM(C329)</f>
        <v>3975050</v>
      </c>
      <c r="D330" s="240">
        <f>D324+D329</f>
        <v>4124824</v>
      </c>
      <c r="E330" s="305">
        <f>E324+E329</f>
        <v>2730070</v>
      </c>
      <c r="F330" s="181"/>
      <c r="G330" s="182"/>
      <c r="H330" s="294">
        <f t="shared" si="26"/>
        <v>0.66186339101983505</v>
      </c>
    </row>
    <row r="331" spans="1:8" s="8" customFormat="1" ht="15.75" customHeight="1" thickBot="1">
      <c r="A331" s="27"/>
      <c r="B331" s="7"/>
      <c r="C331" s="10"/>
      <c r="E331" s="103"/>
      <c r="F331" s="103"/>
      <c r="G331" s="103"/>
      <c r="H331" s="103"/>
    </row>
    <row r="332" spans="1:8" s="12" customFormat="1" ht="15.75" customHeight="1">
      <c r="A332" s="337" t="s">
        <v>144</v>
      </c>
      <c r="B332" s="348" t="s">
        <v>159</v>
      </c>
      <c r="C332" s="350" t="s">
        <v>8</v>
      </c>
      <c r="D332" s="350" t="s">
        <v>193</v>
      </c>
      <c r="E332" s="350" t="s">
        <v>235</v>
      </c>
      <c r="F332" s="180"/>
      <c r="G332" s="180"/>
      <c r="H332" s="309" t="s">
        <v>236</v>
      </c>
    </row>
    <row r="333" spans="1:8" s="12" customFormat="1" ht="15.75" customHeight="1">
      <c r="A333" s="338"/>
      <c r="B333" s="349"/>
      <c r="C333" s="351"/>
      <c r="D333" s="351"/>
      <c r="E333" s="351"/>
      <c r="F333" s="17"/>
      <c r="G333" s="17"/>
      <c r="H333" s="310"/>
    </row>
    <row r="334" spans="1:8" s="12" customFormat="1" ht="15.75" customHeight="1">
      <c r="A334" s="338"/>
      <c r="B334" s="349"/>
      <c r="C334" s="352"/>
      <c r="D334" s="351"/>
      <c r="E334" s="351"/>
      <c r="F334" s="17"/>
      <c r="G334" s="17"/>
      <c r="H334" s="310"/>
    </row>
    <row r="335" spans="1:8" s="5" customFormat="1" ht="20.25" customHeight="1">
      <c r="A335" s="313" t="s">
        <v>29</v>
      </c>
      <c r="B335" s="314"/>
      <c r="C335" s="314"/>
      <c r="D335" s="314"/>
      <c r="E335" s="314"/>
      <c r="F335" s="314"/>
      <c r="G335" s="314"/>
      <c r="H335" s="315"/>
    </row>
    <row r="336" spans="1:8" s="22" customFormat="1" ht="17.100000000000001" customHeight="1">
      <c r="A336" s="56" t="s">
        <v>53</v>
      </c>
      <c r="B336" s="32" t="s">
        <v>4</v>
      </c>
      <c r="C336" s="86">
        <v>2122949</v>
      </c>
      <c r="D336" s="19">
        <v>2122949</v>
      </c>
      <c r="E336" s="57">
        <v>1757188</v>
      </c>
      <c r="F336" s="101"/>
      <c r="G336" s="17"/>
      <c r="H336" s="290">
        <f t="shared" ref="H336:H342" si="27">E336/D336</f>
        <v>0.82771088707265228</v>
      </c>
    </row>
    <row r="337" spans="1:8" s="22" customFormat="1" ht="17.100000000000001" customHeight="1">
      <c r="A337" s="56" t="s">
        <v>64</v>
      </c>
      <c r="B337" s="32" t="s">
        <v>6</v>
      </c>
      <c r="C337" s="86">
        <v>436280</v>
      </c>
      <c r="D337" s="19">
        <v>436280</v>
      </c>
      <c r="E337" s="57">
        <v>390990</v>
      </c>
      <c r="F337" s="101"/>
      <c r="G337" s="17"/>
      <c r="H337" s="290">
        <f t="shared" si="27"/>
        <v>0.89619051984963782</v>
      </c>
    </row>
    <row r="338" spans="1:8" s="14" customFormat="1" ht="17.100000000000001" customHeight="1">
      <c r="A338" s="54" t="s">
        <v>50</v>
      </c>
      <c r="B338" s="20" t="s">
        <v>66</v>
      </c>
      <c r="C338" s="85">
        <v>290000</v>
      </c>
      <c r="D338" s="17">
        <v>290000</v>
      </c>
      <c r="E338" s="55">
        <v>258888</v>
      </c>
      <c r="F338" s="101"/>
      <c r="G338" s="17"/>
      <c r="H338" s="290">
        <f t="shared" si="27"/>
        <v>0.8927172413793103</v>
      </c>
    </row>
    <row r="339" spans="1:8" s="14" customFormat="1" ht="17.100000000000001" customHeight="1">
      <c r="A339" s="54" t="s">
        <v>108</v>
      </c>
      <c r="B339" s="20" t="s">
        <v>68</v>
      </c>
      <c r="C339" s="85">
        <v>150000</v>
      </c>
      <c r="D339" s="17">
        <v>150000</v>
      </c>
      <c r="E339" s="55">
        <v>0</v>
      </c>
      <c r="F339" s="101"/>
      <c r="G339" s="17"/>
      <c r="H339" s="290">
        <f t="shared" si="27"/>
        <v>0</v>
      </c>
    </row>
    <row r="340" spans="1:8" s="14" customFormat="1" ht="17.100000000000001" customHeight="1">
      <c r="A340" s="54" t="s">
        <v>62</v>
      </c>
      <c r="B340" s="20" t="s">
        <v>131</v>
      </c>
      <c r="C340" s="85">
        <v>220400</v>
      </c>
      <c r="D340" s="17">
        <v>220400</v>
      </c>
      <c r="E340" s="55">
        <v>67204</v>
      </c>
      <c r="F340" s="101"/>
      <c r="G340" s="17"/>
      <c r="H340" s="290">
        <f t="shared" si="27"/>
        <v>0.30491833030852994</v>
      </c>
    </row>
    <row r="341" spans="1:8" s="22" customFormat="1" ht="17.100000000000001" customHeight="1">
      <c r="A341" s="56" t="s">
        <v>63</v>
      </c>
      <c r="B341" s="32" t="s">
        <v>7</v>
      </c>
      <c r="C341" s="86">
        <f>SUM(C338+C339+C340)</f>
        <v>660400</v>
      </c>
      <c r="D341" s="19">
        <f>SUM(D338:D340)</f>
        <v>660400</v>
      </c>
      <c r="E341" s="57">
        <f>SUM(E338:E340)</f>
        <v>326092</v>
      </c>
      <c r="F341" s="101"/>
      <c r="G341" s="17"/>
      <c r="H341" s="290">
        <f t="shared" si="27"/>
        <v>0.49377952755905513</v>
      </c>
    </row>
    <row r="342" spans="1:8" s="4" customFormat="1" ht="20.100000000000001" customHeight="1" thickBot="1">
      <c r="A342" s="341" t="s">
        <v>69</v>
      </c>
      <c r="B342" s="342"/>
      <c r="C342" s="87">
        <f>C341+C337+C336</f>
        <v>3219629</v>
      </c>
      <c r="D342" s="152">
        <f>D336+D337+D341</f>
        <v>3219629</v>
      </c>
      <c r="E342" s="285">
        <f>E336+E337+E341</f>
        <v>2474270</v>
      </c>
      <c r="F342" s="181"/>
      <c r="G342" s="182"/>
      <c r="H342" s="294">
        <f t="shared" si="27"/>
        <v>0.76849537633062692</v>
      </c>
    </row>
    <row r="343" spans="1:8" s="4" customFormat="1" ht="15.75" customHeight="1" thickBot="1">
      <c r="A343" s="269"/>
      <c r="B343" s="269"/>
      <c r="C343" s="43"/>
      <c r="D343" s="9"/>
      <c r="E343" s="103"/>
      <c r="F343" s="103"/>
      <c r="G343" s="103"/>
      <c r="H343" s="103"/>
    </row>
    <row r="344" spans="1:8" s="4" customFormat="1" ht="15.75" customHeight="1">
      <c r="A344" s="337" t="s">
        <v>144</v>
      </c>
      <c r="B344" s="348" t="s">
        <v>176</v>
      </c>
      <c r="C344" s="350" t="s">
        <v>8</v>
      </c>
      <c r="D344" s="350" t="s">
        <v>193</v>
      </c>
      <c r="E344" s="350" t="s">
        <v>235</v>
      </c>
      <c r="F344" s="180"/>
      <c r="G344" s="180"/>
      <c r="H344" s="309" t="s">
        <v>236</v>
      </c>
    </row>
    <row r="345" spans="1:8" s="4" customFormat="1" ht="15.75" customHeight="1">
      <c r="A345" s="338"/>
      <c r="B345" s="349"/>
      <c r="C345" s="351"/>
      <c r="D345" s="351"/>
      <c r="E345" s="351"/>
      <c r="F345" s="17"/>
      <c r="G345" s="17"/>
      <c r="H345" s="310"/>
    </row>
    <row r="346" spans="1:8" s="4" customFormat="1" ht="15.75" customHeight="1">
      <c r="A346" s="338"/>
      <c r="B346" s="349"/>
      <c r="C346" s="352"/>
      <c r="D346" s="351"/>
      <c r="E346" s="351"/>
      <c r="F346" s="17"/>
      <c r="G346" s="17"/>
      <c r="H346" s="310"/>
    </row>
    <row r="347" spans="1:8" s="4" customFormat="1" ht="20.25" customHeight="1">
      <c r="A347" s="316" t="s">
        <v>28</v>
      </c>
      <c r="B347" s="317"/>
      <c r="C347" s="317"/>
      <c r="D347" s="317"/>
      <c r="E347" s="317"/>
      <c r="F347" s="317"/>
      <c r="G347" s="317"/>
      <c r="H347" s="318"/>
    </row>
    <row r="348" spans="1:8" s="4" customFormat="1" ht="15.75" customHeight="1">
      <c r="A348" s="67" t="s">
        <v>44</v>
      </c>
      <c r="B348" s="44" t="s">
        <v>241</v>
      </c>
      <c r="C348" s="244"/>
      <c r="D348" s="248"/>
      <c r="E348" s="249">
        <v>4015300</v>
      </c>
      <c r="F348" s="246"/>
      <c r="G348" s="246"/>
      <c r="H348" s="290"/>
    </row>
    <row r="349" spans="1:8" s="4" customFormat="1" ht="15.75" customHeight="1">
      <c r="A349" s="384" t="s">
        <v>76</v>
      </c>
      <c r="B349" s="385"/>
      <c r="C349" s="244"/>
      <c r="D349" s="248"/>
      <c r="E349" s="250">
        <f>SUM(E348)</f>
        <v>4015300</v>
      </c>
      <c r="F349" s="246"/>
      <c r="G349" s="246"/>
      <c r="H349" s="290"/>
    </row>
    <row r="350" spans="1:8" s="4" customFormat="1" ht="15.75" customHeight="1">
      <c r="A350" s="242"/>
      <c r="B350" s="243"/>
      <c r="C350" s="244"/>
      <c r="D350" s="245"/>
      <c r="E350" s="245"/>
      <c r="F350" s="246"/>
      <c r="G350" s="246"/>
      <c r="H350" s="247"/>
    </row>
    <row r="351" spans="1:8" s="4" customFormat="1" ht="21" customHeight="1">
      <c r="A351" s="313" t="s">
        <v>29</v>
      </c>
      <c r="B351" s="314"/>
      <c r="C351" s="314"/>
      <c r="D351" s="314"/>
      <c r="E351" s="314"/>
      <c r="F351" s="314"/>
      <c r="G351" s="314"/>
      <c r="H351" s="315"/>
    </row>
    <row r="352" spans="1:8" s="4" customFormat="1" ht="21" customHeight="1">
      <c r="A352" s="61" t="s">
        <v>58</v>
      </c>
      <c r="B352" s="203" t="s">
        <v>228</v>
      </c>
      <c r="C352" s="268"/>
      <c r="D352" s="241">
        <v>68800</v>
      </c>
      <c r="E352" s="204">
        <v>68800</v>
      </c>
      <c r="F352" s="205"/>
      <c r="G352" s="205"/>
      <c r="H352" s="290">
        <f t="shared" ref="H352:H356" si="28">E352/D352</f>
        <v>1</v>
      </c>
    </row>
    <row r="353" spans="1:8" s="4" customFormat="1" ht="15.75" customHeight="1">
      <c r="A353" s="60" t="s">
        <v>62</v>
      </c>
      <c r="B353" s="16" t="s">
        <v>211</v>
      </c>
      <c r="C353" s="118">
        <v>0</v>
      </c>
      <c r="D353" s="300">
        <v>13954797</v>
      </c>
      <c r="E353" s="55">
        <v>13884770</v>
      </c>
      <c r="F353" s="101"/>
      <c r="G353" s="17"/>
      <c r="H353" s="290">
        <f t="shared" si="28"/>
        <v>0.99498186895875307</v>
      </c>
    </row>
    <row r="354" spans="1:8" s="4" customFormat="1" ht="15.75" customHeight="1">
      <c r="A354" s="60" t="s">
        <v>51</v>
      </c>
      <c r="B354" s="16" t="s">
        <v>169</v>
      </c>
      <c r="C354" s="118">
        <v>51953846</v>
      </c>
      <c r="D354" s="300">
        <v>51953846</v>
      </c>
      <c r="E354" s="55">
        <v>48863603</v>
      </c>
      <c r="F354" s="101"/>
      <c r="G354" s="17"/>
      <c r="H354" s="290">
        <f t="shared" si="28"/>
        <v>0.94051945644216595</v>
      </c>
    </row>
    <row r="355" spans="1:8" s="4" customFormat="1" ht="15.75" customHeight="1">
      <c r="A355" s="60" t="s">
        <v>51</v>
      </c>
      <c r="B355" s="16" t="s">
        <v>124</v>
      </c>
      <c r="C355" s="118">
        <v>15478062</v>
      </c>
      <c r="D355" s="300">
        <v>1476557</v>
      </c>
      <c r="E355" s="55">
        <v>54000</v>
      </c>
      <c r="F355" s="101"/>
      <c r="G355" s="17"/>
      <c r="H355" s="290">
        <f t="shared" si="28"/>
        <v>3.6571564795669927E-2</v>
      </c>
    </row>
    <row r="356" spans="1:8" s="11" customFormat="1" ht="20.100000000000001" customHeight="1" thickBot="1">
      <c r="A356" s="341" t="s">
        <v>69</v>
      </c>
      <c r="B356" s="342"/>
      <c r="C356" s="119">
        <f>SUM(C353:C355)</f>
        <v>67431908</v>
      </c>
      <c r="D356" s="240">
        <f>SUM(D352:D355)</f>
        <v>67454000</v>
      </c>
      <c r="E356" s="285">
        <f>SUM(E352:E355)</f>
        <v>62871173</v>
      </c>
      <c r="F356" s="181"/>
      <c r="G356" s="182"/>
      <c r="H356" s="294">
        <f t="shared" si="28"/>
        <v>0.93205996679218428</v>
      </c>
    </row>
    <row r="357" spans="1:8" s="11" customFormat="1" ht="20.100000000000001" customHeight="1">
      <c r="A357" s="269"/>
      <c r="B357" s="269"/>
      <c r="C357" s="158"/>
      <c r="D357" s="159"/>
      <c r="E357" s="166"/>
      <c r="F357" s="166"/>
      <c r="G357" s="166"/>
      <c r="H357" s="166"/>
    </row>
    <row r="358" spans="1:8" s="11" customFormat="1" ht="20.100000000000001" customHeight="1">
      <c r="A358" s="372"/>
      <c r="B358" s="372"/>
      <c r="C358" s="372"/>
      <c r="D358" s="372"/>
      <c r="E358" s="372"/>
      <c r="F358" s="168"/>
      <c r="G358" s="106"/>
      <c r="H358" s="166"/>
    </row>
    <row r="359" spans="1:8" s="11" customFormat="1" ht="20.100000000000001" customHeight="1" thickBot="1">
      <c r="A359" s="372"/>
      <c r="B359" s="372"/>
      <c r="C359" s="372"/>
      <c r="D359" s="372"/>
      <c r="E359" s="372"/>
      <c r="F359" s="178"/>
      <c r="G359" s="143"/>
      <c r="H359" s="166"/>
    </row>
    <row r="360" spans="1:8" s="11" customFormat="1" ht="20.100000000000001" customHeight="1">
      <c r="A360" s="337" t="s">
        <v>144</v>
      </c>
      <c r="B360" s="348" t="s">
        <v>212</v>
      </c>
      <c r="C360" s="350" t="s">
        <v>8</v>
      </c>
      <c r="D360" s="350" t="s">
        <v>193</v>
      </c>
      <c r="E360" s="350" t="s">
        <v>235</v>
      </c>
      <c r="F360" s="180"/>
      <c r="G360" s="180"/>
      <c r="H360" s="309" t="s">
        <v>236</v>
      </c>
    </row>
    <row r="361" spans="1:8" s="11" customFormat="1" ht="20.100000000000001" customHeight="1">
      <c r="A361" s="338"/>
      <c r="B361" s="349"/>
      <c r="C361" s="351"/>
      <c r="D361" s="351"/>
      <c r="E361" s="351"/>
      <c r="F361" s="17"/>
      <c r="G361" s="17"/>
      <c r="H361" s="310"/>
    </row>
    <row r="362" spans="1:8" s="11" customFormat="1" ht="20.100000000000001" customHeight="1">
      <c r="A362" s="338"/>
      <c r="B362" s="349"/>
      <c r="C362" s="352"/>
      <c r="D362" s="351"/>
      <c r="E362" s="351"/>
      <c r="F362" s="17"/>
      <c r="G362" s="17"/>
      <c r="H362" s="310"/>
    </row>
    <row r="363" spans="1:8" s="11" customFormat="1" ht="20.100000000000001" customHeight="1">
      <c r="A363" s="313" t="s">
        <v>214</v>
      </c>
      <c r="B363" s="314"/>
      <c r="C363" s="314"/>
      <c r="D363" s="314"/>
      <c r="E363" s="314"/>
      <c r="F363" s="314"/>
      <c r="G363" s="314"/>
      <c r="H363" s="315"/>
    </row>
    <row r="364" spans="1:8" s="11" customFormat="1" ht="20.100000000000001" customHeight="1">
      <c r="A364" s="60" t="s">
        <v>46</v>
      </c>
      <c r="B364" s="16" t="s">
        <v>65</v>
      </c>
      <c r="C364" s="118">
        <v>0</v>
      </c>
      <c r="D364" s="33">
        <v>864000</v>
      </c>
      <c r="E364" s="55">
        <v>864000</v>
      </c>
      <c r="F364" s="101"/>
      <c r="G364" s="17"/>
      <c r="H364" s="290">
        <f t="shared" ref="H364:H366" si="29">E364/D364</f>
        <v>1</v>
      </c>
    </row>
    <row r="365" spans="1:8" s="11" customFormat="1" ht="20.100000000000001" customHeight="1">
      <c r="A365" s="61" t="s">
        <v>63</v>
      </c>
      <c r="B365" s="23" t="s">
        <v>213</v>
      </c>
      <c r="C365" s="16"/>
      <c r="D365" s="161">
        <f>SUM(D364)</f>
        <v>864000</v>
      </c>
      <c r="E365" s="140">
        <f>SUM(E364)</f>
        <v>864000</v>
      </c>
      <c r="F365" s="101"/>
      <c r="G365" s="17"/>
      <c r="H365" s="290">
        <f t="shared" si="29"/>
        <v>1</v>
      </c>
    </row>
    <row r="366" spans="1:8" s="11" customFormat="1" ht="20.100000000000001" customHeight="1" thickBot="1">
      <c r="A366" s="341" t="s">
        <v>69</v>
      </c>
      <c r="B366" s="342"/>
      <c r="C366" s="162"/>
      <c r="D366" s="163">
        <f>SUM(D365)</f>
        <v>864000</v>
      </c>
      <c r="E366" s="306">
        <f>SUM(E365)</f>
        <v>864000</v>
      </c>
      <c r="F366" s="181"/>
      <c r="G366" s="182"/>
      <c r="H366" s="294">
        <f t="shared" si="29"/>
        <v>1</v>
      </c>
    </row>
    <row r="367" spans="1:8" s="11" customFormat="1" ht="20.100000000000001" customHeight="1" thickBot="1">
      <c r="A367" s="257"/>
      <c r="B367" s="372"/>
      <c r="C367" s="372"/>
      <c r="D367" s="372"/>
      <c r="E367" s="372"/>
      <c r="F367" s="183"/>
      <c r="G367" s="103"/>
      <c r="H367" s="258"/>
    </row>
    <row r="368" spans="1:8" s="11" customFormat="1" ht="20.100000000000001" customHeight="1">
      <c r="A368" s="337" t="s">
        <v>144</v>
      </c>
      <c r="B368" s="348" t="s">
        <v>215</v>
      </c>
      <c r="C368" s="369" t="s">
        <v>8</v>
      </c>
      <c r="D368" s="350" t="s">
        <v>193</v>
      </c>
      <c r="E368" s="350" t="s">
        <v>235</v>
      </c>
      <c r="F368" s="179"/>
      <c r="G368" s="180"/>
      <c r="H368" s="381" t="s">
        <v>236</v>
      </c>
    </row>
    <row r="369" spans="1:8" s="11" customFormat="1" ht="20.100000000000001" customHeight="1">
      <c r="A369" s="338"/>
      <c r="B369" s="349"/>
      <c r="C369" s="370"/>
      <c r="D369" s="351"/>
      <c r="E369" s="351"/>
      <c r="F369" s="101"/>
      <c r="G369" s="17"/>
      <c r="H369" s="382"/>
    </row>
    <row r="370" spans="1:8" s="11" customFormat="1" ht="20.100000000000001" customHeight="1">
      <c r="A370" s="338"/>
      <c r="B370" s="349"/>
      <c r="C370" s="371"/>
      <c r="D370" s="351"/>
      <c r="E370" s="351"/>
      <c r="F370" s="101"/>
      <c r="G370" s="17"/>
      <c r="H370" s="383"/>
    </row>
    <row r="371" spans="1:8" s="11" customFormat="1" ht="20.100000000000001" customHeight="1">
      <c r="A371" s="334" t="s">
        <v>28</v>
      </c>
      <c r="B371" s="335"/>
      <c r="C371" s="335"/>
      <c r="D371" s="335"/>
      <c r="E371" s="335"/>
      <c r="F371" s="335"/>
      <c r="G371" s="335"/>
      <c r="H371" s="336"/>
    </row>
    <row r="372" spans="1:8" s="11" customFormat="1" ht="20.100000000000001" customHeight="1">
      <c r="A372" s="54" t="s">
        <v>96</v>
      </c>
      <c r="B372" s="52" t="s">
        <v>32</v>
      </c>
      <c r="C372" s="117"/>
      <c r="D372" s="17">
        <v>5500000</v>
      </c>
      <c r="E372" s="55">
        <v>6782400</v>
      </c>
      <c r="F372" s="101"/>
      <c r="G372" s="17"/>
      <c r="H372" s="290">
        <f t="shared" ref="H372:H374" si="30">E372/D372</f>
        <v>1.2331636363636365</v>
      </c>
    </row>
    <row r="373" spans="1:8" s="11" customFormat="1" ht="20.100000000000001" customHeight="1">
      <c r="A373" s="56" t="s">
        <v>96</v>
      </c>
      <c r="B373" s="32" t="s">
        <v>33</v>
      </c>
      <c r="C373" s="115">
        <f>SUM(C372:C372)</f>
        <v>0</v>
      </c>
      <c r="D373" s="19">
        <f>SUM(D372)</f>
        <v>5500000</v>
      </c>
      <c r="E373" s="57">
        <f>SUM(E372)</f>
        <v>6782400</v>
      </c>
      <c r="F373" s="101"/>
      <c r="G373" s="17"/>
      <c r="H373" s="290">
        <f t="shared" si="30"/>
        <v>1.2331636363636365</v>
      </c>
    </row>
    <row r="374" spans="1:8" s="11" customFormat="1" ht="20.100000000000001" customHeight="1">
      <c r="A374" s="330" t="s">
        <v>76</v>
      </c>
      <c r="B374" s="331"/>
      <c r="C374" s="95">
        <f>C373</f>
        <v>0</v>
      </c>
      <c r="D374" s="164">
        <f>SUM(D373)</f>
        <v>5500000</v>
      </c>
      <c r="E374" s="151">
        <f>SUM(E373)</f>
        <v>6782400</v>
      </c>
      <c r="F374" s="101"/>
      <c r="G374" s="17"/>
      <c r="H374" s="290">
        <f t="shared" si="30"/>
        <v>1.2331636363636365</v>
      </c>
    </row>
    <row r="375" spans="1:8" s="11" customFormat="1" ht="20.100000000000001" customHeight="1">
      <c r="A375" s="313" t="s">
        <v>29</v>
      </c>
      <c r="B375" s="314"/>
      <c r="C375" s="314"/>
      <c r="D375" s="314"/>
      <c r="E375" s="314"/>
      <c r="F375" s="314"/>
      <c r="G375" s="314"/>
      <c r="H375" s="315"/>
    </row>
    <row r="376" spans="1:8" s="11" customFormat="1" ht="20.100000000000001" customHeight="1">
      <c r="A376" s="56" t="s">
        <v>53</v>
      </c>
      <c r="B376" s="35" t="s">
        <v>4</v>
      </c>
      <c r="C376" s="115"/>
      <c r="D376" s="19">
        <v>1728257</v>
      </c>
      <c r="E376" s="57">
        <v>1246957</v>
      </c>
      <c r="F376" s="101"/>
      <c r="G376" s="17"/>
      <c r="H376" s="290">
        <f t="shared" ref="H376:H385" si="31">E376/D376</f>
        <v>0.72151132615114533</v>
      </c>
    </row>
    <row r="377" spans="1:8" s="11" customFormat="1" ht="20.100000000000001" customHeight="1">
      <c r="A377" s="56" t="s">
        <v>64</v>
      </c>
      <c r="B377" s="35" t="s">
        <v>5</v>
      </c>
      <c r="C377" s="115"/>
      <c r="D377" s="19">
        <v>312542</v>
      </c>
      <c r="E377" s="57">
        <v>227182</v>
      </c>
      <c r="F377" s="101"/>
      <c r="G377" s="17"/>
      <c r="H377" s="290">
        <f t="shared" si="31"/>
        <v>0.72688470669542016</v>
      </c>
    </row>
    <row r="378" spans="1:8" s="11" customFormat="1" ht="20.100000000000001" customHeight="1">
      <c r="A378" s="54" t="s">
        <v>50</v>
      </c>
      <c r="B378" s="49" t="s">
        <v>66</v>
      </c>
      <c r="C378" s="117"/>
      <c r="D378" s="17">
        <v>445000</v>
      </c>
      <c r="E378" s="55">
        <v>124820</v>
      </c>
      <c r="F378" s="101"/>
      <c r="G378" s="17"/>
      <c r="H378" s="290">
        <f t="shared" si="31"/>
        <v>0.2804943820224719</v>
      </c>
    </row>
    <row r="379" spans="1:8" s="11" customFormat="1" ht="20.100000000000001" customHeight="1">
      <c r="A379" s="54" t="s">
        <v>58</v>
      </c>
      <c r="B379" s="34" t="s">
        <v>216</v>
      </c>
      <c r="C379" s="117"/>
      <c r="D379" s="17">
        <v>2760000</v>
      </c>
      <c r="E379" s="55">
        <v>2321912</v>
      </c>
      <c r="F379" s="101"/>
      <c r="G379" s="17"/>
      <c r="H379" s="290">
        <f t="shared" si="31"/>
        <v>0.84127246376811593</v>
      </c>
    </row>
    <row r="380" spans="1:8" s="11" customFormat="1" ht="20.100000000000001" customHeight="1">
      <c r="A380" s="54" t="s">
        <v>62</v>
      </c>
      <c r="B380" s="34" t="s">
        <v>217</v>
      </c>
      <c r="C380" s="117"/>
      <c r="D380" s="17">
        <v>144201</v>
      </c>
      <c r="E380" s="55">
        <v>85083</v>
      </c>
      <c r="F380" s="101"/>
      <c r="G380" s="17"/>
      <c r="H380" s="290">
        <f t="shared" si="31"/>
        <v>0.59003058231218919</v>
      </c>
    </row>
    <row r="381" spans="1:8" s="11" customFormat="1" ht="20.100000000000001" customHeight="1">
      <c r="A381" s="56" t="s">
        <v>63</v>
      </c>
      <c r="B381" s="35" t="s">
        <v>1</v>
      </c>
      <c r="C381" s="115">
        <f>SUM(C378:C379)</f>
        <v>0</v>
      </c>
      <c r="D381" s="19">
        <f>SUM(D378:D380)</f>
        <v>3349201</v>
      </c>
      <c r="E381" s="57">
        <f>SUM(E378:E380)</f>
        <v>2531815</v>
      </c>
      <c r="F381" s="101"/>
      <c r="G381" s="17"/>
      <c r="H381" s="290">
        <f t="shared" si="31"/>
        <v>0.75594597039711864</v>
      </c>
    </row>
    <row r="382" spans="1:8" s="11" customFormat="1" ht="20.100000000000001" customHeight="1">
      <c r="A382" s="54" t="s">
        <v>51</v>
      </c>
      <c r="B382" s="49" t="s">
        <v>155</v>
      </c>
      <c r="C382" s="117">
        <v>0</v>
      </c>
      <c r="D382" s="17">
        <v>110000</v>
      </c>
      <c r="E382" s="55">
        <v>110000</v>
      </c>
      <c r="F382" s="101"/>
      <c r="G382" s="17"/>
      <c r="H382" s="290">
        <f t="shared" si="31"/>
        <v>1</v>
      </c>
    </row>
    <row r="383" spans="1:8" s="11" customFormat="1" ht="20.100000000000001" customHeight="1">
      <c r="A383" s="54" t="s">
        <v>51</v>
      </c>
      <c r="B383" s="49" t="s">
        <v>156</v>
      </c>
      <c r="C383" s="117">
        <v>0</v>
      </c>
      <c r="D383" s="17"/>
      <c r="E383" s="55"/>
      <c r="F383" s="101"/>
      <c r="G383" s="17"/>
      <c r="H383" s="290"/>
    </row>
    <row r="384" spans="1:8" s="11" customFormat="1" ht="20.100000000000001" customHeight="1">
      <c r="A384" s="56" t="s">
        <v>51</v>
      </c>
      <c r="B384" s="270" t="s">
        <v>157</v>
      </c>
      <c r="C384" s="115">
        <f>SUM(C382:C383)</f>
        <v>0</v>
      </c>
      <c r="D384" s="19">
        <f>SUM(D382:D383)</f>
        <v>110000</v>
      </c>
      <c r="E384" s="57">
        <f>SUM(E382:E383)</f>
        <v>110000</v>
      </c>
      <c r="F384" s="101"/>
      <c r="G384" s="17"/>
      <c r="H384" s="290">
        <f t="shared" si="31"/>
        <v>1</v>
      </c>
    </row>
    <row r="385" spans="1:8" s="11" customFormat="1" ht="20.100000000000001" customHeight="1" thickBot="1">
      <c r="A385" s="341" t="s">
        <v>69</v>
      </c>
      <c r="B385" s="342"/>
      <c r="C385" s="97">
        <f>C376+C377+C381+C384</f>
        <v>0</v>
      </c>
      <c r="D385" s="152">
        <f>D381+D384+D376+D377</f>
        <v>5500000</v>
      </c>
      <c r="E385" s="285">
        <f>E376+E377+E381+E384</f>
        <v>4115954</v>
      </c>
      <c r="F385" s="181"/>
      <c r="G385" s="182"/>
      <c r="H385" s="294">
        <f t="shared" si="31"/>
        <v>0.74835527272727276</v>
      </c>
    </row>
    <row r="386" spans="1:8" s="11" customFormat="1" ht="20.100000000000001" customHeight="1">
      <c r="A386" s="269"/>
      <c r="B386" s="269"/>
      <c r="C386" s="158"/>
      <c r="D386" s="159"/>
      <c r="E386" s="166"/>
      <c r="F386" s="168"/>
      <c r="G386" s="106"/>
      <c r="H386" s="166"/>
    </row>
    <row r="387" spans="1:8" s="11" customFormat="1" ht="20.100000000000001" customHeight="1">
      <c r="A387" s="269"/>
      <c r="B387" s="269"/>
      <c r="C387" s="158"/>
      <c r="D387" s="159"/>
      <c r="E387" s="166"/>
      <c r="F387" s="178"/>
      <c r="G387" s="143"/>
      <c r="H387" s="166"/>
    </row>
    <row r="388" spans="1:8" s="11" customFormat="1" ht="18.75" thickBot="1">
      <c r="A388" s="374"/>
      <c r="B388" s="374"/>
      <c r="C388" s="374"/>
      <c r="D388" s="159"/>
      <c r="E388" s="166"/>
      <c r="F388" s="166"/>
      <c r="G388" s="166"/>
      <c r="H388" s="166"/>
    </row>
    <row r="389" spans="1:8" ht="14.25" customHeight="1">
      <c r="A389" s="337" t="s">
        <v>144</v>
      </c>
      <c r="B389" s="363" t="s">
        <v>188</v>
      </c>
      <c r="C389" s="350" t="s">
        <v>8</v>
      </c>
      <c r="D389" s="350" t="s">
        <v>193</v>
      </c>
      <c r="E389" s="350" t="s">
        <v>235</v>
      </c>
      <c r="F389" s="180"/>
      <c r="G389" s="180"/>
      <c r="H389" s="309" t="s">
        <v>236</v>
      </c>
    </row>
    <row r="390" spans="1:8" ht="14.25">
      <c r="A390" s="338"/>
      <c r="B390" s="364"/>
      <c r="C390" s="366"/>
      <c r="D390" s="351"/>
      <c r="E390" s="351"/>
      <c r="F390" s="17"/>
      <c r="G390" s="17"/>
      <c r="H390" s="310"/>
    </row>
    <row r="391" spans="1:8" ht="14.25">
      <c r="A391" s="338"/>
      <c r="B391" s="364"/>
      <c r="C391" s="366"/>
      <c r="D391" s="351"/>
      <c r="E391" s="351"/>
      <c r="F391" s="17"/>
      <c r="G391" s="17"/>
      <c r="H391" s="310"/>
    </row>
    <row r="392" spans="1:8" ht="20.100000000000001" customHeight="1">
      <c r="A392" s="64" t="s">
        <v>94</v>
      </c>
      <c r="B392" s="40" t="s">
        <v>114</v>
      </c>
      <c r="C392" s="120">
        <f>C160</f>
        <v>62162653</v>
      </c>
      <c r="D392" s="307">
        <f>D160</f>
        <v>83139202</v>
      </c>
      <c r="E392" s="71">
        <f>E160</f>
        <v>83139202</v>
      </c>
      <c r="F392" s="101"/>
      <c r="G392" s="17"/>
      <c r="H392" s="290">
        <f t="shared" ref="H392:H400" si="32">E392/D392</f>
        <v>1</v>
      </c>
    </row>
    <row r="393" spans="1:8" ht="20.100000000000001" customHeight="1">
      <c r="A393" s="64" t="s">
        <v>96</v>
      </c>
      <c r="B393" s="37" t="s">
        <v>115</v>
      </c>
      <c r="C393" s="120">
        <f>C171+C200+C235+C215</f>
        <v>11802112</v>
      </c>
      <c r="D393" s="307">
        <f>D171+D200+D235+D215+D373</f>
        <v>18185274</v>
      </c>
      <c r="E393" s="71">
        <f>E171+E200+E235+E215+E373</f>
        <v>16137015</v>
      </c>
      <c r="F393" s="101"/>
      <c r="G393" s="17"/>
      <c r="H393" s="290">
        <f t="shared" si="32"/>
        <v>0.8873671631233051</v>
      </c>
    </row>
    <row r="394" spans="1:8" ht="20.100000000000001" customHeight="1">
      <c r="A394" s="64" t="s">
        <v>113</v>
      </c>
      <c r="B394" s="41" t="s">
        <v>116</v>
      </c>
      <c r="C394" s="120">
        <f>C145+C146</f>
        <v>64312100</v>
      </c>
      <c r="D394" s="307">
        <f>D145+D146</f>
        <v>68823217</v>
      </c>
      <c r="E394" s="71">
        <f>E145+E146</f>
        <v>71732843</v>
      </c>
      <c r="F394" s="101"/>
      <c r="G394" s="17"/>
      <c r="H394" s="290">
        <f t="shared" si="32"/>
        <v>1.0422768090018228</v>
      </c>
    </row>
    <row r="395" spans="1:8" ht="20.100000000000001" customHeight="1">
      <c r="A395" s="64" t="s">
        <v>44</v>
      </c>
      <c r="B395" s="41" t="s">
        <v>80</v>
      </c>
      <c r="C395" s="120">
        <f>C10+C39+C109</f>
        <v>12284809</v>
      </c>
      <c r="D395" s="307">
        <f>D10+D39+D109</f>
        <v>12334809</v>
      </c>
      <c r="E395" s="71">
        <f>E10+E39+E109+E349</f>
        <v>17304278</v>
      </c>
      <c r="F395" s="101"/>
      <c r="G395" s="17"/>
      <c r="H395" s="290">
        <f t="shared" si="32"/>
        <v>1.4028817146661938</v>
      </c>
    </row>
    <row r="396" spans="1:8" ht="20.100000000000001" customHeight="1">
      <c r="A396" s="64" t="s">
        <v>82</v>
      </c>
      <c r="B396" s="37" t="s">
        <v>83</v>
      </c>
      <c r="C396" s="120">
        <f>C111</f>
        <v>25000</v>
      </c>
      <c r="D396" s="307">
        <f>D111</f>
        <v>25000</v>
      </c>
      <c r="E396" s="71">
        <f>E111</f>
        <v>61595</v>
      </c>
      <c r="F396" s="101"/>
      <c r="G396" s="17"/>
      <c r="H396" s="290">
        <f t="shared" si="32"/>
        <v>2.4638</v>
      </c>
    </row>
    <row r="397" spans="1:8" ht="20.100000000000001" customHeight="1">
      <c r="A397" s="64" t="s">
        <v>194</v>
      </c>
      <c r="B397" s="37" t="s">
        <v>219</v>
      </c>
      <c r="C397" s="120"/>
      <c r="D397" s="307">
        <f>D40+D11</f>
        <v>3972028</v>
      </c>
      <c r="E397" s="71">
        <f>E11+E40</f>
        <v>3972028</v>
      </c>
      <c r="F397" s="101"/>
      <c r="G397" s="17"/>
      <c r="H397" s="290">
        <f t="shared" si="32"/>
        <v>1</v>
      </c>
    </row>
    <row r="398" spans="1:8" ht="20.100000000000001" customHeight="1">
      <c r="A398" s="64" t="s">
        <v>239</v>
      </c>
      <c r="B398" s="37" t="s">
        <v>240</v>
      </c>
      <c r="C398" s="120"/>
      <c r="D398" s="307"/>
      <c r="E398" s="71">
        <f>E161</f>
        <v>2192002</v>
      </c>
      <c r="F398" s="101"/>
      <c r="G398" s="17"/>
      <c r="H398" s="290"/>
    </row>
    <row r="399" spans="1:8" ht="20.100000000000001" customHeight="1">
      <c r="A399" s="64" t="s">
        <v>85</v>
      </c>
      <c r="B399" s="37" t="s">
        <v>117</v>
      </c>
      <c r="C399" s="120">
        <f>C135</f>
        <v>155052272</v>
      </c>
      <c r="D399" s="307">
        <f>D135</f>
        <v>154108694</v>
      </c>
      <c r="E399" s="71">
        <f>E135</f>
        <v>154108694</v>
      </c>
      <c r="F399" s="101"/>
      <c r="G399" s="17"/>
      <c r="H399" s="290">
        <f t="shared" si="32"/>
        <v>1</v>
      </c>
    </row>
    <row r="400" spans="1:8" ht="24.95" customHeight="1" thickBot="1">
      <c r="A400" s="367" t="s">
        <v>0</v>
      </c>
      <c r="B400" s="368"/>
      <c r="C400" s="121">
        <f>SUM(C392:C399)</f>
        <v>305638946</v>
      </c>
      <c r="D400" s="308">
        <f>SUM(D392:D399)</f>
        <v>340588224</v>
      </c>
      <c r="E400" s="288">
        <f>SUM(E392:E399)</f>
        <v>348647657</v>
      </c>
      <c r="F400" s="181"/>
      <c r="G400" s="182"/>
      <c r="H400" s="294">
        <f t="shared" si="32"/>
        <v>1.0236632755687995</v>
      </c>
    </row>
    <row r="401" spans="1:8" ht="16.5" thickBot="1">
      <c r="A401" s="324"/>
      <c r="B401" s="324"/>
      <c r="C401" s="324"/>
      <c r="D401" s="324"/>
      <c r="E401" s="325"/>
      <c r="F401" s="103"/>
      <c r="G401" s="103"/>
      <c r="H401" s="103"/>
    </row>
    <row r="402" spans="1:8" ht="14.25" customHeight="1">
      <c r="A402" s="337" t="s">
        <v>144</v>
      </c>
      <c r="B402" s="363" t="s">
        <v>189</v>
      </c>
      <c r="C402" s="365" t="s">
        <v>8</v>
      </c>
      <c r="D402" s="350" t="s">
        <v>193</v>
      </c>
      <c r="E402" s="350" t="s">
        <v>235</v>
      </c>
      <c r="F402" s="180"/>
      <c r="G402" s="180"/>
      <c r="H402" s="309" t="s">
        <v>236</v>
      </c>
    </row>
    <row r="403" spans="1:8" ht="16.5" customHeight="1">
      <c r="A403" s="338"/>
      <c r="B403" s="364"/>
      <c r="C403" s="366"/>
      <c r="D403" s="351"/>
      <c r="E403" s="351"/>
      <c r="F403" s="17"/>
      <c r="G403" s="17"/>
      <c r="H403" s="310"/>
    </row>
    <row r="404" spans="1:8" ht="16.5" customHeight="1">
      <c r="A404" s="338"/>
      <c r="B404" s="364"/>
      <c r="C404" s="366"/>
      <c r="D404" s="351"/>
      <c r="E404" s="351"/>
      <c r="F404" s="17"/>
      <c r="G404" s="17"/>
      <c r="H404" s="310"/>
    </row>
    <row r="405" spans="1:8" s="25" customFormat="1" ht="20.100000000000001" customHeight="1">
      <c r="A405" s="64" t="s">
        <v>53</v>
      </c>
      <c r="B405" s="42" t="s">
        <v>4</v>
      </c>
      <c r="C405" s="120">
        <f>C15+C62+C174+C237+C265+C282+C296+C336</f>
        <v>34861099</v>
      </c>
      <c r="D405" s="307">
        <f>D15+D62+D174+D237+D265+D282+D296+D336+D376+D324</f>
        <v>38024491</v>
      </c>
      <c r="E405" s="71">
        <f>E15+E62+E174+E237+E265+E282+E296+E336+E376+E324</f>
        <v>34105866</v>
      </c>
      <c r="F405" s="101"/>
      <c r="G405" s="17"/>
      <c r="H405" s="290">
        <f t="shared" ref="H405:H414" si="33">E405/D405</f>
        <v>0.89694470860898567</v>
      </c>
    </row>
    <row r="406" spans="1:8" s="25" customFormat="1" ht="20.100000000000001" customHeight="1">
      <c r="A406" s="64" t="s">
        <v>64</v>
      </c>
      <c r="B406" s="42" t="s">
        <v>5</v>
      </c>
      <c r="C406" s="120">
        <f>C16+C63+C175+C238+C266+C283+C297+C337</f>
        <v>6663685</v>
      </c>
      <c r="D406" s="307">
        <f>D16+D63+D175+D238+D266+D283+D297+D337+D377</f>
        <v>7150351</v>
      </c>
      <c r="E406" s="71">
        <f>E16+E63+E175+E238+E266+E283+E297+E337+E377</f>
        <v>6298048</v>
      </c>
      <c r="F406" s="101"/>
      <c r="G406" s="17"/>
      <c r="H406" s="290">
        <f t="shared" si="33"/>
        <v>0.88080263472380582</v>
      </c>
    </row>
    <row r="407" spans="1:8" s="25" customFormat="1" ht="20.100000000000001" customHeight="1">
      <c r="A407" s="64" t="s">
        <v>63</v>
      </c>
      <c r="B407" s="42" t="s">
        <v>1</v>
      </c>
      <c r="C407" s="120">
        <f>C22+C67+C83+C118+C127+C181+C190+C206+C241+C272+C289+C300+C311+C329+C341+C353+C46</f>
        <v>36888128</v>
      </c>
      <c r="D407" s="307">
        <f>D22+D67+D83+D118+D127+D181+D190+D206+D241+D272+D289+D300+D311+D329+D341+D353+D381+D95+D365+D352+D47+D253</f>
        <v>57544774</v>
      </c>
      <c r="E407" s="71">
        <f>E22+E67+E83+E118+E127+E181+E190+E206+E241+E272+E289+E300+E311+E329+E341+E353+E381+E95+E365+E352+E47+E253</f>
        <v>46511671</v>
      </c>
      <c r="F407" s="101"/>
      <c r="G407" s="17"/>
      <c r="H407" s="290">
        <f t="shared" si="33"/>
        <v>0.80826924439741477</v>
      </c>
    </row>
    <row r="408" spans="1:8" s="25" customFormat="1" ht="20.100000000000001" customHeight="1">
      <c r="A408" s="64" t="s">
        <v>52</v>
      </c>
      <c r="B408" s="42" t="s">
        <v>21</v>
      </c>
      <c r="C408" s="120">
        <f>C53+C28+C86+C73</f>
        <v>69856779</v>
      </c>
      <c r="D408" s="307">
        <f>D53+D28+D86+D73+D317</f>
        <v>68461679</v>
      </c>
      <c r="E408" s="71">
        <f>E53+E28+E86+E73+E317</f>
        <v>65347091</v>
      </c>
      <c r="F408" s="101"/>
      <c r="G408" s="17"/>
      <c r="H408" s="290">
        <f t="shared" si="33"/>
        <v>0.95450611136779162</v>
      </c>
    </row>
    <row r="409" spans="1:8" s="25" customFormat="1" ht="20.100000000000001" customHeight="1">
      <c r="A409" s="64" t="s">
        <v>110</v>
      </c>
      <c r="B409" s="42" t="s">
        <v>12</v>
      </c>
      <c r="C409" s="120">
        <f>C184+C226+C258</f>
        <v>16191100</v>
      </c>
      <c r="D409" s="307">
        <f>D163+D184+D226+D258+D43</f>
        <v>30390340</v>
      </c>
      <c r="E409" s="71">
        <f>E163+E184+E226+E258+E43</f>
        <v>22844124</v>
      </c>
      <c r="F409" s="101"/>
      <c r="G409" s="17"/>
      <c r="H409" s="290">
        <f t="shared" si="33"/>
        <v>0.75169030685408589</v>
      </c>
    </row>
    <row r="410" spans="1:8" s="25" customFormat="1" ht="20.100000000000001" customHeight="1">
      <c r="A410" s="64" t="s">
        <v>70</v>
      </c>
      <c r="B410" s="42" t="s">
        <v>13</v>
      </c>
      <c r="C410" s="120">
        <f>C99</f>
        <v>3000000</v>
      </c>
      <c r="D410" s="307">
        <f>D99</f>
        <v>2682586</v>
      </c>
      <c r="E410" s="71">
        <f>E99</f>
        <v>1870260</v>
      </c>
      <c r="F410" s="101"/>
      <c r="G410" s="17"/>
      <c r="H410" s="290">
        <f t="shared" si="33"/>
        <v>0.69718547699868705</v>
      </c>
    </row>
    <row r="411" spans="1:8" s="25" customFormat="1" ht="20.100000000000001" customHeight="1">
      <c r="A411" s="64" t="s">
        <v>111</v>
      </c>
      <c r="B411" s="42" t="s">
        <v>137</v>
      </c>
      <c r="C411" s="120">
        <f>C219+C164</f>
        <v>68690747</v>
      </c>
      <c r="D411" s="307">
        <f>D219+D164</f>
        <v>74796928</v>
      </c>
      <c r="E411" s="71">
        <f>E164+E219</f>
        <v>74796928</v>
      </c>
      <c r="F411" s="101"/>
      <c r="G411" s="17"/>
      <c r="H411" s="290">
        <f t="shared" si="33"/>
        <v>1</v>
      </c>
    </row>
    <row r="412" spans="1:8" s="25" customFormat="1" ht="20.100000000000001" customHeight="1">
      <c r="A412" s="64" t="s">
        <v>112</v>
      </c>
      <c r="B412" s="42" t="s">
        <v>35</v>
      </c>
      <c r="C412" s="120">
        <f>C30</f>
        <v>2000000</v>
      </c>
      <c r="D412" s="307">
        <f>D30</f>
        <v>2113474</v>
      </c>
      <c r="E412" s="71">
        <f>E30</f>
        <v>0</v>
      </c>
      <c r="F412" s="101"/>
      <c r="G412" s="17"/>
      <c r="H412" s="290">
        <f t="shared" si="33"/>
        <v>0</v>
      </c>
    </row>
    <row r="413" spans="1:8" s="25" customFormat="1" ht="20.100000000000001" customHeight="1">
      <c r="A413" s="64" t="s">
        <v>51</v>
      </c>
      <c r="B413" s="42" t="s">
        <v>166</v>
      </c>
      <c r="C413" s="120">
        <f>C25+C70+C244+C354+C355</f>
        <v>67487408</v>
      </c>
      <c r="D413" s="307">
        <f>D25+D70+D244+D354+D384+D275+D193+D355+D50+D314</f>
        <v>59423601</v>
      </c>
      <c r="E413" s="71">
        <f>E25+E70+E244+E354+E355+E384+E275+E193+E50+E314</f>
        <v>54846101</v>
      </c>
      <c r="F413" s="101"/>
      <c r="G413" s="17"/>
      <c r="H413" s="290">
        <f t="shared" si="33"/>
        <v>0.92296831691502501</v>
      </c>
    </row>
    <row r="414" spans="1:8" ht="24.95" customHeight="1" thickBot="1">
      <c r="A414" s="361" t="s">
        <v>14</v>
      </c>
      <c r="B414" s="362"/>
      <c r="C414" s="119">
        <f>SUM(C405:C413)</f>
        <v>305638946</v>
      </c>
      <c r="D414" s="308">
        <f>SUM(D405:D413)</f>
        <v>340588224</v>
      </c>
      <c r="E414" s="288">
        <f>SUM(E405:E413)</f>
        <v>306620089</v>
      </c>
      <c r="F414" s="181"/>
      <c r="G414" s="182"/>
      <c r="H414" s="294">
        <f t="shared" si="33"/>
        <v>0.90026626698637713</v>
      </c>
    </row>
    <row r="415" spans="1:8" ht="24.95" customHeight="1">
      <c r="A415" s="45"/>
      <c r="B415" s="45"/>
      <c r="C415" s="46"/>
      <c r="E415" s="123"/>
      <c r="F415" s="173">
        <f>SUM(F9:F388)</f>
        <v>11802112</v>
      </c>
      <c r="G415" s="174">
        <f>SUM(G9:G388)</f>
        <v>64312100</v>
      </c>
      <c r="H415" s="123"/>
    </row>
  </sheetData>
  <mergeCells count="254">
    <mergeCell ref="A1:H1"/>
    <mergeCell ref="E5:H5"/>
    <mergeCell ref="A228:E228"/>
    <mergeCell ref="B208:E208"/>
    <mergeCell ref="A195:E195"/>
    <mergeCell ref="D332:D334"/>
    <mergeCell ref="E332:E334"/>
    <mergeCell ref="D344:D346"/>
    <mergeCell ref="E344:E346"/>
    <mergeCell ref="A290:B290"/>
    <mergeCell ref="D247:D249"/>
    <mergeCell ref="E247:E249"/>
    <mergeCell ref="D261:D263"/>
    <mergeCell ref="E261:E263"/>
    <mergeCell ref="D278:D280"/>
    <mergeCell ref="E278:E280"/>
    <mergeCell ref="A261:A263"/>
    <mergeCell ref="A247:A249"/>
    <mergeCell ref="A259:B259"/>
    <mergeCell ref="B247:B249"/>
    <mergeCell ref="C247:C249"/>
    <mergeCell ref="D320:D322"/>
    <mergeCell ref="E320:E322"/>
    <mergeCell ref="A173:H173"/>
    <mergeCell ref="A347:H347"/>
    <mergeCell ref="A349:B349"/>
    <mergeCell ref="A302:E302"/>
    <mergeCell ref="A291:E291"/>
    <mergeCell ref="A306:H306"/>
    <mergeCell ref="H320:H322"/>
    <mergeCell ref="A303:A305"/>
    <mergeCell ref="A320:A322"/>
    <mergeCell ref="A2:H3"/>
    <mergeCell ref="D138:D140"/>
    <mergeCell ref="E138:E140"/>
    <mergeCell ref="A162:B162"/>
    <mergeCell ref="A165:B165"/>
    <mergeCell ref="C261:C263"/>
    <mergeCell ref="D209:D211"/>
    <mergeCell ref="E209:E211"/>
    <mergeCell ref="D229:D231"/>
    <mergeCell ref="A196:A198"/>
    <mergeCell ref="A207:B207"/>
    <mergeCell ref="A209:A211"/>
    <mergeCell ref="A227:B227"/>
    <mergeCell ref="D167:D169"/>
    <mergeCell ref="E167:E169"/>
    <mergeCell ref="A170:H170"/>
    <mergeCell ref="D389:D391"/>
    <mergeCell ref="E389:E391"/>
    <mergeCell ref="E368:E370"/>
    <mergeCell ref="A374:B374"/>
    <mergeCell ref="D292:D294"/>
    <mergeCell ref="E292:E294"/>
    <mergeCell ref="C360:C362"/>
    <mergeCell ref="D360:D362"/>
    <mergeCell ref="E360:E362"/>
    <mergeCell ref="A366:B366"/>
    <mergeCell ref="A368:A370"/>
    <mergeCell ref="A388:C388"/>
    <mergeCell ref="B344:B346"/>
    <mergeCell ref="C344:C346"/>
    <mergeCell ref="A356:B356"/>
    <mergeCell ref="D303:D305"/>
    <mergeCell ref="E303:E305"/>
    <mergeCell ref="B360:B362"/>
    <mergeCell ref="D368:D370"/>
    <mergeCell ref="A363:H363"/>
    <mergeCell ref="H368:H370"/>
    <mergeCell ref="A371:H371"/>
    <mergeCell ref="A375:H375"/>
    <mergeCell ref="A360:A362"/>
    <mergeCell ref="D6:D8"/>
    <mergeCell ref="A9:E9"/>
    <mergeCell ref="D33:D35"/>
    <mergeCell ref="E33:E35"/>
    <mergeCell ref="D56:D58"/>
    <mergeCell ref="E56:E58"/>
    <mergeCell ref="E6:E8"/>
    <mergeCell ref="B6:B8"/>
    <mergeCell ref="C6:C8"/>
    <mergeCell ref="A33:A35"/>
    <mergeCell ref="B33:B35"/>
    <mergeCell ref="C33:C35"/>
    <mergeCell ref="A41:B41"/>
    <mergeCell ref="A6:A8"/>
    <mergeCell ref="A12:B12"/>
    <mergeCell ref="A55:E55"/>
    <mergeCell ref="A32:E32"/>
    <mergeCell ref="B56:B58"/>
    <mergeCell ref="C56:C58"/>
    <mergeCell ref="A31:B31"/>
    <mergeCell ref="A54:B54"/>
    <mergeCell ref="A414:B414"/>
    <mergeCell ref="A318:B318"/>
    <mergeCell ref="B402:B404"/>
    <mergeCell ref="C402:C404"/>
    <mergeCell ref="B389:B391"/>
    <mergeCell ref="C389:C391"/>
    <mergeCell ref="A400:B400"/>
    <mergeCell ref="A342:B342"/>
    <mergeCell ref="A389:A391"/>
    <mergeCell ref="B332:B334"/>
    <mergeCell ref="C332:C334"/>
    <mergeCell ref="A330:B330"/>
    <mergeCell ref="A332:A334"/>
    <mergeCell ref="B320:B322"/>
    <mergeCell ref="C320:C322"/>
    <mergeCell ref="A344:A346"/>
    <mergeCell ref="B368:B370"/>
    <mergeCell ref="C368:C370"/>
    <mergeCell ref="A401:E401"/>
    <mergeCell ref="A385:B385"/>
    <mergeCell ref="A358:E359"/>
    <mergeCell ref="B367:E367"/>
    <mergeCell ref="D402:D404"/>
    <mergeCell ref="E402:E404"/>
    <mergeCell ref="A402:A404"/>
    <mergeCell ref="A76:A78"/>
    <mergeCell ref="A56:A58"/>
    <mergeCell ref="A100:B100"/>
    <mergeCell ref="B89:B91"/>
    <mergeCell ref="C89:C91"/>
    <mergeCell ref="A89:A91"/>
    <mergeCell ref="A87:B87"/>
    <mergeCell ref="E76:E78"/>
    <mergeCell ref="D89:D91"/>
    <mergeCell ref="E89:E91"/>
    <mergeCell ref="A75:E75"/>
    <mergeCell ref="A74:B74"/>
    <mergeCell ref="E229:E231"/>
    <mergeCell ref="A229:A231"/>
    <mergeCell ref="A201:B201"/>
    <mergeCell ref="B209:B211"/>
    <mergeCell ref="C209:C211"/>
    <mergeCell ref="A323:H323"/>
    <mergeCell ref="H332:H334"/>
    <mergeCell ref="A335:H335"/>
    <mergeCell ref="H344:H346"/>
    <mergeCell ref="A351:H351"/>
    <mergeCell ref="H360:H362"/>
    <mergeCell ref="A160:B160"/>
    <mergeCell ref="A121:A123"/>
    <mergeCell ref="A128:B128"/>
    <mergeCell ref="B121:B123"/>
    <mergeCell ref="C121:C123"/>
    <mergeCell ref="B138:B140"/>
    <mergeCell ref="A136:B136"/>
    <mergeCell ref="B130:B132"/>
    <mergeCell ref="A147:B147"/>
    <mergeCell ref="A149:A151"/>
    <mergeCell ref="B149:B151"/>
    <mergeCell ref="C149:C151"/>
    <mergeCell ref="C138:C140"/>
    <mergeCell ref="A130:A132"/>
    <mergeCell ref="A148:E148"/>
    <mergeCell ref="D121:D123"/>
    <mergeCell ref="E121:E123"/>
    <mergeCell ref="A141:H141"/>
    <mergeCell ref="H149:H151"/>
    <mergeCell ref="A152:H152"/>
    <mergeCell ref="H130:H132"/>
    <mergeCell ref="A133:H133"/>
    <mergeCell ref="D130:D132"/>
    <mergeCell ref="E130:E132"/>
    <mergeCell ref="B278:B280"/>
    <mergeCell ref="C278:C280"/>
    <mergeCell ref="C303:C305"/>
    <mergeCell ref="A301:B301"/>
    <mergeCell ref="B292:B294"/>
    <mergeCell ref="C292:C294"/>
    <mergeCell ref="B303:B305"/>
    <mergeCell ref="C229:C231"/>
    <mergeCell ref="A276:B276"/>
    <mergeCell ref="A278:A280"/>
    <mergeCell ref="A235:B235"/>
    <mergeCell ref="B229:B231"/>
    <mergeCell ref="B261:B263"/>
    <mergeCell ref="A245:B245"/>
    <mergeCell ref="A260:E260"/>
    <mergeCell ref="A246:E246"/>
    <mergeCell ref="A277:E277"/>
    <mergeCell ref="A236:H236"/>
    <mergeCell ref="H6:H8"/>
    <mergeCell ref="A13:H13"/>
    <mergeCell ref="H33:H35"/>
    <mergeCell ref="A36:H36"/>
    <mergeCell ref="A42:H42"/>
    <mergeCell ref="H56:H58"/>
    <mergeCell ref="A59:H59"/>
    <mergeCell ref="A292:A294"/>
    <mergeCell ref="A215:B215"/>
    <mergeCell ref="A167:A169"/>
    <mergeCell ref="B167:B169"/>
    <mergeCell ref="C167:C169"/>
    <mergeCell ref="B196:B198"/>
    <mergeCell ref="C196:C198"/>
    <mergeCell ref="A194:B194"/>
    <mergeCell ref="B102:B104"/>
    <mergeCell ref="A185:B185"/>
    <mergeCell ref="A172:B172"/>
    <mergeCell ref="A183:C183"/>
    <mergeCell ref="A137:E137"/>
    <mergeCell ref="D196:D198"/>
    <mergeCell ref="E196:E198"/>
    <mergeCell ref="C102:C104"/>
    <mergeCell ref="H167:H169"/>
    <mergeCell ref="A145:B145"/>
    <mergeCell ref="H138:H140"/>
    <mergeCell ref="A129:E129"/>
    <mergeCell ref="D149:D151"/>
    <mergeCell ref="E149:E151"/>
    <mergeCell ref="H76:H78"/>
    <mergeCell ref="A79:H79"/>
    <mergeCell ref="H89:H91"/>
    <mergeCell ref="A92:H92"/>
    <mergeCell ref="A105:H105"/>
    <mergeCell ref="A113:H113"/>
    <mergeCell ref="H121:H123"/>
    <mergeCell ref="A124:H124"/>
    <mergeCell ref="A112:B112"/>
    <mergeCell ref="A120:E120"/>
    <mergeCell ref="A101:E101"/>
    <mergeCell ref="A88:E88"/>
    <mergeCell ref="A102:A104"/>
    <mergeCell ref="D102:D104"/>
    <mergeCell ref="E102:E104"/>
    <mergeCell ref="B76:B78"/>
    <mergeCell ref="C76:C78"/>
    <mergeCell ref="D76:D78"/>
    <mergeCell ref="H389:H391"/>
    <mergeCell ref="H402:H404"/>
    <mergeCell ref="H102:H104"/>
    <mergeCell ref="H247:H249"/>
    <mergeCell ref="A250:H250"/>
    <mergeCell ref="H261:H263"/>
    <mergeCell ref="A264:H264"/>
    <mergeCell ref="H278:H280"/>
    <mergeCell ref="A281:H281"/>
    <mergeCell ref="H292:H294"/>
    <mergeCell ref="A295:H295"/>
    <mergeCell ref="H303:H305"/>
    <mergeCell ref="H196:H198"/>
    <mergeCell ref="A199:H199"/>
    <mergeCell ref="A202:H202"/>
    <mergeCell ref="H209:H211"/>
    <mergeCell ref="A212:H212"/>
    <mergeCell ref="A216:H216"/>
    <mergeCell ref="H229:H231"/>
    <mergeCell ref="A232:H232"/>
    <mergeCell ref="C130:C132"/>
    <mergeCell ref="A138:A140"/>
    <mergeCell ref="A166:E166"/>
    <mergeCell ref="A119:B119"/>
  </mergeCells>
  <printOptions horizontalCentered="1"/>
  <pageMargins left="0.7" right="0.7" top="0.75" bottom="0.75" header="0.3" footer="0.3"/>
  <pageSetup paperSize="9" scale="60" orientation="portrait" r:id="rId1"/>
  <headerFooter>
    <oddFooter>&amp;C&amp;P</oddFooter>
  </headerFooter>
  <rowBreaks count="7" manualBreakCount="7">
    <brk id="55" max="16383" man="1"/>
    <brk id="100" max="16383" man="1"/>
    <brk id="147" max="16383" man="1"/>
    <brk id="194" max="16383" man="1"/>
    <brk id="245" max="16383" man="1"/>
    <brk id="301" max="16383" man="1"/>
    <brk id="356" max="16383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B14" sqref="B14"/>
    </sheetView>
  </sheetViews>
  <sheetFormatPr defaultRowHeight="12.75"/>
  <cols>
    <col min="1" max="1" width="9.85546875" customWidth="1"/>
    <col min="2" max="2" width="58.28515625" customWidth="1"/>
    <col min="3" max="3" width="15.7109375" customWidth="1"/>
    <col min="4" max="4" width="15.42578125" customWidth="1"/>
    <col min="5" max="5" width="15.5703125" customWidth="1"/>
    <col min="6" max="6" width="9.140625" customWidth="1"/>
  </cols>
  <sheetData>
    <row r="1" spans="1:6" ht="12.75" customHeight="1">
      <c r="A1" s="392"/>
      <c r="B1" s="393"/>
      <c r="C1" s="394"/>
      <c r="D1" s="391"/>
      <c r="E1" s="391"/>
      <c r="F1" s="391"/>
    </row>
    <row r="2" spans="1:6" ht="12.75" customHeight="1">
      <c r="A2" s="392"/>
      <c r="B2" s="393"/>
      <c r="C2" s="394"/>
      <c r="D2" s="391"/>
      <c r="E2" s="391"/>
      <c r="F2" s="391"/>
    </row>
    <row r="3" spans="1:6" ht="12.75" customHeight="1">
      <c r="A3" s="392"/>
      <c r="B3" s="393"/>
      <c r="C3" s="395"/>
      <c r="D3" s="391"/>
      <c r="E3" s="391"/>
      <c r="F3" s="391"/>
    </row>
    <row r="4" spans="1:6" ht="18" customHeight="1">
      <c r="A4" s="374"/>
      <c r="B4" s="374"/>
      <c r="C4" s="374"/>
      <c r="D4" s="374"/>
      <c r="E4" s="374"/>
      <c r="F4" s="374"/>
    </row>
    <row r="5" spans="1:6" ht="14.25">
      <c r="A5" s="271"/>
      <c r="B5" s="272"/>
      <c r="C5" s="273"/>
      <c r="D5" s="237"/>
      <c r="E5" s="237"/>
      <c r="F5" s="274"/>
    </row>
    <row r="6" spans="1:6" ht="15.75" customHeight="1">
      <c r="A6" s="372"/>
      <c r="B6" s="372"/>
      <c r="C6" s="275"/>
      <c r="D6" s="276"/>
      <c r="E6" s="277"/>
      <c r="F6" s="274"/>
    </row>
    <row r="7" spans="1:6" ht="18" customHeight="1">
      <c r="A7" s="374"/>
      <c r="B7" s="374"/>
      <c r="C7" s="374"/>
      <c r="D7" s="374"/>
      <c r="E7" s="374"/>
      <c r="F7" s="374"/>
    </row>
    <row r="8" spans="1:6" ht="14.25">
      <c r="A8" s="271"/>
      <c r="B8" s="278"/>
      <c r="C8" s="279"/>
      <c r="D8" s="237"/>
      <c r="E8" s="237"/>
      <c r="F8" s="274"/>
    </row>
    <row r="9" spans="1:6" ht="14.25">
      <c r="A9" s="271"/>
      <c r="B9" s="278"/>
      <c r="C9" s="279"/>
      <c r="D9" s="237"/>
      <c r="E9" s="237"/>
      <c r="F9" s="274"/>
    </row>
    <row r="10" spans="1:6">
      <c r="A10" s="280"/>
      <c r="B10" s="281"/>
      <c r="C10" s="166"/>
      <c r="D10" s="123"/>
      <c r="E10" s="123"/>
      <c r="F10" s="274"/>
    </row>
    <row r="11" spans="1:6">
      <c r="A11" s="280"/>
      <c r="B11" s="281"/>
      <c r="C11" s="166"/>
      <c r="D11" s="123"/>
      <c r="E11" s="282"/>
      <c r="F11" s="274"/>
    </row>
    <row r="12" spans="1:6">
      <c r="A12" s="280"/>
      <c r="B12" s="281"/>
      <c r="C12" s="166"/>
      <c r="D12" s="123"/>
      <c r="E12" s="282"/>
      <c r="F12" s="274"/>
    </row>
    <row r="13" spans="1:6">
      <c r="A13" s="280"/>
      <c r="B13" s="281"/>
      <c r="C13" s="166"/>
      <c r="D13" s="123"/>
      <c r="E13" s="123"/>
      <c r="F13" s="274"/>
    </row>
    <row r="14" spans="1:6">
      <c r="A14" s="280"/>
      <c r="B14" s="281"/>
      <c r="C14" s="166"/>
      <c r="D14" s="123"/>
      <c r="E14" s="123"/>
      <c r="F14" s="274"/>
    </row>
    <row r="15" spans="1:6" ht="14.25">
      <c r="A15" s="271"/>
      <c r="B15" s="278"/>
      <c r="C15" s="279"/>
      <c r="D15" s="237"/>
      <c r="E15" s="237"/>
      <c r="F15" s="274"/>
    </row>
    <row r="16" spans="1:6">
      <c r="A16" s="280"/>
      <c r="B16" s="283"/>
      <c r="C16" s="166"/>
      <c r="D16" s="123"/>
      <c r="E16" s="123"/>
      <c r="F16" s="274"/>
    </row>
    <row r="17" spans="1:6" ht="12.75" customHeight="1">
      <c r="A17" s="396"/>
      <c r="B17" s="396"/>
      <c r="C17" s="396"/>
      <c r="D17" s="123"/>
      <c r="E17" s="123"/>
      <c r="F17" s="274"/>
    </row>
    <row r="18" spans="1:6" ht="14.25">
      <c r="A18" s="271"/>
      <c r="B18" s="278"/>
      <c r="C18" s="279"/>
      <c r="D18" s="237"/>
      <c r="E18" s="123"/>
      <c r="F18" s="274"/>
    </row>
    <row r="19" spans="1:6" ht="15.75" customHeight="1">
      <c r="A19" s="397"/>
      <c r="B19" s="397"/>
      <c r="C19" s="284"/>
      <c r="D19" s="276"/>
      <c r="E19" s="276"/>
      <c r="F19" s="274"/>
    </row>
  </sheetData>
  <mergeCells count="11">
    <mergeCell ref="A4:F4"/>
    <mergeCell ref="A6:B6"/>
    <mergeCell ref="A7:F7"/>
    <mergeCell ref="A17:C17"/>
    <mergeCell ref="A19:B19"/>
    <mergeCell ref="F1:F3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K8" sqref="K8"/>
    </sheetView>
  </sheetViews>
  <sheetFormatPr defaultRowHeight="12.75"/>
  <cols>
    <col min="2" max="2" width="71.7109375" customWidth="1"/>
    <col min="3" max="3" width="16.7109375" customWidth="1"/>
  </cols>
  <sheetData>
    <row r="1" spans="1:3" ht="12.75" customHeight="1">
      <c r="A1" s="221"/>
      <c r="B1" s="222"/>
      <c r="C1" s="222"/>
    </row>
    <row r="2" spans="1:3" ht="12.75" customHeight="1">
      <c r="A2" s="221"/>
      <c r="B2" s="222"/>
      <c r="C2" s="222"/>
    </row>
    <row r="3" spans="1:3" ht="12.75" customHeight="1">
      <c r="A3" s="221"/>
      <c r="B3" s="222"/>
      <c r="C3" s="223"/>
    </row>
    <row r="4" spans="1:3" ht="18">
      <c r="A4" s="218"/>
      <c r="B4" s="218"/>
      <c r="C4" s="218"/>
    </row>
    <row r="5" spans="1:3" ht="14.25">
      <c r="A5" s="38"/>
      <c r="B5" s="32"/>
      <c r="C5" s="21"/>
    </row>
    <row r="6" spans="1:3" ht="14.25">
      <c r="A6" s="38"/>
      <c r="B6" s="79"/>
      <c r="C6" s="21"/>
    </row>
    <row r="7" spans="1:3" ht="14.25">
      <c r="A7" s="38"/>
      <c r="B7" s="79"/>
      <c r="C7" s="21"/>
    </row>
    <row r="8" spans="1:3" ht="15.75">
      <c r="A8" s="224"/>
      <c r="B8" s="214"/>
      <c r="C8" s="39"/>
    </row>
    <row r="9" spans="1:3" ht="18">
      <c r="A9" s="225"/>
      <c r="B9" s="215"/>
      <c r="C9" s="226"/>
    </row>
    <row r="10" spans="1:3" ht="14.25">
      <c r="A10" s="38"/>
      <c r="B10" s="32"/>
      <c r="C10" s="19"/>
    </row>
    <row r="11" spans="1:3" ht="14.25">
      <c r="A11" s="38"/>
      <c r="B11" s="32"/>
      <c r="C11" s="19"/>
    </row>
    <row r="12" spans="1:3">
      <c r="A12" s="33"/>
      <c r="B12" s="20"/>
      <c r="C12" s="17"/>
    </row>
    <row r="13" spans="1:3">
      <c r="A13" s="33"/>
      <c r="B13" s="20"/>
      <c r="C13" s="17"/>
    </row>
    <row r="14" spans="1:3">
      <c r="A14" s="33"/>
      <c r="B14" s="20"/>
      <c r="C14" s="17"/>
    </row>
    <row r="15" spans="1:3">
      <c r="A15" s="33"/>
      <c r="B15" s="20"/>
      <c r="C15" s="17"/>
    </row>
    <row r="16" spans="1:3">
      <c r="A16" s="33"/>
      <c r="B16" s="20"/>
      <c r="C16" s="17"/>
    </row>
    <row r="17" spans="1:3" ht="14.25">
      <c r="A17" s="38"/>
      <c r="B17" s="32"/>
      <c r="C17" s="19"/>
    </row>
    <row r="18" spans="1:3">
      <c r="A18" s="33"/>
      <c r="B18" s="20"/>
      <c r="C18" s="17"/>
    </row>
    <row r="19" spans="1:3" ht="12.75" customHeight="1">
      <c r="A19" s="33"/>
      <c r="B19" s="34"/>
      <c r="C19" s="18"/>
    </row>
    <row r="20" spans="1:3" ht="14.25">
      <c r="A20" s="38"/>
      <c r="B20" s="32"/>
      <c r="C20" s="19"/>
    </row>
    <row r="21" spans="1:3" ht="14.25">
      <c r="A21" s="220"/>
      <c r="B21" s="219"/>
      <c r="C21" s="3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2019 évizárszámadás</vt:lpstr>
      <vt:lpstr>Munka2</vt:lpstr>
      <vt:lpstr>Munka1</vt:lpstr>
      <vt:lpstr>Védőnő</vt:lpstr>
      <vt:lpstr>'2019 évizárszámadás'!Nyomtatási_terület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2020-04-27T14:51:29Z</cp:lastPrinted>
  <dcterms:created xsi:type="dcterms:W3CDTF">2001-11-26T10:13:34Z</dcterms:created>
  <dcterms:modified xsi:type="dcterms:W3CDTF">2020-07-13T09:04:10Z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