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<sst xmlns="http://schemas.openxmlformats.org/spreadsheetml/2006/main" count="171" uniqueCount="154">
  <si>
    <t>6.számú melléklet</t>
  </si>
  <si>
    <t>Belváros-Lipótváros Önkormányzata felújítási kiadásainak részletezése</t>
  </si>
  <si>
    <t>2016.</t>
  </si>
  <si>
    <t>ezer Ft-ban</t>
  </si>
  <si>
    <t>MEGNEVEZÉS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</si>
  <si>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</si>
  <si>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</si>
  <si>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</si>
  <si>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</si>
  <si>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</si>
  <si>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Zrínyi u. és Nádor u.kereszteződésébeb burkolatcsere</t>
  </si>
  <si>
    <t>Társasházak felújítása</t>
  </si>
  <si>
    <t>Bástya u. 12. sz. alatti tervtár szigetelése</t>
  </si>
  <si>
    <t>Tulajdoni hányad alapján célbefizetés</t>
  </si>
  <si>
    <t>Bp. V. Báthory u. 22. I. em. 2b. lakás rendeltetésszerű állapotba hozatalának költsége</t>
  </si>
  <si>
    <t>7 db lakás felújítása</t>
  </si>
  <si>
    <t>Múzeum krt 21. II., III. em feletti födém részleges csréjéről készítendő engedély és kiviteli terv</t>
  </si>
  <si>
    <t>Nádor u. 18. alatti műemlék épület fedélszerkezet és zárófödém megerős ill részleges helyreáll eng és kiv terv</t>
  </si>
  <si>
    <t>Erzsébet téri gránit burkolatú útpálya (Harmncad utca és József Attila utca között)felújítás</t>
  </si>
  <si>
    <t>Báthory u. 23. II/6a. lakás rendeltetésszerű állapotba hozatalának költsége</t>
  </si>
  <si>
    <t>Erzsébet tér- József nádor tér közti passzázs födém- megerősítési és közterület- felújítási munkálatok</t>
  </si>
  <si>
    <t>Arany J. u. 33. fe.2/a. fűtéskorszerűsítés</t>
  </si>
  <si>
    <t>Sas u. 3. I. em. 5. rendeltetésszerű állapotba hozatala</t>
  </si>
  <si>
    <t>Múzeum krt 21. zárópárkány veszélytelenítése és állagmegóvó helyreállítás</t>
  </si>
  <si>
    <t>Múzeum krt 21. lakások fűtéskorszerűsítése</t>
  </si>
  <si>
    <t>Báthory u. 18. tetőszerkezet felújítása</t>
  </si>
  <si>
    <t>Báthori u. 5. Th tetőtér 24427/0/A/33 hrsz nyílászárók cseréje</t>
  </si>
  <si>
    <t>Vámház krt. 14. fszt. 1., életvveszélyes kémények és fűtési rendszer helyreállítása</t>
  </si>
  <si>
    <t>Bihari J u. 15. II. 12. - kémény felújítása, gépészeti munkák</t>
  </si>
  <si>
    <t>Szent I. krt. 5. IV/2/c, kémény felújítása</t>
  </si>
  <si>
    <t>Alkotmány u. 19. V. em. 1. lakás nyílászáróinak cseréje</t>
  </si>
  <si>
    <t>Nagysándor József u. 2. II. 3. lakás felújítása</t>
  </si>
  <si>
    <t>Áthúzódó kötelezettségek</t>
  </si>
  <si>
    <t>Bérbeszámítás</t>
  </si>
  <si>
    <t>Kémények felújítása</t>
  </si>
  <si>
    <t>Diák és felnőtt üdülő felújítása</t>
  </si>
  <si>
    <t>Károlyi kert felújíása</t>
  </si>
  <si>
    <t xml:space="preserve">Vadász u. Nyugdíjasház hideg-melegvíz rendszer </t>
  </si>
  <si>
    <t>Molnár u.53.fsz.2.lakás elektromos és gépészeti felújítás</t>
  </si>
  <si>
    <t>Sas u. 20- 22. 2/3/a lakás felújítása</t>
  </si>
  <si>
    <t>Erzsébet tér 3. és József nádor tér 10. sz. közterületi passzázs rekonsturkciója és az alatta lévő födém megerősítése</t>
  </si>
  <si>
    <t>Mérleg u. 9. II. em. 11. lakás kémény felújítása</t>
  </si>
  <si>
    <t>Havas u. 2. IV. em. 1. bérlakás rendeltetésszerű használatba hozatala</t>
  </si>
  <si>
    <t>Magyar u. 25 fszt 4., kémény bélelés /tulajdonosi kötelezettség/</t>
  </si>
  <si>
    <t>Molnár u. 10 fsz 2, kémény bélelés, életveszély elhárítás</t>
  </si>
  <si>
    <t>Kálmán utca 10 1. sz. albetét elektromos hálózat bővítés /Tulajdonosi kötelezettség/</t>
  </si>
  <si>
    <t>Magyar u. 23 fszt. 2-3 kémény bélelés /tulajdonosi kötelezettség/</t>
  </si>
  <si>
    <t>Magyar u. 25 fszt. 3 kémény bélelés /tulajdonosi kötelezettség/</t>
  </si>
  <si>
    <t>Nádor u. 30. II. em. 7. gázhálózat cseréje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</si>
  <si>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</si>
  <si>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</si>
  <si>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Báthory u. 17. 1/6. lakás rendeltetésszerű állapotba hozatalának költsége</t>
  </si>
  <si>
    <t>Bp. VII. Szinva u. 7. III. em. 19. bérlakás fűtési rendszerének felújítási költsége</t>
  </si>
  <si>
    <t>Arany János u. 16. I. em. 3. rendeltetésszerű állapotba hozatal</t>
  </si>
  <si>
    <t>Nádor u. 5. felvonó teljeskörű felújítása</t>
  </si>
  <si>
    <t>Nádor u. 6. felvonó teljeskörű felújítása</t>
  </si>
  <si>
    <t>Összesen:</t>
  </si>
  <si>
    <t>Felújítások összesen:</t>
  </si>
  <si>
    <t>7.számú melléklet</t>
  </si>
  <si>
    <t>Belváros-Lipótváros Önkormányzata felhalmozási kiadásainak részletezése</t>
  </si>
  <si>
    <t>Bástya u. 1- 11. telek vételár és kapcsolódó költségek</t>
  </si>
  <si>
    <t>Galamb utca rekonstrukció</t>
  </si>
  <si>
    <t>Szervita tér felszinének rendezése</t>
  </si>
  <si>
    <t>Városház utca és körny.burkolatrekonstrukció tervezés és műszaki lebonyolítás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</si>
  <si>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</si>
  <si>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</si>
  <si>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</si>
  <si>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</si>
  <si>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</si>
  <si>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</si>
  <si>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Nádor u.5.II.em.1/a. villamos mérőhely képítése</t>
  </si>
  <si>
    <t>Belgrád rkp. 27. fszt. Idősek Klubja konyhai és éttermi légtechnikai kiépítése</t>
  </si>
  <si>
    <t>Parkolási tevékenységhez kapcsolódó tárgyi eszköz beszerzés</t>
  </si>
  <si>
    <r>
      <t xml:space="preserve">Sas utca megújítása projekt </t>
    </r>
    <r>
      <rPr>
        <b/>
        <sz val="10"/>
        <color indexed="8"/>
        <rFont val="Times New Roman"/>
        <family val="1"/>
      </rPr>
      <t>kivitelezése</t>
    </r>
    <r>
      <rPr>
        <sz val="10"/>
        <color indexed="8"/>
        <rFont val="Times New Roman"/>
        <family val="1"/>
      </rPr>
      <t xml:space="preserve"> és műszaki ellenőrzés</t>
    </r>
  </si>
  <si>
    <t>Bp. V.ker. Vármegye utca 11-13. 13-as, 14-es albetét fűtésleválasztása</t>
  </si>
  <si>
    <t>Hercegprímás utca megújítása az Arany János utca és a Bank utca között projekt tervezése</t>
  </si>
  <si>
    <r>
      <t xml:space="preserve">Ferenczy István utca megújítása projekt </t>
    </r>
    <r>
      <rPr>
        <b/>
        <sz val="10"/>
        <rFont val="Times New Roman"/>
        <family val="1"/>
      </rPr>
      <t>tervezési</t>
    </r>
    <r>
      <rPr>
        <sz val="10"/>
        <rFont val="Times New Roman"/>
        <family val="1"/>
      </rPr>
      <t xml:space="preserve"> és műszaki lebonyolítása</t>
    </r>
  </si>
  <si>
    <t>Bárczy István utca megújítása projekt tervezési és műszaki lebonyolítási munkái</t>
  </si>
  <si>
    <t>Mérleg u. 9. "Belvárosi Közösségi Tér" intézmény kialakítása</t>
  </si>
  <si>
    <t>Kéthly Anna szobor burkolat felbontása, alaptest elkészítése, burkolat helyreállítása</t>
  </si>
  <si>
    <t>Közbiztonság tárgyi eszköz beszerzése</t>
  </si>
  <si>
    <t>BLESZ beruházásai</t>
  </si>
  <si>
    <t>Közterület-felügyelet beruházásai</t>
  </si>
  <si>
    <t>Szent István tér mélygarázs vételár hátralék</t>
  </si>
  <si>
    <t>Polgármesteri Hivatal tárgyi eszköz beszerzés</t>
  </si>
  <si>
    <t>Gazdasági szervezettel nem rendelkező költségveti szervek beruházásai</t>
  </si>
  <si>
    <t>Lakás elővásárlás</t>
  </si>
  <si>
    <t>Duna u. dézsák+fák</t>
  </si>
  <si>
    <t>Autóbusz beszerzés</t>
  </si>
  <si>
    <t>Sas utca megújítása</t>
  </si>
  <si>
    <t xml:space="preserve">Ferenczy István utca megújítása </t>
  </si>
  <si>
    <t>Városház utca és környéke megújítása I. ütem kivitelezési és műszaki ellenőri feladatok</t>
  </si>
  <si>
    <t>Zrínyi u. 12 hőmennyiség mérő felszerelés, lakás 9. sz. albetét</t>
  </si>
  <si>
    <t>Zrínyi utca 12 hőmennyiség mérő felszerelés, nl 6. sz. albetét</t>
  </si>
  <si>
    <t>Batthyány örökmécses zebra kivitelezés</t>
  </si>
  <si>
    <t>V. kerületi intézményekben szőnyegek cseréje</t>
  </si>
  <si>
    <t>Bihari J. u. 16. 2/15. lakás műszaki megosztásának költsége</t>
  </si>
  <si>
    <t>I.</t>
  </si>
  <si>
    <t>Felhalmozási kiadások összesen: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</si>
  <si>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</si>
  <si>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</si>
  <si>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</si>
  <si>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</si>
  <si>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</si>
  <si>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</si>
  <si>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 xml:space="preserve">Társasházak támogatása  </t>
  </si>
  <si>
    <t>Egyházi Épületekért Közalapítvány támogatása</t>
  </si>
  <si>
    <t>Torockó-Énlaka értékvédő program támogatása</t>
  </si>
  <si>
    <t>Rendkívüli társasházi támogatás</t>
  </si>
  <si>
    <t xml:space="preserve">      -Pályázat kerékpár tároló elhelyezésére</t>
  </si>
  <si>
    <t xml:space="preserve">      -Zöldpályázat belső udvarokhoz</t>
  </si>
  <si>
    <t>Ward Mária Iskola támogatása</t>
  </si>
  <si>
    <t>Aranytíz Kft. Támogatása</t>
  </si>
  <si>
    <t>Bérletijog közös megegyezéssel történő megszüntetése</t>
  </si>
  <si>
    <t>Összesen</t>
  </si>
  <si>
    <t>1.</t>
  </si>
  <si>
    <t>Felhalmozási célú pénzeszközátadás ÁH-n kívűlre összesen:</t>
  </si>
  <si>
    <t>Kölcsönnyújtás lakásvásárláshoz,felújításhoz,helyi támogatás áthúzódó</t>
  </si>
  <si>
    <t>Kölcsönnyújtás lakásvásárláshoz,felújításhoz,helyi támogatás</t>
  </si>
  <si>
    <t>Felhalmozási célú kölcsön nyújtása</t>
  </si>
  <si>
    <t>2.</t>
  </si>
  <si>
    <t>Kölcsönnyújtás összesen:</t>
  </si>
  <si>
    <t>Felhalmozási célú céltartalék</t>
  </si>
  <si>
    <t>3.</t>
  </si>
  <si>
    <t>Felhalmozási célú tartalék összesen</t>
  </si>
  <si>
    <t>II.</t>
  </si>
  <si>
    <t>Egyéb felhalmozási kiadások összesen (1.+2.+3)</t>
  </si>
  <si>
    <t>Felhalmozási finanszírozási kiadások</t>
  </si>
  <si>
    <t>III.</t>
  </si>
  <si>
    <t>Felhalmozási finanszírozási kiadások összesen</t>
  </si>
  <si>
    <t>Mindösszesen: (I.+II.+III.)</t>
  </si>
  <si>
    <t>Érvényes előirányzat</t>
  </si>
  <si>
    <t>Módosított előirányzat</t>
  </si>
  <si>
    <t>Károly a nyúl szobor elkészítése</t>
  </si>
  <si>
    <t>1 db mikrobusz beszerzés</t>
  </si>
  <si>
    <t>Molnár utca 31 fűtési rendszer távmérés kiépítése</t>
  </si>
  <si>
    <t>Önkormányzat tulajdonában lévő lakás és nem lakás célú ingatlanokban vízmérők és elektromos mérőhelyek kialakítása</t>
  </si>
  <si>
    <t>Apáczai Cs. J. u. 3. II. em. 17. lakás vételár</t>
  </si>
  <si>
    <t>Szerb u. 11. alatti üres telek telreprendezése, közművesítése, játszótér kialakítása</t>
  </si>
  <si>
    <t>Szervita téri 2 db földfeletti tűzcsap aljtalaji tűzcsaá történő átépítési munkái</t>
  </si>
  <si>
    <t>2 db új személygépjármű beszerzés</t>
  </si>
  <si>
    <t>József Nádor tér mélygarázs építési és felszínrendezés előkészítése</t>
  </si>
  <si>
    <t>Október 6. u. 5. sz. III. em. 7. lakás teljes felújítása</t>
  </si>
  <si>
    <t>Alkotmány utca 20 fszt. 1 kazán beépítés, kémény szerelése</t>
  </si>
  <si>
    <t>Bp. V. Királyi Pál u. 18. fsz. 1. rendeltetésszerű állapotba hozatalának költsége</t>
  </si>
  <si>
    <t>Párizsi u. 4. V. em. 12. c. szám alatti lakás felújítása</t>
  </si>
  <si>
    <t>Arany János utca 33 félemelet 3/a kémény füstcsövezése</t>
  </si>
  <si>
    <t>Hold utca 8 I. em. 4. kémény füstcsövezése</t>
  </si>
  <si>
    <t>Parkfejújítás, Honvéd tér játszótéren, Károlyi kertben meglévő nyilvános wc-k felújítása</t>
  </si>
  <si>
    <t>Egyházak, társadalmi és civil szervezetek, valamint alapítványok felhalmozási célú támogatása</t>
  </si>
  <si>
    <t>BLESZ felújítás</t>
  </si>
  <si>
    <t>Villamos mérőhelyek felszerelése</t>
  </si>
  <si>
    <t>Vízmérő szerelések Önkormányzati tulajdonú ingatlanokba</t>
  </si>
  <si>
    <t>Beruházáshoz kapcsolódó tulajdonszerzés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</si>
</sst>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#,##0\ &quot;Ft&quot;"/>
  </numFmts>
  <fonts count="4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5" xfId="40" applyNumberFormat="1" applyFont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2" fillId="0" borderId="12" xfId="40" applyNumberFormat="1" applyFont="1" applyBorder="1" applyAlignment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31" xfId="40" applyNumberFormat="1" applyFont="1" applyFill="1" applyBorder="1" applyAlignment="1">
      <alignment vertical="center"/>
      <protection/>
    </xf>
    <xf numFmtId="3" fontId="3" fillId="0" borderId="1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5" xfId="0" applyNumberFormat="1" applyFont="1" applyFill="1" applyBorder="1" applyAlignment="1">
      <alignment vertical="center" wrapText="1"/>
    </xf>
    <xf numFmtId="3" fontId="3" fillId="0" borderId="38" xfId="0" applyNumberFormat="1" applyFont="1" applyFill="1" applyBorder="1" applyAlignment="1">
      <alignment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3" fontId="40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80" zoomScaleNormal="80" zoomScalePageLayoutView="0" workbookViewId="0" topLeftCell="A4">
      <selection activeCell="J60" sqref="J60"/>
    </sheetView>
  </sheetViews>
  <sheetFormatPr defaultColWidth="9.00390625" defaultRowHeight="12.75"/>
  <cols>
    <col min="1" max="1" width="6.875" style="1" customWidth="1"/>
    <col min="2" max="2" width="85.25390625" style="2" customWidth="1"/>
    <col min="3" max="3" width="12.00390625" style="3" bestFit="1" customWidth="1"/>
    <col min="4" max="4" width="11.625" style="2" customWidth="1"/>
    <col min="5" max="16384" width="9.125" style="2" customWidth="1"/>
  </cols>
  <sheetData>
    <row r="1" ht="12.75">
      <c r="D1" s="4" t="s">
        <v>0</v>
      </c>
    </row>
    <row r="3" spans="2:4" ht="12.75">
      <c r="B3" s="113" t="s">
        <v>1</v>
      </c>
      <c r="C3" s="113"/>
      <c r="D3" s="113"/>
    </row>
    <row r="4" spans="2:4" ht="12.75">
      <c r="B4" s="113" t="s">
        <v>2</v>
      </c>
      <c r="C4" s="113"/>
      <c r="D4" s="113"/>
    </row>
    <row r="5" spans="2:3" ht="12.75">
      <c r="B5" s="5"/>
      <c r="C5" s="5"/>
    </row>
    <row r="6" ht="13.5" thickBot="1">
      <c r="D6" s="4" t="s">
        <v>3</v>
      </c>
    </row>
    <row r="7" spans="2:4" ht="30" customHeight="1" thickBot="1">
      <c r="B7" s="6" t="s">
        <v>4</v>
      </c>
      <c r="C7" s="56" t="s">
        <v>131</v>
      </c>
      <c r="D7" s="84" t="s">
        <v>132</v>
      </c>
    </row>
    <row r="8" spans="2:4" ht="12.75">
      <c r="B8" s="7" t="s">
        <v>5</v>
      </c>
      <c r="C8" s="8">
        <v>137</v>
      </c>
      <c r="D8" s="8">
        <v>137</v>
      </c>
    </row>
    <row r="9" spans="2:4" ht="12.75">
      <c r="B9" s="9" t="s">
        <v>6</v>
      </c>
      <c r="C9" s="10">
        <v>328</v>
      </c>
      <c r="D9" s="10">
        <v>328</v>
      </c>
    </row>
    <row r="10" spans="2:4" ht="12.75">
      <c r="B10" s="9" t="s">
        <v>7</v>
      </c>
      <c r="C10" s="10">
        <v>2971</v>
      </c>
      <c r="D10" s="10">
        <v>2971</v>
      </c>
    </row>
    <row r="11" spans="2:4" ht="12.75">
      <c r="B11" s="9" t="s">
        <v>8</v>
      </c>
      <c r="C11" s="10">
        <v>395</v>
      </c>
      <c r="D11" s="10">
        <v>395</v>
      </c>
    </row>
    <row r="12" spans="2:4" ht="12.75">
      <c r="B12" s="9" t="s">
        <v>9</v>
      </c>
      <c r="C12" s="10">
        <v>2206</v>
      </c>
      <c r="D12" s="10">
        <v>2206</v>
      </c>
    </row>
    <row r="13" spans="2:4" ht="12.75">
      <c r="B13" s="11" t="s">
        <v>10</v>
      </c>
      <c r="C13" s="10">
        <v>1035</v>
      </c>
      <c r="D13" s="10">
        <v>1035</v>
      </c>
    </row>
    <row r="14" spans="2:4" ht="12.75">
      <c r="B14" s="11" t="s">
        <v>11</v>
      </c>
      <c r="C14" s="12">
        <f>7501+41096+356</f>
        <v>48953</v>
      </c>
      <c r="D14" s="12">
        <f>7487+41096</f>
        <v>48583</v>
      </c>
    </row>
    <row r="15" spans="2:4" ht="12.75">
      <c r="B15" s="9" t="s">
        <v>12</v>
      </c>
      <c r="C15" s="12">
        <f>2703+46798</f>
        <v>49501</v>
      </c>
      <c r="D15" s="12">
        <f>2703+46798</f>
        <v>49501</v>
      </c>
    </row>
    <row r="16" spans="2:4" ht="12.75">
      <c r="B16" s="14" t="s">
        <v>13</v>
      </c>
      <c r="C16" s="12">
        <f>70+291+289+16+31+154+223</f>
        <v>1074</v>
      </c>
      <c r="D16" s="12">
        <f>70+291+289+16+31+154+223</f>
        <v>1074</v>
      </c>
    </row>
    <row r="17" spans="2:4" ht="12.75">
      <c r="B17" s="15" t="s">
        <v>14</v>
      </c>
      <c r="C17" s="12">
        <v>3736</v>
      </c>
      <c r="D17" s="12">
        <v>3736</v>
      </c>
    </row>
    <row r="18" spans="2:4" ht="12.75">
      <c r="B18" s="15" t="s">
        <v>15</v>
      </c>
      <c r="C18" s="12">
        <v>19682</v>
      </c>
      <c r="D18" s="12">
        <v>19682</v>
      </c>
    </row>
    <row r="19" spans="2:4" ht="12.75">
      <c r="B19" s="15" t="s">
        <v>16</v>
      </c>
      <c r="C19" s="12">
        <v>2368</v>
      </c>
      <c r="D19" s="12">
        <v>2368</v>
      </c>
    </row>
    <row r="20" spans="2:4" ht="12.75">
      <c r="B20" s="15" t="s">
        <v>17</v>
      </c>
      <c r="C20" s="12">
        <v>7898</v>
      </c>
      <c r="D20" s="12">
        <v>7898</v>
      </c>
    </row>
    <row r="21" spans="2:4" ht="12.75">
      <c r="B21" s="16" t="s">
        <v>18</v>
      </c>
      <c r="C21" s="12">
        <v>152</v>
      </c>
      <c r="D21" s="12">
        <v>152</v>
      </c>
    </row>
    <row r="22" spans="2:4" ht="12.75">
      <c r="B22" s="17" t="s">
        <v>19</v>
      </c>
      <c r="C22" s="12">
        <v>5249</v>
      </c>
      <c r="D22" s="12">
        <v>5249</v>
      </c>
    </row>
    <row r="23" spans="2:4" ht="12.75">
      <c r="B23" s="15" t="s">
        <v>20</v>
      </c>
      <c r="C23" s="12">
        <f>1013+2015+1</f>
        <v>3029</v>
      </c>
      <c r="D23" s="12">
        <f>1013+2015+1</f>
        <v>3029</v>
      </c>
    </row>
    <row r="24" spans="2:4" ht="12.75">
      <c r="B24" s="18" t="s">
        <v>21</v>
      </c>
      <c r="C24" s="12">
        <v>3714</v>
      </c>
      <c r="D24" s="12">
        <v>3714</v>
      </c>
    </row>
    <row r="25" spans="2:4" ht="12.75">
      <c r="B25" s="18" t="s">
        <v>22</v>
      </c>
      <c r="C25" s="12">
        <v>4472</v>
      </c>
      <c r="D25" s="12">
        <v>4472</v>
      </c>
    </row>
    <row r="26" spans="2:4" ht="12.75">
      <c r="B26" s="18" t="s">
        <v>23</v>
      </c>
      <c r="C26" s="12">
        <v>13000</v>
      </c>
      <c r="D26" s="12">
        <v>13000</v>
      </c>
    </row>
    <row r="27" spans="2:4" ht="12.75">
      <c r="B27" s="18" t="s">
        <v>24</v>
      </c>
      <c r="C27" s="12">
        <v>10751</v>
      </c>
      <c r="D27" s="12">
        <v>10751</v>
      </c>
    </row>
    <row r="28" spans="2:4" ht="12.75">
      <c r="B28" s="18" t="s">
        <v>25</v>
      </c>
      <c r="C28" s="12">
        <v>3922</v>
      </c>
      <c r="D28" s="12">
        <v>3922</v>
      </c>
    </row>
    <row r="29" spans="2:4" ht="12.75">
      <c r="B29" s="18" t="s">
        <v>26</v>
      </c>
      <c r="C29" s="12">
        <v>4758</v>
      </c>
      <c r="D29" s="12">
        <v>4758</v>
      </c>
    </row>
    <row r="30" spans="2:4" ht="12.75">
      <c r="B30" s="18" t="s">
        <v>27</v>
      </c>
      <c r="C30" s="12">
        <v>862</v>
      </c>
      <c r="D30" s="12">
        <v>862</v>
      </c>
    </row>
    <row r="31" spans="2:4" ht="12.75">
      <c r="B31" s="18" t="s">
        <v>28</v>
      </c>
      <c r="C31" s="12">
        <v>3291</v>
      </c>
      <c r="D31" s="12">
        <v>3291</v>
      </c>
    </row>
    <row r="32" spans="2:4" ht="12.75">
      <c r="B32" s="18" t="s">
        <v>29</v>
      </c>
      <c r="C32" s="12">
        <v>3044</v>
      </c>
      <c r="D32" s="12">
        <v>3044</v>
      </c>
    </row>
    <row r="33" spans="2:4" ht="12.75">
      <c r="B33" s="18" t="s">
        <v>30</v>
      </c>
      <c r="C33" s="12">
        <v>4595</v>
      </c>
      <c r="D33" s="12">
        <v>4595</v>
      </c>
    </row>
    <row r="34" spans="2:4" ht="12.75">
      <c r="B34" s="18" t="s">
        <v>31</v>
      </c>
      <c r="C34" s="12">
        <v>1330</v>
      </c>
      <c r="D34" s="12">
        <v>1330</v>
      </c>
    </row>
    <row r="35" spans="2:4" ht="13.5" thickBot="1">
      <c r="B35" s="18" t="s">
        <v>33</v>
      </c>
      <c r="C35" s="12">
        <v>0</v>
      </c>
      <c r="D35" s="12">
        <v>16878</v>
      </c>
    </row>
    <row r="36" spans="2:4" ht="13.5" thickBot="1">
      <c r="B36" s="19" t="s">
        <v>32</v>
      </c>
      <c r="C36" s="20">
        <f>SUM(C8:C35)</f>
        <v>202453</v>
      </c>
      <c r="D36" s="20">
        <f>SUM(D8:D35)</f>
        <v>218961</v>
      </c>
    </row>
    <row r="37" spans="2:4" ht="12.75">
      <c r="B37" s="11" t="s">
        <v>13</v>
      </c>
      <c r="C37" s="21">
        <v>20000</v>
      </c>
      <c r="D37" s="21">
        <v>20000</v>
      </c>
    </row>
    <row r="38" spans="2:4" ht="12.75">
      <c r="B38" s="11" t="s">
        <v>33</v>
      </c>
      <c r="C38" s="21">
        <v>8000</v>
      </c>
      <c r="D38" s="21">
        <v>8000</v>
      </c>
    </row>
    <row r="39" spans="2:4" ht="12.75">
      <c r="B39" s="11" t="s">
        <v>34</v>
      </c>
      <c r="C39" s="21">
        <v>30000</v>
      </c>
      <c r="D39" s="21">
        <v>30000</v>
      </c>
    </row>
    <row r="40" spans="2:4" ht="12.75">
      <c r="B40" s="11" t="s">
        <v>35</v>
      </c>
      <c r="C40" s="22">
        <v>22900</v>
      </c>
      <c r="D40" s="22">
        <v>22900</v>
      </c>
    </row>
    <row r="41" spans="2:4" ht="12.75">
      <c r="B41" s="11" t="s">
        <v>36</v>
      </c>
      <c r="C41" s="22">
        <v>12700</v>
      </c>
      <c r="D41" s="22">
        <v>12700</v>
      </c>
    </row>
    <row r="42" spans="2:4" ht="12.75">
      <c r="B42" s="11" t="s">
        <v>37</v>
      </c>
      <c r="C42" s="22">
        <v>18000</v>
      </c>
      <c r="D42" s="22">
        <v>18000</v>
      </c>
    </row>
    <row r="43" spans="1:4" s="13" customFormat="1" ht="12.75">
      <c r="A43" s="23"/>
      <c r="B43" s="11" t="s">
        <v>38</v>
      </c>
      <c r="C43" s="16">
        <v>1770</v>
      </c>
      <c r="D43" s="16">
        <v>1770</v>
      </c>
    </row>
    <row r="44" spans="1:4" s="13" customFormat="1" ht="12.75">
      <c r="A44" s="23"/>
      <c r="B44" s="10" t="s">
        <v>39</v>
      </c>
      <c r="C44" s="16">
        <v>127</v>
      </c>
      <c r="D44" s="16">
        <v>127</v>
      </c>
    </row>
    <row r="45" spans="2:4" ht="25.5">
      <c r="B45" s="15" t="s">
        <v>40</v>
      </c>
      <c r="C45" s="24">
        <v>87949</v>
      </c>
      <c r="D45" s="24">
        <f>87949+3810</f>
        <v>91759</v>
      </c>
    </row>
    <row r="46" spans="2:4" ht="12.75">
      <c r="B46" s="18" t="s">
        <v>41</v>
      </c>
      <c r="C46" s="25">
        <v>378</v>
      </c>
      <c r="D46" s="25">
        <v>378</v>
      </c>
    </row>
    <row r="47" spans="2:4" ht="12.75">
      <c r="B47" s="18" t="s">
        <v>42</v>
      </c>
      <c r="C47" s="25">
        <v>5929</v>
      </c>
      <c r="D47" s="25">
        <v>5929</v>
      </c>
    </row>
    <row r="48" spans="2:4" ht="12.75">
      <c r="B48" s="18" t="s">
        <v>43</v>
      </c>
      <c r="C48" s="10">
        <v>1160</v>
      </c>
      <c r="D48" s="10">
        <v>1160</v>
      </c>
    </row>
    <row r="49" spans="2:4" ht="12.75">
      <c r="B49" s="18" t="s">
        <v>44</v>
      </c>
      <c r="C49" s="10">
        <v>1721</v>
      </c>
      <c r="D49" s="10">
        <v>1721</v>
      </c>
    </row>
    <row r="50" spans="2:4" ht="12.75">
      <c r="B50" s="18" t="s">
        <v>45</v>
      </c>
      <c r="C50" s="10">
        <v>275</v>
      </c>
      <c r="D50" s="10">
        <v>275</v>
      </c>
    </row>
    <row r="51" spans="2:4" ht="12.75">
      <c r="B51" s="18" t="s">
        <v>46</v>
      </c>
      <c r="C51" s="10">
        <v>608</v>
      </c>
      <c r="D51" s="10">
        <v>608</v>
      </c>
    </row>
    <row r="52" spans="2:4" ht="12.75">
      <c r="B52" s="18" t="s">
        <v>47</v>
      </c>
      <c r="C52" s="10">
        <v>1240</v>
      </c>
      <c r="D52" s="10">
        <v>1240</v>
      </c>
    </row>
    <row r="53" spans="2:4" ht="12.75">
      <c r="B53" s="18" t="s">
        <v>48</v>
      </c>
      <c r="C53" s="10">
        <v>1326</v>
      </c>
      <c r="D53" s="10">
        <v>1326</v>
      </c>
    </row>
    <row r="54" spans="2:4" ht="12.75">
      <c r="B54" s="18" t="s">
        <v>49</v>
      </c>
      <c r="C54" s="10">
        <v>1088</v>
      </c>
      <c r="D54" s="10">
        <v>1088</v>
      </c>
    </row>
    <row r="55" spans="2:4" ht="12.75">
      <c r="B55" s="18" t="s">
        <v>50</v>
      </c>
      <c r="C55" s="10">
        <v>719</v>
      </c>
      <c r="D55" s="10">
        <v>719</v>
      </c>
    </row>
    <row r="56" spans="2:4" ht="12.75">
      <c r="B56" s="18" t="s">
        <v>51</v>
      </c>
      <c r="C56" s="10">
        <v>1581</v>
      </c>
      <c r="D56" s="10">
        <v>1581</v>
      </c>
    </row>
    <row r="57" spans="2:4" ht="12.75">
      <c r="B57" s="18" t="s">
        <v>52</v>
      </c>
      <c r="C57" s="10">
        <v>578</v>
      </c>
      <c r="D57" s="10">
        <v>578</v>
      </c>
    </row>
    <row r="58" spans="2:4" ht="12.75">
      <c r="B58" s="18" t="s">
        <v>53</v>
      </c>
      <c r="C58" s="10">
        <v>9302</v>
      </c>
      <c r="D58" s="10">
        <v>9302</v>
      </c>
    </row>
    <row r="59" spans="2:4" ht="12.75">
      <c r="B59" s="18" t="s">
        <v>54</v>
      </c>
      <c r="C59" s="10">
        <v>13654</v>
      </c>
      <c r="D59" s="10">
        <v>13654</v>
      </c>
    </row>
    <row r="60" spans="2:4" ht="12.75">
      <c r="B60" s="18" t="s">
        <v>55</v>
      </c>
      <c r="C60" s="10">
        <v>15020</v>
      </c>
      <c r="D60" s="10">
        <v>15020</v>
      </c>
    </row>
    <row r="61" spans="2:4" ht="12.75">
      <c r="B61" s="96" t="s">
        <v>145</v>
      </c>
      <c r="C61" s="102"/>
      <c r="D61" s="10">
        <v>3135</v>
      </c>
    </row>
    <row r="62" spans="2:4" ht="12.75">
      <c r="B62" s="96" t="s">
        <v>142</v>
      </c>
      <c r="C62" s="102"/>
      <c r="D62" s="10">
        <v>4613</v>
      </c>
    </row>
    <row r="63" spans="2:4" ht="12.75">
      <c r="B63" s="96" t="s">
        <v>143</v>
      </c>
      <c r="C63" s="102"/>
      <c r="D63" s="104">
        <f>784+3131</f>
        <v>3915</v>
      </c>
    </row>
    <row r="64" spans="2:4" ht="12.75">
      <c r="B64" s="96" t="s">
        <v>144</v>
      </c>
      <c r="C64" s="102"/>
      <c r="D64" s="104">
        <v>1879</v>
      </c>
    </row>
    <row r="65" spans="2:4" ht="12.75">
      <c r="B65" s="96" t="s">
        <v>146</v>
      </c>
      <c r="C65" s="102"/>
      <c r="D65" s="104">
        <v>244</v>
      </c>
    </row>
    <row r="66" spans="2:4" ht="12.75">
      <c r="B66" s="96" t="s">
        <v>147</v>
      </c>
      <c r="C66" s="102"/>
      <c r="D66" s="104">
        <v>587</v>
      </c>
    </row>
    <row r="67" spans="2:4" ht="12.75">
      <c r="B67" s="96" t="s">
        <v>148</v>
      </c>
      <c r="C67" s="102"/>
      <c r="D67" s="104">
        <v>87846</v>
      </c>
    </row>
    <row r="68" spans="2:4" ht="12.75">
      <c r="B68" s="18" t="s">
        <v>150</v>
      </c>
      <c r="C68" s="10"/>
      <c r="D68" s="10">
        <v>16000</v>
      </c>
    </row>
    <row r="69" spans="2:4" ht="13.5" thickBot="1">
      <c r="B69" s="107" t="s">
        <v>56</v>
      </c>
      <c r="C69" s="108">
        <f>SUM(C37:C68)</f>
        <v>256025</v>
      </c>
      <c r="D69" s="108">
        <f>SUM(D37:D68)</f>
        <v>378054</v>
      </c>
    </row>
    <row r="70" spans="2:4" ht="13.5" thickBot="1">
      <c r="B70" s="27" t="s">
        <v>57</v>
      </c>
      <c r="C70" s="28">
        <f>+C36+C69</f>
        <v>458478</v>
      </c>
      <c r="D70" s="28">
        <f>+D36+D69</f>
        <v>597015</v>
      </c>
    </row>
  </sheetData>
  <sheetProtection selectLockedCells="1" selectUnlockedCells="1"/>
  <mergeCells count="2">
    <mergeCell ref="B3:D3"/>
    <mergeCell ref="B4:D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6"/>
  <sheetViews>
    <sheetView tabSelected="1" zoomScale="80" zoomScaleNormal="80" zoomScalePageLayoutView="0" workbookViewId="0" topLeftCell="A1">
      <selection activeCell="I90" sqref="I90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79.75390625" style="2" customWidth="1"/>
    <col min="4" max="4" width="14.25390625" style="3" customWidth="1"/>
    <col min="5" max="5" width="14.125" style="3" customWidth="1"/>
    <col min="6" max="8" width="9.125" style="2" customWidth="1"/>
    <col min="9" max="9" width="9.875" style="2" bestFit="1" customWidth="1"/>
    <col min="10" max="16384" width="9.125" style="2" customWidth="1"/>
  </cols>
  <sheetData>
    <row r="1" ht="12.75">
      <c r="E1" s="4" t="s">
        <v>58</v>
      </c>
    </row>
    <row r="2" ht="6.75" customHeight="1"/>
    <row r="3" spans="2:5" ht="12.75">
      <c r="B3" s="113" t="s">
        <v>59</v>
      </c>
      <c r="C3" s="113"/>
      <c r="D3" s="113"/>
      <c r="E3" s="113"/>
    </row>
    <row r="4" spans="2:5" ht="12.75">
      <c r="B4" s="113">
        <v>2016</v>
      </c>
      <c r="C4" s="113"/>
      <c r="D4" s="113"/>
      <c r="E4" s="113"/>
    </row>
    <row r="5" ht="13.5" thickBot="1">
      <c r="E5" s="4" t="s">
        <v>3</v>
      </c>
    </row>
    <row r="6" spans="2:5" ht="30" customHeight="1" thickBot="1">
      <c r="B6" s="114" t="s">
        <v>4</v>
      </c>
      <c r="C6" s="114"/>
      <c r="D6" s="56" t="s">
        <v>131</v>
      </c>
      <c r="E6" s="84" t="s">
        <v>132</v>
      </c>
    </row>
    <row r="7" spans="2:5" s="13" customFormat="1" ht="12.75">
      <c r="B7" s="29"/>
      <c r="C7" s="30" t="s">
        <v>60</v>
      </c>
      <c r="D7" s="57">
        <v>400421</v>
      </c>
      <c r="E7" s="85">
        <v>400421</v>
      </c>
    </row>
    <row r="8" spans="2:5" s="13" customFormat="1" ht="12.75">
      <c r="B8" s="29"/>
      <c r="C8" s="11" t="s">
        <v>61</v>
      </c>
      <c r="D8" s="58">
        <v>7</v>
      </c>
      <c r="E8" s="86">
        <v>7</v>
      </c>
    </row>
    <row r="9" spans="2:5" s="13" customFormat="1" ht="12.75">
      <c r="B9" s="29"/>
      <c r="C9" s="9" t="s">
        <v>62</v>
      </c>
      <c r="D9" s="58">
        <f>5486+6223+289</f>
        <v>11998</v>
      </c>
      <c r="E9" s="86">
        <v>11998</v>
      </c>
    </row>
    <row r="10" spans="2:5" s="13" customFormat="1" ht="12.75">
      <c r="B10" s="29"/>
      <c r="C10" s="11" t="s">
        <v>63</v>
      </c>
      <c r="D10" s="58">
        <f>16904+14978</f>
        <v>31882</v>
      </c>
      <c r="E10" s="86">
        <v>31882</v>
      </c>
    </row>
    <row r="11" spans="2:5" s="13" customFormat="1" ht="12.75">
      <c r="B11" s="29"/>
      <c r="C11" s="11" t="s">
        <v>64</v>
      </c>
      <c r="D11" s="58">
        <v>102</v>
      </c>
      <c r="E11" s="86">
        <v>102</v>
      </c>
    </row>
    <row r="12" spans="2:5" s="13" customFormat="1" ht="12.75">
      <c r="B12" s="29"/>
      <c r="C12" s="11" t="s">
        <v>65</v>
      </c>
      <c r="D12" s="58">
        <v>2964</v>
      </c>
      <c r="E12" s="86">
        <v>2964</v>
      </c>
    </row>
    <row r="13" spans="2:5" s="13" customFormat="1" ht="12.75">
      <c r="B13" s="29"/>
      <c r="C13" s="11" t="s">
        <v>66</v>
      </c>
      <c r="D13" s="58">
        <v>12700</v>
      </c>
      <c r="E13" s="86">
        <v>12700</v>
      </c>
    </row>
    <row r="14" spans="2:5" s="13" customFormat="1" ht="12.75">
      <c r="B14" s="29"/>
      <c r="C14" s="11" t="s">
        <v>67</v>
      </c>
      <c r="D14" s="58">
        <v>31284</v>
      </c>
      <c r="E14" s="86">
        <v>31284</v>
      </c>
    </row>
    <row r="15" spans="2:5" s="13" customFormat="1" ht="12.75">
      <c r="B15" s="29"/>
      <c r="C15" s="16" t="s">
        <v>68</v>
      </c>
      <c r="D15" s="58">
        <f>13+259</f>
        <v>272</v>
      </c>
      <c r="E15" s="86">
        <v>272</v>
      </c>
    </row>
    <row r="16" spans="2:5" s="13" customFormat="1" ht="12.75">
      <c r="B16" s="29"/>
      <c r="C16" s="16" t="s">
        <v>69</v>
      </c>
      <c r="D16" s="58">
        <f>30+264</f>
        <v>294</v>
      </c>
      <c r="E16" s="86">
        <v>294</v>
      </c>
    </row>
    <row r="17" spans="2:5" s="13" customFormat="1" ht="12.75">
      <c r="B17" s="29"/>
      <c r="C17" s="10" t="s">
        <v>70</v>
      </c>
      <c r="D17" s="58">
        <v>245</v>
      </c>
      <c r="E17" s="86">
        <v>245</v>
      </c>
    </row>
    <row r="18" spans="2:5" s="13" customFormat="1" ht="12.75">
      <c r="B18" s="29"/>
      <c r="C18" s="18" t="s">
        <v>71</v>
      </c>
      <c r="D18" s="58">
        <v>3889</v>
      </c>
      <c r="E18" s="86">
        <v>3889</v>
      </c>
    </row>
    <row r="19" spans="2:5" s="13" customFormat="1" ht="12.75">
      <c r="B19" s="29"/>
      <c r="C19" s="10" t="s">
        <v>72</v>
      </c>
      <c r="D19" s="58">
        <v>2253</v>
      </c>
      <c r="E19" s="86">
        <v>2048</v>
      </c>
    </row>
    <row r="20" spans="2:5" s="13" customFormat="1" ht="12.75">
      <c r="B20" s="29"/>
      <c r="C20" s="18" t="s">
        <v>152</v>
      </c>
      <c r="D20" s="58">
        <v>2205</v>
      </c>
      <c r="E20" s="86">
        <v>2205</v>
      </c>
    </row>
    <row r="21" spans="2:5" s="13" customFormat="1" ht="12.75">
      <c r="B21" s="29"/>
      <c r="C21" s="18" t="s">
        <v>73</v>
      </c>
      <c r="D21" s="58">
        <f>887+607</f>
        <v>1494</v>
      </c>
      <c r="E21" s="86">
        <v>1494</v>
      </c>
    </row>
    <row r="22" spans="2:5" s="13" customFormat="1" ht="12.75">
      <c r="B22" s="29"/>
      <c r="C22" s="32" t="s">
        <v>74</v>
      </c>
      <c r="D22" s="58">
        <v>5656</v>
      </c>
      <c r="E22" s="86">
        <v>5656</v>
      </c>
    </row>
    <row r="23" spans="2:5" s="13" customFormat="1" ht="12.75">
      <c r="B23" s="29"/>
      <c r="C23" s="18" t="s">
        <v>75</v>
      </c>
      <c r="D23" s="58">
        <f>2097+2751</f>
        <v>4848</v>
      </c>
      <c r="E23" s="86">
        <v>4848</v>
      </c>
    </row>
    <row r="24" spans="2:5" s="13" customFormat="1" ht="12.75">
      <c r="B24" s="29"/>
      <c r="C24" s="10" t="s">
        <v>76</v>
      </c>
      <c r="D24" s="58">
        <f>290+1221</f>
        <v>1511</v>
      </c>
      <c r="E24" s="86">
        <v>1511</v>
      </c>
    </row>
    <row r="25" spans="2:5" s="13" customFormat="1" ht="12.75">
      <c r="B25" s="29"/>
      <c r="C25" s="10" t="s">
        <v>77</v>
      </c>
      <c r="D25" s="58">
        <f>3531+2861</f>
        <v>6392</v>
      </c>
      <c r="E25" s="86">
        <v>6392</v>
      </c>
    </row>
    <row r="26" spans="2:5" s="13" customFormat="1" ht="12.75">
      <c r="B26" s="29"/>
      <c r="C26" s="18" t="s">
        <v>151</v>
      </c>
      <c r="D26" s="58">
        <v>3999</v>
      </c>
      <c r="E26" s="86">
        <v>3999</v>
      </c>
    </row>
    <row r="27" spans="2:5" s="13" customFormat="1" ht="12.75">
      <c r="B27" s="29"/>
      <c r="C27" s="10" t="s">
        <v>78</v>
      </c>
      <c r="D27" s="58">
        <v>122315</v>
      </c>
      <c r="E27" s="86">
        <v>122315</v>
      </c>
    </row>
    <row r="28" spans="2:5" s="13" customFormat="1" ht="12.75">
      <c r="B28" s="29"/>
      <c r="C28" s="32" t="s">
        <v>79</v>
      </c>
      <c r="D28" s="58">
        <v>51</v>
      </c>
      <c r="E28" s="86">
        <v>51</v>
      </c>
    </row>
    <row r="29" spans="2:5" ht="12.75">
      <c r="B29" s="33"/>
      <c r="C29" s="34" t="s">
        <v>80</v>
      </c>
      <c r="D29" s="59">
        <v>8600</v>
      </c>
      <c r="E29" s="86">
        <v>8600</v>
      </c>
    </row>
    <row r="30" spans="2:5" ht="12.75">
      <c r="B30" s="33"/>
      <c r="C30" s="10" t="s">
        <v>81</v>
      </c>
      <c r="D30" s="60">
        <v>56928</v>
      </c>
      <c r="E30" s="86">
        <v>56928</v>
      </c>
    </row>
    <row r="31" spans="2:5" ht="13.5" thickBot="1">
      <c r="B31" s="33"/>
      <c r="C31" s="35" t="s">
        <v>82</v>
      </c>
      <c r="D31" s="61">
        <v>9690</v>
      </c>
      <c r="E31" s="95">
        <v>0</v>
      </c>
    </row>
    <row r="32" spans="2:5" ht="13.5" thickBot="1">
      <c r="B32" s="33"/>
      <c r="C32" s="19" t="s">
        <v>32</v>
      </c>
      <c r="D32" s="62">
        <f>SUM(D7:D31)</f>
        <v>722000</v>
      </c>
      <c r="E32" s="83">
        <f>SUM(E7:E31)</f>
        <v>712105</v>
      </c>
    </row>
    <row r="33" spans="2:5" ht="12.75">
      <c r="B33" s="33"/>
      <c r="C33" s="11" t="s">
        <v>83</v>
      </c>
      <c r="D33" s="63">
        <v>13105</v>
      </c>
      <c r="E33" s="87">
        <v>13105</v>
      </c>
    </row>
    <row r="34" spans="2:5" ht="12.75">
      <c r="B34" s="33"/>
      <c r="C34" s="10" t="s">
        <v>72</v>
      </c>
      <c r="D34" s="63">
        <v>45000</v>
      </c>
      <c r="E34" s="88">
        <v>45000</v>
      </c>
    </row>
    <row r="35" spans="2:5" ht="12.75">
      <c r="B35" s="33"/>
      <c r="C35" s="10" t="s">
        <v>84</v>
      </c>
      <c r="D35" s="63">
        <v>10000</v>
      </c>
      <c r="E35" s="88">
        <v>10000</v>
      </c>
    </row>
    <row r="36" spans="2:5" ht="12.75">
      <c r="B36" s="33"/>
      <c r="C36" s="10" t="s">
        <v>81</v>
      </c>
      <c r="D36" s="63">
        <v>59690</v>
      </c>
      <c r="E36" s="88">
        <f>59690+11651</f>
        <v>71341</v>
      </c>
    </row>
    <row r="37" spans="2:5" ht="12.75">
      <c r="B37" s="33"/>
      <c r="C37" s="10" t="s">
        <v>82</v>
      </c>
      <c r="D37" s="63">
        <v>10000</v>
      </c>
      <c r="E37" s="88">
        <v>10000</v>
      </c>
    </row>
    <row r="38" spans="2:5" ht="12.75">
      <c r="B38" s="33"/>
      <c r="C38" s="10" t="s">
        <v>85</v>
      </c>
      <c r="D38" s="63">
        <v>11495</v>
      </c>
      <c r="E38" s="88">
        <v>11495</v>
      </c>
    </row>
    <row r="39" spans="2:5" ht="12.75">
      <c r="B39" s="33"/>
      <c r="C39" s="10" t="s">
        <v>86</v>
      </c>
      <c r="D39" s="63">
        <v>40000</v>
      </c>
      <c r="E39" s="88">
        <f>40000+200</f>
        <v>40200</v>
      </c>
    </row>
    <row r="40" spans="2:5" ht="12.75">
      <c r="B40" s="33"/>
      <c r="C40" s="11" t="s">
        <v>87</v>
      </c>
      <c r="D40" s="64">
        <v>12700</v>
      </c>
      <c r="E40" s="89">
        <v>12700</v>
      </c>
    </row>
    <row r="41" spans="2:5" ht="12.75">
      <c r="B41" s="33"/>
      <c r="C41" s="11" t="s">
        <v>88</v>
      </c>
      <c r="D41" s="64">
        <v>63500</v>
      </c>
      <c r="E41" s="90">
        <v>63500</v>
      </c>
    </row>
    <row r="42" spans="2:5" ht="12.75">
      <c r="B42" s="33"/>
      <c r="C42" s="11" t="s">
        <v>89</v>
      </c>
      <c r="D42" s="64">
        <f>106680-717</f>
        <v>105963</v>
      </c>
      <c r="E42" s="86">
        <v>105963</v>
      </c>
    </row>
    <row r="43" spans="2:5" ht="12.75">
      <c r="B43" s="33"/>
      <c r="C43" s="11" t="s">
        <v>90</v>
      </c>
      <c r="D43" s="64">
        <v>125457</v>
      </c>
      <c r="E43" s="90">
        <v>125457</v>
      </c>
    </row>
    <row r="44" spans="2:5" ht="12.75">
      <c r="B44" s="33"/>
      <c r="C44" s="32" t="s">
        <v>91</v>
      </c>
      <c r="D44" s="97">
        <f>345329+147</f>
        <v>345476</v>
      </c>
      <c r="E44" s="98">
        <f>345476+1270</f>
        <v>346746</v>
      </c>
    </row>
    <row r="45" spans="2:5" ht="12.75">
      <c r="B45" s="33"/>
      <c r="C45" s="32" t="s">
        <v>92</v>
      </c>
      <c r="D45" s="24">
        <v>23</v>
      </c>
      <c r="E45" s="99">
        <v>23</v>
      </c>
    </row>
    <row r="46" spans="2:5" ht="12.75">
      <c r="B46" s="33"/>
      <c r="C46" s="18" t="s">
        <v>93</v>
      </c>
      <c r="D46" s="100">
        <v>11</v>
      </c>
      <c r="E46" s="101">
        <v>11</v>
      </c>
    </row>
    <row r="47" spans="2:5" ht="12.75">
      <c r="B47" s="33"/>
      <c r="C47" s="18" t="s">
        <v>94</v>
      </c>
      <c r="D47" s="10">
        <v>16646</v>
      </c>
      <c r="E47" s="101">
        <v>16646</v>
      </c>
    </row>
    <row r="48" spans="2:5" ht="12.75">
      <c r="B48" s="33"/>
      <c r="C48" s="18" t="s">
        <v>95</v>
      </c>
      <c r="D48" s="100">
        <v>6800</v>
      </c>
      <c r="E48" s="101">
        <v>6800</v>
      </c>
    </row>
    <row r="49" spans="2:5" ht="12.75">
      <c r="B49" s="33"/>
      <c r="C49" s="10" t="s">
        <v>96</v>
      </c>
      <c r="D49" s="10">
        <v>16559</v>
      </c>
      <c r="E49" s="101">
        <v>16559</v>
      </c>
    </row>
    <row r="50" spans="2:5" ht="12.75">
      <c r="B50" s="33"/>
      <c r="C50" s="96" t="s">
        <v>133</v>
      </c>
      <c r="D50" s="102"/>
      <c r="E50" s="10">
        <f>2381+103</f>
        <v>2484</v>
      </c>
    </row>
    <row r="51" spans="2:5" ht="12.75">
      <c r="B51" s="33"/>
      <c r="C51" s="96" t="s">
        <v>134</v>
      </c>
      <c r="D51" s="103"/>
      <c r="E51" s="106">
        <v>11172</v>
      </c>
    </row>
    <row r="52" spans="2:5" ht="12.75">
      <c r="B52" s="33"/>
      <c r="C52" s="10" t="s">
        <v>78</v>
      </c>
      <c r="D52" s="102"/>
      <c r="E52" s="106">
        <v>21971</v>
      </c>
    </row>
    <row r="53" spans="2:5" ht="12.75">
      <c r="B53" s="33"/>
      <c r="C53" s="96" t="s">
        <v>135</v>
      </c>
      <c r="D53" s="102"/>
      <c r="E53" s="106">
        <v>2019</v>
      </c>
    </row>
    <row r="54" spans="2:5" ht="12.75">
      <c r="B54" s="33"/>
      <c r="C54" s="96" t="s">
        <v>141</v>
      </c>
      <c r="D54" s="102"/>
      <c r="E54" s="106">
        <v>8353</v>
      </c>
    </row>
    <row r="55" spans="2:5" ht="25.5">
      <c r="B55" s="33"/>
      <c r="C55" s="105" t="s">
        <v>136</v>
      </c>
      <c r="D55" s="102"/>
      <c r="E55" s="106">
        <v>10000</v>
      </c>
    </row>
    <row r="56" spans="2:5" ht="12.75">
      <c r="B56" s="33"/>
      <c r="C56" s="96" t="s">
        <v>137</v>
      </c>
      <c r="D56" s="102"/>
      <c r="E56" s="106">
        <v>28600</v>
      </c>
    </row>
    <row r="57" spans="2:5" ht="12.75">
      <c r="B57" s="33"/>
      <c r="C57" s="96" t="s">
        <v>138</v>
      </c>
      <c r="D57" s="102"/>
      <c r="E57" s="106">
        <v>25400</v>
      </c>
    </row>
    <row r="58" spans="2:5" ht="12.75">
      <c r="B58" s="33"/>
      <c r="C58" s="96" t="s">
        <v>139</v>
      </c>
      <c r="D58" s="102"/>
      <c r="E58" s="106">
        <v>1651</v>
      </c>
    </row>
    <row r="59" spans="2:5" ht="12.75">
      <c r="B59" s="33"/>
      <c r="C59" s="96" t="s">
        <v>140</v>
      </c>
      <c r="D59" s="102"/>
      <c r="E59" s="106">
        <v>16510</v>
      </c>
    </row>
    <row r="60" spans="2:5" ht="12.75">
      <c r="B60" s="33"/>
      <c r="C60" s="96" t="s">
        <v>153</v>
      </c>
      <c r="D60" s="102"/>
      <c r="E60" s="106">
        <v>180000</v>
      </c>
    </row>
    <row r="61" spans="2:5" s="36" customFormat="1" ht="13.5" thickBot="1">
      <c r="B61" s="37"/>
      <c r="C61" s="111" t="s">
        <v>56</v>
      </c>
      <c r="D61" s="112">
        <f>SUM(D33:D60)</f>
        <v>882425</v>
      </c>
      <c r="E61" s="112">
        <f>SUM(E33:E60)</f>
        <v>1203706</v>
      </c>
    </row>
    <row r="62" spans="2:5" ht="13.5" thickBot="1">
      <c r="B62" s="27" t="s">
        <v>97</v>
      </c>
      <c r="C62" s="26" t="s">
        <v>98</v>
      </c>
      <c r="D62" s="76">
        <f>+D32+D61</f>
        <v>1604425</v>
      </c>
      <c r="E62" s="77">
        <f>+E32+E61</f>
        <v>1915811</v>
      </c>
    </row>
    <row r="63" spans="2:5" ht="12" customHeight="1">
      <c r="B63" s="38"/>
      <c r="C63" s="39" t="s">
        <v>99</v>
      </c>
      <c r="D63" s="66">
        <f>247579+229395</f>
        <v>476974</v>
      </c>
      <c r="E63" s="91">
        <v>476618</v>
      </c>
    </row>
    <row r="64" spans="2:5" ht="12" customHeight="1">
      <c r="B64" s="38"/>
      <c r="C64" s="11" t="s">
        <v>100</v>
      </c>
      <c r="D64" s="58">
        <v>17642</v>
      </c>
      <c r="E64" s="88">
        <v>17173</v>
      </c>
    </row>
    <row r="65" spans="2:5" ht="12.75">
      <c r="B65" s="38"/>
      <c r="C65" s="11" t="s">
        <v>99</v>
      </c>
      <c r="D65" s="58"/>
      <c r="E65" s="88"/>
    </row>
    <row r="66" spans="2:5" ht="12.75">
      <c r="B66" s="38"/>
      <c r="C66" s="11" t="s">
        <v>101</v>
      </c>
      <c r="D66" s="58">
        <v>1443</v>
      </c>
      <c r="E66" s="88">
        <v>1443</v>
      </c>
    </row>
    <row r="67" spans="2:5" ht="12.75">
      <c r="B67" s="38"/>
      <c r="C67" s="11" t="s">
        <v>102</v>
      </c>
      <c r="D67" s="58">
        <v>1784</v>
      </c>
      <c r="E67" s="88">
        <v>1784</v>
      </c>
    </row>
    <row r="68" spans="2:5" ht="12.75">
      <c r="B68" s="38"/>
      <c r="C68" s="11" t="s">
        <v>103</v>
      </c>
      <c r="D68" s="58">
        <f>2701+3435</f>
        <v>6136</v>
      </c>
      <c r="E68" s="88">
        <v>6136</v>
      </c>
    </row>
    <row r="69" spans="2:5" ht="13.5" thickBot="1">
      <c r="B69" s="38"/>
      <c r="C69" s="40" t="s">
        <v>104</v>
      </c>
      <c r="D69" s="67">
        <v>21503</v>
      </c>
      <c r="E69" s="92">
        <v>21503</v>
      </c>
    </row>
    <row r="70" spans="2:5" ht="13.5" thickBot="1">
      <c r="B70" s="38"/>
      <c r="C70" s="41" t="s">
        <v>32</v>
      </c>
      <c r="D70" s="62">
        <f>SUM(D63:D69)</f>
        <v>525482</v>
      </c>
      <c r="E70" s="82">
        <f>SUM(E63:E69)</f>
        <v>524657</v>
      </c>
    </row>
    <row r="71" spans="2:5" ht="12.75">
      <c r="B71" s="42"/>
      <c r="C71" s="43" t="s">
        <v>105</v>
      </c>
      <c r="D71" s="68">
        <v>200000</v>
      </c>
      <c r="E71" s="91">
        <v>200000</v>
      </c>
    </row>
    <row r="72" spans="2:5" ht="12.75">
      <c r="B72" s="42"/>
      <c r="C72" s="44" t="s">
        <v>106</v>
      </c>
      <c r="D72" s="63">
        <v>29750</v>
      </c>
      <c r="E72" s="88">
        <v>29750</v>
      </c>
    </row>
    <row r="73" spans="2:5" ht="12.75">
      <c r="B73" s="42"/>
      <c r="C73" s="44" t="s">
        <v>107</v>
      </c>
      <c r="D73" s="63">
        <v>10000</v>
      </c>
      <c r="E73" s="88">
        <v>10000</v>
      </c>
    </row>
    <row r="74" spans="2:5" ht="12.75">
      <c r="B74" s="42"/>
      <c r="C74" s="44" t="s">
        <v>108</v>
      </c>
      <c r="D74" s="63">
        <v>35000</v>
      </c>
      <c r="E74" s="88">
        <v>35000</v>
      </c>
    </row>
    <row r="75" spans="2:5" ht="12.75">
      <c r="B75" s="42"/>
      <c r="C75" s="44" t="s">
        <v>105</v>
      </c>
      <c r="D75" s="63"/>
      <c r="E75" s="88"/>
    </row>
    <row r="76" spans="2:5" ht="12.75">
      <c r="B76" s="42"/>
      <c r="C76" s="44" t="s">
        <v>109</v>
      </c>
      <c r="D76" s="63">
        <v>10000</v>
      </c>
      <c r="E76" s="88">
        <v>10000</v>
      </c>
    </row>
    <row r="77" spans="2:5" ht="12.75">
      <c r="B77" s="42"/>
      <c r="C77" s="44" t="s">
        <v>110</v>
      </c>
      <c r="D77" s="63">
        <v>15000</v>
      </c>
      <c r="E77" s="88">
        <v>15000</v>
      </c>
    </row>
    <row r="78" spans="2:5" ht="12.75">
      <c r="B78" s="42"/>
      <c r="C78" s="45" t="s">
        <v>111</v>
      </c>
      <c r="D78" s="69">
        <v>0</v>
      </c>
      <c r="E78" s="88">
        <v>0</v>
      </c>
    </row>
    <row r="79" spans="2:5" ht="12.75">
      <c r="B79" s="42"/>
      <c r="C79" s="46" t="s">
        <v>112</v>
      </c>
      <c r="D79" s="69">
        <v>2000</v>
      </c>
      <c r="E79" s="88">
        <v>2000</v>
      </c>
    </row>
    <row r="80" spans="2:5" ht="12.75">
      <c r="B80" s="42"/>
      <c r="C80" s="46" t="s">
        <v>113</v>
      </c>
      <c r="D80" s="69">
        <v>25000</v>
      </c>
      <c r="E80" s="109">
        <v>25000</v>
      </c>
    </row>
    <row r="81" spans="2:5" ht="13.5" thickBot="1">
      <c r="B81" s="42"/>
      <c r="C81" s="47" t="s">
        <v>149</v>
      </c>
      <c r="D81" s="70"/>
      <c r="E81" s="110">
        <v>1870</v>
      </c>
    </row>
    <row r="82" spans="2:5" ht="13.5" thickBot="1">
      <c r="B82" s="48"/>
      <c r="C82" s="49" t="s">
        <v>114</v>
      </c>
      <c r="D82" s="77">
        <f>SUM(D71:D81)</f>
        <v>326750</v>
      </c>
      <c r="E82" s="77">
        <f>SUM(E71:E81)</f>
        <v>328620</v>
      </c>
    </row>
    <row r="83" spans="2:5" ht="13.5" thickBot="1">
      <c r="B83" s="26" t="s">
        <v>115</v>
      </c>
      <c r="C83" s="50" t="s">
        <v>116</v>
      </c>
      <c r="D83" s="65">
        <f>D82+D70</f>
        <v>852232</v>
      </c>
      <c r="E83" s="78">
        <f>E82+E70</f>
        <v>853277</v>
      </c>
    </row>
    <row r="84" spans="2:5" ht="13.5" thickBot="1">
      <c r="B84" s="51"/>
      <c r="C84" s="46" t="s">
        <v>117</v>
      </c>
      <c r="D84" s="31">
        <v>1250</v>
      </c>
      <c r="E84" s="74">
        <v>1250</v>
      </c>
    </row>
    <row r="85" spans="2:5" ht="13.5" thickBot="1">
      <c r="B85" s="51"/>
      <c r="C85" s="41" t="s">
        <v>32</v>
      </c>
      <c r="D85" s="65">
        <f>+D84</f>
        <v>1250</v>
      </c>
      <c r="E85" s="94">
        <f>+E84</f>
        <v>1250</v>
      </c>
    </row>
    <row r="86" spans="2:5" ht="12.75">
      <c r="B86" s="42"/>
      <c r="C86" s="46" t="s">
        <v>118</v>
      </c>
      <c r="D86" s="31">
        <v>18000</v>
      </c>
      <c r="E86" s="85">
        <v>18000</v>
      </c>
    </row>
    <row r="87" spans="2:5" ht="13.5" thickBot="1">
      <c r="B87" s="42"/>
      <c r="C87" s="47" t="s">
        <v>119</v>
      </c>
      <c r="D87" s="70"/>
      <c r="E87" s="93"/>
    </row>
    <row r="88" spans="2:5" ht="13.5" thickBot="1">
      <c r="B88" s="42"/>
      <c r="C88" s="52" t="s">
        <v>56</v>
      </c>
      <c r="D88" s="71">
        <f>SUM(D86:D87)</f>
        <v>18000</v>
      </c>
      <c r="E88" s="79">
        <f>SUM(E86:E87)</f>
        <v>18000</v>
      </c>
    </row>
    <row r="89" spans="2:5" ht="13.5" thickBot="1">
      <c r="B89" s="27" t="s">
        <v>120</v>
      </c>
      <c r="C89" s="27" t="s">
        <v>121</v>
      </c>
      <c r="D89" s="72">
        <f>+D85+D88</f>
        <v>19250</v>
      </c>
      <c r="E89" s="80">
        <f>+E85+E88</f>
        <v>19250</v>
      </c>
    </row>
    <row r="90" spans="2:5" ht="13.5" thickBot="1">
      <c r="B90" s="27"/>
      <c r="C90" s="50" t="s">
        <v>122</v>
      </c>
      <c r="D90" s="73">
        <v>564395</v>
      </c>
      <c r="E90" s="74">
        <f>564395+1862875+1647181-263310-180000</f>
        <v>3631141</v>
      </c>
    </row>
    <row r="91" spans="2:5" ht="13.5" thickBot="1">
      <c r="B91" s="27" t="s">
        <v>123</v>
      </c>
      <c r="C91" s="27" t="s">
        <v>124</v>
      </c>
      <c r="D91" s="72">
        <f>SUM(D90)</f>
        <v>564395</v>
      </c>
      <c r="E91" s="80">
        <f>SUM(E90)</f>
        <v>3631141</v>
      </c>
    </row>
    <row r="92" spans="2:5" ht="13.5" thickBot="1">
      <c r="B92" s="27" t="s">
        <v>125</v>
      </c>
      <c r="C92" s="52" t="s">
        <v>126</v>
      </c>
      <c r="D92" s="72">
        <f>SUM(D83,D89,D91)</f>
        <v>1435877</v>
      </c>
      <c r="E92" s="80">
        <f>SUM(E83,E89,E91)</f>
        <v>4503668</v>
      </c>
    </row>
    <row r="93" spans="2:5" ht="13.5" thickBot="1">
      <c r="B93" s="53"/>
      <c r="C93" s="54" t="s">
        <v>127</v>
      </c>
      <c r="D93" s="73"/>
      <c r="E93" s="75"/>
    </row>
    <row r="94" spans="2:5" ht="13.5" thickBot="1">
      <c r="B94" s="27" t="s">
        <v>128</v>
      </c>
      <c r="C94" s="52" t="s">
        <v>129</v>
      </c>
      <c r="D94" s="72">
        <f>SUM(D93)</f>
        <v>0</v>
      </c>
      <c r="E94" s="80">
        <f>SUM(E93)</f>
        <v>0</v>
      </c>
    </row>
    <row r="95" spans="2:5" ht="13.5" thickBot="1">
      <c r="B95" s="49" t="s">
        <v>130</v>
      </c>
      <c r="C95" s="55"/>
      <c r="D95" s="72">
        <f>SUM(D94,D92,D62)</f>
        <v>3040302</v>
      </c>
      <c r="E95" s="81">
        <f>SUM(E94,E92,E62)</f>
        <v>6419479</v>
      </c>
    </row>
    <row r="96" ht="12.75">
      <c r="I96" s="3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sheetProtection selectLockedCells="1" selectUnlockedCells="1"/>
  <mergeCells count="3">
    <mergeCell ref="B6:C6"/>
    <mergeCell ref="B3:E3"/>
    <mergeCell ref="B4:E4"/>
  </mergeCells>
  <printOptions horizontalCentered="1"/>
  <pageMargins left="0.2361111111111111" right="0.2361111111111111" top="0.3541666666666667" bottom="0.3541666666666667" header="0.5118055555555555" footer="0.5118055555555555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2016-06-16T05:56:07Z</cp:lastPrinted>
  <dcterms:created xsi:type="dcterms:W3CDTF">2016-06-15T14:00:18Z</dcterms:created>
  <dcterms:modified xsi:type="dcterms:W3CDTF">2016-06-16T05:56:22Z</dcterms:modified>
  <cp:category/>
  <cp:version/>
  <cp:contentType/>
  <cp:contentStatus/>
</cp:coreProperties>
</file>