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6380" windowHeight="8130" tabRatio="784" firstSheet="4" activeTab="14"/>
  </bookViews>
  <sheets>
    <sheet name="1.sz. mell." sheetId="1" r:id="rId1"/>
    <sheet name="1a.sz. mell." sheetId="2" r:id="rId2"/>
    <sheet name="1b.sz. mell." sheetId="14" r:id="rId3"/>
    <sheet name="1c.sz. mell." sheetId="4" r:id="rId4"/>
    <sheet name="2.sz. mell." sheetId="15" r:id="rId5"/>
    <sheet name="3. sz. mell." sheetId="13" r:id="rId6"/>
    <sheet name="3.a.sz. mell." sheetId="11" r:id="rId7"/>
    <sheet name="4.sz. mell." sheetId="8" r:id="rId8"/>
    <sheet name="5.sz. mell." sheetId="9" r:id="rId9"/>
    <sheet name="6.sz. mell." sheetId="10" r:id="rId10"/>
    <sheet name="7. sz. mell." sheetId="17" r:id="rId11"/>
    <sheet name="8. sz. mell." sheetId="19" r:id="rId12"/>
    <sheet name="9. sz. mell." sheetId="16" r:id="rId13"/>
    <sheet name="10. sz. mell." sheetId="12" r:id="rId14"/>
    <sheet name="11. sz. mell." sheetId="18" r:id="rId15"/>
  </sheets>
  <externalReferences>
    <externalReference r:id="rId16"/>
  </externalReferences>
  <definedNames>
    <definedName name="_xlnm.Print_Area" localSheetId="0">'1.sz. mell.'!$A$1:$M$97</definedName>
    <definedName name="_xlnm.Print_Area" localSheetId="1">'1a.sz. mell.'!$A$1:$F$43</definedName>
    <definedName name="_xlnm.Print_Area" localSheetId="4">'2.sz. mell.'!$A$1:$W$70</definedName>
    <definedName name="_xlnm.Print_Area" localSheetId="5">'3. sz. mell.'!$A$1:$O$274</definedName>
  </definedNames>
  <calcPr calcId="114210"/>
</workbook>
</file>

<file path=xl/calcChain.xml><?xml version="1.0" encoding="utf-8"?>
<calcChain xmlns="http://schemas.openxmlformats.org/spreadsheetml/2006/main">
  <c r="J134" i="13"/>
  <c r="I54" i="19"/>
  <c r="I36"/>
  <c r="C16"/>
  <c r="C9"/>
  <c r="I16"/>
  <c r="I14"/>
  <c r="I12"/>
  <c r="I9"/>
  <c r="I11"/>
  <c r="E26"/>
  <c r="D26"/>
  <c r="F48"/>
  <c r="F51"/>
  <c r="I51"/>
  <c r="I48"/>
  <c r="I28"/>
  <c r="I26"/>
  <c r="I22"/>
  <c r="C61" i="1"/>
  <c r="C68"/>
  <c r="C75"/>
  <c r="C96"/>
  <c r="C74"/>
  <c r="C67"/>
  <c r="C60"/>
  <c r="C95"/>
  <c r="C97"/>
  <c r="D61"/>
  <c r="D68"/>
  <c r="D75"/>
  <c r="D82"/>
  <c r="D89"/>
  <c r="D96"/>
  <c r="D88"/>
  <c r="D81"/>
  <c r="D74"/>
  <c r="D67"/>
  <c r="D60"/>
  <c r="D95"/>
  <c r="D97"/>
  <c r="E61"/>
  <c r="E68"/>
  <c r="E75"/>
  <c r="E96"/>
  <c r="E74"/>
  <c r="E67"/>
  <c r="E60"/>
  <c r="E95"/>
  <c r="E97"/>
  <c r="F61"/>
  <c r="F96"/>
  <c r="F60"/>
  <c r="F95"/>
  <c r="F97"/>
  <c r="J193" i="13"/>
  <c r="G61" i="1"/>
  <c r="G96"/>
  <c r="J192" i="13"/>
  <c r="G60" i="1"/>
  <c r="G95"/>
  <c r="G97"/>
  <c r="H61"/>
  <c r="H96"/>
  <c r="H81"/>
  <c r="H60"/>
  <c r="H95"/>
  <c r="H97"/>
  <c r="I61"/>
  <c r="I96"/>
  <c r="I60"/>
  <c r="I95"/>
  <c r="I97"/>
  <c r="J61"/>
  <c r="J96"/>
  <c r="J60"/>
  <c r="J95"/>
  <c r="J97"/>
  <c r="K96"/>
  <c r="K95"/>
  <c r="K97"/>
  <c r="L61"/>
  <c r="L75"/>
  <c r="L89"/>
  <c r="L96"/>
  <c r="L88"/>
  <c r="L60"/>
  <c r="L95"/>
  <c r="L97"/>
  <c r="B61"/>
  <c r="M61"/>
  <c r="B68"/>
  <c r="M68"/>
  <c r="B75"/>
  <c r="M75"/>
  <c r="M82"/>
  <c r="M89"/>
  <c r="M96"/>
  <c r="M88"/>
  <c r="M81"/>
  <c r="B74"/>
  <c r="M74"/>
  <c r="B67"/>
  <c r="M67"/>
  <c r="B60"/>
  <c r="M60"/>
  <c r="M95"/>
  <c r="M97"/>
  <c r="B96"/>
  <c r="B95"/>
  <c r="B97"/>
  <c r="C90"/>
  <c r="D90"/>
  <c r="E90"/>
  <c r="F90"/>
  <c r="G90"/>
  <c r="H90"/>
  <c r="I90"/>
  <c r="J90"/>
  <c r="K90"/>
  <c r="L90"/>
  <c r="M90"/>
  <c r="B90"/>
  <c r="C83"/>
  <c r="D83"/>
  <c r="E83"/>
  <c r="F83"/>
  <c r="G83"/>
  <c r="H83"/>
  <c r="I83"/>
  <c r="J83"/>
  <c r="K83"/>
  <c r="L83"/>
  <c r="M83"/>
  <c r="B83"/>
  <c r="C76"/>
  <c r="D76"/>
  <c r="E76"/>
  <c r="F76"/>
  <c r="G76"/>
  <c r="H76"/>
  <c r="I76"/>
  <c r="J76"/>
  <c r="K76"/>
  <c r="L76"/>
  <c r="M76"/>
  <c r="B76"/>
  <c r="C69"/>
  <c r="D69"/>
  <c r="E69"/>
  <c r="F69"/>
  <c r="G69"/>
  <c r="H69"/>
  <c r="I69"/>
  <c r="J69"/>
  <c r="K69"/>
  <c r="L69"/>
  <c r="M69"/>
  <c r="B69"/>
  <c r="C62"/>
  <c r="D62"/>
  <c r="E62"/>
  <c r="F62"/>
  <c r="G62"/>
  <c r="H62"/>
  <c r="I62"/>
  <c r="J62"/>
  <c r="K62"/>
  <c r="L62"/>
  <c r="M62"/>
  <c r="B14"/>
  <c r="B21"/>
  <c r="B28"/>
  <c r="B35"/>
  <c r="B42"/>
  <c r="B49"/>
  <c r="B41"/>
  <c r="B34"/>
  <c r="B27"/>
  <c r="B20"/>
  <c r="B13"/>
  <c r="B48"/>
  <c r="B50"/>
  <c r="B62"/>
  <c r="C14"/>
  <c r="C49"/>
  <c r="C13"/>
  <c r="C48"/>
  <c r="C50"/>
  <c r="D14"/>
  <c r="D49"/>
  <c r="D13"/>
  <c r="D48"/>
  <c r="D50"/>
  <c r="E14"/>
  <c r="E42"/>
  <c r="E49"/>
  <c r="E41"/>
  <c r="E13"/>
  <c r="E48"/>
  <c r="E50"/>
  <c r="F14"/>
  <c r="F21"/>
  <c r="F28"/>
  <c r="F35"/>
  <c r="F42"/>
  <c r="F49"/>
  <c r="F41"/>
  <c r="F34"/>
  <c r="F27"/>
  <c r="F20"/>
  <c r="F13"/>
  <c r="F48"/>
  <c r="F50"/>
  <c r="G14"/>
  <c r="G42"/>
  <c r="G49"/>
  <c r="G41"/>
  <c r="G13"/>
  <c r="G48"/>
  <c r="G50"/>
  <c r="H21"/>
  <c r="H28"/>
  <c r="H35"/>
  <c r="H49"/>
  <c r="H34"/>
  <c r="H27"/>
  <c r="H20"/>
  <c r="H48"/>
  <c r="H50"/>
  <c r="I42"/>
  <c r="I49"/>
  <c r="I41"/>
  <c r="I48"/>
  <c r="I50"/>
  <c r="J14"/>
  <c r="J49"/>
  <c r="J13"/>
  <c r="J48"/>
  <c r="J50"/>
  <c r="K14"/>
  <c r="K35"/>
  <c r="K49"/>
  <c r="K13"/>
  <c r="K48"/>
  <c r="K50"/>
  <c r="L49"/>
  <c r="L48"/>
  <c r="L50"/>
  <c r="M14"/>
  <c r="M21"/>
  <c r="M28"/>
  <c r="M35"/>
  <c r="M42"/>
  <c r="M49"/>
  <c r="M41"/>
  <c r="M34"/>
  <c r="M27"/>
  <c r="M20"/>
  <c r="M13"/>
  <c r="M48"/>
  <c r="M50"/>
  <c r="B43"/>
  <c r="C43"/>
  <c r="D43"/>
  <c r="E43"/>
  <c r="F43"/>
  <c r="G43"/>
  <c r="H43"/>
  <c r="I43"/>
  <c r="J43"/>
  <c r="K43"/>
  <c r="L43"/>
  <c r="M43"/>
  <c r="B29"/>
  <c r="B36"/>
  <c r="C36"/>
  <c r="D36"/>
  <c r="E36"/>
  <c r="F36"/>
  <c r="G36"/>
  <c r="H36"/>
  <c r="I36"/>
  <c r="J36"/>
  <c r="K36"/>
  <c r="L36"/>
  <c r="M36"/>
  <c r="C29"/>
  <c r="D29"/>
  <c r="E29"/>
  <c r="F29"/>
  <c r="G29"/>
  <c r="H29"/>
  <c r="I29"/>
  <c r="J29"/>
  <c r="K29"/>
  <c r="L29"/>
  <c r="M29"/>
  <c r="B22"/>
  <c r="C22"/>
  <c r="D22"/>
  <c r="E22"/>
  <c r="F22"/>
  <c r="G22"/>
  <c r="H22"/>
  <c r="I22"/>
  <c r="J22"/>
  <c r="K22"/>
  <c r="L22"/>
  <c r="M22"/>
  <c r="B15"/>
  <c r="C15"/>
  <c r="D15"/>
  <c r="E15"/>
  <c r="F15"/>
  <c r="G15"/>
  <c r="H15"/>
  <c r="I15"/>
  <c r="J15"/>
  <c r="K15"/>
  <c r="L15"/>
  <c r="M15"/>
  <c r="G10" i="13"/>
  <c r="K22" i="10"/>
  <c r="K16"/>
  <c r="K23"/>
  <c r="H16"/>
  <c r="I16"/>
  <c r="J16"/>
  <c r="G27"/>
  <c r="G30"/>
  <c r="F16"/>
  <c r="G16"/>
  <c r="D16"/>
  <c r="E16"/>
  <c r="C16"/>
  <c r="C22"/>
  <c r="C23"/>
  <c r="C27"/>
  <c r="C30"/>
  <c r="C31"/>
  <c r="F26" i="19"/>
  <c r="F57"/>
  <c r="I61"/>
  <c r="I60"/>
  <c r="I59"/>
  <c r="I58"/>
  <c r="D16"/>
  <c r="D36"/>
  <c r="D48"/>
  <c r="D51"/>
  <c r="D57"/>
  <c r="E57"/>
  <c r="I57"/>
  <c r="I56"/>
  <c r="I55"/>
  <c r="I53"/>
  <c r="I52"/>
  <c r="E36"/>
  <c r="E48"/>
  <c r="E51"/>
  <c r="I50"/>
  <c r="I49"/>
  <c r="G48"/>
  <c r="I47"/>
  <c r="I46"/>
  <c r="C45"/>
  <c r="I45"/>
  <c r="I44"/>
  <c r="I43"/>
  <c r="I42"/>
  <c r="I41"/>
  <c r="I40"/>
  <c r="I39"/>
  <c r="I38"/>
  <c r="I37"/>
  <c r="I35"/>
  <c r="I34"/>
  <c r="I33"/>
  <c r="I32"/>
  <c r="I31"/>
  <c r="I30"/>
  <c r="I29"/>
  <c r="I27"/>
  <c r="H26"/>
  <c r="I25"/>
  <c r="I24"/>
  <c r="I23"/>
  <c r="I21"/>
  <c r="I20"/>
  <c r="I19"/>
  <c r="I18"/>
  <c r="I17"/>
  <c r="I15"/>
  <c r="I13"/>
  <c r="I10"/>
  <c r="H28" i="17"/>
  <c r="H30"/>
  <c r="H33"/>
  <c r="G33"/>
  <c r="F33"/>
  <c r="E33"/>
  <c r="D33"/>
  <c r="C33"/>
  <c r="B33"/>
  <c r="H23"/>
  <c r="H20"/>
  <c r="H12"/>
  <c r="H14"/>
  <c r="H17"/>
  <c r="G17"/>
  <c r="F17"/>
  <c r="E17"/>
  <c r="B17"/>
  <c r="M32" i="10"/>
  <c r="D22"/>
  <c r="D23"/>
  <c r="D27"/>
  <c r="D30"/>
  <c r="D31"/>
  <c r="E22"/>
  <c r="E23"/>
  <c r="E27"/>
  <c r="E30"/>
  <c r="E31"/>
  <c r="F22"/>
  <c r="F23"/>
  <c r="F27"/>
  <c r="F30"/>
  <c r="F31"/>
  <c r="G22"/>
  <c r="G23"/>
  <c r="G31"/>
  <c r="H22"/>
  <c r="H23"/>
  <c r="H30"/>
  <c r="I22"/>
  <c r="I23"/>
  <c r="I27"/>
  <c r="I30"/>
  <c r="I31"/>
  <c r="J22"/>
  <c r="J23"/>
  <c r="J27"/>
  <c r="J30"/>
  <c r="J31"/>
  <c r="K27"/>
  <c r="K30"/>
  <c r="K31"/>
  <c r="L16"/>
  <c r="L22"/>
  <c r="L23"/>
  <c r="L27"/>
  <c r="L30"/>
  <c r="L31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K15" i="8"/>
  <c r="K17"/>
  <c r="K22"/>
  <c r="K24"/>
  <c r="K26"/>
  <c r="J15"/>
  <c r="N35" i="4"/>
  <c r="N33"/>
  <c r="N30"/>
  <c r="M30"/>
  <c r="N31"/>
  <c r="D35"/>
  <c r="E35"/>
  <c r="F35"/>
  <c r="G35"/>
  <c r="H35"/>
  <c r="I35"/>
  <c r="J35"/>
  <c r="M31"/>
  <c r="M35"/>
  <c r="C35"/>
  <c r="M33"/>
  <c r="L33"/>
  <c r="K33"/>
  <c r="J33"/>
  <c r="I33"/>
  <c r="K31"/>
  <c r="L31"/>
  <c r="J31"/>
  <c r="H31"/>
  <c r="F31"/>
  <c r="D31"/>
  <c r="C31"/>
  <c r="K30"/>
  <c r="N28"/>
  <c r="M28"/>
  <c r="L28"/>
  <c r="K28"/>
  <c r="M26"/>
  <c r="M24"/>
  <c r="M22"/>
  <c r="N20"/>
  <c r="M20"/>
  <c r="L26"/>
  <c r="K26"/>
  <c r="K24"/>
  <c r="K22"/>
  <c r="L20"/>
  <c r="K20"/>
  <c r="J20"/>
  <c r="I20"/>
  <c r="I18"/>
  <c r="M18"/>
  <c r="L18"/>
  <c r="K18"/>
  <c r="J18"/>
  <c r="K16"/>
  <c r="N16"/>
  <c r="M16"/>
  <c r="M14"/>
  <c r="M12"/>
  <c r="N12"/>
  <c r="J16"/>
  <c r="I16"/>
  <c r="I14"/>
  <c r="K14"/>
  <c r="L14"/>
  <c r="J14"/>
  <c r="K12"/>
  <c r="L12"/>
  <c r="I31"/>
  <c r="G31"/>
  <c r="E31"/>
  <c r="G17" i="13"/>
  <c r="G134"/>
  <c r="G193"/>
  <c r="G261"/>
  <c r="I12" i="14"/>
  <c r="K110" i="13"/>
  <c r="K134"/>
  <c r="K193"/>
  <c r="K261"/>
  <c r="I16" i="14"/>
  <c r="I36" i="13"/>
  <c r="I134"/>
  <c r="I193"/>
  <c r="I261"/>
  <c r="I14" i="14"/>
  <c r="J261" i="13"/>
  <c r="I15" i="14"/>
  <c r="I10"/>
  <c r="I11"/>
  <c r="I13"/>
  <c r="I18"/>
  <c r="M139" i="13"/>
  <c r="M189"/>
  <c r="M193"/>
  <c r="M261"/>
  <c r="I24" i="14"/>
  <c r="I20"/>
  <c r="I22"/>
  <c r="I25"/>
  <c r="I26"/>
  <c r="E10"/>
  <c r="E11"/>
  <c r="E12"/>
  <c r="E13"/>
  <c r="E14"/>
  <c r="E15"/>
  <c r="E16"/>
  <c r="E18"/>
  <c r="E20"/>
  <c r="E21"/>
  <c r="E22"/>
  <c r="E23"/>
  <c r="E25"/>
  <c r="E26"/>
  <c r="E30"/>
  <c r="E29"/>
  <c r="E28"/>
  <c r="F31" i="2"/>
  <c r="F42"/>
  <c r="F43"/>
  <c r="F274" i="13"/>
  <c r="G274"/>
  <c r="H274"/>
  <c r="I274"/>
  <c r="J274"/>
  <c r="K274"/>
  <c r="L274"/>
  <c r="M274"/>
  <c r="N274"/>
  <c r="O274"/>
  <c r="E274"/>
  <c r="F268"/>
  <c r="G268"/>
  <c r="H268"/>
  <c r="I268"/>
  <c r="J268"/>
  <c r="K268"/>
  <c r="L268"/>
  <c r="M268"/>
  <c r="N268"/>
  <c r="O268"/>
  <c r="E268"/>
  <c r="F262"/>
  <c r="G262"/>
  <c r="H262"/>
  <c r="I262"/>
  <c r="J260"/>
  <c r="J262"/>
  <c r="K262"/>
  <c r="L262"/>
  <c r="M262"/>
  <c r="N262"/>
  <c r="O33"/>
  <c r="O17"/>
  <c r="O123"/>
  <c r="O110"/>
  <c r="O61"/>
  <c r="O36"/>
  <c r="O134"/>
  <c r="O155"/>
  <c r="O139"/>
  <c r="O189"/>
  <c r="O193"/>
  <c r="O261"/>
  <c r="O262"/>
  <c r="E262"/>
  <c r="F257"/>
  <c r="G257"/>
  <c r="H257"/>
  <c r="I257"/>
  <c r="J257"/>
  <c r="K257"/>
  <c r="L257"/>
  <c r="M257"/>
  <c r="N257"/>
  <c r="O257"/>
  <c r="E257"/>
  <c r="F252"/>
  <c r="G252"/>
  <c r="H252"/>
  <c r="I252"/>
  <c r="J252"/>
  <c r="K252"/>
  <c r="L252"/>
  <c r="M252"/>
  <c r="N252"/>
  <c r="O252"/>
  <c r="E252"/>
  <c r="F245"/>
  <c r="G245"/>
  <c r="H245"/>
  <c r="I245"/>
  <c r="J245"/>
  <c r="K245"/>
  <c r="L245"/>
  <c r="M245"/>
  <c r="N245"/>
  <c r="O245"/>
  <c r="E245"/>
  <c r="F239"/>
  <c r="G239"/>
  <c r="H239"/>
  <c r="I239"/>
  <c r="J239"/>
  <c r="K239"/>
  <c r="L239"/>
  <c r="M239"/>
  <c r="N239"/>
  <c r="O239"/>
  <c r="E239"/>
  <c r="F234"/>
  <c r="G234"/>
  <c r="H234"/>
  <c r="I234"/>
  <c r="J234"/>
  <c r="K234"/>
  <c r="L234"/>
  <c r="M234"/>
  <c r="N234"/>
  <c r="O234"/>
  <c r="E234"/>
  <c r="F230"/>
  <c r="G230"/>
  <c r="H230"/>
  <c r="I230"/>
  <c r="J230"/>
  <c r="K230"/>
  <c r="L230"/>
  <c r="M230"/>
  <c r="N230"/>
  <c r="O230"/>
  <c r="E230"/>
  <c r="F217"/>
  <c r="G217"/>
  <c r="H217"/>
  <c r="I217"/>
  <c r="J217"/>
  <c r="K217"/>
  <c r="L217"/>
  <c r="M217"/>
  <c r="N217"/>
  <c r="O217"/>
  <c r="E217"/>
  <c r="F213"/>
  <c r="G213"/>
  <c r="H213"/>
  <c r="I213"/>
  <c r="J213"/>
  <c r="K213"/>
  <c r="L213"/>
  <c r="M213"/>
  <c r="N213"/>
  <c r="O213"/>
  <c r="E213"/>
  <c r="F209"/>
  <c r="G209"/>
  <c r="H209"/>
  <c r="I209"/>
  <c r="J209"/>
  <c r="K209"/>
  <c r="L209"/>
  <c r="M209"/>
  <c r="N209"/>
  <c r="O209"/>
  <c r="E209"/>
  <c r="F204"/>
  <c r="G204"/>
  <c r="H204"/>
  <c r="I204"/>
  <c r="J204"/>
  <c r="K204"/>
  <c r="L204"/>
  <c r="M204"/>
  <c r="N204"/>
  <c r="O204"/>
  <c r="E204"/>
  <c r="F200"/>
  <c r="G200"/>
  <c r="H200"/>
  <c r="I200"/>
  <c r="J200"/>
  <c r="K200"/>
  <c r="L200"/>
  <c r="M200"/>
  <c r="N200"/>
  <c r="O200"/>
  <c r="E200"/>
  <c r="F194"/>
  <c r="G194"/>
  <c r="H194"/>
  <c r="I194"/>
  <c r="J194"/>
  <c r="K194"/>
  <c r="L194"/>
  <c r="M194"/>
  <c r="N194"/>
  <c r="O194"/>
  <c r="E194"/>
  <c r="F190"/>
  <c r="G190"/>
  <c r="H190"/>
  <c r="I190"/>
  <c r="J190"/>
  <c r="K190"/>
  <c r="L190"/>
  <c r="M190"/>
  <c r="N190"/>
  <c r="O190"/>
  <c r="E190"/>
  <c r="E139"/>
  <c r="F139"/>
  <c r="G139"/>
  <c r="H139"/>
  <c r="I139"/>
  <c r="J139"/>
  <c r="K139"/>
  <c r="N139"/>
  <c r="L138"/>
  <c r="F140"/>
  <c r="G140"/>
  <c r="H140"/>
  <c r="I140"/>
  <c r="J140"/>
  <c r="K140"/>
  <c r="L140"/>
  <c r="M140"/>
  <c r="N140"/>
  <c r="O140"/>
  <c r="E140"/>
  <c r="F135"/>
  <c r="G135"/>
  <c r="H135"/>
  <c r="I135"/>
  <c r="J135"/>
  <c r="K135"/>
  <c r="L135"/>
  <c r="M135"/>
  <c r="N135"/>
  <c r="O135"/>
  <c r="E135"/>
  <c r="F131"/>
  <c r="G131"/>
  <c r="H131"/>
  <c r="I131"/>
  <c r="J131"/>
  <c r="K131"/>
  <c r="L131"/>
  <c r="M131"/>
  <c r="N131"/>
  <c r="O131"/>
  <c r="E131"/>
  <c r="F127"/>
  <c r="G127"/>
  <c r="H127"/>
  <c r="I127"/>
  <c r="J127"/>
  <c r="K127"/>
  <c r="L127"/>
  <c r="M127"/>
  <c r="N127"/>
  <c r="O127"/>
  <c r="E127"/>
  <c r="F111"/>
  <c r="G111"/>
  <c r="H111"/>
  <c r="I111"/>
  <c r="J111"/>
  <c r="K111"/>
  <c r="L111"/>
  <c r="M111"/>
  <c r="N111"/>
  <c r="O111"/>
  <c r="E111"/>
  <c r="F107"/>
  <c r="G107"/>
  <c r="H107"/>
  <c r="I107"/>
  <c r="J107"/>
  <c r="K107"/>
  <c r="L107"/>
  <c r="M107"/>
  <c r="N107"/>
  <c r="O107"/>
  <c r="E107"/>
  <c r="F103"/>
  <c r="G103"/>
  <c r="H103"/>
  <c r="I103"/>
  <c r="J103"/>
  <c r="K103"/>
  <c r="L103"/>
  <c r="M103"/>
  <c r="N103"/>
  <c r="O103"/>
  <c r="E103"/>
  <c r="F93"/>
  <c r="G93"/>
  <c r="H93"/>
  <c r="I93"/>
  <c r="J93"/>
  <c r="K93"/>
  <c r="L93"/>
  <c r="M93"/>
  <c r="N93"/>
  <c r="O93"/>
  <c r="E93"/>
  <c r="E89"/>
  <c r="F89"/>
  <c r="G89"/>
  <c r="H89"/>
  <c r="I89"/>
  <c r="J89"/>
  <c r="K89"/>
  <c r="L89"/>
  <c r="M89"/>
  <c r="N89"/>
  <c r="O89"/>
  <c r="E37"/>
  <c r="F37"/>
  <c r="G37"/>
  <c r="H37"/>
  <c r="I37"/>
  <c r="J37"/>
  <c r="K37"/>
  <c r="L37"/>
  <c r="M37"/>
  <c r="N37"/>
  <c r="O37"/>
  <c r="E18"/>
  <c r="F18"/>
  <c r="G18"/>
  <c r="H18"/>
  <c r="I18"/>
  <c r="J18"/>
  <c r="K18"/>
  <c r="L18"/>
  <c r="M18"/>
  <c r="N18"/>
  <c r="O18"/>
  <c r="E14"/>
  <c r="F14"/>
  <c r="G14"/>
  <c r="H14"/>
  <c r="I14"/>
  <c r="J14"/>
  <c r="K14"/>
  <c r="L14"/>
  <c r="M14"/>
  <c r="N14"/>
  <c r="O14"/>
  <c r="E10"/>
  <c r="F10"/>
  <c r="H10"/>
  <c r="I10"/>
  <c r="J10"/>
  <c r="K10"/>
  <c r="L10"/>
  <c r="M10"/>
  <c r="N10"/>
  <c r="O10"/>
  <c r="E63" i="15"/>
  <c r="E62"/>
  <c r="E57"/>
  <c r="E56"/>
  <c r="E52"/>
  <c r="E51"/>
  <c r="E50"/>
  <c r="E46"/>
  <c r="E45"/>
  <c r="E41"/>
  <c r="E40"/>
  <c r="E39"/>
  <c r="E28"/>
  <c r="E26"/>
  <c r="E25"/>
  <c r="E27"/>
  <c r="E21"/>
  <c r="E20"/>
  <c r="E19"/>
  <c r="E18"/>
  <c r="E17"/>
  <c r="E13"/>
  <c r="E12"/>
  <c r="E11"/>
  <c r="E10"/>
  <c r="E9"/>
  <c r="E8"/>
  <c r="O164" i="13"/>
  <c r="O114"/>
  <c r="O182"/>
  <c r="O102"/>
  <c r="O88"/>
  <c r="O24"/>
  <c r="O27"/>
  <c r="O9"/>
  <c r="O179"/>
  <c r="O67"/>
  <c r="O40"/>
  <c r="O85"/>
  <c r="O82"/>
  <c r="O79"/>
  <c r="O76"/>
  <c r="O73"/>
  <c r="O70"/>
  <c r="O64"/>
  <c r="O58"/>
  <c r="O55"/>
  <c r="O52"/>
  <c r="O49"/>
  <c r="O46"/>
  <c r="O43"/>
  <c r="O126"/>
  <c r="O96"/>
  <c r="O99"/>
  <c r="O106"/>
  <c r="O120"/>
  <c r="O117"/>
  <c r="O21"/>
  <c r="O13"/>
  <c r="O30"/>
  <c r="O176"/>
  <c r="O173"/>
  <c r="O170"/>
  <c r="O167"/>
  <c r="O158"/>
  <c r="O152"/>
  <c r="O149"/>
  <c r="O146"/>
  <c r="O143"/>
  <c r="O161"/>
  <c r="O273"/>
  <c r="O267"/>
  <c r="O251"/>
  <c r="O244"/>
  <c r="O233"/>
  <c r="O229"/>
  <c r="O226"/>
  <c r="O220"/>
  <c r="E216"/>
  <c r="F216"/>
  <c r="G216"/>
  <c r="H216"/>
  <c r="I216"/>
  <c r="J216"/>
  <c r="K216"/>
  <c r="L216"/>
  <c r="M216"/>
  <c r="N216"/>
  <c r="O216"/>
  <c r="O223"/>
  <c r="O212"/>
  <c r="O208"/>
  <c r="O203"/>
  <c r="O199"/>
  <c r="F238"/>
  <c r="F256"/>
  <c r="F17"/>
  <c r="F36"/>
  <c r="F92"/>
  <c r="F110"/>
  <c r="F134"/>
  <c r="F189"/>
  <c r="F193"/>
  <c r="F261"/>
  <c r="G238"/>
  <c r="G256"/>
  <c r="G189"/>
  <c r="G36"/>
  <c r="G92"/>
  <c r="G110"/>
  <c r="H238"/>
  <c r="H256"/>
  <c r="H17"/>
  <c r="H36"/>
  <c r="H92"/>
  <c r="H110"/>
  <c r="H134"/>
  <c r="H189"/>
  <c r="H193"/>
  <c r="H261"/>
  <c r="I17"/>
  <c r="I92"/>
  <c r="I110"/>
  <c r="I189"/>
  <c r="I256"/>
  <c r="I238"/>
  <c r="J92"/>
  <c r="J17"/>
  <c r="J36"/>
  <c r="J110"/>
  <c r="J189"/>
  <c r="J256"/>
  <c r="J238"/>
  <c r="K17"/>
  <c r="K36"/>
  <c r="K92"/>
  <c r="K189"/>
  <c r="K256"/>
  <c r="K238"/>
  <c r="L139"/>
  <c r="L189"/>
  <c r="L17"/>
  <c r="L36"/>
  <c r="L92"/>
  <c r="L110"/>
  <c r="L134"/>
  <c r="L193"/>
  <c r="L256"/>
  <c r="L238"/>
  <c r="L261"/>
  <c r="M256"/>
  <c r="M17"/>
  <c r="M36"/>
  <c r="M92"/>
  <c r="M110"/>
  <c r="M134"/>
  <c r="M238"/>
  <c r="N189"/>
  <c r="N17"/>
  <c r="N36"/>
  <c r="N92"/>
  <c r="N110"/>
  <c r="N134"/>
  <c r="N193"/>
  <c r="N256"/>
  <c r="N238"/>
  <c r="N261"/>
  <c r="O238"/>
  <c r="O256"/>
  <c r="O92"/>
  <c r="E238"/>
  <c r="E256"/>
  <c r="E17"/>
  <c r="E36"/>
  <c r="E92"/>
  <c r="E110"/>
  <c r="E134"/>
  <c r="E189"/>
  <c r="E193"/>
  <c r="E261"/>
  <c r="W14" i="15"/>
  <c r="W33"/>
  <c r="W47"/>
  <c r="W53"/>
  <c r="W58"/>
  <c r="W70"/>
  <c r="W69"/>
  <c r="W64"/>
  <c r="W42"/>
  <c r="W22"/>
  <c r="W29"/>
  <c r="T69"/>
  <c r="T14"/>
  <c r="T22"/>
  <c r="T29"/>
  <c r="T33"/>
  <c r="T42"/>
  <c r="T47"/>
  <c r="T53"/>
  <c r="T58"/>
  <c r="T64"/>
  <c r="T70"/>
  <c r="Q14"/>
  <c r="Q22"/>
  <c r="Q29"/>
  <c r="Q33"/>
  <c r="Q42"/>
  <c r="Q47"/>
  <c r="Q53"/>
  <c r="Q58"/>
  <c r="Q64"/>
  <c r="Q69"/>
  <c r="Q70"/>
  <c r="N14"/>
  <c r="N22"/>
  <c r="N29"/>
  <c r="N33"/>
  <c r="N42"/>
  <c r="N47"/>
  <c r="N53"/>
  <c r="N58"/>
  <c r="N64"/>
  <c r="N69"/>
  <c r="N70"/>
  <c r="H69"/>
  <c r="K69"/>
  <c r="E69"/>
  <c r="K14"/>
  <c r="K22"/>
  <c r="K29"/>
  <c r="K33"/>
  <c r="K42"/>
  <c r="K47"/>
  <c r="K53"/>
  <c r="K58"/>
  <c r="K64"/>
  <c r="K70"/>
  <c r="H14"/>
  <c r="H22"/>
  <c r="H29"/>
  <c r="H33"/>
  <c r="H42"/>
  <c r="H47"/>
  <c r="H53"/>
  <c r="H58"/>
  <c r="H64"/>
  <c r="H70"/>
  <c r="E70"/>
  <c r="E64"/>
  <c r="E60"/>
  <c r="E58"/>
  <c r="E53"/>
  <c r="E47"/>
  <c r="E42"/>
  <c r="E33"/>
  <c r="E31"/>
  <c r="E29"/>
  <c r="E22"/>
  <c r="E14"/>
  <c r="K255" i="13"/>
  <c r="K215"/>
  <c r="K237"/>
  <c r="K138"/>
  <c r="K188"/>
  <c r="K16"/>
  <c r="K35"/>
  <c r="K91"/>
  <c r="K109"/>
  <c r="K133"/>
  <c r="K192"/>
  <c r="K260"/>
  <c r="J255"/>
  <c r="J215"/>
  <c r="J237"/>
  <c r="J138"/>
  <c r="J188"/>
  <c r="J16"/>
  <c r="J35"/>
  <c r="J91"/>
  <c r="J109"/>
  <c r="E31" i="2"/>
  <c r="S58" i="15"/>
  <c r="P58"/>
  <c r="F14"/>
  <c r="I9"/>
  <c r="I10"/>
  <c r="I14"/>
  <c r="L14"/>
  <c r="O14"/>
  <c r="R14"/>
  <c r="U14"/>
  <c r="C14"/>
  <c r="C10" i="14"/>
  <c r="P14" i="15"/>
  <c r="G14"/>
  <c r="J9"/>
  <c r="J10"/>
  <c r="J14"/>
  <c r="M14"/>
  <c r="S14"/>
  <c r="V14"/>
  <c r="D14"/>
  <c r="D10" i="14"/>
  <c r="F22" i="15"/>
  <c r="I22"/>
  <c r="L22"/>
  <c r="O22"/>
  <c r="R22"/>
  <c r="U22"/>
  <c r="C22"/>
  <c r="F29"/>
  <c r="I29"/>
  <c r="L29"/>
  <c r="O29"/>
  <c r="R29"/>
  <c r="U29"/>
  <c r="C29"/>
  <c r="C31"/>
  <c r="C11" i="14"/>
  <c r="G22" i="15"/>
  <c r="J22"/>
  <c r="M22"/>
  <c r="P22"/>
  <c r="S22"/>
  <c r="V22"/>
  <c r="D22"/>
  <c r="G29"/>
  <c r="J29"/>
  <c r="M29"/>
  <c r="P29"/>
  <c r="S29"/>
  <c r="V29"/>
  <c r="D29"/>
  <c r="D31"/>
  <c r="D11" i="14"/>
  <c r="F42" i="15"/>
  <c r="I42"/>
  <c r="L42"/>
  <c r="O42"/>
  <c r="R42"/>
  <c r="U42"/>
  <c r="C42"/>
  <c r="C12" i="14"/>
  <c r="G42" i="15"/>
  <c r="J42"/>
  <c r="M42"/>
  <c r="P42"/>
  <c r="S42"/>
  <c r="V42"/>
  <c r="D42"/>
  <c r="D12" i="14"/>
  <c r="C50" i="15"/>
  <c r="C13" i="14"/>
  <c r="D50" i="15"/>
  <c r="D13" i="14"/>
  <c r="C56" i="15"/>
  <c r="C14" i="14"/>
  <c r="D56" i="15"/>
  <c r="D14" i="14"/>
  <c r="C60" i="15"/>
  <c r="C15" i="14"/>
  <c r="D60" i="15"/>
  <c r="D15" i="14"/>
  <c r="C62" i="15"/>
  <c r="C16" i="14"/>
  <c r="D62" i="15"/>
  <c r="D16" i="14"/>
  <c r="C67" i="15"/>
  <c r="C17" i="14"/>
  <c r="D67" i="15"/>
  <c r="D17" i="14"/>
  <c r="C18"/>
  <c r="D18"/>
  <c r="F47" i="15"/>
  <c r="I47"/>
  <c r="L47"/>
  <c r="O47"/>
  <c r="R47"/>
  <c r="U47"/>
  <c r="C47"/>
  <c r="C20" i="14"/>
  <c r="G47" i="15"/>
  <c r="J47"/>
  <c r="M47"/>
  <c r="P47"/>
  <c r="S47"/>
  <c r="V47"/>
  <c r="D47"/>
  <c r="D20" i="14"/>
  <c r="C51" i="15"/>
  <c r="C21" i="14"/>
  <c r="D51" i="15"/>
  <c r="D21" i="14"/>
  <c r="C57" i="15"/>
  <c r="C22" i="14"/>
  <c r="D57" i="15"/>
  <c r="D22" i="14"/>
  <c r="C63" i="15"/>
  <c r="C23" i="14"/>
  <c r="D63" i="15"/>
  <c r="D23" i="14"/>
  <c r="C68" i="15"/>
  <c r="C24" i="14"/>
  <c r="D68" i="15"/>
  <c r="D24" i="14"/>
  <c r="C25"/>
  <c r="D25"/>
  <c r="C26"/>
  <c r="D26"/>
  <c r="E34" i="13"/>
  <c r="E15"/>
  <c r="E90"/>
  <c r="E108"/>
  <c r="E132"/>
  <c r="E137"/>
  <c r="E187"/>
  <c r="E191"/>
  <c r="E254"/>
  <c r="E214"/>
  <c r="E236"/>
  <c r="E259"/>
  <c r="G10" i="14"/>
  <c r="F34" i="13"/>
  <c r="F15"/>
  <c r="F90"/>
  <c r="F108"/>
  <c r="F132"/>
  <c r="F137"/>
  <c r="F187"/>
  <c r="F191"/>
  <c r="F254"/>
  <c r="F214"/>
  <c r="F236"/>
  <c r="F259"/>
  <c r="G11" i="14"/>
  <c r="G34" i="13"/>
  <c r="G15"/>
  <c r="G90"/>
  <c r="G108"/>
  <c r="G132"/>
  <c r="G137"/>
  <c r="G187"/>
  <c r="G191"/>
  <c r="G254"/>
  <c r="G214"/>
  <c r="G236"/>
  <c r="G259"/>
  <c r="G12" i="14"/>
  <c r="H34" i="13"/>
  <c r="H15"/>
  <c r="H90"/>
  <c r="H108"/>
  <c r="H132"/>
  <c r="H137"/>
  <c r="H187"/>
  <c r="H191"/>
  <c r="H254"/>
  <c r="H214"/>
  <c r="H236"/>
  <c r="H259"/>
  <c r="G13" i="14"/>
  <c r="I34" i="13"/>
  <c r="I15"/>
  <c r="I90"/>
  <c r="I108"/>
  <c r="I132"/>
  <c r="I137"/>
  <c r="I187"/>
  <c r="I191"/>
  <c r="I254"/>
  <c r="I214"/>
  <c r="I236"/>
  <c r="I259"/>
  <c r="G14" i="14"/>
  <c r="J254" i="13"/>
  <c r="J137"/>
  <c r="J187"/>
  <c r="J15"/>
  <c r="J34"/>
  <c r="J90"/>
  <c r="J108"/>
  <c r="J132"/>
  <c r="J191"/>
  <c r="J214"/>
  <c r="J236"/>
  <c r="J259"/>
  <c r="G15" i="14"/>
  <c r="K254" i="13"/>
  <c r="K137"/>
  <c r="K187"/>
  <c r="K15"/>
  <c r="K34"/>
  <c r="K90"/>
  <c r="K108"/>
  <c r="K132"/>
  <c r="K191"/>
  <c r="K214"/>
  <c r="K236"/>
  <c r="K259"/>
  <c r="G16" i="14"/>
  <c r="G18"/>
  <c r="C28"/>
  <c r="G35" i="13"/>
  <c r="G16"/>
  <c r="G91"/>
  <c r="G109"/>
  <c r="G133"/>
  <c r="G138"/>
  <c r="G188"/>
  <c r="G192"/>
  <c r="G255"/>
  <c r="G215"/>
  <c r="G237"/>
  <c r="G260"/>
  <c r="O129"/>
  <c r="E35"/>
  <c r="E16"/>
  <c r="E91"/>
  <c r="E109"/>
  <c r="E133"/>
  <c r="E138"/>
  <c r="E188"/>
  <c r="E192"/>
  <c r="E255"/>
  <c r="E215"/>
  <c r="E237"/>
  <c r="E260"/>
  <c r="F35"/>
  <c r="F16"/>
  <c r="F91"/>
  <c r="F109"/>
  <c r="F133"/>
  <c r="F138"/>
  <c r="F188"/>
  <c r="F192"/>
  <c r="F255"/>
  <c r="F215"/>
  <c r="F237"/>
  <c r="F260"/>
  <c r="I35"/>
  <c r="I16"/>
  <c r="I91"/>
  <c r="I109"/>
  <c r="I133"/>
  <c r="I138"/>
  <c r="I188"/>
  <c r="I192"/>
  <c r="I255"/>
  <c r="I215"/>
  <c r="I237"/>
  <c r="I260"/>
  <c r="H35"/>
  <c r="H16"/>
  <c r="H91"/>
  <c r="H109"/>
  <c r="H133"/>
  <c r="H138"/>
  <c r="H188"/>
  <c r="H192"/>
  <c r="H255"/>
  <c r="H215"/>
  <c r="H237"/>
  <c r="H260"/>
  <c r="D28" i="14"/>
  <c r="L254" i="13"/>
  <c r="L137"/>
  <c r="L187"/>
  <c r="L15"/>
  <c r="L34"/>
  <c r="L90"/>
  <c r="L108"/>
  <c r="L132"/>
  <c r="L191"/>
  <c r="L214"/>
  <c r="L236"/>
  <c r="L259"/>
  <c r="G20" i="14"/>
  <c r="N254" i="13"/>
  <c r="N137"/>
  <c r="N187"/>
  <c r="N15"/>
  <c r="N34"/>
  <c r="N90"/>
  <c r="N108"/>
  <c r="N132"/>
  <c r="N191"/>
  <c r="N214"/>
  <c r="N236"/>
  <c r="N259"/>
  <c r="G22" i="14"/>
  <c r="M254" i="13"/>
  <c r="M137"/>
  <c r="M187"/>
  <c r="M15"/>
  <c r="M34"/>
  <c r="M90"/>
  <c r="M108"/>
  <c r="M132"/>
  <c r="M191"/>
  <c r="M214"/>
  <c r="M236"/>
  <c r="M259"/>
  <c r="G24" i="14"/>
  <c r="G25"/>
  <c r="C29"/>
  <c r="M138" i="13"/>
  <c r="M188"/>
  <c r="M16"/>
  <c r="M35"/>
  <c r="M91"/>
  <c r="M109"/>
  <c r="M133"/>
  <c r="M192"/>
  <c r="M255"/>
  <c r="M215"/>
  <c r="M237"/>
  <c r="M260"/>
  <c r="O184"/>
  <c r="L255"/>
  <c r="L215"/>
  <c r="L237"/>
  <c r="L188"/>
  <c r="L16"/>
  <c r="L35"/>
  <c r="L91"/>
  <c r="L109"/>
  <c r="L133"/>
  <c r="L192"/>
  <c r="L260"/>
  <c r="N255"/>
  <c r="N215"/>
  <c r="N237"/>
  <c r="N138"/>
  <c r="N188"/>
  <c r="N16"/>
  <c r="N35"/>
  <c r="N91"/>
  <c r="N109"/>
  <c r="N133"/>
  <c r="N192"/>
  <c r="N260"/>
  <c r="D29" i="14"/>
  <c r="G26"/>
  <c r="C30"/>
  <c r="D30"/>
  <c r="O125" i="13"/>
  <c r="O48"/>
  <c r="O45"/>
  <c r="O78"/>
  <c r="O63"/>
  <c r="O84"/>
  <c r="O81"/>
  <c r="O39"/>
  <c r="O42"/>
  <c r="O51"/>
  <c r="O54"/>
  <c r="O57"/>
  <c r="O60"/>
  <c r="O66"/>
  <c r="O69"/>
  <c r="O72"/>
  <c r="O75"/>
  <c r="O35"/>
  <c r="O8"/>
  <c r="O12"/>
  <c r="O20"/>
  <c r="O23"/>
  <c r="O26"/>
  <c r="O29"/>
  <c r="O32"/>
  <c r="O16"/>
  <c r="O87"/>
  <c r="O95"/>
  <c r="O98"/>
  <c r="O91"/>
  <c r="O101"/>
  <c r="O105"/>
  <c r="O113"/>
  <c r="O116"/>
  <c r="O119"/>
  <c r="O122"/>
  <c r="O109"/>
  <c r="O133"/>
  <c r="O31"/>
  <c r="O19"/>
  <c r="O22"/>
  <c r="O25"/>
  <c r="O28"/>
  <c r="O15"/>
  <c r="O163"/>
  <c r="O142"/>
  <c r="O145"/>
  <c r="O148"/>
  <c r="O151"/>
  <c r="O154"/>
  <c r="O157"/>
  <c r="O160"/>
  <c r="O166"/>
  <c r="O169"/>
  <c r="O172"/>
  <c r="O175"/>
  <c r="O138"/>
  <c r="O181"/>
  <c r="O178"/>
  <c r="O188"/>
  <c r="O192"/>
  <c r="O207"/>
  <c r="O198"/>
  <c r="O202"/>
  <c r="O211"/>
  <c r="O219"/>
  <c r="O222"/>
  <c r="O225"/>
  <c r="O215"/>
  <c r="O228"/>
  <c r="O232"/>
  <c r="O237"/>
  <c r="O250"/>
  <c r="O243"/>
  <c r="O255"/>
  <c r="O260"/>
  <c r="G53" i="15"/>
  <c r="G33"/>
  <c r="G58"/>
  <c r="G64"/>
  <c r="G69"/>
  <c r="G70"/>
  <c r="S33"/>
  <c r="S53"/>
  <c r="S64"/>
  <c r="S69"/>
  <c r="S70"/>
  <c r="P53"/>
  <c r="P33"/>
  <c r="P64"/>
  <c r="P69"/>
  <c r="P70"/>
  <c r="M53"/>
  <c r="M33"/>
  <c r="M58"/>
  <c r="M64"/>
  <c r="M69"/>
  <c r="M70"/>
  <c r="J33"/>
  <c r="J53"/>
  <c r="J58"/>
  <c r="J64"/>
  <c r="J69"/>
  <c r="J70"/>
  <c r="V33"/>
  <c r="V53"/>
  <c r="V58"/>
  <c r="V64"/>
  <c r="V69"/>
  <c r="V70"/>
  <c r="D70"/>
  <c r="F11" i="11"/>
  <c r="F12"/>
  <c r="F13"/>
  <c r="F14"/>
  <c r="F15"/>
  <c r="F16"/>
  <c r="F17"/>
  <c r="F18"/>
  <c r="F19"/>
  <c r="F20"/>
  <c r="F21"/>
  <c r="F22"/>
  <c r="F23"/>
  <c r="F24"/>
  <c r="F25"/>
  <c r="F26"/>
  <c r="E26"/>
  <c r="D26"/>
  <c r="C26"/>
  <c r="J17" i="8"/>
  <c r="J22"/>
  <c r="J24"/>
  <c r="J26"/>
  <c r="O38" i="13"/>
  <c r="O41"/>
  <c r="O44"/>
  <c r="O47"/>
  <c r="O50"/>
  <c r="O53"/>
  <c r="O56"/>
  <c r="O59"/>
  <c r="O62"/>
  <c r="O65"/>
  <c r="O68"/>
  <c r="O71"/>
  <c r="O74"/>
  <c r="O83"/>
  <c r="O77"/>
  <c r="O80"/>
  <c r="O34"/>
  <c r="E42" i="2"/>
  <c r="E43"/>
  <c r="D33" i="15"/>
  <c r="R53"/>
  <c r="F53"/>
  <c r="I53"/>
  <c r="L53"/>
  <c r="O53"/>
  <c r="U53"/>
  <c r="C53"/>
  <c r="D53"/>
  <c r="O141" i="13"/>
  <c r="O144"/>
  <c r="O147"/>
  <c r="O150"/>
  <c r="O153"/>
  <c r="O156"/>
  <c r="O159"/>
  <c r="O162"/>
  <c r="O165"/>
  <c r="O137"/>
  <c r="O174"/>
  <c r="O171"/>
  <c r="O168"/>
  <c r="O266"/>
  <c r="D10" i="15"/>
  <c r="B12" i="1"/>
  <c r="O124" i="13"/>
  <c r="O7"/>
  <c r="O11"/>
  <c r="O86"/>
  <c r="O94"/>
  <c r="O97"/>
  <c r="O90"/>
  <c r="O100"/>
  <c r="O104"/>
  <c r="O112"/>
  <c r="O115"/>
  <c r="O118"/>
  <c r="O121"/>
  <c r="O108"/>
  <c r="O132"/>
  <c r="D9" i="15"/>
  <c r="D11"/>
  <c r="D12"/>
  <c r="D13"/>
  <c r="D17"/>
  <c r="D18"/>
  <c r="D19"/>
  <c r="D20"/>
  <c r="D21"/>
  <c r="D25"/>
  <c r="D26"/>
  <c r="D27"/>
  <c r="D28"/>
  <c r="D38"/>
  <c r="D39"/>
  <c r="D40"/>
  <c r="D41"/>
  <c r="D45"/>
  <c r="D46"/>
  <c r="D52"/>
  <c r="D58"/>
  <c r="D64"/>
  <c r="D69"/>
  <c r="D8"/>
  <c r="O272" i="13"/>
  <c r="R33" i="15"/>
  <c r="R58"/>
  <c r="R64"/>
  <c r="R69"/>
  <c r="R70"/>
  <c r="F33"/>
  <c r="F58"/>
  <c r="F64"/>
  <c r="F69"/>
  <c r="F70"/>
  <c r="I33"/>
  <c r="I58"/>
  <c r="I64"/>
  <c r="I69"/>
  <c r="I70"/>
  <c r="L33"/>
  <c r="L58"/>
  <c r="L64"/>
  <c r="L69"/>
  <c r="L70"/>
  <c r="O33"/>
  <c r="O58"/>
  <c r="O64"/>
  <c r="O69"/>
  <c r="O70"/>
  <c r="U33"/>
  <c r="U58"/>
  <c r="U64"/>
  <c r="U69"/>
  <c r="U70"/>
  <c r="C70"/>
  <c r="O206" i="13"/>
  <c r="O197"/>
  <c r="O201"/>
  <c r="O210"/>
  <c r="O218"/>
  <c r="O221"/>
  <c r="O224"/>
  <c r="O214"/>
  <c r="O227"/>
  <c r="O231"/>
  <c r="O236"/>
  <c r="O205"/>
  <c r="O183"/>
  <c r="O177"/>
  <c r="O180"/>
  <c r="O187"/>
  <c r="O191"/>
  <c r="N14" i="4"/>
  <c r="N18"/>
  <c r="N22"/>
  <c r="N24"/>
  <c r="N26"/>
  <c r="K12" i="1"/>
  <c r="C12"/>
  <c r="D12"/>
  <c r="E12"/>
  <c r="F12"/>
  <c r="J12"/>
  <c r="M12"/>
  <c r="B40"/>
  <c r="E40"/>
  <c r="F40"/>
  <c r="G40"/>
  <c r="I40"/>
  <c r="M40"/>
  <c r="B33"/>
  <c r="F33"/>
  <c r="K33"/>
  <c r="M33"/>
  <c r="B26"/>
  <c r="M26"/>
  <c r="B19"/>
  <c r="H19"/>
  <c r="M19"/>
  <c r="M47"/>
  <c r="M64"/>
  <c r="E59"/>
  <c r="I26" i="8"/>
  <c r="H26"/>
  <c r="G26"/>
  <c r="F26"/>
  <c r="E26"/>
  <c r="D66" i="1"/>
  <c r="F59"/>
  <c r="F94"/>
  <c r="G59"/>
  <c r="G94"/>
  <c r="H59"/>
  <c r="H94"/>
  <c r="L30" i="4"/>
  <c r="L16"/>
  <c r="L22"/>
  <c r="L24"/>
  <c r="O249" i="13"/>
  <c r="O242"/>
  <c r="O254"/>
  <c r="L87" i="1"/>
  <c r="C64" i="15"/>
  <c r="C58"/>
  <c r="C52"/>
  <c r="C46"/>
  <c r="C45"/>
  <c r="C9"/>
  <c r="C10"/>
  <c r="C11"/>
  <c r="C12"/>
  <c r="C13"/>
  <c r="C8"/>
  <c r="D87" i="1"/>
  <c r="M87"/>
  <c r="D80"/>
  <c r="O271" i="13"/>
  <c r="O265"/>
  <c r="C69" i="15"/>
  <c r="C40"/>
  <c r="C41"/>
  <c r="C39"/>
  <c r="C26"/>
  <c r="C27"/>
  <c r="C28"/>
  <c r="C25"/>
  <c r="C18"/>
  <c r="C19"/>
  <c r="C20"/>
  <c r="C21"/>
  <c r="C17"/>
  <c r="D73" i="1"/>
  <c r="C73"/>
  <c r="B73"/>
  <c r="M73"/>
  <c r="E66"/>
  <c r="E94"/>
  <c r="C66"/>
  <c r="M80"/>
  <c r="K94"/>
  <c r="C92"/>
  <c r="D92"/>
  <c r="E92"/>
  <c r="F92"/>
  <c r="G92"/>
  <c r="H92"/>
  <c r="I92"/>
  <c r="J92"/>
  <c r="K92"/>
  <c r="L92"/>
  <c r="B92"/>
  <c r="B46"/>
  <c r="M57"/>
  <c r="M92"/>
  <c r="G46"/>
  <c r="G47"/>
  <c r="L47"/>
  <c r="I47"/>
  <c r="F47"/>
  <c r="D47"/>
  <c r="M46"/>
  <c r="M63"/>
  <c r="M70"/>
  <c r="M77"/>
  <c r="M84"/>
  <c r="L46"/>
  <c r="K46"/>
  <c r="J46"/>
  <c r="I46"/>
  <c r="H46"/>
  <c r="F46"/>
  <c r="E46"/>
  <c r="D46"/>
  <c r="C46"/>
  <c r="M30"/>
  <c r="M44"/>
  <c r="H47"/>
  <c r="J47"/>
  <c r="E47"/>
  <c r="J59"/>
  <c r="J94"/>
  <c r="B59"/>
  <c r="B66"/>
  <c r="C33" i="15"/>
  <c r="D59" i="1"/>
  <c r="C59"/>
  <c r="O259" i="13"/>
  <c r="D94" i="1"/>
  <c r="C94"/>
  <c r="C47"/>
  <c r="K47"/>
  <c r="I59"/>
  <c r="I94"/>
  <c r="L59"/>
  <c r="L94"/>
  <c r="B47"/>
  <c r="B94"/>
  <c r="M66"/>
  <c r="M59"/>
  <c r="M94"/>
</calcChain>
</file>

<file path=xl/comments1.xml><?xml version="1.0" encoding="utf-8"?>
<comments xmlns="http://schemas.openxmlformats.org/spreadsheetml/2006/main">
  <authors>
    <author>babi.timea</author>
  </authors>
  <commentList>
    <comment ref="L180" authorId="0">
      <text>
        <r>
          <rPr>
            <b/>
            <sz val="8"/>
            <color indexed="81"/>
            <rFont val="Tahoma"/>
            <charset val="238"/>
          </rPr>
          <t>babi.timea:
240-es árfolyam
(középárfolyam 228)</t>
        </r>
        <r>
          <rPr>
            <sz val="8"/>
            <color indexed="81"/>
            <rFont val="Tahoma"/>
            <charset val="238"/>
          </rPr>
          <t xml:space="preserve">
((6448000*240)-400000000)/15=76501</t>
        </r>
      </text>
    </comment>
  </commentList>
</comments>
</file>

<file path=xl/comments2.xml><?xml version="1.0" encoding="utf-8"?>
<comments xmlns="http://schemas.openxmlformats.org/spreadsheetml/2006/main">
  <authors>
    <author>Baloghék</author>
  </authors>
  <commentList>
    <comment ref="D54" authorId="0">
      <text>
        <r>
          <rPr>
            <b/>
            <sz val="8"/>
            <color indexed="81"/>
            <rFont val="Tahoma"/>
            <charset val="238"/>
          </rPr>
          <t xml:space="preserve">Adai pályázat előlege 2.465
 beleadva+31.420 beruházás nem teljesült része
</t>
        </r>
        <r>
          <rPr>
            <sz val="8"/>
            <color indexed="81"/>
            <rFont val="Tahoma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<sst xmlns="http://schemas.openxmlformats.org/spreadsheetml/2006/main" count="1207" uniqueCount="756">
  <si>
    <t>Bevételek</t>
  </si>
  <si>
    <t>e Ft-ban</t>
  </si>
  <si>
    <t>Megnevezés</t>
  </si>
  <si>
    <t>Int. mük.</t>
  </si>
  <si>
    <t>Önk.sajátos</t>
  </si>
  <si>
    <t>Támogatások</t>
  </si>
  <si>
    <t>Felh. és tőkej.</t>
  </si>
  <si>
    <t>Tám.ért.</t>
  </si>
  <si>
    <t>Tám.ért.bev.</t>
  </si>
  <si>
    <t>Végl.átvett</t>
  </si>
  <si>
    <t>Tám.kölcs.</t>
  </si>
  <si>
    <t xml:space="preserve">Előző évi </t>
  </si>
  <si>
    <t>Hitelek,ért.</t>
  </si>
  <si>
    <t>Összes</t>
  </si>
  <si>
    <t>bevételek</t>
  </si>
  <si>
    <t>bevételei</t>
  </si>
  <si>
    <t>bev.mük.c.</t>
  </si>
  <si>
    <t>felh.célra</t>
  </si>
  <si>
    <t>p.esz.mük.c.</t>
  </si>
  <si>
    <t>p.esz.felh.c.</t>
  </si>
  <si>
    <t>v.tér.,ért.p.</t>
  </si>
  <si>
    <t>pm. ig.vét.</t>
  </si>
  <si>
    <t>papír bev.</t>
  </si>
  <si>
    <t>bevétel</t>
  </si>
  <si>
    <t>Kölségvetési szervek bevételei</t>
  </si>
  <si>
    <t>DARKT</t>
  </si>
  <si>
    <t>Szennyvíz társulás</t>
  </si>
  <si>
    <t>Összes bevétel</t>
  </si>
  <si>
    <t>Kiadások</t>
  </si>
  <si>
    <t>Személyi</t>
  </si>
  <si>
    <t>Munkaadói</t>
  </si>
  <si>
    <t xml:space="preserve">Dologi </t>
  </si>
  <si>
    <t>Egyéb f.</t>
  </si>
  <si>
    <t>Ellátottak</t>
  </si>
  <si>
    <t>Tám. ért. kiad.</t>
  </si>
  <si>
    <t>P.eszk.átad.</t>
  </si>
  <si>
    <t>Tart.,kölcsön</t>
  </si>
  <si>
    <t>Felújítás</t>
  </si>
  <si>
    <t>Beruházás</t>
  </si>
  <si>
    <t>juttatás</t>
  </si>
  <si>
    <t>járulék</t>
  </si>
  <si>
    <t>kiadások</t>
  </si>
  <si>
    <t>juttatásai</t>
  </si>
  <si>
    <t>áh.bel.mük.c.</t>
  </si>
  <si>
    <t>átad.áh-n k.m.</t>
  </si>
  <si>
    <t>átad.áh-n k.f.</t>
  </si>
  <si>
    <t>pály.alap,kötv.</t>
  </si>
  <si>
    <t>kiadás</t>
  </si>
  <si>
    <t>Kölségvetési szervek kiadásai</t>
  </si>
  <si>
    <t>Szennyvíztársulás</t>
  </si>
  <si>
    <t>Összes kiadás</t>
  </si>
  <si>
    <t>Ft-ban</t>
  </si>
  <si>
    <t>Ssz.</t>
  </si>
  <si>
    <t>Előirányzat</t>
  </si>
  <si>
    <t>Lakott külterület</t>
  </si>
  <si>
    <t>számított</t>
  </si>
  <si>
    <t>Családsegítés</t>
  </si>
  <si>
    <t>Gyermekjóléti szolgálat</t>
  </si>
  <si>
    <t>Szociális étkeztetés</t>
  </si>
  <si>
    <t>Házi segítségnyujtás</t>
  </si>
  <si>
    <t>Bölcsődei ellátás</t>
  </si>
  <si>
    <t>I.</t>
  </si>
  <si>
    <t>II.</t>
  </si>
  <si>
    <t>Bevétel</t>
  </si>
  <si>
    <t>Kiadás</t>
  </si>
  <si>
    <t>1.</t>
  </si>
  <si>
    <t>1. Működési célú bevételek</t>
  </si>
  <si>
    <t>1. Működési kiadások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</si>
  <si>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</si>
  <si>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</si>
  <si>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</si>
  <si>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</si>
  <si>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</si>
  <si>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</si>
  <si>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</si>
  <si>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</si>
  <si>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</si>
  <si>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12.</t>
  </si>
  <si>
    <t>13.</t>
  </si>
  <si>
    <t>14.</t>
  </si>
  <si>
    <t>1. összesen</t>
  </si>
  <si>
    <t>15.</t>
  </si>
  <si>
    <t>2. Felhalmozási és tőkejellegű bevételek</t>
  </si>
  <si>
    <t>2. Felhalmozási kiadások</t>
  </si>
  <si>
    <t>16.</t>
  </si>
  <si>
    <t>17.</t>
  </si>
  <si>
    <t>18.</t>
  </si>
  <si>
    <t>19.</t>
  </si>
  <si>
    <t>20.</t>
  </si>
  <si>
    <t>21.</t>
  </si>
  <si>
    <t>22.</t>
  </si>
  <si>
    <t>23.</t>
  </si>
  <si>
    <t>2. összesen</t>
  </si>
  <si>
    <t>24.</t>
  </si>
  <si>
    <t>Bevételek összesen</t>
  </si>
  <si>
    <t>Kiadások összesen</t>
  </si>
  <si>
    <t>S.</t>
  </si>
  <si>
    <t>Intézmények</t>
  </si>
  <si>
    <t>Normatív állami</t>
  </si>
  <si>
    <t>Saját bevétel</t>
  </si>
  <si>
    <t>Önfinanszírozó</t>
  </si>
  <si>
    <t>Önkormányzati kieg.</t>
  </si>
  <si>
    <t>sz.</t>
  </si>
  <si>
    <t>Ft</t>
  </si>
  <si>
    <t>hjár.</t>
  </si>
  <si>
    <t>képesség %</t>
  </si>
  <si>
    <t>Alsófokú oktatási intézmény</t>
  </si>
  <si>
    <t>SZKTT működteti</t>
  </si>
  <si>
    <t>Időskorúak nappali szoc.ellátása</t>
  </si>
  <si>
    <t>Házi segítségnyújtás</t>
  </si>
  <si>
    <t xml:space="preserve">Családsegítés </t>
  </si>
  <si>
    <t>Védőnői szolgálat</t>
  </si>
  <si>
    <t>Tanyagondnok</t>
  </si>
  <si>
    <t>Összesen</t>
  </si>
  <si>
    <t>Cím</t>
  </si>
  <si>
    <t>Intézményi működési bevételek</t>
  </si>
  <si>
    <t>Intézményi működési bevételek összesen</t>
  </si>
  <si>
    <t>Önkormányzatok sajátos működési bevételei</t>
  </si>
  <si>
    <t>Helyi adók</t>
  </si>
  <si>
    <t>Magánszemélyek kommunális adója</t>
  </si>
  <si>
    <t>Normatív hozzájárulások</t>
  </si>
  <si>
    <t>Működési célú hitel</t>
  </si>
  <si>
    <t>Felhalmozási célú hitel</t>
  </si>
  <si>
    <t>Kötvénykibocsátás fedezeti tartaléka</t>
  </si>
  <si>
    <t xml:space="preserve">Egyesített Egészségügyi és Szociális Intézmény </t>
  </si>
  <si>
    <t>(önállóan működő költségvetési szerv)</t>
  </si>
  <si>
    <t>Továbbszámlázott szolgáltatások bevételei</t>
  </si>
  <si>
    <t>Kamatbevételek</t>
  </si>
  <si>
    <t>Sándorfalvi Kulturális Központ</t>
  </si>
  <si>
    <t>Önkormányzat mindösszesen</t>
  </si>
  <si>
    <t>Al-</t>
  </si>
  <si>
    <t xml:space="preserve">Személyi </t>
  </si>
  <si>
    <t>M.adói</t>
  </si>
  <si>
    <t>Szoc.</t>
  </si>
  <si>
    <t>Pénzeszk.</t>
  </si>
  <si>
    <t>Felhalm.</t>
  </si>
  <si>
    <t>Tart.P.alap</t>
  </si>
  <si>
    <t>cím</t>
  </si>
  <si>
    <t>juttat.</t>
  </si>
  <si>
    <t>kiad.áh-n b.</t>
  </si>
  <si>
    <t>átad.áh-n k.</t>
  </si>
  <si>
    <t>kölcsön,Pm.</t>
  </si>
  <si>
    <t>Működési kiadások</t>
  </si>
  <si>
    <t>Közvilágítás</t>
  </si>
  <si>
    <t>Egészségügy</t>
  </si>
  <si>
    <t>Szociális ellátás</t>
  </si>
  <si>
    <t>Rendkivüli gy.véd. tám.</t>
  </si>
  <si>
    <t>Természetbeni rgyv.tám.</t>
  </si>
  <si>
    <t>Rendszeres szoc. támogatás</t>
  </si>
  <si>
    <t>Átmeneti szoc. segély</t>
  </si>
  <si>
    <t>Természetbeni átmeneti segély</t>
  </si>
  <si>
    <t>Temetési segély</t>
  </si>
  <si>
    <t>Közgyógyellátás</t>
  </si>
  <si>
    <t>Normatív alapú lakásfenntartás</t>
  </si>
  <si>
    <t>Ápolási díj</t>
  </si>
  <si>
    <t>11.</t>
  </si>
  <si>
    <t>Időskorúak járadéka</t>
  </si>
  <si>
    <t>Köztemetés</t>
  </si>
  <si>
    <t>Bursa Hungarica</t>
  </si>
  <si>
    <t>Adósságcsökkentési  támogatás</t>
  </si>
  <si>
    <t>Polgárőrség támogatása</t>
  </si>
  <si>
    <t>Tűzoltóegyesület támogatása</t>
  </si>
  <si>
    <t>Ált.Iskolai Alapítvány</t>
  </si>
  <si>
    <t>Civil szervezetek pályázati alapja</t>
  </si>
  <si>
    <t>Felhalmozási kiadások</t>
  </si>
  <si>
    <t>Fejl. Kamatkiadások</t>
  </si>
  <si>
    <t xml:space="preserve"> Felhalmozási kiadások összesen</t>
  </si>
  <si>
    <t>Önállóan működő kv. intézm. együtt</t>
  </si>
  <si>
    <t>megnevezése</t>
  </si>
  <si>
    <t>Engedélyezett lészámból</t>
  </si>
  <si>
    <t>Éves</t>
  </si>
  <si>
    <t>létszám</t>
  </si>
  <si>
    <t>enged.létszám</t>
  </si>
  <si>
    <t>szakmai</t>
  </si>
  <si>
    <t>techikai</t>
  </si>
  <si>
    <t>száma</t>
  </si>
  <si>
    <t>(fő)</t>
  </si>
  <si>
    <t>eFt-ban</t>
  </si>
  <si>
    <t>Önállóan működő intézmények</t>
  </si>
  <si>
    <t>Dologi kiadások</t>
  </si>
  <si>
    <t>Egyéb folyó kiadások</t>
  </si>
  <si>
    <t>25.</t>
  </si>
  <si>
    <t>26.</t>
  </si>
  <si>
    <t>.../2009. (II.12.) Ör. 8. sz. melléklete</t>
  </si>
  <si>
    <t>Többéves kihatással járó kötelezettségvállalások</t>
  </si>
  <si>
    <t>Feladat</t>
  </si>
  <si>
    <t xml:space="preserve">Szennyvíz hálózat kiépítéshez hozzájárulás </t>
  </si>
  <si>
    <t xml:space="preserve">Polisz program </t>
  </si>
  <si>
    <t>Controller iktató program</t>
  </si>
  <si>
    <t>Irodagépek karbantartása</t>
  </si>
  <si>
    <t>Kötelezettségvállalások együtt</t>
  </si>
  <si>
    <t>Az önkormányzati lakások eladásából származó</t>
  </si>
  <si>
    <t>hosszú lejáratú követelések állománya</t>
  </si>
  <si>
    <t>Déli Napfény Nonprofit Kft. tagi kölcsön</t>
  </si>
  <si>
    <t xml:space="preserve">556.480 </t>
  </si>
  <si>
    <t xml:space="preserve">         </t>
  </si>
  <si>
    <t>Beadás időpontja</t>
  </si>
  <si>
    <t>Pályázati felhívás címe, kódszáma</t>
  </si>
  <si>
    <t>Pályázat, beruházás megnevezeése</t>
  </si>
  <si>
    <t>Beruházás teljes bekerülési összege</t>
  </si>
  <si>
    <t>Támogatási szerződés szerinti költség</t>
  </si>
  <si>
    <t>Pályázati önerő</t>
  </si>
  <si>
    <t>Igényelt támogatás</t>
  </si>
  <si>
    <t>Önkormányzat</t>
  </si>
  <si>
    <t>Ingyenes bölcsődei étkeztetés</t>
  </si>
  <si>
    <t>Önkormányzat  müködési kiad. összesen</t>
  </si>
  <si>
    <t>Önkormányzat  kiadások összesen</t>
  </si>
  <si>
    <t>Vérvétel</t>
  </si>
  <si>
    <t>Működési kiadások:</t>
  </si>
  <si>
    <t>(önállóan működő és gazdálkodó költségvetési szerv)</t>
  </si>
  <si>
    <t xml:space="preserve"> </t>
  </si>
  <si>
    <t>Önkormányzat gazd. műk. bev.</t>
  </si>
  <si>
    <t>Önkormányzat gazd. műk. kiadásai</t>
  </si>
  <si>
    <t>Közfoglalkoztatottak</t>
  </si>
  <si>
    <t>EESZI</t>
  </si>
  <si>
    <t>illetménykeret</t>
  </si>
  <si>
    <t>Egyházi támogatás (2012-2016.)</t>
  </si>
  <si>
    <t>2011.</t>
  </si>
  <si>
    <t>HU-SRB/1002/222/128 SF-ADA-MSC</t>
  </si>
  <si>
    <t>STAMI pályázat</t>
  </si>
  <si>
    <t>Foglalkoztatást helyettesítő támogatás</t>
  </si>
  <si>
    <t>Háziorvosi rendelő üzemeltetése</t>
  </si>
  <si>
    <t xml:space="preserve">KEOP-1.3.0/09-11-2011-0049 </t>
  </si>
  <si>
    <t>Ivóvízminőség-javító program Sándorfalva Városában</t>
  </si>
  <si>
    <t>Piac fejlesztés</t>
  </si>
  <si>
    <t>Központosított előirányzatok</t>
  </si>
  <si>
    <t>Egyéb sajátos bevétel</t>
  </si>
  <si>
    <t>2011. évi tény</t>
  </si>
  <si>
    <t>5.000</t>
  </si>
  <si>
    <t xml:space="preserve">Sándorfalvi Kulturális Központ </t>
  </si>
  <si>
    <t>Fajlagos költség</t>
  </si>
  <si>
    <t>Feladatmutató</t>
  </si>
  <si>
    <t>I. Helyi önkormányzatok működésének általános támogatása</t>
  </si>
  <si>
    <t>Önkormányzati hivatal működésének támogatása</t>
  </si>
  <si>
    <t>Zöldterület-gazdálkodás</t>
  </si>
  <si>
    <t>Köztemető</t>
  </si>
  <si>
    <t>Közutak fenntartása</t>
  </si>
  <si>
    <t>39,022 km</t>
  </si>
  <si>
    <t>Beszámítás összege</t>
  </si>
  <si>
    <t>iparűzési adóerőképesség</t>
  </si>
  <si>
    <t>Pénzbeni szoc. juttatás</t>
  </si>
  <si>
    <t>8190 fő</t>
  </si>
  <si>
    <t>8910 fő</t>
  </si>
  <si>
    <t>105 fő</t>
  </si>
  <si>
    <t>31 fő</t>
  </si>
  <si>
    <t>24 hó</t>
  </si>
  <si>
    <t>Időskorúak int. ellátása</t>
  </si>
  <si>
    <t>26 fő</t>
  </si>
  <si>
    <t>42 fő</t>
  </si>
  <si>
    <t>Könyvtár támogatása</t>
  </si>
  <si>
    <t>Egyéb kötelező önkormányzati feladatok</t>
  </si>
  <si>
    <t>Helyi önkormányzatok működésének általános támogatása</t>
  </si>
  <si>
    <t>14 fő</t>
  </si>
  <si>
    <t>Összes állami forrás:</t>
  </si>
  <si>
    <t>Sándorfalva Városi Önkormányzat 2013. évi összes bevételei eFt-ban</t>
  </si>
  <si>
    <t>ÖSSZESEN 2013</t>
  </si>
  <si>
    <t>SKK</t>
  </si>
  <si>
    <t>I. Működési bevételek</t>
  </si>
  <si>
    <t>Közhatalmi bevételek</t>
  </si>
  <si>
    <t>Intézményi működéshez kapcsolódó egyéb bevételek</t>
  </si>
  <si>
    <t>Általános forgalmi adó bevételek, visszatérülések</t>
  </si>
  <si>
    <t>Önkormányzatok sajátos működési bevétele</t>
  </si>
  <si>
    <t>Építményadó/telekadó</t>
  </si>
  <si>
    <t>Pótlékok,bírságok</t>
  </si>
  <si>
    <t>Helyi adók összesen</t>
  </si>
  <si>
    <t>Átengedett központi adók, bírságok, díjak</t>
  </si>
  <si>
    <t>Személyi jövedelemadó helyben maradó része</t>
  </si>
  <si>
    <t>Jövedelemdifferenciálódás mérséklése</t>
  </si>
  <si>
    <t>Gépjárműadó (40%-a)</t>
  </si>
  <si>
    <t>Bírság</t>
  </si>
  <si>
    <t>Átengedett központi adók, bírságok, díjak összesen</t>
  </si>
  <si>
    <t>I. Működési bevételek összesen</t>
  </si>
  <si>
    <t>II. Támogatások</t>
  </si>
  <si>
    <t>Önkormányzatok költségvetési támogatása</t>
  </si>
  <si>
    <t>Normatív, kötött hozzájárulások</t>
  </si>
  <si>
    <t>II. Támogatások összesen</t>
  </si>
  <si>
    <t>III. Felhalmozási és tőke bevételek</t>
  </si>
  <si>
    <t>Tárgyi eszközök és immateriális javak értékesítése</t>
  </si>
  <si>
    <t>Sajátos felhalmozási és tőke bevételek(lakásértékesítés,osztalék,hozam)</t>
  </si>
  <si>
    <t>III. Felhalmozási és tőke bevételek összesen</t>
  </si>
  <si>
    <t>IV. Támogatásértékű bevételek</t>
  </si>
  <si>
    <t>Támogatásértékű működési bevételek</t>
  </si>
  <si>
    <t>Támogatásértékű felhalmozási bevételek</t>
  </si>
  <si>
    <t>Előző évi kiegészítések, visszatérülések</t>
  </si>
  <si>
    <t>IV Támogatásértékű bevételek összesen</t>
  </si>
  <si>
    <t>V. Véglegesen átvett pénzeszközök</t>
  </si>
  <si>
    <t>Működési célra átvett pénzeszköz</t>
  </si>
  <si>
    <t>Felhalmozási célra átvett pénzeszköz</t>
  </si>
  <si>
    <t>V. Véglegesen átvett pénzeszközök összesen</t>
  </si>
  <si>
    <t>VI. Támogatási kölcsönök visszatérülése</t>
  </si>
  <si>
    <t>VII. Belső finanszírozás bevételei</t>
  </si>
  <si>
    <t>Előző évi működési célú pénzmaradvány igénybevétele</t>
  </si>
  <si>
    <t>Előző évi felhalmozási célú pénzmaradvány igénybevétele</t>
  </si>
  <si>
    <t>VII. Belső finanszírozás bevételei összesen</t>
  </si>
  <si>
    <t>VIII. Külső finanszírozás bevételei</t>
  </si>
  <si>
    <t>VIII. Külső finanszírozás bevételei összesen</t>
  </si>
  <si>
    <t>Bevételek mindösszesen:</t>
  </si>
  <si>
    <t>2011 - 2013. év</t>
  </si>
  <si>
    <t>2013. évi tervezett</t>
  </si>
  <si>
    <t>474 ha</t>
  </si>
  <si>
    <t>25,98 fő</t>
  </si>
  <si>
    <t>Terv</t>
  </si>
  <si>
    <t>Felhalmozás és tőkebevételek</t>
  </si>
  <si>
    <t>Véglegesen átvett pénzeszközök működési célra</t>
  </si>
  <si>
    <t>Véglegesen átvett pénzeszközök felhalmozási célra</t>
  </si>
  <si>
    <t>Támogatási kölcsönök visszatérülése</t>
  </si>
  <si>
    <t>Előző évi felhalmozási pénzmaradvány igénybevétele</t>
  </si>
  <si>
    <t>Személyi juttatás</t>
  </si>
  <si>
    <t>Munkaadói járulék</t>
  </si>
  <si>
    <t>Ellátottak pénzbeni juttatásai</t>
  </si>
  <si>
    <t>Támogatásértékű kiadás áht-n belülre működési célra</t>
  </si>
  <si>
    <t>Pénzeszköz átadás áht-n kívül működési célra</t>
  </si>
  <si>
    <t>Pénzeszköz átadás áht-n kívül felhalmozási célra</t>
  </si>
  <si>
    <t>Felhalmozási tartalék</t>
  </si>
  <si>
    <t>Fejlesztés</t>
  </si>
  <si>
    <t>2013. évben</t>
  </si>
  <si>
    <t>Megnevezés 2013</t>
  </si>
  <si>
    <t>Sándorvalva Város 2013. évi kiadásai</t>
  </si>
  <si>
    <t>Ebből:</t>
  </si>
  <si>
    <t>Összes kiadás 2013</t>
  </si>
  <si>
    <t>Egyéb</t>
  </si>
  <si>
    <t>Óvoda fejlesztés</t>
  </si>
  <si>
    <t>Tőketörlesztés</t>
  </si>
  <si>
    <t>Városgazdálkodás</t>
  </si>
  <si>
    <t>Ebrendészet</t>
  </si>
  <si>
    <t>Önkormányzatok és társulások elszámolásai</t>
  </si>
  <si>
    <t>Alapfokú oktatás (Iskola, óvoda)</t>
  </si>
  <si>
    <t>Településfejlesztés</t>
  </si>
  <si>
    <t>Köztemető fenntartása</t>
  </si>
  <si>
    <t>Helyi adóval kapcsolatos feladatok</t>
  </si>
  <si>
    <t>Gazdaságszervezéssel kapcsolatos feladatok</t>
  </si>
  <si>
    <t>Hivatali igazgatási kiadások</t>
  </si>
  <si>
    <t>Háziorvosi rendelő bérleti díja</t>
  </si>
  <si>
    <t>Közterületfelügyelet</t>
  </si>
  <si>
    <t>Nem lakóingatlan bérbeadása, üzemeltetése</t>
  </si>
  <si>
    <t>Önkormányzati jogalkotás</t>
  </si>
  <si>
    <t>Sf-Szatymaz Szennyvíz Cstorna beruházó Társulás műk. hj.</t>
  </si>
  <si>
    <t>Ár- és belvízvédelem</t>
  </si>
  <si>
    <t>Csapadékvíz elvezető csatorna tervezése</t>
  </si>
  <si>
    <t>KEOP Épületenergetikai fejlesztések</t>
  </si>
  <si>
    <t>Falumegújítás- és fejlesztés(VM)-Nádastó szabadidőpark fejlesztése</t>
  </si>
  <si>
    <t>Közmunka program</t>
  </si>
  <si>
    <t>Üdülőhelyi feladatok támogatása</t>
  </si>
  <si>
    <t>Sf-Szatymaz Szennyvíz Beruházó Társulás</t>
  </si>
  <si>
    <t>Dél-Alföldi Regionális Környezetvédelmi Társulás</t>
  </si>
  <si>
    <t>Sándorfalva-Szatymaz Szennyvíz Beruházó Társulás</t>
  </si>
  <si>
    <t>Sportfeladat</t>
  </si>
  <si>
    <t>SÖV Kft. támogatása</t>
  </si>
  <si>
    <t>(iskola, óvoda, gyermekétkeztetés)</t>
  </si>
  <si>
    <t>Közfoglalkoztatás</t>
  </si>
  <si>
    <t xml:space="preserve">2. </t>
  </si>
  <si>
    <t>Közös Önkormányzati Hivatal gazd.mük. bev.</t>
  </si>
  <si>
    <t>Közös Önkormányzati Hivatal gazd.mük. kiadásai</t>
  </si>
  <si>
    <t>Közös Önkormányzati Hivatal</t>
  </si>
  <si>
    <t>KÖH</t>
  </si>
  <si>
    <t>Közös Önkormányzati Hivatal működési kiadások</t>
  </si>
  <si>
    <t>Közös Önkormányzati Hivatal kiadások összesen</t>
  </si>
  <si>
    <t>2012. évi záró</t>
  </si>
  <si>
    <t>2013.évi</t>
  </si>
  <si>
    <t>létszámváltozás</t>
  </si>
  <si>
    <t>2013. évi</t>
  </si>
  <si>
    <t>Készfizető kezességvállalás SFÜ Kft hitelfelvételéhez Szatymaz és Vidéke Takarékszövetkezet</t>
  </si>
  <si>
    <t>73/2012 (IV.26.) Kt.</t>
  </si>
  <si>
    <t>Készfizető kezességvállalás SFÜ Kft. hitelfelvételéhez Raiffeisen Bank</t>
  </si>
  <si>
    <t>Készfizető kezességvállalás Szennyvíztársulat hitelfelvételéhez</t>
  </si>
  <si>
    <t>99/2010. (VI.10.) Kt.</t>
  </si>
  <si>
    <t>Kötvénykibocsátás</t>
  </si>
  <si>
    <t>Önkormányzat adósságállománya /mérlegből/</t>
  </si>
  <si>
    <t xml:space="preserve">Önkormányzat által adott kedvezmények </t>
  </si>
  <si>
    <t xml:space="preserve">Az Önkományzat által nyújtott kölcsönök </t>
  </si>
  <si>
    <t>94/2011. (IX.29.) Kt.</t>
  </si>
  <si>
    <t>2012.</t>
  </si>
  <si>
    <t>Egyéb sajátos folyó bevétel- bérlakás bérleti díja</t>
  </si>
  <si>
    <t>Lakásgazdálkodás</t>
  </si>
  <si>
    <t>Civil szervezetek támogatása</t>
  </si>
  <si>
    <t>STAMI-Ada pályázat</t>
  </si>
  <si>
    <t>Víziközmű Társulat érdekeltségi hj.</t>
  </si>
  <si>
    <t>Óvodafejlesztés</t>
  </si>
  <si>
    <t>Falumegújítás-Nádastó</t>
  </si>
  <si>
    <t>Piacfejlesztés</t>
  </si>
  <si>
    <t>TP-1-2012/1389</t>
  </si>
  <si>
    <t>Sándorfalva helyi piacának fejlesztése</t>
  </si>
  <si>
    <t>Sándorfalvi óvoda fejlesztése</t>
  </si>
  <si>
    <t>DAOP-4.2.1-11-2012-0018</t>
  </si>
  <si>
    <t>(köztisztviselő 26 fő + polgármester+1 közalkalmazott+
1 munkaszerződéssel)</t>
  </si>
  <si>
    <t>Közművelődési érdekelségnövelő támogatás önereje</t>
  </si>
  <si>
    <t>2013. évi mód.</t>
  </si>
  <si>
    <t>Mód.</t>
  </si>
  <si>
    <t>Ökormányzat</t>
  </si>
  <si>
    <t>mód.</t>
  </si>
  <si>
    <t>Működési tartalék</t>
  </si>
  <si>
    <t>Fejlesztések tartaléka kötvénytörlesztésre és beruházásokhoz kapcsolódó feladatokra</t>
  </si>
  <si>
    <t>Ivóvíz minőség javító pályázat</t>
  </si>
  <si>
    <t>Sándorfalva Városi Önkormányzat</t>
  </si>
  <si>
    <t>KEOP Helyi hő, hűtési és villamos energia igény kielégítése megújuló energiaforrásokkal (SZIKK)</t>
  </si>
  <si>
    <t>KEOP Napelemes rendszer kiépítése a Pallavicini Sándor Általános Iskolán</t>
  </si>
  <si>
    <t>Alföldvíz Zrt. Részvényvásárlás</t>
  </si>
  <si>
    <t>Települési szilárdhulladék gazdálkodási rendszerek továbbfejlesztése DHGT</t>
  </si>
  <si>
    <t>LEADER (VM)- Helyi vidékfejlesztési stratégiák fejezet</t>
  </si>
  <si>
    <t>Költségvetési egyenleg:</t>
  </si>
  <si>
    <t>Működési egyenleg:</t>
  </si>
  <si>
    <t>Felhalmozási egyenleg:</t>
  </si>
  <si>
    <t>Rendkívüli gyermekvédelmi tám. természetbeni juttatás</t>
  </si>
  <si>
    <t>Óvodáztatási támogatás</t>
  </si>
  <si>
    <t>II. Normatív kötött felhasználású támigatások</t>
  </si>
  <si>
    <t>Normatív kötött felhasználású támogatások</t>
  </si>
  <si>
    <t>Rendszeres szociális segély</t>
  </si>
  <si>
    <t>Adósságkezelési támogatás</t>
  </si>
  <si>
    <t>Lakásfenntartási támogatás</t>
  </si>
  <si>
    <t>Rendk. gyvéd. tám. természetbeni juttatás</t>
  </si>
  <si>
    <t>Időskorúak ellátása</t>
  </si>
  <si>
    <t>Kötvény törlesztés (tőke+kamat)</t>
  </si>
  <si>
    <t>KEOP-Napelem (SZIKK)</t>
  </si>
  <si>
    <t>KEOP-Épületenergetika (KÖH)</t>
  </si>
  <si>
    <t>KEOP- Napelem (Iskola)</t>
  </si>
  <si>
    <t>577.665</t>
  </si>
  <si>
    <t>Köznevelési intézmények működtetésének támogatása</t>
  </si>
  <si>
    <t>tény</t>
  </si>
  <si>
    <t>terv</t>
  </si>
  <si>
    <t>%</t>
  </si>
  <si>
    <t>Tény</t>
  </si>
  <si>
    <t>Iparűzési adó/idegenforgalmi adó</t>
  </si>
  <si>
    <t>2012. évi tény</t>
  </si>
  <si>
    <t>2013. évi tény</t>
  </si>
  <si>
    <t>Sándorfalva Város Központi költségvetésből származó forrásai</t>
  </si>
  <si>
    <t>Szerkezetátalakítási tartalék</t>
  </si>
  <si>
    <t>Egyéb működési célú központi támogatás</t>
  </si>
  <si>
    <t>tény.</t>
  </si>
  <si>
    <t>Teljesítés</t>
  </si>
  <si>
    <t>Nyitó</t>
  </si>
  <si>
    <t>Záró</t>
  </si>
  <si>
    <t>ESZKÖZÖK</t>
  </si>
  <si>
    <t>3. Vagyoni értékű jogok (111-ből, 112-ből)</t>
  </si>
  <si>
    <t>I. Immateriális javak összesen (01+...+06)</t>
  </si>
  <si>
    <t>1. Ingatlanok és a kapcsolódó vagyoni értékű jogok (121.,122-ből)</t>
  </si>
  <si>
    <t>2. Gépek, berendezések és felszerelések (1311.,1312-ből)</t>
  </si>
  <si>
    <t>3. Járművek (1321.,1322-ből)</t>
  </si>
  <si>
    <t>4. Tenyészállatok (141.,142-ből)</t>
  </si>
  <si>
    <t>5. Beruházások,felújítások (122-ből,127.,1312-ből,1317.,1322-ből,1327.,142-ből,147.)</t>
  </si>
  <si>
    <t>II. Tárgyi eszközök összesen (08+...+15)</t>
  </si>
  <si>
    <t>1. Tartós részesedés (171., 1751.)</t>
  </si>
  <si>
    <t>2. Tartós hitelviszonyt megtestesítő értékpapír (172-174.,1752.)</t>
  </si>
  <si>
    <t>3. Tartósan adott kölcsön (191-194-ből,1981-ből)</t>
  </si>
  <si>
    <t>4. Hosszú lejáratú betétek (178., 1988.)</t>
  </si>
  <si>
    <t>5. Egyéb hosszú lejáratú követelések (195-ből, 1982-ből)</t>
  </si>
  <si>
    <t>III. Befektetett pénzügyi eszközök összesen (17+19+20+21+24+25)</t>
  </si>
  <si>
    <t>1. Üzemeltetésre, kezelésre átadott eszközök (161., 162.)</t>
  </si>
  <si>
    <t>3. Vagyonkezelésbe adott eszközök (167., 168.)</t>
  </si>
  <si>
    <t>5. Üzemeltetésre, kezelésre átadott, koncesszióba, vagyonkezelésbe adott, illetve vagyonkezelésbe vett eszközök értékhelyesbítése (169.)</t>
  </si>
  <si>
    <t>A) BEFEKTETETT ESZKÖZÖK ÖSSZESEN (07+16+26+32)</t>
  </si>
  <si>
    <t>1. Anyagok (21., 241.)</t>
  </si>
  <si>
    <t>5/a Áruk, betétdíja gönyölegek, közvetített szolgáltatások (22., 231., 232., 234., 242., 243., 244., 246.)</t>
  </si>
  <si>
    <t>I. Készletek összesen (34+…+39)</t>
  </si>
  <si>
    <t>1. Követelések áruszállításból és szolgáltatásból (vevők) (282., 283., 284., 2882., 2883., 2884.)</t>
  </si>
  <si>
    <t>2. Adósok (281., 2881.)</t>
  </si>
  <si>
    <t>4. Egyéb követelések (285-287., 2885-2887., 19-ből)</t>
  </si>
  <si>
    <t>II. Követelések összesen (41+42+43+45)</t>
  </si>
  <si>
    <t>III. Értékpapírok összesen (53+56)</t>
  </si>
  <si>
    <t>1. Pénztárak, csekkek, betétkönyvek (31.)</t>
  </si>
  <si>
    <t>2. Költségvetési pénzforgalmi számlák (32.)</t>
  </si>
  <si>
    <t>4. Idegen pénzeszközök számlái (35-36.)</t>
  </si>
  <si>
    <t>IV. Pénzeszközök összesen (60+61+64+65)</t>
  </si>
  <si>
    <t>1. Költségvetési aktív függő elszámolások (391.)</t>
  </si>
  <si>
    <t>2. Költségvetési aktív átfutó elszámolások (392., 395., 396., 398.)</t>
  </si>
  <si>
    <t>3. Költségvetési aktív kiegyenlítő elszámolások (394.)</t>
  </si>
  <si>
    <t>4. Költségvetésen kívüli aktív pénzügyi elszámolások (399.)</t>
  </si>
  <si>
    <t>V. Egyéb aktív pénzügyi elszámolások összesen (69+...+72)</t>
  </si>
  <si>
    <t>B) FORGÓESZKÖZÖK ÖSSZESEN (40+52+59+68+73)</t>
  </si>
  <si>
    <t>ESZKÖZÖK ÖSSZESEN (33+74)</t>
  </si>
  <si>
    <t>FORRÁSOK</t>
  </si>
  <si>
    <t>1</t>
  </si>
  <si>
    <t>1. Kezelésbe vett eszközök tartós tőkéje (4111.)</t>
  </si>
  <si>
    <t>2. Saját tulajdonban lévő eszközök tartós tőkéje (4112.)</t>
  </si>
  <si>
    <t>I. Tartós tőke (76+77)</t>
  </si>
  <si>
    <t>1. Kezelésbe vett eszközök tőkeváltozása (412.)</t>
  </si>
  <si>
    <t>2. Saját tulajdonban lévő eszközök tőkeváltozása (413.)</t>
  </si>
  <si>
    <t>II. Tőkeváltozások (79+80)</t>
  </si>
  <si>
    <t>2. Saját tulajdonban lévő eszközök értékelési tartaléka (4172.)</t>
  </si>
  <si>
    <t>III. Értékelési tartalék (82+83)</t>
  </si>
  <si>
    <t>D) SAJÁT TŐKE ÖSSZESEN (78+81+84)</t>
  </si>
  <si>
    <t>1. Költségvetési tartalék elszámolása (4211., 4214.) (87+88)</t>
  </si>
  <si>
    <t>Ebből: - tárgyévi költségvetési tartalék elszámolása (4211.)</t>
  </si>
  <si>
    <t>- előző év(ek) költségvetési tartalék elszámolása (4214.)</t>
  </si>
  <si>
    <t>2. Költségvetési pénzmaradvány (4212.)</t>
  </si>
  <si>
    <t>3. Költségvetési kiadási megtakarítás (425.)</t>
  </si>
  <si>
    <t>4. Költségvetési bevételi lemaradás (426.)</t>
  </si>
  <si>
    <t>5. Előirányzat-maradvány (424.)</t>
  </si>
  <si>
    <t>I. Költségvetési tartalékok összesen (86+89+...+92)</t>
  </si>
  <si>
    <t>1. Vállalkozási tartalék elszámolása (4221., 4224.) (95+96)</t>
  </si>
  <si>
    <t>2. Vállalkozási maradvány (4222., 4223.)</t>
  </si>
  <si>
    <t>3. Vállalkozási kiadási megtakarítás (427.)</t>
  </si>
  <si>
    <t>4. Vállalkozási bevételi lemaradás (428.)</t>
  </si>
  <si>
    <t>II. Vállalkozási tartalékok összesen (94+97+98+99)</t>
  </si>
  <si>
    <t>E) TARTALÉKOK ÖSSZESEN (93+100)</t>
  </si>
  <si>
    <t>2. Tartozások fejlesztési célú kötvénykibocsátásból (43411-ből)</t>
  </si>
  <si>
    <t>I. Hosszú lejáratú kötelezettségek összesen (102+…+107)</t>
  </si>
  <si>
    <t>2. Rövid lejáratú hitelek (4311-ből, 4321-ből, 4331-ből, 4341-ből,4511., 4521., 4551.,4561., 4571.)</t>
  </si>
  <si>
    <t>3. Kötelezettségek áruszállításból és szolgáltatásból (szállítók) (441-443.) (119+120)</t>
  </si>
  <si>
    <t>4. Egyéb rövid lejáratú kötelezettségek (438-ból, 444., 445., 446., 447., 449.)</t>
  </si>
  <si>
    <t>II. Rövid lejáratú kötelezettségek összesen (110+112+118+121)</t>
  </si>
  <si>
    <t>1. Költségvetési passzív függő elszámolások (481.)</t>
  </si>
  <si>
    <t>2. Költségvetési passzív átfutó elszámolások (482.,485., 486.)</t>
  </si>
  <si>
    <t>3. Költségvetési passzív kiegyenlítő elszámolások (483-484.)</t>
  </si>
  <si>
    <t>4. Költségvetésen kívüli passzív pénzügyi elszámolások (488)</t>
  </si>
  <si>
    <t>III. Egyéb passzív pénzügyi elszámolások összesen (136+...+139)</t>
  </si>
  <si>
    <t>F) KÖTELEZETTSÉGEK ÖSSZESEN (109+135+142)</t>
  </si>
  <si>
    <t>FORRÁSOK ÖSSZESEN (85+101+143)</t>
  </si>
  <si>
    <t>IV. Üzemeltetésre, kezelésre átadott, koncesszióba, vagyonkezelésbe adott, illetve vagyonkezelésbe vett eszközök  (27+…+31)</t>
  </si>
  <si>
    <t>Immateriális javak</t>
  </si>
  <si>
    <t>Járművek</t>
  </si>
  <si>
    <t>Átadott eszk.</t>
  </si>
  <si>
    <t>Önk</t>
  </si>
  <si>
    <t>Önk.</t>
  </si>
  <si>
    <t>Sf.Szatym.B.</t>
  </si>
  <si>
    <t>Tárgyévi nyitó állomány</t>
  </si>
  <si>
    <t>Br.növ.-beszerzés, létesítés</t>
  </si>
  <si>
    <t>Br.növ.-felújítás</t>
  </si>
  <si>
    <t>Br.növ.-beszerzés,felúj. ÁFA</t>
  </si>
  <si>
    <t>Br.növ.-tárgyévi pénzforg.növ.</t>
  </si>
  <si>
    <t>Br.növ.-előző évi beruh.aktivált</t>
  </si>
  <si>
    <t>Térítésmentes átvétel</t>
  </si>
  <si>
    <t>Br.növ.- egyéb növekedés</t>
  </si>
  <si>
    <t>Br.növ.-tárgyévi pénzforg.nélk.</t>
  </si>
  <si>
    <t>Br.növ.-összes növekedés</t>
  </si>
  <si>
    <t>Br.csökkenés - értékesítés</t>
  </si>
  <si>
    <t>Br.csökk.- nem aktívált beruh.</t>
  </si>
  <si>
    <t>Br.csökk.-selejtezés,megsemmis.</t>
  </si>
  <si>
    <t>Br.csökk.-térítésmentes átadás</t>
  </si>
  <si>
    <t>Br.csökk.-egyéb csökkenés</t>
  </si>
  <si>
    <t>Br.csökk.-összes csökkenés</t>
  </si>
  <si>
    <t>Br. érték összesen</t>
  </si>
  <si>
    <t>Értékcsökk.nyitó állománya</t>
  </si>
  <si>
    <t>Érték - növekedés</t>
  </si>
  <si>
    <t>Érték - csökkenés</t>
  </si>
  <si>
    <t>Értékcsökkenés összesen</t>
  </si>
  <si>
    <t>Terven felüli értékcs. Csökkenése</t>
  </si>
  <si>
    <t>Terven felüli értékcsökk.záróáll.</t>
  </si>
  <si>
    <t>Écs. Összesen</t>
  </si>
  <si>
    <t>Eszközök nettó értéke</t>
  </si>
  <si>
    <t>Teljesen leírt eszk.br. értéke</t>
  </si>
  <si>
    <t>2013. évi Immateriális javak, tárgyi eszközök és üzemeltetésre, kezelésre átadott, koncesszióba adott, vagyonkezelésbe vett eszközök állományának alakulása</t>
  </si>
  <si>
    <t xml:space="preserve">Sfalva-Szatymaz </t>
  </si>
  <si>
    <t>Önkorm. összesen</t>
  </si>
  <si>
    <t>Szennyvíz- Csat.Társ.</t>
  </si>
  <si>
    <t>Pénzkészlet a tárgyidőszak elején</t>
  </si>
  <si>
    <t xml:space="preserve"> - költségvetési bankszámlák</t>
  </si>
  <si>
    <t xml:space="preserve"> - óvadéki betét</t>
  </si>
  <si>
    <t xml:space="preserve"> - pénztárak</t>
  </si>
  <si>
    <t>Pénzkészlet összesen</t>
  </si>
  <si>
    <t>Pénzkészlet a tárgyidőszak végén</t>
  </si>
  <si>
    <t xml:space="preserve">   - kv. bankszámlák</t>
  </si>
  <si>
    <t xml:space="preserve">   - óvadéki betét </t>
  </si>
  <si>
    <t xml:space="preserve">   - pénztárak</t>
  </si>
  <si>
    <t>2013. évi pénzforgalom egyeztetése önkormányzati szinten</t>
  </si>
  <si>
    <t>Önkorm.</t>
  </si>
  <si>
    <t>összesen</t>
  </si>
  <si>
    <t>Költségvetési bankszámlák záróegyenlege</t>
  </si>
  <si>
    <t>Hosszú lejáratú kv.betétszámlák záróegyenlege</t>
  </si>
  <si>
    <t>Kv. Pénzforgalmi és rövid lej.betétszla egyenlege</t>
  </si>
  <si>
    <t>Pénztárak záróegyenlege</t>
  </si>
  <si>
    <t>Záró pénzkészlet</t>
  </si>
  <si>
    <t>Kv. aktív átfutó elszámolás</t>
  </si>
  <si>
    <t>Aktív függő elszámolások</t>
  </si>
  <si>
    <t>Passzív függő elszámolás</t>
  </si>
  <si>
    <t>záróegyenlege</t>
  </si>
  <si>
    <t>Egyéb aktív és passzív</t>
  </si>
  <si>
    <t>pü. elszámolások össz.</t>
  </si>
  <si>
    <t>Előző évben képzett tartalékok</t>
  </si>
  <si>
    <t>maradványa</t>
  </si>
  <si>
    <t xml:space="preserve">Kötvénykibocsátás óvadéka </t>
  </si>
  <si>
    <t>Vállalkozási tevékenység pénzforgalmi</t>
  </si>
  <si>
    <t>vállalkozási maradványa (-)</t>
  </si>
  <si>
    <t>Tárgyévi helyesb.pénzm.</t>
  </si>
  <si>
    <t>Költségvetési befizetés</t>
  </si>
  <si>
    <t>többlettámogatás miatt</t>
  </si>
  <si>
    <t xml:space="preserve">  Költségvetési kiutalás kiutalatlan</t>
  </si>
  <si>
    <t xml:space="preserve">  költlségvetési támogatás miatt</t>
  </si>
  <si>
    <t xml:space="preserve"> Költségvetési befizetés</t>
  </si>
  <si>
    <t xml:space="preserve"> célfeladat maradvány miatt</t>
  </si>
  <si>
    <t xml:space="preserve"> Költségvetési pénzmaradvány</t>
  </si>
  <si>
    <t xml:space="preserve">  Módosított pénzmaradvány</t>
  </si>
  <si>
    <t xml:space="preserve">   - kötelezettséggel terhelt pénzmaradvány</t>
  </si>
  <si>
    <t xml:space="preserve">   - szabad pénzmaradvány</t>
  </si>
  <si>
    <t xml:space="preserve">      -- működési jellegű szabad pm.</t>
  </si>
  <si>
    <t xml:space="preserve">      -- felhalmozási jellegű szabad pm.</t>
  </si>
  <si>
    <t>Előző év</t>
  </si>
  <si>
    <t>Tárgyév</t>
  </si>
  <si>
    <t>01</t>
  </si>
  <si>
    <t>A.  Vállalkozási tevékenység bevételi előirányzata</t>
  </si>
  <si>
    <t>02</t>
  </si>
  <si>
    <t>- Vállalkozási tevékenység - szakfeladaton elszámolt - értékesítési bevétele (912-ből, 913-ból, 914-ből)</t>
  </si>
  <si>
    <t>03</t>
  </si>
  <si>
    <t>- Vállalkozási tevékenységhez működési célú pénzeszköz átvétel, visszatérülés államháztartáson kívülről (19-ből, 27-ből, 435-ből, 456-ból, 47-ből)</t>
  </si>
  <si>
    <t>04</t>
  </si>
  <si>
    <t>- Vállalkozási tevékenység működési célú kamatbevétele, realizált árfolyamnyeresége (916-ból, 917-ből)</t>
  </si>
  <si>
    <t>05</t>
  </si>
  <si>
    <t>- Vállalkozási tevékenység működési célú áfa bevétele (919-ből)</t>
  </si>
  <si>
    <t>06</t>
  </si>
  <si>
    <t>1.  Vállalkozási tevékenység működési célú pénzforgalmi bevétele (02+…+05)</t>
  </si>
  <si>
    <t>07</t>
  </si>
  <si>
    <t>2.  Vállalkozási tevékenység működési célú pénzforgalom nélküli bevétele (982-ből, 983-ból)</t>
  </si>
  <si>
    <t>08</t>
  </si>
  <si>
    <t>I.  Vállalkozási tevékenység működési célú költségvetési bevételei (1+2)</t>
  </si>
  <si>
    <t>09</t>
  </si>
  <si>
    <t>- Értékesített immateriális javak, tárgyi eszközök bevétele (931-ből)</t>
  </si>
  <si>
    <t>10</t>
  </si>
  <si>
    <t>- Vállalkozási tevékenység osztalék és hozambevétele (933-ból)</t>
  </si>
  <si>
    <t>11</t>
  </si>
  <si>
    <t>- Értékesített tartós részesedések bevétele (933-ból)</t>
  </si>
  <si>
    <t>12</t>
  </si>
  <si>
    <t>- Vállalkozási tevékenység felhalmozási célú kamatbevétele (916-ból)</t>
  </si>
  <si>
    <t>13</t>
  </si>
  <si>
    <t>- Vállalkozási tevékenységhez felhalmozási célú pénzeszköz átvétel, visszatérülés államháztartáson kívülről (19-ből, 27-ből, 436-ból, 457-ből, 47-ből)</t>
  </si>
  <si>
    <t>14</t>
  </si>
  <si>
    <t>- Vállalkozási tevékenység felhalmozási célú áfa bevétele (919-ből)</t>
  </si>
  <si>
    <t>15</t>
  </si>
  <si>
    <t>3.  Vállalkozási tevékenység felhalmozási és tőke jellegű pénzforgalmi bevétele (09+…+14)</t>
  </si>
  <si>
    <t>16</t>
  </si>
  <si>
    <t>4.  Vállalkozási tevékenység felhalmozási célú pénzforgalom nélküli bevétele (982-ből, 983-ból)</t>
  </si>
  <si>
    <t>17</t>
  </si>
  <si>
    <t>II.  Vállalkozási tevékenység felhalmozási célú költségvetési bevételei  (3+4)</t>
  </si>
  <si>
    <t>18</t>
  </si>
  <si>
    <t>5.  Rövid lejáratú hitelek bevételei (451-ből, 452-ből)</t>
  </si>
  <si>
    <t>19</t>
  </si>
  <si>
    <t>6.  Hosszú lejáratú hitelek és kötvénykibocsátás bevételei (431-ből, 432-ből, 433-ből, 434-ből)</t>
  </si>
  <si>
    <t>20</t>
  </si>
  <si>
    <t>7.  Befektetési célú értékpapírok bevételei (933-ból)</t>
  </si>
  <si>
    <t>21</t>
  </si>
  <si>
    <t>III. Vállalkozási maradványban figyelembe vehető finanszírozási bevételek (5+6+7)</t>
  </si>
  <si>
    <t>22</t>
  </si>
  <si>
    <t>B.  Vállalkozási tevékenység szakfeladaton elszámolt bevételei összesen (I+II+III)</t>
  </si>
  <si>
    <t>23</t>
  </si>
  <si>
    <t>C.  Vállalkozási tevékenység szakfeladaton elszámolt bevételi maradványa (B-A)</t>
  </si>
  <si>
    <t>24</t>
  </si>
  <si>
    <t>D.  Vállalkozási tevékenység kiadási előirányzata</t>
  </si>
  <si>
    <t>25</t>
  </si>
  <si>
    <t>-  Vállalkozási tevékenység személyi juttatásai (51-ből, 52-ből)</t>
  </si>
  <si>
    <t>26</t>
  </si>
  <si>
    <t>-  Vállalkozási tevékenység munkaadót terhelő járulékai (53-ból)</t>
  </si>
  <si>
    <t>27</t>
  </si>
  <si>
    <t>-  Vállalkozási tevékenység dologi kiadásai (áfa nélkül) (54-56-ból)</t>
  </si>
  <si>
    <t>28</t>
  </si>
  <si>
    <t>-  Vállalkozási tevékenység működési célú áfa kiadásai (561-ből)</t>
  </si>
  <si>
    <t>29</t>
  </si>
  <si>
    <t>-  Vállalkozási tevékenység működési célú kamatkiadásai (57321)</t>
  </si>
  <si>
    <t>30</t>
  </si>
  <si>
    <t>-  Vállalkozási tevékenység egyéb folyó kiadásai (57-ből)</t>
  </si>
  <si>
    <t>31</t>
  </si>
  <si>
    <t>-  Vállalkozási tevékenység működési célú pénzeszköz átadása (19-ből, 27-ből, 38-ból, 435-ből, 456-ból)</t>
  </si>
  <si>
    <t>32</t>
  </si>
  <si>
    <t>8. Vállalkozási tevékenység működési célú pénzforgalmi kiadása (25+…+31)</t>
  </si>
  <si>
    <t>33</t>
  </si>
  <si>
    <t>9. Vállalkozási tevékenység működési célú pénzforgalom nélküli kiadásai (594)</t>
  </si>
  <si>
    <t>34</t>
  </si>
  <si>
    <t>IV.  Vállalkozási tevékenység működési célú költségvetési kiadásai (8+9)</t>
  </si>
  <si>
    <t>35</t>
  </si>
  <si>
    <t>-  Vállalkozási tevékenység felhalmozási és tőkekiadásai (11-ből, 12-ből, 13-ból, 14-ből, 17-ből, 19-ből)</t>
  </si>
  <si>
    <t>36</t>
  </si>
  <si>
    <t>-  Vállalkozási tevékenység felhalmozási célú kamatkiadásai (57322)</t>
  </si>
  <si>
    <t>37</t>
  </si>
  <si>
    <t>-  Vállalkozási tevékenység felhalmozási célú pénzeszközátadásai (19-ből, 27-ből, 38-ból)</t>
  </si>
  <si>
    <t>38</t>
  </si>
  <si>
    <t>- Vállalkozási tevékenység felhalmozási célú áfa kiadásai (18-ból, 561-ből)</t>
  </si>
  <si>
    <t>39</t>
  </si>
  <si>
    <t>10. Vállalkozási tevékenység felhalmozási és tőke jellegű pénzforgalmi kiadásai  (35+…+38)</t>
  </si>
  <si>
    <t>40</t>
  </si>
  <si>
    <t>11. Vállalkozási tevékenység felhalmozási célú pénzforgalom nélküli kiadása (594)</t>
  </si>
  <si>
    <t>41</t>
  </si>
  <si>
    <t>V. Vállalkozási tevékenység felhalmozási célú költségvetési kiadásai (10+11)</t>
  </si>
  <si>
    <t>42</t>
  </si>
  <si>
    <t>12. Rövid lejáratú hitelek kiadásai (451-ből, 452-ből)</t>
  </si>
  <si>
    <t>43</t>
  </si>
  <si>
    <t>13. Hosszú lejáratú hitelek és kötvénykibocsátás kiadásai (431-ből, 432-ből, 433-ból,434-ből)</t>
  </si>
  <si>
    <t>44</t>
  </si>
  <si>
    <t>14. Befektetési célú értékpapírok kiadásai (172-174-ből)</t>
  </si>
  <si>
    <t>45</t>
  </si>
  <si>
    <t>VI. Vállalkozási maradványban figyelembe vehető finanszírozási kiadások (12+13+14)</t>
  </si>
  <si>
    <t>46</t>
  </si>
  <si>
    <t>E.  Vállalkozási tevékenység szakfeladaton elszámolt kiadásai összesen (IV+V+VI)</t>
  </si>
  <si>
    <t>47</t>
  </si>
  <si>
    <t>F.  Vállalkozási tevékenység szakfeladaton elszámolt kiadási maradványa (D-E)</t>
  </si>
  <si>
    <t>48</t>
  </si>
  <si>
    <t>G.  Vállalkozási tevékenység pénzforgalmi maradványa (C+F), illetve (B-E)</t>
  </si>
  <si>
    <t>49</t>
  </si>
  <si>
    <t>15. Vállalkozási tevékenységet terhelő értékcsökkenési leírás (-) (593-ból)</t>
  </si>
  <si>
    <t>50</t>
  </si>
  <si>
    <t>H.  Vállalakozási tevékenység tárgyévi bevételeinek ráfordításokkal csökkentett pénzforgalmi maradványa (G-15)</t>
  </si>
  <si>
    <t>51</t>
  </si>
  <si>
    <t>16. Alaptevékenység ellátására felhasznált tárgyévi vállalkozási maradvány (-)</t>
  </si>
  <si>
    <t>52</t>
  </si>
  <si>
    <t>17. Alaptevékenység ellátására felhasznált előző év(ek) vállalkozási maradványa (-)</t>
  </si>
  <si>
    <t>53</t>
  </si>
  <si>
    <t>18. A tárgyévet követő évben alaptevékenység ellátására felhasználni tervezett vállalkozási maradvány (-)</t>
  </si>
  <si>
    <t>54</t>
  </si>
  <si>
    <t>19. Pénzforgalmi vállalkozási maradványt jogszabály alapján módosító tétel (±)</t>
  </si>
  <si>
    <t>55</t>
  </si>
  <si>
    <t>I.   Vállalkozási tevékenység módosított pénzforgalmi vállalkozási maradványa (H-16-17-18±19)</t>
  </si>
  <si>
    <t>56</t>
  </si>
  <si>
    <t>J.  Vállalkozási tevékenységet terhelő befizetés (-) (571-ből)</t>
  </si>
  <si>
    <t>57</t>
  </si>
  <si>
    <t>K. Vállalkozási tartalékba helyezendő összeg (G-16-17-J)</t>
  </si>
  <si>
    <t>Kapott támogatás 2013. dec. 31-ig</t>
  </si>
  <si>
    <t>Teljesített kifizetés 2013. dec. 31-ig</t>
  </si>
  <si>
    <t>2014. évi támogatási igény</t>
  </si>
  <si>
    <t>2014. évi kiadási előirányzat</t>
  </si>
  <si>
    <t>VM-Falumegújítás- és fejlesztés</t>
  </si>
  <si>
    <t>Nádastó szabadidőpark infrastruktúrafejlesztése</t>
  </si>
  <si>
    <t>KEOP-2012-4.10.0/A</t>
  </si>
  <si>
    <t>Pallavicini Sándor Általános Iskola hálózati villamosenergiafelhasználás csökkentése megújuló energiaforrással (napelemmel)</t>
  </si>
  <si>
    <t>KEOP-2012-5.5.0/B</t>
  </si>
  <si>
    <t>Épületenergetikai fejlesztések megújuló energiaforrás hasznosítással kombinálva</t>
  </si>
  <si>
    <t>Napelemes rendszer kiépítése a Széchenyi Ifjúsági Közösségi Központ épületén</t>
  </si>
  <si>
    <t>2013.</t>
  </si>
  <si>
    <t>KEOP1.1.1/B10-22-2013-0006</t>
  </si>
  <si>
    <t>A Dél-alföldi Térségi Hulladékgazdálkodási Társulás települési szilárdhulladék-gazdálkodási rendszerének továbbfejlesztése</t>
  </si>
  <si>
    <t>Behajthatatlanná vált követelések törlése</t>
  </si>
  <si>
    <t>Iktató szám:</t>
  </si>
  <si>
    <t>Név:</t>
  </si>
  <si>
    <t>Cím:</t>
  </si>
  <si>
    <t>Nyilvántartott követelés összege és jogcíme:</t>
  </si>
  <si>
    <t>Behajthatatlanná válás oka:</t>
  </si>
  <si>
    <t>végrehajtási cselekmények nem vezettek eredményre, a végrehajtási jog elévült</t>
  </si>
  <si>
    <t>ÖSSZESEN:</t>
  </si>
  <si>
    <t>5772-1/2013</t>
  </si>
  <si>
    <t>SZÉLKER BT.</t>
  </si>
  <si>
    <t>Szeged, Pinty u. 18.</t>
  </si>
  <si>
    <t>12.480 Ft</t>
  </si>
  <si>
    <t>Ingatlanok, vagyoni értékű jogok</t>
  </si>
  <si>
    <t>Gépek,berendezések, felszerelések</t>
  </si>
  <si>
    <t>Sándorfalva Város8 Önkormányzat bevételeinek és kiadásainak alakulása</t>
  </si>
  <si>
    <t>Sándorfalva Városi Önkormányzat 2013. évi költségvetésének működési és felhalmozási célú bevételi,</t>
  </si>
  <si>
    <t>kiadási előirányzatai és azok teljesítése</t>
  </si>
  <si>
    <t>Sándorfalva Városi Önkormányzat irányítása alá tartozó intézmények ill. egyéb kiemelt feladatok  önfinanszírozó képességének alakulása</t>
  </si>
  <si>
    <t>Sándorfalva Város 2013. évi  bevételi előirányzatai és azok teljesítése</t>
  </si>
  <si>
    <t>2013. évi létszám-előirányzat  és illetménykerete és teljesítési adatai</t>
  </si>
  <si>
    <t>Sándorfalva Könyvviteli mérlege intézményenként 2013.12.31.</t>
  </si>
  <si>
    <t>Sf-Szatymaz Szennyv. Csat. B. Társ.</t>
  </si>
  <si>
    <t xml:space="preserve"> VÁLLALKOZÁSI MARADVÁNY-KIMUTATÁS eFt-ban 2013. évben</t>
  </si>
  <si>
    <t>Tény/mód. %</t>
  </si>
  <si>
    <t>2013. évi pénzmaradvány kimutatása</t>
  </si>
  <si>
    <t xml:space="preserve">Kimutatás az EU-s pályázatokról 2013. év (Sándorfalva Városi Önkormányzat)                                    </t>
  </si>
  <si>
    <t>8/2014. (IV.24.) Ör. 1. sz. melléklet</t>
  </si>
  <si>
    <t xml:space="preserve">  8/2014. (IV.24.) Ör. 1/a. sz. melléklet</t>
  </si>
  <si>
    <t>8/2014. (IV.24.) Ör.  1/b. melléklet</t>
  </si>
  <si>
    <t xml:space="preserve">          8/2014. (IV.24.) Ör. 1/c. sz. melléklete</t>
  </si>
  <si>
    <t>8/2014. (IV.24.) Ör. 2. sz. melléklete</t>
  </si>
  <si>
    <t>8/2014. (IV.24.) Ör. 3. sz. melléklete</t>
  </si>
  <si>
    <t xml:space="preserve">                              8/2014. (IV.24.) önkormányzati rendelet 3.a sz. melléklet</t>
  </si>
  <si>
    <t>8/2014. (IV.24.) Ör. 4. sz. melléklete</t>
  </si>
  <si>
    <t>8/2014. (IV.24.) önkormányzati rendelet 5. sz. melléklet</t>
  </si>
  <si>
    <t>8/2014. (IV.24.) önkormányzati rendelet 6. sz. melléklet</t>
  </si>
  <si>
    <t>8/2014. (IV. 24.) önkormányzati rendelet 7. sz. melléklet</t>
  </si>
  <si>
    <t>8/2014. (IV. 24.) önkormányzati rendelet 8. sz. melléklet</t>
  </si>
  <si>
    <t xml:space="preserve">                                                                         8/2014. (IV.24.) önkormányzati rendelet 9. sz. melléklete</t>
  </si>
  <si>
    <t>8/2014. (IV.24.) önkormányzati rendelet 10. sz. melléklet</t>
  </si>
  <si>
    <t>8/2014. (IV.24.) önkormányzati rendelet 11. sz. melléklet</t>
  </si>
</sst>
</file>

<file path=xl/styles.xml><?xml version="1.0" encoding="utf-8"?>
<styleSheet xmlns="http://schemas.openxmlformats.org/spreadsheetml/2006/main">
  <numFmts count="7">
    <numFmt numFmtId="43" formatCode="_-* #,##0.00\ _F_t_-;\-* #,##0.00\ _F_t_-;_-* &quot;-&quot;??\ _F_t_-;_-@_-"/>
    <numFmt numFmtId="164" formatCode="_-* #,##0.00\ _F_t_-;\-* #,##0.00\ _F_t_-;_-* \-??\ _F_t_-;_-@_-"/>
    <numFmt numFmtId="165" formatCode="#,##0\ _F_t"/>
    <numFmt numFmtId="166" formatCode="_-* #,##0\ _F_t_-;\-* #,##0\ _F_t_-;_-* \-??\ _F_t_-;_-@_-"/>
    <numFmt numFmtId="167" formatCode="yyyy/\ m/\ d\.;@"/>
    <numFmt numFmtId="168" formatCode="_-* #,##0\ _F_t_-;\-* #,##0\ _F_t_-;_-* &quot;-&quot;??\ _F_t_-;_-@_-"/>
    <numFmt numFmtId="169" formatCode="#,##0_ ;\-#,##0\ "/>
  </numFmts>
  <fonts count="51">
    <font>
      <sz val="10"/>
      <name val="Arial"/>
      <family val="2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sz val="7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0"/>
      <name val="Arial CE"/>
      <family val="2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  <font>
      <i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</font>
    <font>
      <sz val="7"/>
      <name val="Arial CE"/>
      <family val="2"/>
      <charset val="238"/>
    </font>
    <font>
      <i/>
      <sz val="8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7"/>
      <name val="Arial"/>
      <family val="2"/>
      <charset val="238"/>
    </font>
    <font>
      <i/>
      <sz val="7"/>
      <name val="Arial"/>
      <family val="2"/>
      <charset val="238"/>
    </font>
    <font>
      <b/>
      <i/>
      <sz val="9"/>
      <name val="Arial"/>
      <family val="2"/>
      <charset val="238"/>
    </font>
    <font>
      <b/>
      <i/>
      <sz val="10"/>
      <name val="Arial"/>
      <family val="2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8"/>
      <name val="Arial CE"/>
      <charset val="238"/>
    </font>
    <font>
      <sz val="10"/>
      <name val="Arial"/>
      <family val="2"/>
    </font>
    <font>
      <sz val="8"/>
      <name val="Arial"/>
      <charset val="238"/>
    </font>
    <font>
      <sz val="10"/>
      <name val="Arial CE"/>
      <charset val="238"/>
    </font>
    <font>
      <sz val="8"/>
      <name val="Arial CE"/>
      <charset val="238"/>
    </font>
    <font>
      <b/>
      <sz val="9"/>
      <name val="Arial CE"/>
      <charset val="238"/>
    </font>
    <font>
      <b/>
      <sz val="10"/>
      <name val="Arial CE"/>
      <charset val="238"/>
    </font>
    <font>
      <i/>
      <sz val="9"/>
      <name val="Arial"/>
      <family val="2"/>
      <charset val="238"/>
    </font>
    <font>
      <b/>
      <sz val="8"/>
      <color indexed="81"/>
      <name val="Tahoma"/>
      <charset val="238"/>
    </font>
    <font>
      <sz val="8"/>
      <color indexed="81"/>
      <name val="Tahoma"/>
      <charset val="238"/>
    </font>
    <font>
      <b/>
      <sz val="8"/>
      <name val="Arial"/>
      <charset val="238"/>
    </font>
    <font>
      <b/>
      <sz val="10"/>
      <name val="Arial"/>
    </font>
    <font>
      <sz val="10"/>
      <name val="Arial"/>
    </font>
    <font>
      <b/>
      <sz val="10"/>
      <name val="Times New Roman"/>
      <family val="1"/>
      <charset val="238"/>
    </font>
    <font>
      <sz val="12"/>
      <name val="Times New Roman"/>
      <family val="1"/>
      <charset val="238"/>
    </font>
    <font>
      <b/>
      <sz val="10"/>
      <name val="Arial"/>
      <charset val="238"/>
    </font>
    <font>
      <b/>
      <sz val="12"/>
      <name val="Arial CE"/>
      <family val="2"/>
      <charset val="238"/>
    </font>
    <font>
      <sz val="10"/>
      <color indexed="55"/>
      <name val="Arial"/>
      <charset val="238"/>
    </font>
    <font>
      <b/>
      <u/>
      <sz val="10"/>
      <name val="Arial CE"/>
      <charset val="238"/>
    </font>
    <font>
      <b/>
      <sz val="10"/>
      <color indexed="55"/>
      <name val="Arial"/>
      <charset val="238"/>
    </font>
    <font>
      <i/>
      <sz val="10"/>
      <name val="Arial CE"/>
      <charset val="238"/>
    </font>
    <font>
      <i/>
      <sz val="10"/>
      <name val="Arial"/>
      <charset val="238"/>
    </font>
    <font>
      <b/>
      <sz val="12"/>
      <name val="Arial"/>
    </font>
    <font>
      <sz val="12"/>
      <name val="Arial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</fills>
  <borders count="1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</borders>
  <cellStyleXfs count="8">
    <xf numFmtId="0" fontId="0" fillId="0" borderId="0"/>
    <xf numFmtId="164" fontId="23" fillId="0" borderId="0"/>
    <xf numFmtId="0" fontId="23" fillId="0" borderId="0"/>
    <xf numFmtId="9" fontId="23" fillId="0" borderId="0"/>
    <xf numFmtId="43" fontId="1" fillId="0" borderId="0" applyFill="0" applyBorder="0" applyAlignment="0" applyProtection="0"/>
    <xf numFmtId="0" fontId="30" fillId="0" borderId="0"/>
    <xf numFmtId="0" fontId="30" fillId="0" borderId="0"/>
    <xf numFmtId="9" fontId="1" fillId="0" borderId="0" applyFill="0" applyBorder="0" applyAlignment="0" applyProtection="0"/>
  </cellStyleXfs>
  <cellXfs count="1097">
    <xf numFmtId="0" fontId="0" fillId="0" borderId="0" xfId="0"/>
    <xf numFmtId="0" fontId="23" fillId="0" borderId="0" xfId="2"/>
    <xf numFmtId="0" fontId="0" fillId="0" borderId="0" xfId="2" applyFont="1" applyAlignment="1">
      <alignment horizontal="right"/>
    </xf>
    <xf numFmtId="0" fontId="2" fillId="0" borderId="0" xfId="2" applyFont="1" applyAlignment="1">
      <alignment horizontal="center"/>
    </xf>
    <xf numFmtId="0" fontId="23" fillId="0" borderId="0" xfId="2" applyAlignment="1">
      <alignment horizontal="center"/>
    </xf>
    <xf numFmtId="0" fontId="3" fillId="0" borderId="0" xfId="2" applyFont="1" applyAlignment="1">
      <alignment horizontal="right"/>
    </xf>
    <xf numFmtId="0" fontId="4" fillId="0" borderId="1" xfId="2" applyFont="1" applyBorder="1"/>
    <xf numFmtId="0" fontId="5" fillId="0" borderId="1" xfId="2" applyFont="1" applyBorder="1" applyAlignment="1">
      <alignment horizontal="center"/>
    </xf>
    <xf numFmtId="0" fontId="4" fillId="0" borderId="2" xfId="2" applyFont="1" applyBorder="1"/>
    <xf numFmtId="0" fontId="3" fillId="0" borderId="3" xfId="2" applyFont="1" applyBorder="1"/>
    <xf numFmtId="0" fontId="8" fillId="0" borderId="3" xfId="2" applyFont="1" applyBorder="1"/>
    <xf numFmtId="0" fontId="6" fillId="0" borderId="2" xfId="2" applyFont="1" applyBorder="1"/>
    <xf numFmtId="3" fontId="3" fillId="0" borderId="2" xfId="2" applyNumberFormat="1" applyFont="1" applyBorder="1"/>
    <xf numFmtId="3" fontId="23" fillId="0" borderId="0" xfId="2" applyNumberFormat="1"/>
    <xf numFmtId="0" fontId="3" fillId="0" borderId="0" xfId="2" applyFont="1"/>
    <xf numFmtId="0" fontId="23" fillId="0" borderId="0" xfId="2" applyBorder="1"/>
    <xf numFmtId="0" fontId="9" fillId="0" borderId="0" xfId="2" applyFont="1" applyBorder="1" applyAlignment="1">
      <alignment horizontal="center"/>
    </xf>
    <xf numFmtId="0" fontId="9" fillId="0" borderId="0" xfId="2" applyFont="1" applyBorder="1" applyAlignment="1"/>
    <xf numFmtId="0" fontId="3" fillId="0" borderId="2" xfId="2" applyFont="1" applyBorder="1"/>
    <xf numFmtId="0" fontId="3" fillId="0" borderId="4" xfId="2" applyFont="1" applyBorder="1"/>
    <xf numFmtId="3" fontId="3" fillId="0" borderId="3" xfId="2" applyNumberFormat="1" applyFont="1" applyBorder="1" applyAlignment="1">
      <alignment horizontal="right"/>
    </xf>
    <xf numFmtId="3" fontId="3" fillId="0" borderId="2" xfId="2" applyNumberFormat="1" applyFont="1" applyBorder="1" applyAlignment="1">
      <alignment horizontal="right"/>
    </xf>
    <xf numFmtId="0" fontId="3" fillId="0" borderId="5" xfId="2" applyFont="1" applyBorder="1"/>
    <xf numFmtId="3" fontId="6" fillId="0" borderId="3" xfId="2" applyNumberFormat="1" applyFont="1" applyBorder="1"/>
    <xf numFmtId="3" fontId="6" fillId="0" borderId="3" xfId="2" applyNumberFormat="1" applyFont="1" applyBorder="1" applyAlignment="1">
      <alignment horizontal="right"/>
    </xf>
    <xf numFmtId="3" fontId="3" fillId="0" borderId="6" xfId="2" applyNumberFormat="1" applyFont="1" applyBorder="1"/>
    <xf numFmtId="3" fontId="6" fillId="0" borderId="6" xfId="2" applyNumberFormat="1" applyFont="1" applyBorder="1"/>
    <xf numFmtId="0" fontId="13" fillId="0" borderId="0" xfId="2" applyFont="1" applyAlignment="1">
      <alignment horizontal="center"/>
    </xf>
    <xf numFmtId="0" fontId="3" fillId="0" borderId="0" xfId="2" applyFont="1" applyAlignment="1">
      <alignment horizontal="center"/>
    </xf>
    <xf numFmtId="0" fontId="2" fillId="0" borderId="7" xfId="2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2" fillId="0" borderId="4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2" fillId="2" borderId="8" xfId="2" applyFont="1" applyFill="1" applyBorder="1"/>
    <xf numFmtId="0" fontId="3" fillId="0" borderId="8" xfId="2" applyFont="1" applyBorder="1" applyAlignment="1">
      <alignment horizontal="right"/>
    </xf>
    <xf numFmtId="0" fontId="4" fillId="0" borderId="3" xfId="2" applyFont="1" applyBorder="1"/>
    <xf numFmtId="0" fontId="3" fillId="0" borderId="8" xfId="2" applyFont="1" applyBorder="1"/>
    <xf numFmtId="3" fontId="3" fillId="0" borderId="6" xfId="2" applyNumberFormat="1" applyFont="1" applyBorder="1" applyAlignment="1">
      <alignment horizontal="right"/>
    </xf>
    <xf numFmtId="0" fontId="4" fillId="2" borderId="2" xfId="2" applyFont="1" applyFill="1" applyBorder="1" applyAlignment="1">
      <alignment horizontal="left"/>
    </xf>
    <xf numFmtId="0" fontId="2" fillId="2" borderId="7" xfId="2" applyFont="1" applyFill="1" applyBorder="1"/>
    <xf numFmtId="3" fontId="6" fillId="0" borderId="1" xfId="2" applyNumberFormat="1" applyFont="1" applyBorder="1" applyAlignment="1">
      <alignment horizontal="right"/>
    </xf>
    <xf numFmtId="0" fontId="4" fillId="2" borderId="2" xfId="2" applyFont="1" applyFill="1" applyBorder="1"/>
    <xf numFmtId="0" fontId="2" fillId="2" borderId="4" xfId="2" applyFont="1" applyFill="1" applyBorder="1"/>
    <xf numFmtId="0" fontId="4" fillId="0" borderId="6" xfId="2" applyFont="1" applyBorder="1"/>
    <xf numFmtId="0" fontId="2" fillId="2" borderId="9" xfId="2" applyFont="1" applyFill="1" applyBorder="1"/>
    <xf numFmtId="0" fontId="2" fillId="2" borderId="3" xfId="2" applyFont="1" applyFill="1" applyBorder="1"/>
    <xf numFmtId="0" fontId="4" fillId="2" borderId="3" xfId="2" applyFont="1" applyFill="1" applyBorder="1"/>
    <xf numFmtId="0" fontId="6" fillId="0" borderId="0" xfId="2" applyFont="1" applyFill="1" applyBorder="1"/>
    <xf numFmtId="3" fontId="6" fillId="0" borderId="0" xfId="2" applyNumberFormat="1" applyFont="1" applyFill="1" applyBorder="1" applyAlignment="1">
      <alignment horizontal="right"/>
    </xf>
    <xf numFmtId="0" fontId="3" fillId="0" borderId="10" xfId="2" applyFont="1" applyBorder="1"/>
    <xf numFmtId="0" fontId="10" fillId="0" borderId="11" xfId="2" applyFont="1" applyBorder="1" applyAlignment="1">
      <alignment horizontal="center"/>
    </xf>
    <xf numFmtId="0" fontId="3" fillId="0" borderId="12" xfId="2" applyFont="1" applyBorder="1"/>
    <xf numFmtId="0" fontId="10" fillId="0" borderId="13" xfId="2" applyFont="1" applyBorder="1" applyAlignment="1">
      <alignment horizontal="center"/>
    </xf>
    <xf numFmtId="0" fontId="10" fillId="0" borderId="14" xfId="2" applyFont="1" applyBorder="1" applyAlignment="1">
      <alignment horizontal="center"/>
    </xf>
    <xf numFmtId="0" fontId="3" fillId="0" borderId="2" xfId="2" applyFont="1" applyBorder="1" applyAlignment="1">
      <alignment horizontal="center"/>
    </xf>
    <xf numFmtId="3" fontId="3" fillId="0" borderId="5" xfId="2" applyNumberFormat="1" applyFont="1" applyBorder="1"/>
    <xf numFmtId="0" fontId="3" fillId="0" borderId="1" xfId="2" applyFont="1" applyBorder="1"/>
    <xf numFmtId="0" fontId="3" fillId="0" borderId="6" xfId="2" applyFont="1" applyBorder="1"/>
    <xf numFmtId="0" fontId="23" fillId="0" borderId="6" xfId="2" applyBorder="1"/>
    <xf numFmtId="3" fontId="3" fillId="0" borderId="1" xfId="2" applyNumberFormat="1" applyFont="1" applyBorder="1"/>
    <xf numFmtId="0" fontId="3" fillId="0" borderId="1" xfId="2" applyFont="1" applyFill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6" fillId="0" borderId="0" xfId="2" applyFont="1" applyBorder="1"/>
    <xf numFmtId="0" fontId="3" fillId="0" borderId="0" xfId="2" applyFont="1" applyBorder="1"/>
    <xf numFmtId="0" fontId="3" fillId="0" borderId="15" xfId="2" applyFont="1" applyBorder="1"/>
    <xf numFmtId="0" fontId="16" fillId="0" borderId="0" xfId="2" applyFont="1" applyBorder="1"/>
    <xf numFmtId="0" fontId="3" fillId="0" borderId="7" xfId="2" applyFont="1" applyBorder="1"/>
    <xf numFmtId="0" fontId="3" fillId="0" borderId="5" xfId="2" applyFont="1" applyFill="1" applyBorder="1"/>
    <xf numFmtId="0" fontId="6" fillId="2" borderId="0" xfId="2" applyFont="1" applyFill="1" applyBorder="1"/>
    <xf numFmtId="0" fontId="3" fillId="2" borderId="0" xfId="2" applyFont="1" applyFill="1" applyBorder="1"/>
    <xf numFmtId="0" fontId="16" fillId="2" borderId="0" xfId="2" applyFont="1" applyFill="1" applyBorder="1"/>
    <xf numFmtId="0" fontId="16" fillId="2" borderId="5" xfId="2" applyFont="1" applyFill="1" applyBorder="1"/>
    <xf numFmtId="0" fontId="17" fillId="2" borderId="0" xfId="2" applyFont="1" applyFill="1" applyBorder="1"/>
    <xf numFmtId="0" fontId="5" fillId="2" borderId="0" xfId="2" applyFont="1" applyFill="1" applyBorder="1"/>
    <xf numFmtId="0" fontId="4" fillId="2" borderId="0" xfId="2" applyFont="1" applyFill="1" applyBorder="1"/>
    <xf numFmtId="0" fontId="23" fillId="0" borderId="3" xfId="2" applyBorder="1"/>
    <xf numFmtId="0" fontId="2" fillId="0" borderId="0" xfId="2" applyFont="1" applyBorder="1"/>
    <xf numFmtId="0" fontId="4" fillId="2" borderId="7" xfId="2" applyFont="1" applyFill="1" applyBorder="1" applyAlignment="1">
      <alignment horizontal="center"/>
    </xf>
    <xf numFmtId="0" fontId="4" fillId="2" borderId="8" xfId="2" applyFont="1" applyFill="1" applyBorder="1" applyAlignment="1">
      <alignment horizontal="center"/>
    </xf>
    <xf numFmtId="0" fontId="4" fillId="0" borderId="0" xfId="2" applyFont="1" applyBorder="1"/>
    <xf numFmtId="166" fontId="4" fillId="0" borderId="5" xfId="1" applyNumberFormat="1" applyFont="1" applyFill="1" applyBorder="1" applyAlignment="1" applyProtection="1"/>
    <xf numFmtId="166" fontId="6" fillId="0" borderId="5" xfId="1" applyNumberFormat="1" applyFont="1" applyFill="1" applyBorder="1" applyAlignment="1" applyProtection="1"/>
    <xf numFmtId="3" fontId="23" fillId="0" borderId="6" xfId="2" applyNumberFormat="1" applyBorder="1"/>
    <xf numFmtId="0" fontId="4" fillId="0" borderId="5" xfId="2" applyFont="1" applyBorder="1"/>
    <xf numFmtId="0" fontId="18" fillId="0" borderId="0" xfId="2" applyFont="1" applyBorder="1"/>
    <xf numFmtId="166" fontId="5" fillId="0" borderId="5" xfId="1" applyNumberFormat="1" applyFont="1" applyFill="1" applyBorder="1" applyAlignment="1" applyProtection="1"/>
    <xf numFmtId="0" fontId="19" fillId="0" borderId="0" xfId="2" applyFont="1" applyBorder="1"/>
    <xf numFmtId="3" fontId="23" fillId="0" borderId="0" xfId="2" applyNumberFormat="1" applyBorder="1"/>
    <xf numFmtId="166" fontId="4" fillId="0" borderId="0" xfId="1" applyNumberFormat="1" applyFont="1" applyFill="1" applyBorder="1" applyAlignment="1" applyProtection="1"/>
    <xf numFmtId="3" fontId="23" fillId="0" borderId="15" xfId="2" applyNumberFormat="1" applyBorder="1"/>
    <xf numFmtId="3" fontId="3" fillId="0" borderId="15" xfId="2" applyNumberFormat="1" applyFont="1" applyBorder="1"/>
    <xf numFmtId="3" fontId="3" fillId="0" borderId="0" xfId="2" applyNumberFormat="1" applyFont="1" applyBorder="1"/>
    <xf numFmtId="3" fontId="4" fillId="0" borderId="0" xfId="2" applyNumberFormat="1" applyFont="1" applyBorder="1"/>
    <xf numFmtId="3" fontId="4" fillId="0" borderId="5" xfId="1" applyNumberFormat="1" applyFont="1" applyFill="1" applyBorder="1" applyAlignment="1" applyProtection="1">
      <alignment horizontal="right"/>
    </xf>
    <xf numFmtId="3" fontId="23" fillId="0" borderId="5" xfId="2" applyNumberFormat="1" applyBorder="1"/>
    <xf numFmtId="166" fontId="18" fillId="0" borderId="5" xfId="1" applyNumberFormat="1" applyFont="1" applyFill="1" applyBorder="1" applyAlignment="1" applyProtection="1">
      <alignment horizontal="right"/>
    </xf>
    <xf numFmtId="166" fontId="4" fillId="0" borderId="5" xfId="1" applyNumberFormat="1" applyFont="1" applyFill="1" applyBorder="1" applyAlignment="1" applyProtection="1">
      <alignment horizontal="left"/>
    </xf>
    <xf numFmtId="166" fontId="6" fillId="0" borderId="5" xfId="1" applyNumberFormat="1" applyFont="1" applyFill="1" applyBorder="1" applyAlignment="1" applyProtection="1">
      <alignment horizontal="right"/>
    </xf>
    <xf numFmtId="166" fontId="4" fillId="0" borderId="5" xfId="1" applyNumberFormat="1" applyFont="1" applyFill="1" applyBorder="1" applyAlignment="1" applyProtection="1">
      <alignment horizontal="right"/>
    </xf>
    <xf numFmtId="0" fontId="18" fillId="2" borderId="0" xfId="2" applyFont="1" applyFill="1" applyBorder="1"/>
    <xf numFmtId="0" fontId="19" fillId="2" borderId="5" xfId="2" applyFont="1" applyFill="1" applyBorder="1"/>
    <xf numFmtId="3" fontId="4" fillId="0" borderId="6" xfId="2" applyNumberFormat="1" applyFont="1" applyBorder="1"/>
    <xf numFmtId="0" fontId="2" fillId="0" borderId="0" xfId="2" applyFont="1"/>
    <xf numFmtId="0" fontId="3" fillId="0" borderId="7" xfId="2" applyFont="1" applyFill="1" applyBorder="1"/>
    <xf numFmtId="0" fontId="3" fillId="0" borderId="5" xfId="2" applyFont="1" applyFill="1" applyBorder="1" applyAlignment="1">
      <alignment horizontal="center"/>
    </xf>
    <xf numFmtId="0" fontId="3" fillId="0" borderId="6" xfId="2" applyFont="1" applyFill="1" applyBorder="1" applyAlignment="1">
      <alignment horizontal="center"/>
    </xf>
    <xf numFmtId="0" fontId="3" fillId="0" borderId="16" xfId="2" applyFont="1" applyBorder="1"/>
    <xf numFmtId="0" fontId="8" fillId="0" borderId="5" xfId="2" applyFont="1" applyBorder="1"/>
    <xf numFmtId="0" fontId="3" fillId="0" borderId="15" xfId="2" applyFont="1" applyBorder="1" applyAlignment="1">
      <alignment horizontal="right"/>
    </xf>
    <xf numFmtId="0" fontId="8" fillId="0" borderId="6" xfId="2" applyFont="1" applyBorder="1"/>
    <xf numFmtId="0" fontId="3" fillId="0" borderId="6" xfId="2" applyFont="1" applyBorder="1" applyAlignment="1">
      <alignment horizontal="right"/>
    </xf>
    <xf numFmtId="0" fontId="8" fillId="0" borderId="2" xfId="2" applyFont="1" applyBorder="1"/>
    <xf numFmtId="0" fontId="3" fillId="0" borderId="17" xfId="2" applyFont="1" applyBorder="1"/>
    <xf numFmtId="0" fontId="8" fillId="0" borderId="4" xfId="2" applyFont="1" applyBorder="1"/>
    <xf numFmtId="0" fontId="3" fillId="0" borderId="0" xfId="2" applyFont="1" applyFill="1" applyBorder="1" applyAlignment="1">
      <alignment horizontal="left"/>
    </xf>
    <xf numFmtId="0" fontId="8" fillId="0" borderId="9" xfId="2" applyFont="1" applyBorder="1"/>
    <xf numFmtId="0" fontId="3" fillId="0" borderId="18" xfId="2" applyFont="1" applyBorder="1"/>
    <xf numFmtId="0" fontId="0" fillId="0" borderId="0" xfId="2" applyFont="1"/>
    <xf numFmtId="0" fontId="20" fillId="0" borderId="0" xfId="2" applyFont="1" applyBorder="1"/>
    <xf numFmtId="0" fontId="20" fillId="0" borderId="5" xfId="2" applyFont="1" applyBorder="1"/>
    <xf numFmtId="3" fontId="3" fillId="0" borderId="6" xfId="2" applyNumberFormat="1" applyFont="1" applyFill="1" applyBorder="1"/>
    <xf numFmtId="0" fontId="25" fillId="0" borderId="0" xfId="2" applyFont="1" applyBorder="1"/>
    <xf numFmtId="3" fontId="0" fillId="0" borderId="0" xfId="0" applyNumberFormat="1"/>
    <xf numFmtId="0" fontId="23" fillId="0" borderId="19" xfId="2" applyBorder="1"/>
    <xf numFmtId="0" fontId="4" fillId="3" borderId="20" xfId="0" applyFont="1" applyFill="1" applyBorder="1" applyAlignment="1">
      <alignment horizontal="center"/>
    </xf>
    <xf numFmtId="0" fontId="4" fillId="0" borderId="20" xfId="0" applyFont="1" applyBorder="1"/>
    <xf numFmtId="0" fontId="5" fillId="0" borderId="20" xfId="0" applyFont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0" borderId="21" xfId="0" applyFont="1" applyBorder="1"/>
    <xf numFmtId="0" fontId="5" fillId="0" borderId="21" xfId="0" applyFont="1" applyBorder="1" applyAlignment="1">
      <alignment horizontal="center"/>
    </xf>
    <xf numFmtId="0" fontId="6" fillId="0" borderId="19" xfId="0" applyFont="1" applyBorder="1"/>
    <xf numFmtId="3" fontId="24" fillId="0" borderId="19" xfId="0" applyNumberFormat="1" applyFont="1" applyBorder="1"/>
    <xf numFmtId="0" fontId="24" fillId="0" borderId="19" xfId="0" applyFont="1" applyBorder="1"/>
    <xf numFmtId="0" fontId="24" fillId="0" borderId="19" xfId="0" applyFont="1" applyFill="1" applyBorder="1"/>
    <xf numFmtId="0" fontId="7" fillId="0" borderId="19" xfId="0" applyFont="1" applyBorder="1"/>
    <xf numFmtId="3" fontId="26" fillId="0" borderId="19" xfId="0" applyNumberFormat="1" applyFont="1" applyBorder="1"/>
    <xf numFmtId="0" fontId="7" fillId="0" borderId="19" xfId="0" applyFont="1" applyFill="1" applyBorder="1"/>
    <xf numFmtId="0" fontId="6" fillId="0" borderId="19" xfId="0" applyFont="1" applyFill="1" applyBorder="1"/>
    <xf numFmtId="3" fontId="24" fillId="0" borderId="19" xfId="0" applyNumberFormat="1" applyFont="1" applyFill="1" applyBorder="1"/>
    <xf numFmtId="0" fontId="0" fillId="0" borderId="19" xfId="0" applyBorder="1"/>
    <xf numFmtId="0" fontId="2" fillId="0" borderId="0" xfId="0" applyFont="1" applyAlignment="1">
      <alignment horizontal="center"/>
    </xf>
    <xf numFmtId="0" fontId="4" fillId="3" borderId="22" xfId="0" applyFont="1" applyFill="1" applyBorder="1" applyAlignment="1">
      <alignment horizontal="center"/>
    </xf>
    <xf numFmtId="0" fontId="4" fillId="0" borderId="23" xfId="0" applyFont="1" applyBorder="1"/>
    <xf numFmtId="0" fontId="4" fillId="3" borderId="24" xfId="0" applyFont="1" applyFill="1" applyBorder="1" applyAlignment="1">
      <alignment horizontal="center"/>
    </xf>
    <xf numFmtId="0" fontId="4" fillId="0" borderId="25" xfId="0" applyFont="1" applyBorder="1"/>
    <xf numFmtId="0" fontId="6" fillId="0" borderId="21" xfId="0" applyFont="1" applyBorder="1"/>
    <xf numFmtId="3" fontId="24" fillId="0" borderId="21" xfId="0" applyNumberFormat="1" applyFont="1" applyBorder="1"/>
    <xf numFmtId="0" fontId="25" fillId="3" borderId="21" xfId="0" applyFont="1" applyFill="1" applyBorder="1" applyAlignment="1">
      <alignment horizontal="left"/>
    </xf>
    <xf numFmtId="3" fontId="25" fillId="0" borderId="21" xfId="0" applyNumberFormat="1" applyFont="1" applyBorder="1" applyAlignment="1">
      <alignment horizontal="center"/>
    </xf>
    <xf numFmtId="3" fontId="4" fillId="0" borderId="21" xfId="0" applyNumberFormat="1" applyFont="1" applyBorder="1"/>
    <xf numFmtId="3" fontId="5" fillId="0" borderId="21" xfId="0" applyNumberFormat="1" applyFont="1" applyBorder="1" applyAlignment="1">
      <alignment horizontal="center"/>
    </xf>
    <xf numFmtId="3" fontId="24" fillId="0" borderId="21" xfId="0" applyNumberFormat="1" applyFont="1" applyBorder="1" applyAlignment="1">
      <alignment horizontal="center"/>
    </xf>
    <xf numFmtId="3" fontId="3" fillId="0" borderId="19" xfId="2" applyNumberFormat="1" applyFont="1" applyBorder="1"/>
    <xf numFmtId="3" fontId="23" fillId="0" borderId="19" xfId="2" applyNumberFormat="1" applyBorder="1"/>
    <xf numFmtId="0" fontId="25" fillId="3" borderId="24" xfId="0" applyFont="1" applyFill="1" applyBorder="1" applyAlignment="1">
      <alignment horizontal="left"/>
    </xf>
    <xf numFmtId="0" fontId="24" fillId="0" borderId="21" xfId="0" applyFont="1" applyBorder="1" applyAlignment="1">
      <alignment horizontal="center"/>
    </xf>
    <xf numFmtId="3" fontId="4" fillId="0" borderId="25" xfId="0" applyNumberFormat="1" applyFont="1" applyBorder="1"/>
    <xf numFmtId="3" fontId="3" fillId="0" borderId="21" xfId="0" applyNumberFormat="1" applyFont="1" applyBorder="1"/>
    <xf numFmtId="3" fontId="3" fillId="0" borderId="25" xfId="0" applyNumberFormat="1" applyFont="1" applyBorder="1"/>
    <xf numFmtId="3" fontId="24" fillId="0" borderId="21" xfId="0" applyNumberFormat="1" applyFont="1" applyBorder="1" applyAlignment="1">
      <alignment horizontal="right"/>
    </xf>
    <xf numFmtId="0" fontId="24" fillId="0" borderId="26" xfId="0" applyFont="1" applyBorder="1"/>
    <xf numFmtId="0" fontId="11" fillId="0" borderId="27" xfId="0" applyFont="1" applyBorder="1"/>
    <xf numFmtId="0" fontId="11" fillId="0" borderId="27" xfId="0" applyFont="1" applyBorder="1" applyAlignment="1">
      <alignment horizontal="center"/>
    </xf>
    <xf numFmtId="0" fontId="24" fillId="0" borderId="28" xfId="0" applyFont="1" applyBorder="1" applyAlignment="1">
      <alignment horizontal="center"/>
    </xf>
    <xf numFmtId="0" fontId="11" fillId="0" borderId="29" xfId="0" applyFont="1" applyBorder="1"/>
    <xf numFmtId="0" fontId="11" fillId="0" borderId="20" xfId="0" applyFont="1" applyBorder="1"/>
    <xf numFmtId="3" fontId="11" fillId="0" borderId="29" xfId="4" applyNumberFormat="1" applyFont="1" applyBorder="1"/>
    <xf numFmtId="3" fontId="24" fillId="0" borderId="29" xfId="0" applyNumberFormat="1" applyFont="1" applyBorder="1"/>
    <xf numFmtId="3" fontId="11" fillId="0" borderId="30" xfId="4" applyNumberFormat="1" applyFont="1" applyBorder="1"/>
    <xf numFmtId="3" fontId="11" fillId="0" borderId="31" xfId="4" applyNumberFormat="1" applyFont="1" applyBorder="1"/>
    <xf numFmtId="0" fontId="24" fillId="0" borderId="32" xfId="0" applyFont="1" applyBorder="1"/>
    <xf numFmtId="3" fontId="11" fillId="0" borderId="27" xfId="4" applyNumberFormat="1" applyFont="1" applyBorder="1"/>
    <xf numFmtId="9" fontId="11" fillId="0" borderId="21" xfId="7" applyFont="1" applyBorder="1" applyAlignment="1">
      <alignment horizontal="center"/>
    </xf>
    <xf numFmtId="9" fontId="11" fillId="0" borderId="27" xfId="7" applyFont="1" applyBorder="1" applyAlignment="1">
      <alignment horizontal="center"/>
    </xf>
    <xf numFmtId="3" fontId="11" fillId="0" borderId="21" xfId="4" applyNumberFormat="1" applyFont="1" applyBorder="1"/>
    <xf numFmtId="3" fontId="24" fillId="0" borderId="28" xfId="0" applyNumberFormat="1" applyFont="1" applyBorder="1"/>
    <xf numFmtId="0" fontId="24" fillId="0" borderId="20" xfId="0" applyFont="1" applyBorder="1"/>
    <xf numFmtId="9" fontId="11" fillId="0" borderId="20" xfId="7" applyFont="1" applyBorder="1" applyAlignment="1">
      <alignment horizontal="center"/>
    </xf>
    <xf numFmtId="0" fontId="15" fillId="0" borderId="29" xfId="0" applyFont="1" applyBorder="1"/>
    <xf numFmtId="3" fontId="11" fillId="0" borderId="27" xfId="0" applyNumberFormat="1" applyFont="1" applyBorder="1"/>
    <xf numFmtId="3" fontId="11" fillId="0" borderId="33" xfId="4" applyNumberFormat="1" applyFont="1" applyBorder="1"/>
    <xf numFmtId="3" fontId="24" fillId="0" borderId="33" xfId="0" applyNumberFormat="1" applyFont="1" applyBorder="1"/>
    <xf numFmtId="3" fontId="11" fillId="0" borderId="20" xfId="4" applyNumberFormat="1" applyFont="1" applyBorder="1"/>
    <xf numFmtId="3" fontId="11" fillId="0" borderId="34" xfId="4" applyNumberFormat="1" applyFont="1" applyBorder="1"/>
    <xf numFmtId="0" fontId="0" fillId="0" borderId="21" xfId="0" applyBorder="1"/>
    <xf numFmtId="3" fontId="24" fillId="0" borderId="35" xfId="0" applyNumberFormat="1" applyFont="1" applyBorder="1"/>
    <xf numFmtId="0" fontId="24" fillId="0" borderId="36" xfId="0" applyFont="1" applyBorder="1"/>
    <xf numFmtId="0" fontId="3" fillId="0" borderId="30" xfId="0" applyFont="1" applyBorder="1"/>
    <xf numFmtId="9" fontId="11" fillId="0" borderId="30" xfId="7" applyFont="1" applyBorder="1" applyAlignment="1">
      <alignment horizontal="center"/>
    </xf>
    <xf numFmtId="3" fontId="24" fillId="0" borderId="37" xfId="0" applyNumberFormat="1" applyFont="1" applyBorder="1"/>
    <xf numFmtId="0" fontId="0" fillId="0" borderId="30" xfId="0" applyBorder="1"/>
    <xf numFmtId="0" fontId="11" fillId="0" borderId="21" xfId="0" applyFont="1" applyBorder="1"/>
    <xf numFmtId="3" fontId="11" fillId="0" borderId="35" xfId="4" applyNumberFormat="1" applyFont="1" applyBorder="1"/>
    <xf numFmtId="0" fontId="11" fillId="0" borderId="30" xfId="0" applyFont="1" applyBorder="1"/>
    <xf numFmtId="0" fontId="24" fillId="0" borderId="38" xfId="0" applyFont="1" applyBorder="1"/>
    <xf numFmtId="0" fontId="10" fillId="0" borderId="39" xfId="0" applyFont="1" applyBorder="1"/>
    <xf numFmtId="3" fontId="10" fillId="0" borderId="39" xfId="4" applyNumberFormat="1" applyFont="1" applyBorder="1"/>
    <xf numFmtId="0" fontId="3" fillId="0" borderId="18" xfId="2" applyFont="1" applyBorder="1" applyAlignment="1">
      <alignment horizontal="left"/>
    </xf>
    <xf numFmtId="0" fontId="3" fillId="0" borderId="16" xfId="2" applyFont="1" applyBorder="1" applyAlignment="1">
      <alignment horizontal="left"/>
    </xf>
    <xf numFmtId="0" fontId="0" fillId="0" borderId="40" xfId="0" applyBorder="1"/>
    <xf numFmtId="0" fontId="0" fillId="0" borderId="0" xfId="0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0" xfId="0" applyBorder="1" applyAlignment="1">
      <alignment horizontal="center"/>
    </xf>
    <xf numFmtId="49" fontId="0" fillId="0" borderId="30" xfId="0" applyNumberFormat="1" applyBorder="1"/>
    <xf numFmtId="49" fontId="0" fillId="0" borderId="41" xfId="0" applyNumberFormat="1" applyBorder="1"/>
    <xf numFmtId="49" fontId="0" fillId="0" borderId="19" xfId="0" applyNumberFormat="1" applyBorder="1"/>
    <xf numFmtId="0" fontId="0" fillId="0" borderId="30" xfId="0" applyFill="1" applyBorder="1"/>
    <xf numFmtId="0" fontId="0" fillId="0" borderId="29" xfId="0" applyFill="1" applyBorder="1"/>
    <xf numFmtId="0" fontId="28" fillId="0" borderId="0" xfId="0" applyFont="1" applyBorder="1" applyAlignment="1">
      <alignment wrapText="1"/>
    </xf>
    <xf numFmtId="0" fontId="28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wrapText="1"/>
    </xf>
    <xf numFmtId="0" fontId="23" fillId="0" borderId="0" xfId="0" applyFont="1" applyBorder="1" applyAlignment="1">
      <alignment horizontal="center"/>
    </xf>
    <xf numFmtId="167" fontId="22" fillId="0" borderId="40" xfId="0" applyNumberFormat="1" applyFont="1" applyFill="1" applyBorder="1" applyAlignment="1">
      <alignment horizontal="center" vertical="center"/>
    </xf>
    <xf numFmtId="3" fontId="22" fillId="0" borderId="19" xfId="0" applyNumberFormat="1" applyFont="1" applyFill="1" applyBorder="1" applyAlignment="1">
      <alignment horizontal="center" vertical="center" wrapText="1"/>
    </xf>
    <xf numFmtId="3" fontId="22" fillId="0" borderId="19" xfId="0" applyNumberFormat="1" applyFont="1" applyFill="1" applyBorder="1" applyAlignment="1">
      <alignment vertical="center" wrapText="1"/>
    </xf>
    <xf numFmtId="3" fontId="23" fillId="0" borderId="19" xfId="0" applyNumberFormat="1" applyFont="1" applyFill="1" applyBorder="1" applyAlignment="1">
      <alignment horizontal="center" vertical="center" wrapText="1"/>
    </xf>
    <xf numFmtId="3" fontId="23" fillId="0" borderId="19" xfId="0" applyNumberFormat="1" applyFont="1" applyBorder="1" applyAlignment="1">
      <alignment horizontal="center" vertical="center" wrapText="1"/>
    </xf>
    <xf numFmtId="3" fontId="23" fillId="0" borderId="42" xfId="7" applyNumberFormat="1" applyFont="1" applyFill="1" applyBorder="1" applyAlignment="1">
      <alignment horizontal="center" vertical="center" wrapText="1"/>
    </xf>
    <xf numFmtId="3" fontId="23" fillId="0" borderId="19" xfId="0" applyNumberFormat="1" applyFont="1" applyFill="1" applyBorder="1" applyAlignment="1">
      <alignment horizontal="center" vertical="center"/>
    </xf>
    <xf numFmtId="3" fontId="22" fillId="0" borderId="43" xfId="0" applyNumberFormat="1" applyFont="1" applyFill="1" applyBorder="1" applyAlignment="1">
      <alignment vertical="center" wrapText="1"/>
    </xf>
    <xf numFmtId="3" fontId="23" fillId="0" borderId="43" xfId="0" applyNumberFormat="1" applyFont="1" applyFill="1" applyBorder="1" applyAlignment="1">
      <alignment horizontal="center" vertical="center" wrapText="1"/>
    </xf>
    <xf numFmtId="3" fontId="23" fillId="0" borderId="43" xfId="0" applyNumberFormat="1" applyFont="1" applyBorder="1" applyAlignment="1">
      <alignment horizontal="center" vertical="center" wrapText="1"/>
    </xf>
    <xf numFmtId="49" fontId="23" fillId="0" borderId="0" xfId="2" applyNumberFormat="1" applyBorder="1"/>
    <xf numFmtId="49" fontId="23" fillId="0" borderId="0" xfId="2" applyNumberFormat="1"/>
    <xf numFmtId="3" fontId="11" fillId="0" borderId="0" xfId="2" applyNumberFormat="1" applyFont="1" applyFill="1" applyBorder="1"/>
    <xf numFmtId="0" fontId="3" fillId="3" borderId="21" xfId="0" applyFont="1" applyFill="1" applyBorder="1" applyAlignment="1">
      <alignment horizontal="left"/>
    </xf>
    <xf numFmtId="3" fontId="6" fillId="0" borderId="5" xfId="1" applyNumberFormat="1" applyFont="1" applyFill="1" applyBorder="1" applyAlignment="1" applyProtection="1">
      <alignment horizontal="right"/>
    </xf>
    <xf numFmtId="0" fontId="23" fillId="0" borderId="36" xfId="2" applyBorder="1"/>
    <xf numFmtId="0" fontId="23" fillId="0" borderId="31" xfId="0" applyFont="1" applyBorder="1" applyAlignment="1">
      <alignment horizontal="right"/>
    </xf>
    <xf numFmtId="0" fontId="28" fillId="0" borderId="19" xfId="0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28" fillId="0" borderId="42" xfId="0" applyFont="1" applyBorder="1" applyAlignment="1">
      <alignment horizontal="center" vertical="center" wrapText="1"/>
    </xf>
    <xf numFmtId="0" fontId="28" fillId="0" borderId="44" xfId="0" applyFont="1" applyBorder="1" applyAlignment="1">
      <alignment wrapText="1"/>
    </xf>
    <xf numFmtId="0" fontId="28" fillId="0" borderId="44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right" wrapText="1"/>
    </xf>
    <xf numFmtId="0" fontId="0" fillId="0" borderId="44" xfId="0" applyBorder="1" applyAlignment="1">
      <alignment horizontal="right"/>
    </xf>
    <xf numFmtId="3" fontId="3" fillId="0" borderId="0" xfId="2" applyNumberFormat="1" applyFont="1" applyBorder="1" applyAlignment="1"/>
    <xf numFmtId="3" fontId="29" fillId="0" borderId="19" xfId="0" applyNumberFormat="1" applyFont="1" applyBorder="1"/>
    <xf numFmtId="0" fontId="2" fillId="0" borderId="45" xfId="2" applyFont="1" applyBorder="1" applyAlignment="1">
      <alignment horizontal="center"/>
    </xf>
    <xf numFmtId="0" fontId="23" fillId="0" borderId="0" xfId="2" applyFont="1"/>
    <xf numFmtId="0" fontId="0" fillId="0" borderId="0" xfId="0" applyAlignment="1">
      <alignment horizontal="left"/>
    </xf>
    <xf numFmtId="3" fontId="23" fillId="0" borderId="0" xfId="2" applyNumberFormat="1" applyFont="1" applyAlignment="1">
      <alignment horizontal="left"/>
    </xf>
    <xf numFmtId="0" fontId="31" fillId="0" borderId="43" xfId="6" applyFont="1" applyBorder="1"/>
    <xf numFmtId="0" fontId="3" fillId="0" borderId="19" xfId="6" applyFont="1" applyBorder="1"/>
    <xf numFmtId="0" fontId="3" fillId="0" borderId="19" xfId="6" applyFont="1" applyFill="1" applyBorder="1"/>
    <xf numFmtId="0" fontId="31" fillId="0" borderId="19" xfId="6" applyFont="1" applyBorder="1"/>
    <xf numFmtId="3" fontId="31" fillId="0" borderId="46" xfId="6" applyNumberFormat="1" applyFont="1" applyBorder="1"/>
    <xf numFmtId="0" fontId="27" fillId="0" borderId="19" xfId="6" applyFont="1" applyBorder="1"/>
    <xf numFmtId="10" fontId="27" fillId="0" borderId="19" xfId="6" applyNumberFormat="1" applyFont="1" applyBorder="1"/>
    <xf numFmtId="3" fontId="27" fillId="0" borderId="46" xfId="6" applyNumberFormat="1" applyFont="1" applyBorder="1"/>
    <xf numFmtId="0" fontId="3" fillId="0" borderId="19" xfId="6" applyFont="1" applyBorder="1" applyAlignment="1"/>
    <xf numFmtId="0" fontId="30" fillId="0" borderId="19" xfId="6" applyBorder="1"/>
    <xf numFmtId="0" fontId="33" fillId="0" borderId="19" xfId="6" applyFont="1" applyBorder="1"/>
    <xf numFmtId="0" fontId="30" fillId="0" borderId="43" xfId="6" applyBorder="1"/>
    <xf numFmtId="0" fontId="27" fillId="0" borderId="43" xfId="6" applyFont="1" applyBorder="1"/>
    <xf numFmtId="3" fontId="27" fillId="0" borderId="47" xfId="6" applyNumberFormat="1" applyFont="1" applyBorder="1"/>
    <xf numFmtId="0" fontId="3" fillId="0" borderId="0" xfId="0" applyFont="1" applyBorder="1"/>
    <xf numFmtId="3" fontId="3" fillId="0" borderId="0" xfId="0" applyNumberFormat="1" applyFont="1" applyBorder="1"/>
    <xf numFmtId="3" fontId="3" fillId="4" borderId="0" xfId="0" applyNumberFormat="1" applyFont="1" applyFill="1" applyBorder="1"/>
    <xf numFmtId="0" fontId="6" fillId="0" borderId="0" xfId="0" applyFont="1" applyBorder="1"/>
    <xf numFmtId="3" fontId="6" fillId="0" borderId="0" xfId="0" applyNumberFormat="1" applyFont="1" applyBorder="1"/>
    <xf numFmtId="0" fontId="4" fillId="0" borderId="0" xfId="2" applyFont="1" applyBorder="1" applyAlignment="1"/>
    <xf numFmtId="0" fontId="3" fillId="0" borderId="0" xfId="2" applyFont="1" applyBorder="1" applyAlignment="1">
      <alignment horizontal="left"/>
    </xf>
    <xf numFmtId="0" fontId="3" fillId="0" borderId="0" xfId="2" applyFont="1" applyBorder="1" applyAlignment="1">
      <alignment horizontal="center"/>
    </xf>
    <xf numFmtId="49" fontId="3" fillId="0" borderId="0" xfId="2" applyNumberFormat="1" applyFont="1" applyBorder="1" applyAlignment="1">
      <alignment horizontal="center"/>
    </xf>
    <xf numFmtId="165" fontId="3" fillId="0" borderId="0" xfId="1" applyNumberFormat="1" applyFont="1" applyFill="1" applyBorder="1" applyAlignment="1" applyProtection="1"/>
    <xf numFmtId="0" fontId="17" fillId="0" borderId="0" xfId="2" applyFont="1" applyBorder="1"/>
    <xf numFmtId="3" fontId="6" fillId="0" borderId="0" xfId="2" applyNumberFormat="1" applyFont="1" applyBorder="1" applyAlignment="1"/>
    <xf numFmtId="165" fontId="6" fillId="2" borderId="0" xfId="2" applyNumberFormat="1" applyFont="1" applyFill="1" applyBorder="1" applyAlignment="1"/>
    <xf numFmtId="1" fontId="3" fillId="2" borderId="0" xfId="2" applyNumberFormat="1" applyFont="1" applyFill="1" applyBorder="1" applyAlignment="1">
      <alignment horizontal="right"/>
    </xf>
    <xf numFmtId="3" fontId="6" fillId="0" borderId="0" xfId="2" applyNumberFormat="1" applyFont="1" applyBorder="1" applyAlignment="1">
      <alignment horizontal="right"/>
    </xf>
    <xf numFmtId="3" fontId="3" fillId="0" borderId="0" xfId="2" applyNumberFormat="1" applyFont="1" applyBorder="1" applyAlignment="1">
      <alignment horizontal="right"/>
    </xf>
    <xf numFmtId="165" fontId="6" fillId="2" borderId="0" xfId="2" applyNumberFormat="1" applyFont="1" applyFill="1" applyBorder="1" applyAlignment="1">
      <alignment horizontal="right"/>
    </xf>
    <xf numFmtId="1" fontId="6" fillId="2" borderId="0" xfId="2" applyNumberFormat="1" applyFont="1" applyFill="1" applyBorder="1" applyAlignment="1">
      <alignment horizontal="right"/>
    </xf>
    <xf numFmtId="1" fontId="6" fillId="2" borderId="0" xfId="2" applyNumberFormat="1" applyFont="1" applyFill="1" applyBorder="1" applyAlignment="1"/>
    <xf numFmtId="1" fontId="3" fillId="2" borderId="0" xfId="2" applyNumberFormat="1" applyFont="1" applyFill="1" applyBorder="1" applyAlignment="1"/>
    <xf numFmtId="1" fontId="3" fillId="0" borderId="0" xfId="2" applyNumberFormat="1" applyFont="1" applyBorder="1" applyAlignment="1"/>
    <xf numFmtId="1" fontId="6" fillId="0" borderId="0" xfId="2" applyNumberFormat="1" applyFont="1" applyBorder="1" applyAlignment="1"/>
    <xf numFmtId="165" fontId="3" fillId="2" borderId="0" xfId="2" applyNumberFormat="1" applyFont="1" applyFill="1" applyBorder="1" applyAlignment="1"/>
    <xf numFmtId="49" fontId="6" fillId="2" borderId="0" xfId="2" applyNumberFormat="1" applyFont="1" applyFill="1" applyBorder="1"/>
    <xf numFmtId="49" fontId="3" fillId="2" borderId="0" xfId="2" applyNumberFormat="1" applyFont="1" applyFill="1" applyBorder="1"/>
    <xf numFmtId="3" fontId="3" fillId="2" borderId="0" xfId="2" applyNumberFormat="1" applyFont="1" applyFill="1" applyBorder="1" applyAlignment="1"/>
    <xf numFmtId="3" fontId="16" fillId="2" borderId="0" xfId="2" applyNumberFormat="1" applyFont="1" applyFill="1" applyBorder="1" applyAlignment="1"/>
    <xf numFmtId="3" fontId="6" fillId="2" borderId="0" xfId="2" applyNumberFormat="1" applyFont="1" applyFill="1" applyBorder="1" applyAlignment="1"/>
    <xf numFmtId="49" fontId="3" fillId="0" borderId="0" xfId="2" applyNumberFormat="1" applyFont="1" applyBorder="1" applyAlignment="1">
      <alignment horizontal="left"/>
    </xf>
    <xf numFmtId="3" fontId="3" fillId="0" borderId="0" xfId="2" applyNumberFormat="1" applyFont="1" applyFill="1" applyBorder="1" applyAlignment="1"/>
    <xf numFmtId="165" fontId="5" fillId="2" borderId="0" xfId="2" applyNumberFormat="1" applyFont="1" applyFill="1" applyBorder="1" applyAlignment="1"/>
    <xf numFmtId="49" fontId="3" fillId="0" borderId="0" xfId="2" applyNumberFormat="1" applyFont="1" applyFill="1" applyBorder="1" applyAlignment="1">
      <alignment horizontal="right"/>
    </xf>
    <xf numFmtId="3" fontId="3" fillId="2" borderId="0" xfId="2" applyNumberFormat="1" applyFont="1" applyFill="1" applyBorder="1" applyAlignment="1">
      <alignment horizontal="right"/>
    </xf>
    <xf numFmtId="3" fontId="5" fillId="2" borderId="0" xfId="2" applyNumberFormat="1" applyFont="1" applyFill="1" applyBorder="1" applyAlignment="1"/>
    <xf numFmtId="0" fontId="3" fillId="2" borderId="0" xfId="2" applyNumberFormat="1" applyFont="1" applyFill="1" applyBorder="1" applyAlignment="1">
      <alignment horizontal="right"/>
    </xf>
    <xf numFmtId="49" fontId="5" fillId="2" borderId="0" xfId="2" applyNumberFormat="1" applyFont="1" applyFill="1" applyBorder="1"/>
    <xf numFmtId="49" fontId="3" fillId="0" borderId="0" xfId="2" applyNumberFormat="1" applyFont="1" applyBorder="1"/>
    <xf numFmtId="3" fontId="6" fillId="0" borderId="0" xfId="2" applyNumberFormat="1" applyFont="1" applyBorder="1"/>
    <xf numFmtId="0" fontId="12" fillId="0" borderId="0" xfId="0" applyFont="1"/>
    <xf numFmtId="0" fontId="0" fillId="0" borderId="44" xfId="0" applyBorder="1"/>
    <xf numFmtId="49" fontId="20" fillId="0" borderId="0" xfId="0" applyNumberFormat="1" applyFont="1"/>
    <xf numFmtId="0" fontId="8" fillId="0" borderId="0" xfId="0" applyFont="1"/>
    <xf numFmtId="3" fontId="8" fillId="0" borderId="0" xfId="0" applyNumberFormat="1" applyFont="1"/>
    <xf numFmtId="49" fontId="7" fillId="0" borderId="25" xfId="0" applyNumberFormat="1" applyFont="1" applyFill="1" applyBorder="1"/>
    <xf numFmtId="0" fontId="8" fillId="0" borderId="25" xfId="0" applyFont="1" applyFill="1" applyBorder="1"/>
    <xf numFmtId="3" fontId="8" fillId="0" borderId="25" xfId="0" applyNumberFormat="1" applyFont="1" applyFill="1" applyBorder="1"/>
    <xf numFmtId="49" fontId="8" fillId="0" borderId="0" xfId="0" applyNumberFormat="1" applyFont="1"/>
    <xf numFmtId="49" fontId="7" fillId="0" borderId="48" xfId="0" applyNumberFormat="1" applyFont="1" applyBorder="1"/>
    <xf numFmtId="0" fontId="8" fillId="0" borderId="48" xfId="0" applyFont="1" applyBorder="1"/>
    <xf numFmtId="3" fontId="7" fillId="0" borderId="48" xfId="0" applyNumberFormat="1" applyFont="1" applyBorder="1"/>
    <xf numFmtId="3" fontId="8" fillId="0" borderId="48" xfId="0" applyNumberFormat="1" applyFont="1" applyBorder="1"/>
    <xf numFmtId="49" fontId="7" fillId="0" borderId="25" xfId="0" applyNumberFormat="1" applyFont="1" applyBorder="1"/>
    <xf numFmtId="0" fontId="8" fillId="0" borderId="25" xfId="0" applyFont="1" applyBorder="1"/>
    <xf numFmtId="3" fontId="8" fillId="0" borderId="25" xfId="0" applyNumberFormat="1" applyFont="1" applyBorder="1"/>
    <xf numFmtId="49" fontId="34" fillId="0" borderId="0" xfId="0" applyNumberFormat="1" applyFont="1"/>
    <xf numFmtId="49" fontId="34" fillId="0" borderId="48" xfId="0" applyNumberFormat="1" applyFont="1" applyBorder="1"/>
    <xf numFmtId="49" fontId="34" fillId="0" borderId="25" xfId="0" applyNumberFormat="1" applyFont="1" applyBorder="1"/>
    <xf numFmtId="49" fontId="8" fillId="0" borderId="0" xfId="0" applyNumberFormat="1" applyFont="1" applyFill="1" applyBorder="1"/>
    <xf numFmtId="49" fontId="34" fillId="0" borderId="48" xfId="0" applyNumberFormat="1" applyFont="1" applyFill="1" applyBorder="1"/>
    <xf numFmtId="49" fontId="20" fillId="0" borderId="49" xfId="0" applyNumberFormat="1" applyFont="1" applyBorder="1"/>
    <xf numFmtId="0" fontId="20" fillId="0" borderId="49" xfId="0" applyFont="1" applyBorder="1"/>
    <xf numFmtId="3" fontId="7" fillId="0" borderId="49" xfId="0" applyNumberFormat="1" applyFont="1" applyBorder="1"/>
    <xf numFmtId="3" fontId="20" fillId="0" borderId="49" xfId="0" applyNumberFormat="1" applyFont="1" applyBorder="1"/>
    <xf numFmtId="49" fontId="20" fillId="0" borderId="0" xfId="0" applyNumberFormat="1" applyFont="1" applyBorder="1"/>
    <xf numFmtId="0" fontId="20" fillId="0" borderId="0" xfId="0" applyFont="1" applyBorder="1"/>
    <xf numFmtId="3" fontId="7" fillId="0" borderId="0" xfId="0" applyNumberFormat="1" applyFont="1" applyBorder="1"/>
    <xf numFmtId="3" fontId="20" fillId="0" borderId="0" xfId="0" applyNumberFormat="1" applyFont="1" applyBorder="1"/>
    <xf numFmtId="49" fontId="20" fillId="0" borderId="25" xfId="0" applyNumberFormat="1" applyFont="1" applyFill="1" applyBorder="1"/>
    <xf numFmtId="49" fontId="7" fillId="0" borderId="0" xfId="0" applyNumberFormat="1" applyFont="1"/>
    <xf numFmtId="0" fontId="8" fillId="0" borderId="49" xfId="0" applyFont="1" applyBorder="1"/>
    <xf numFmtId="3" fontId="8" fillId="0" borderId="49" xfId="0" applyNumberFormat="1" applyFont="1" applyBorder="1"/>
    <xf numFmtId="49" fontId="20" fillId="0" borderId="25" xfId="0" applyNumberFormat="1" applyFont="1" applyBorder="1"/>
    <xf numFmtId="49" fontId="7" fillId="0" borderId="49" xfId="0" applyNumberFormat="1" applyFont="1" applyFill="1" applyBorder="1"/>
    <xf numFmtId="49" fontId="7" fillId="0" borderId="49" xfId="0" applyNumberFormat="1" applyFont="1" applyBorder="1"/>
    <xf numFmtId="0" fontId="7" fillId="0" borderId="49" xfId="0" applyFont="1" applyBorder="1"/>
    <xf numFmtId="49" fontId="7" fillId="0" borderId="23" xfId="0" applyNumberFormat="1" applyFont="1" applyBorder="1"/>
    <xf numFmtId="0" fontId="7" fillId="0" borderId="23" xfId="0" applyFont="1" applyBorder="1"/>
    <xf numFmtId="3" fontId="7" fillId="0" borderId="23" xfId="0" applyNumberFormat="1" applyFont="1" applyBorder="1"/>
    <xf numFmtId="3" fontId="6" fillId="2" borderId="3" xfId="2" applyNumberFormat="1" applyFont="1" applyFill="1" applyBorder="1"/>
    <xf numFmtId="0" fontId="0" fillId="0" borderId="0" xfId="0" applyFill="1" applyBorder="1"/>
    <xf numFmtId="0" fontId="31" fillId="0" borderId="27" xfId="6" applyFont="1" applyBorder="1"/>
    <xf numFmtId="0" fontId="30" fillId="0" borderId="48" xfId="6" applyBorder="1"/>
    <xf numFmtId="0" fontId="27" fillId="0" borderId="48" xfId="6" applyFont="1" applyBorder="1"/>
    <xf numFmtId="0" fontId="31" fillId="0" borderId="48" xfId="6" applyFont="1" applyBorder="1"/>
    <xf numFmtId="3" fontId="31" fillId="0" borderId="48" xfId="6" applyNumberFormat="1" applyFont="1" applyBorder="1"/>
    <xf numFmtId="0" fontId="31" fillId="0" borderId="50" xfId="6" applyFont="1" applyBorder="1"/>
    <xf numFmtId="3" fontId="32" fillId="0" borderId="23" xfId="6" applyNumberFormat="1" applyFont="1" applyBorder="1"/>
    <xf numFmtId="3" fontId="32" fillId="0" borderId="25" xfId="6" applyNumberFormat="1" applyFont="1" applyBorder="1"/>
    <xf numFmtId="0" fontId="32" fillId="0" borderId="33" xfId="6" applyFont="1" applyBorder="1"/>
    <xf numFmtId="0" fontId="3" fillId="0" borderId="0" xfId="0" applyFont="1"/>
    <xf numFmtId="0" fontId="3" fillId="0" borderId="49" xfId="0" applyFont="1" applyBorder="1"/>
    <xf numFmtId="0" fontId="4" fillId="2" borderId="23" xfId="2" applyFont="1" applyFill="1" applyBorder="1" applyAlignment="1">
      <alignment horizontal="center"/>
    </xf>
    <xf numFmtId="0" fontId="4" fillId="2" borderId="25" xfId="2" applyFont="1" applyFill="1" applyBorder="1" applyAlignment="1">
      <alignment horizontal="center"/>
    </xf>
    <xf numFmtId="3" fontId="3" fillId="0" borderId="5" xfId="2" applyNumberFormat="1" applyFont="1" applyFill="1" applyBorder="1"/>
    <xf numFmtId="3" fontId="3" fillId="0" borderId="30" xfId="2" applyNumberFormat="1" applyFont="1" applyFill="1" applyBorder="1"/>
    <xf numFmtId="3" fontId="3" fillId="0" borderId="51" xfId="2" applyNumberFormat="1" applyFont="1" applyBorder="1"/>
    <xf numFmtId="0" fontId="4" fillId="0" borderId="0" xfId="2" applyFont="1" applyBorder="1" applyAlignment="1">
      <alignment horizontal="right"/>
    </xf>
    <xf numFmtId="0" fontId="19" fillId="0" borderId="0" xfId="2" applyFont="1" applyBorder="1" applyAlignment="1">
      <alignment horizontal="right"/>
    </xf>
    <xf numFmtId="3" fontId="23" fillId="0" borderId="30" xfId="2" applyNumberFormat="1" applyBorder="1"/>
    <xf numFmtId="3" fontId="6" fillId="0" borderId="1" xfId="2" applyNumberFormat="1" applyFont="1" applyBorder="1"/>
    <xf numFmtId="166" fontId="4" fillId="0" borderId="52" xfId="1" applyNumberFormat="1" applyFont="1" applyFill="1" applyBorder="1" applyAlignment="1" applyProtection="1"/>
    <xf numFmtId="3" fontId="6" fillId="0" borderId="45" xfId="2" applyNumberFormat="1" applyFont="1" applyBorder="1"/>
    <xf numFmtId="0" fontId="23" fillId="0" borderId="25" xfId="2" applyBorder="1"/>
    <xf numFmtId="0" fontId="23" fillId="0" borderId="48" xfId="2" applyBorder="1"/>
    <xf numFmtId="0" fontId="23" fillId="0" borderId="49" xfId="2" applyBorder="1"/>
    <xf numFmtId="169" fontId="8" fillId="0" borderId="0" xfId="2" applyNumberFormat="1" applyFont="1"/>
    <xf numFmtId="0" fontId="2" fillId="0" borderId="0" xfId="0" applyFont="1" applyAlignment="1">
      <alignment horizontal="left"/>
    </xf>
    <xf numFmtId="0" fontId="3" fillId="0" borderId="4" xfId="2" applyFont="1" applyFill="1" applyBorder="1"/>
    <xf numFmtId="3" fontId="3" fillId="0" borderId="3" xfId="2" applyNumberFormat="1" applyFont="1" applyFill="1" applyBorder="1" applyAlignment="1">
      <alignment horizontal="right"/>
    </xf>
    <xf numFmtId="0" fontId="10" fillId="0" borderId="29" xfId="0" applyFont="1" applyBorder="1"/>
    <xf numFmtId="0" fontId="2" fillId="0" borderId="20" xfId="2" applyFont="1" applyBorder="1"/>
    <xf numFmtId="0" fontId="25" fillId="0" borderId="31" xfId="0" applyFont="1" applyBorder="1"/>
    <xf numFmtId="3" fontId="25" fillId="0" borderId="29" xfId="0" applyNumberFormat="1" applyFont="1" applyBorder="1"/>
    <xf numFmtId="9" fontId="10" fillId="0" borderId="29" xfId="7" applyFont="1" applyBorder="1" applyAlignment="1">
      <alignment horizontal="center"/>
    </xf>
    <xf numFmtId="9" fontId="10" fillId="0" borderId="30" xfId="7" applyFont="1" applyBorder="1" applyAlignment="1">
      <alignment horizontal="center"/>
    </xf>
    <xf numFmtId="3" fontId="10" fillId="0" borderId="31" xfId="4" applyNumberFormat="1" applyFont="1" applyBorder="1"/>
    <xf numFmtId="0" fontId="10" fillId="0" borderId="27" xfId="0" applyFont="1" applyBorder="1"/>
    <xf numFmtId="3" fontId="10" fillId="0" borderId="27" xfId="4" applyNumberFormat="1" applyFont="1" applyBorder="1"/>
    <xf numFmtId="9" fontId="10" fillId="0" borderId="27" xfId="7" applyFont="1" applyBorder="1" applyAlignment="1">
      <alignment horizontal="center"/>
    </xf>
    <xf numFmtId="9" fontId="10" fillId="0" borderId="21" xfId="7" applyFont="1" applyBorder="1" applyAlignment="1">
      <alignment horizontal="center"/>
    </xf>
    <xf numFmtId="3" fontId="25" fillId="0" borderId="28" xfId="0" applyNumberFormat="1" applyFont="1" applyBorder="1"/>
    <xf numFmtId="9" fontId="11" fillId="0" borderId="29" xfId="7" applyFont="1" applyBorder="1" applyAlignment="1">
      <alignment horizontal="center"/>
    </xf>
    <xf numFmtId="3" fontId="11" fillId="0" borderId="37" xfId="4" applyNumberFormat="1" applyFont="1" applyBorder="1"/>
    <xf numFmtId="9" fontId="11" fillId="0" borderId="0" xfId="7" applyFont="1" applyBorder="1" applyAlignment="1">
      <alignment horizontal="center"/>
    </xf>
    <xf numFmtId="3" fontId="24" fillId="0" borderId="31" xfId="0" applyNumberFormat="1" applyFont="1" applyBorder="1"/>
    <xf numFmtId="0" fontId="27" fillId="0" borderId="43" xfId="0" applyFont="1" applyBorder="1"/>
    <xf numFmtId="3" fontId="27" fillId="0" borderId="53" xfId="4" applyNumberFormat="1" applyFont="1" applyBorder="1"/>
    <xf numFmtId="3" fontId="27" fillId="0" borderId="49" xfId="4" applyNumberFormat="1" applyFont="1" applyBorder="1"/>
    <xf numFmtId="3" fontId="27" fillId="0" borderId="54" xfId="4" applyNumberFormat="1" applyFont="1" applyBorder="1"/>
    <xf numFmtId="9" fontId="27" fillId="0" borderId="53" xfId="4" applyNumberFormat="1" applyFont="1" applyBorder="1"/>
    <xf numFmtId="0" fontId="31" fillId="0" borderId="19" xfId="6" applyFont="1" applyFill="1" applyBorder="1"/>
    <xf numFmtId="3" fontId="31" fillId="0" borderId="46" xfId="6" applyNumberFormat="1" applyFont="1" applyFill="1" applyBorder="1"/>
    <xf numFmtId="3" fontId="3" fillId="0" borderId="8" xfId="2" applyNumberFormat="1" applyFont="1" applyBorder="1" applyAlignment="1">
      <alignment horizontal="right"/>
    </xf>
    <xf numFmtId="0" fontId="2" fillId="0" borderId="17" xfId="2" applyFont="1" applyBorder="1" applyAlignment="1">
      <alignment horizontal="center"/>
    </xf>
    <xf numFmtId="0" fontId="5" fillId="0" borderId="16" xfId="2" applyFont="1" applyBorder="1" applyAlignment="1">
      <alignment horizontal="center"/>
    </xf>
    <xf numFmtId="3" fontId="3" fillId="0" borderId="17" xfId="2" applyNumberFormat="1" applyFont="1" applyBorder="1" applyAlignment="1">
      <alignment horizontal="right"/>
    </xf>
    <xf numFmtId="3" fontId="6" fillId="0" borderId="18" xfId="2" applyNumberFormat="1" applyFont="1" applyBorder="1" applyAlignment="1">
      <alignment horizontal="right"/>
    </xf>
    <xf numFmtId="3" fontId="3" fillId="0" borderId="16" xfId="2" applyNumberFormat="1" applyFont="1" applyBorder="1" applyAlignment="1">
      <alignment horizontal="right"/>
    </xf>
    <xf numFmtId="3" fontId="6" fillId="0" borderId="17" xfId="2" applyNumberFormat="1" applyFont="1" applyBorder="1" applyAlignment="1">
      <alignment horizontal="right"/>
    </xf>
    <xf numFmtId="0" fontId="6" fillId="0" borderId="17" xfId="2" applyFont="1" applyFill="1" applyBorder="1"/>
    <xf numFmtId="0" fontId="6" fillId="0" borderId="19" xfId="2" applyFont="1" applyBorder="1"/>
    <xf numFmtId="0" fontId="6" fillId="0" borderId="55" xfId="2" applyFont="1" applyBorder="1"/>
    <xf numFmtId="0" fontId="0" fillId="0" borderId="0" xfId="0" applyAlignment="1">
      <alignment wrapText="1"/>
    </xf>
    <xf numFmtId="167" fontId="22" fillId="0" borderId="32" xfId="0" applyNumberFormat="1" applyFont="1" applyFill="1" applyBorder="1" applyAlignment="1">
      <alignment horizontal="center" vertical="center"/>
    </xf>
    <xf numFmtId="3" fontId="22" fillId="0" borderId="21" xfId="0" applyNumberFormat="1" applyFont="1" applyFill="1" applyBorder="1" applyAlignment="1">
      <alignment horizontal="center" vertical="center" wrapText="1"/>
    </xf>
    <xf numFmtId="3" fontId="22" fillId="0" borderId="21" xfId="0" applyNumberFormat="1" applyFont="1" applyFill="1" applyBorder="1" applyAlignment="1">
      <alignment vertical="center" wrapText="1"/>
    </xf>
    <xf numFmtId="3" fontId="23" fillId="0" borderId="21" xfId="0" applyNumberFormat="1" applyFont="1" applyFill="1" applyBorder="1" applyAlignment="1">
      <alignment horizontal="center" vertical="center" wrapText="1"/>
    </xf>
    <xf numFmtId="3" fontId="23" fillId="0" borderId="21" xfId="0" applyNumberFormat="1" applyFont="1" applyFill="1" applyBorder="1" applyAlignment="1">
      <alignment horizontal="center" vertical="center"/>
    </xf>
    <xf numFmtId="3" fontId="23" fillId="0" borderId="21" xfId="0" applyNumberFormat="1" applyFont="1" applyBorder="1" applyAlignment="1">
      <alignment horizontal="center" vertical="center" wrapText="1"/>
    </xf>
    <xf numFmtId="3" fontId="23" fillId="0" borderId="35" xfId="7" applyNumberFormat="1" applyFont="1" applyFill="1" applyBorder="1" applyAlignment="1">
      <alignment horizontal="center" vertical="center" wrapText="1"/>
    </xf>
    <xf numFmtId="49" fontId="34" fillId="0" borderId="0" xfId="0" applyNumberFormat="1" applyFont="1" applyFill="1" applyBorder="1"/>
    <xf numFmtId="0" fontId="8" fillId="0" borderId="0" xfId="0" applyFont="1" applyBorder="1"/>
    <xf numFmtId="3" fontId="8" fillId="0" borderId="0" xfId="0" applyNumberFormat="1" applyFont="1" applyBorder="1"/>
    <xf numFmtId="3" fontId="26" fillId="0" borderId="19" xfId="0" applyNumberFormat="1" applyFont="1" applyFill="1" applyBorder="1"/>
    <xf numFmtId="3" fontId="24" fillId="0" borderId="21" xfId="0" applyNumberFormat="1" applyFont="1" applyFill="1" applyBorder="1" applyAlignment="1">
      <alignment horizontal="center"/>
    </xf>
    <xf numFmtId="3" fontId="24" fillId="0" borderId="21" xfId="0" applyNumberFormat="1" applyFont="1" applyFill="1" applyBorder="1" applyAlignment="1">
      <alignment horizontal="right"/>
    </xf>
    <xf numFmtId="0" fontId="27" fillId="0" borderId="56" xfId="0" applyFont="1" applyBorder="1"/>
    <xf numFmtId="3" fontId="27" fillId="0" borderId="39" xfId="4" applyNumberFormat="1" applyFont="1" applyBorder="1"/>
    <xf numFmtId="9" fontId="27" fillId="0" borderId="39" xfId="7" applyFont="1" applyBorder="1" applyAlignment="1">
      <alignment horizontal="center"/>
    </xf>
    <xf numFmtId="9" fontId="27" fillId="0" borderId="56" xfId="7" applyFont="1" applyBorder="1" applyAlignment="1">
      <alignment horizontal="center"/>
    </xf>
    <xf numFmtId="3" fontId="27" fillId="0" borderId="57" xfId="4" applyNumberFormat="1" applyFont="1" applyBorder="1"/>
    <xf numFmtId="3" fontId="27" fillId="0" borderId="58" xfId="4" applyNumberFormat="1" applyFont="1" applyBorder="1"/>
    <xf numFmtId="0" fontId="2" fillId="0" borderId="19" xfId="2" applyFont="1" applyBorder="1" applyAlignment="1">
      <alignment horizontal="center"/>
    </xf>
    <xf numFmtId="0" fontId="4" fillId="0" borderId="19" xfId="2" applyFont="1" applyBorder="1" applyAlignment="1">
      <alignment horizontal="center"/>
    </xf>
    <xf numFmtId="0" fontId="0" fillId="0" borderId="44" xfId="0" applyBorder="1" applyAlignment="1">
      <alignment horizontal="center" vertical="center"/>
    </xf>
    <xf numFmtId="0" fontId="8" fillId="0" borderId="44" xfId="0" applyFont="1" applyBorder="1" applyAlignment="1">
      <alignment horizontal="center" vertical="center" wrapText="1"/>
    </xf>
    <xf numFmtId="0" fontId="23" fillId="0" borderId="44" xfId="2" applyFont="1" applyBorder="1"/>
    <xf numFmtId="0" fontId="18" fillId="0" borderId="25" xfId="2" applyFont="1" applyBorder="1"/>
    <xf numFmtId="0" fontId="18" fillId="0" borderId="5" xfId="2" applyFont="1" applyBorder="1"/>
    <xf numFmtId="3" fontId="2" fillId="0" borderId="6" xfId="2" applyNumberFormat="1" applyFont="1" applyBorder="1"/>
    <xf numFmtId="0" fontId="18" fillId="0" borderId="59" xfId="2" applyFont="1" applyBorder="1"/>
    <xf numFmtId="0" fontId="18" fillId="0" borderId="23" xfId="2" applyFont="1" applyBorder="1"/>
    <xf numFmtId="3" fontId="23" fillId="0" borderId="6" xfId="2" applyNumberFormat="1" applyFont="1" applyBorder="1"/>
    <xf numFmtId="3" fontId="23" fillId="0" borderId="60" xfId="2" applyNumberFormat="1" applyFont="1" applyBorder="1"/>
    <xf numFmtId="3" fontId="3" fillId="0" borderId="60" xfId="2" applyNumberFormat="1" applyFont="1" applyBorder="1"/>
    <xf numFmtId="0" fontId="4" fillId="0" borderId="25" xfId="2" applyFont="1" applyBorder="1"/>
    <xf numFmtId="3" fontId="23" fillId="0" borderId="51" xfId="2" applyNumberFormat="1" applyBorder="1"/>
    <xf numFmtId="166" fontId="18" fillId="0" borderId="5" xfId="1" applyNumberFormat="1" applyFont="1" applyFill="1" applyBorder="1" applyAlignment="1" applyProtection="1"/>
    <xf numFmtId="0" fontId="18" fillId="0" borderId="25" xfId="2" applyFont="1" applyFill="1" applyBorder="1"/>
    <xf numFmtId="3" fontId="6" fillId="0" borderId="5" xfId="2" applyNumberFormat="1" applyFont="1" applyBorder="1"/>
    <xf numFmtId="0" fontId="19" fillId="0" borderId="25" xfId="2" applyFont="1" applyBorder="1"/>
    <xf numFmtId="166" fontId="5" fillId="0" borderId="0" xfId="1" applyNumberFormat="1" applyFont="1" applyFill="1" applyBorder="1" applyAlignment="1" applyProtection="1"/>
    <xf numFmtId="166" fontId="5" fillId="0" borderId="25" xfId="1" applyNumberFormat="1" applyFont="1" applyFill="1" applyBorder="1" applyAlignment="1" applyProtection="1"/>
    <xf numFmtId="3" fontId="3" fillId="0" borderId="61" xfId="2" applyNumberFormat="1" applyFont="1" applyBorder="1"/>
    <xf numFmtId="0" fontId="23" fillId="0" borderId="30" xfId="2" applyBorder="1"/>
    <xf numFmtId="3" fontId="2" fillId="0" borderId="30" xfId="2" applyNumberFormat="1" applyFont="1" applyBorder="1"/>
    <xf numFmtId="3" fontId="3" fillId="0" borderId="30" xfId="2" applyNumberFormat="1" applyFont="1" applyBorder="1"/>
    <xf numFmtId="0" fontId="21" fillId="0" borderId="0" xfId="2" applyFont="1" applyBorder="1"/>
    <xf numFmtId="0" fontId="21" fillId="0" borderId="29" xfId="2" applyFont="1" applyBorder="1"/>
    <xf numFmtId="3" fontId="23" fillId="0" borderId="30" xfId="2" applyNumberFormat="1" applyFont="1" applyBorder="1"/>
    <xf numFmtId="0" fontId="2" fillId="0" borderId="25" xfId="2" applyFont="1" applyBorder="1"/>
    <xf numFmtId="0" fontId="5" fillId="0" borderId="25" xfId="2" applyFont="1" applyBorder="1"/>
    <xf numFmtId="3" fontId="3" fillId="0" borderId="0" xfId="2" applyNumberFormat="1" applyFont="1" applyFill="1" applyBorder="1"/>
    <xf numFmtId="0" fontId="23" fillId="0" borderId="23" xfId="2" applyFont="1" applyBorder="1"/>
    <xf numFmtId="3" fontId="23" fillId="0" borderId="20" xfId="2" applyNumberFormat="1" applyFont="1" applyBorder="1"/>
    <xf numFmtId="3" fontId="23" fillId="0" borderId="23" xfId="2" applyNumberFormat="1" applyFont="1" applyBorder="1"/>
    <xf numFmtId="3" fontId="23" fillId="0" borderId="23" xfId="2" applyNumberFormat="1" applyFont="1" applyFill="1" applyBorder="1"/>
    <xf numFmtId="0" fontId="3" fillId="0" borderId="0" xfId="0" applyFont="1" applyFill="1"/>
    <xf numFmtId="0" fontId="4" fillId="0" borderId="52" xfId="2" applyFont="1" applyBorder="1"/>
    <xf numFmtId="3" fontId="4" fillId="0" borderId="52" xfId="1" applyNumberFormat="1" applyFont="1" applyFill="1" applyBorder="1" applyAlignment="1" applyProtection="1">
      <alignment horizontal="right"/>
    </xf>
    <xf numFmtId="3" fontId="23" fillId="0" borderId="52" xfId="2" applyNumberFormat="1" applyBorder="1"/>
    <xf numFmtId="0" fontId="17" fillId="0" borderId="44" xfId="2" applyFont="1" applyBorder="1"/>
    <xf numFmtId="0" fontId="18" fillId="0" borderId="44" xfId="2" applyFont="1" applyBorder="1"/>
    <xf numFmtId="0" fontId="18" fillId="0" borderId="62" xfId="2" applyFont="1" applyBorder="1"/>
    <xf numFmtId="3" fontId="23" fillId="0" borderId="6" xfId="1" applyNumberFormat="1" applyFont="1" applyFill="1" applyBorder="1" applyAlignment="1" applyProtection="1">
      <alignment horizontal="right"/>
    </xf>
    <xf numFmtId="0" fontId="4" fillId="0" borderId="63" xfId="2" applyFont="1" applyBorder="1"/>
    <xf numFmtId="166" fontId="4" fillId="0" borderId="7" xfId="1" applyNumberFormat="1" applyFont="1" applyFill="1" applyBorder="1" applyAlignment="1" applyProtection="1">
      <alignment horizontal="left"/>
    </xf>
    <xf numFmtId="166" fontId="4" fillId="0" borderId="8" xfId="1" applyNumberFormat="1" applyFont="1" applyFill="1" applyBorder="1" applyAlignment="1" applyProtection="1">
      <alignment horizontal="left"/>
    </xf>
    <xf numFmtId="3" fontId="6" fillId="0" borderId="2" xfId="2" applyNumberFormat="1" applyFont="1" applyBorder="1"/>
    <xf numFmtId="3" fontId="6" fillId="0" borderId="2" xfId="2" applyNumberFormat="1" applyFont="1" applyFill="1" applyBorder="1"/>
    <xf numFmtId="3" fontId="3" fillId="0" borderId="1" xfId="2" applyNumberFormat="1" applyFont="1" applyFill="1" applyBorder="1"/>
    <xf numFmtId="166" fontId="3" fillId="0" borderId="7" xfId="1" applyNumberFormat="1" applyFont="1" applyFill="1" applyBorder="1" applyAlignment="1" applyProtection="1">
      <alignment horizontal="left"/>
    </xf>
    <xf numFmtId="0" fontId="3" fillId="0" borderId="64" xfId="2" applyFont="1" applyBorder="1"/>
    <xf numFmtId="0" fontId="3" fillId="0" borderId="25" xfId="2" applyFont="1" applyBorder="1"/>
    <xf numFmtId="0" fontId="4" fillId="0" borderId="23" xfId="2" applyFont="1" applyBorder="1"/>
    <xf numFmtId="0" fontId="20" fillId="0" borderId="59" xfId="2" applyFont="1" applyBorder="1"/>
    <xf numFmtId="3" fontId="6" fillId="0" borderId="6" xfId="1" applyNumberFormat="1" applyFont="1" applyFill="1" applyBorder="1" applyAlignment="1" applyProtection="1">
      <alignment horizontal="right"/>
    </xf>
    <xf numFmtId="166" fontId="18" fillId="0" borderId="59" xfId="1" applyNumberFormat="1" applyFont="1" applyFill="1" applyBorder="1" applyAlignment="1" applyProtection="1">
      <alignment horizontal="right"/>
    </xf>
    <xf numFmtId="166" fontId="4" fillId="0" borderId="59" xfId="1" applyNumberFormat="1" applyFont="1" applyFill="1" applyBorder="1" applyAlignment="1" applyProtection="1">
      <alignment horizontal="right"/>
    </xf>
    <xf numFmtId="166" fontId="4" fillId="0" borderId="52" xfId="1" applyNumberFormat="1" applyFont="1" applyFill="1" applyBorder="1" applyAlignment="1" applyProtection="1">
      <alignment horizontal="right"/>
    </xf>
    <xf numFmtId="166" fontId="4" fillId="0" borderId="59" xfId="1" applyNumberFormat="1" applyFont="1" applyFill="1" applyBorder="1" applyAlignment="1" applyProtection="1"/>
    <xf numFmtId="3" fontId="3" fillId="0" borderId="59" xfId="1" applyNumberFormat="1" applyFont="1" applyFill="1" applyBorder="1" applyAlignment="1" applyProtection="1">
      <alignment horizontal="right"/>
    </xf>
    <xf numFmtId="0" fontId="3" fillId="0" borderId="6" xfId="2" applyFont="1" applyBorder="1" applyAlignment="1">
      <alignment horizontal="center"/>
    </xf>
    <xf numFmtId="0" fontId="3" fillId="0" borderId="15" xfId="2" applyFont="1" applyBorder="1" applyAlignment="1">
      <alignment horizontal="center"/>
    </xf>
    <xf numFmtId="0" fontId="3" fillId="0" borderId="51" xfId="2" applyFont="1" applyBorder="1" applyAlignment="1">
      <alignment horizontal="center"/>
    </xf>
    <xf numFmtId="0" fontId="3" fillId="0" borderId="52" xfId="2" applyFont="1" applyBorder="1" applyAlignment="1">
      <alignment horizontal="center"/>
    </xf>
    <xf numFmtId="0" fontId="3" fillId="0" borderId="65" xfId="2" applyFont="1" applyBorder="1" applyAlignment="1">
      <alignment horizontal="center"/>
    </xf>
    <xf numFmtId="0" fontId="3" fillId="0" borderId="6" xfId="2" applyFont="1" applyBorder="1" applyAlignment="1">
      <alignment horizontal="left"/>
    </xf>
    <xf numFmtId="0" fontId="3" fillId="0" borderId="51" xfId="2" applyFont="1" applyBorder="1" applyAlignment="1">
      <alignment horizontal="left"/>
    </xf>
    <xf numFmtId="0" fontId="8" fillId="0" borderId="6" xfId="2" applyFont="1" applyBorder="1" applyAlignment="1">
      <alignment horizontal="left"/>
    </xf>
    <xf numFmtId="0" fontId="8" fillId="0" borderId="2" xfId="2" applyFont="1" applyBorder="1" applyAlignment="1">
      <alignment horizontal="left"/>
    </xf>
    <xf numFmtId="0" fontId="2" fillId="0" borderId="44" xfId="0" applyFont="1" applyBorder="1"/>
    <xf numFmtId="3" fontId="23" fillId="0" borderId="66" xfId="2" applyNumberFormat="1" applyBorder="1"/>
    <xf numFmtId="3" fontId="3" fillId="0" borderId="30" xfId="2" applyNumberFormat="1" applyFont="1" applyBorder="1" applyAlignment="1">
      <alignment horizontal="right"/>
    </xf>
    <xf numFmtId="3" fontId="23" fillId="0" borderId="67" xfId="2" applyNumberFormat="1" applyBorder="1"/>
    <xf numFmtId="3" fontId="23" fillId="0" borderId="0" xfId="2" applyNumberFormat="1" applyFont="1" applyBorder="1"/>
    <xf numFmtId="3" fontId="3" fillId="0" borderId="6" xfId="2" applyNumberFormat="1" applyFont="1" applyBorder="1" applyAlignment="1">
      <alignment wrapText="1"/>
    </xf>
    <xf numFmtId="166" fontId="6" fillId="0" borderId="44" xfId="1" applyNumberFormat="1" applyFont="1" applyFill="1" applyBorder="1" applyAlignment="1" applyProtection="1">
      <alignment horizontal="right"/>
    </xf>
    <xf numFmtId="3" fontId="8" fillId="0" borderId="68" xfId="0" applyNumberFormat="1" applyFont="1" applyBorder="1"/>
    <xf numFmtId="3" fontId="8" fillId="0" borderId="0" xfId="0" applyNumberFormat="1" applyFont="1" applyFill="1"/>
    <xf numFmtId="3" fontId="3" fillId="0" borderId="19" xfId="0" applyNumberFormat="1" applyFont="1" applyBorder="1"/>
    <xf numFmtId="3" fontId="3" fillId="0" borderId="69" xfId="2" applyNumberFormat="1" applyFont="1" applyBorder="1" applyAlignment="1">
      <alignment horizontal="right"/>
    </xf>
    <xf numFmtId="3" fontId="3" fillId="0" borderId="70" xfId="2" applyNumberFormat="1" applyFont="1" applyBorder="1" applyAlignment="1">
      <alignment horizontal="right"/>
    </xf>
    <xf numFmtId="3" fontId="3" fillId="0" borderId="71" xfId="2" applyNumberFormat="1" applyFont="1" applyBorder="1" applyAlignment="1">
      <alignment horizontal="right"/>
    </xf>
    <xf numFmtId="3" fontId="6" fillId="0" borderId="72" xfId="2" applyNumberFormat="1" applyFont="1" applyBorder="1" applyAlignment="1">
      <alignment horizontal="right"/>
    </xf>
    <xf numFmtId="3" fontId="3" fillId="0" borderId="73" xfId="2" applyNumberFormat="1" applyFont="1" applyBorder="1" applyAlignment="1">
      <alignment horizontal="right"/>
    </xf>
    <xf numFmtId="3" fontId="6" fillId="0" borderId="70" xfId="2" applyNumberFormat="1" applyFont="1" applyBorder="1" applyAlignment="1">
      <alignment horizontal="right"/>
    </xf>
    <xf numFmtId="0" fontId="4" fillId="0" borderId="18" xfId="2" applyFont="1" applyBorder="1"/>
    <xf numFmtId="0" fontId="4" fillId="0" borderId="16" xfId="2" applyFont="1" applyBorder="1"/>
    <xf numFmtId="0" fontId="23" fillId="0" borderId="15" xfId="2" applyBorder="1"/>
    <xf numFmtId="3" fontId="23" fillId="0" borderId="15" xfId="2" applyNumberFormat="1" applyFont="1" applyBorder="1"/>
    <xf numFmtId="3" fontId="23" fillId="0" borderId="74" xfId="2" applyNumberFormat="1" applyFont="1" applyBorder="1"/>
    <xf numFmtId="3" fontId="2" fillId="0" borderId="15" xfId="2" applyNumberFormat="1" applyFont="1" applyBorder="1"/>
    <xf numFmtId="3" fontId="23" fillId="0" borderId="41" xfId="2" applyNumberFormat="1" applyFont="1" applyBorder="1"/>
    <xf numFmtId="3" fontId="2" fillId="0" borderId="41" xfId="2" applyNumberFormat="1" applyFont="1" applyBorder="1"/>
    <xf numFmtId="3" fontId="2" fillId="0" borderId="41" xfId="1" applyNumberFormat="1" applyFont="1" applyFill="1" applyBorder="1" applyAlignment="1" applyProtection="1">
      <alignment horizontal="right"/>
    </xf>
    <xf numFmtId="3" fontId="23" fillId="0" borderId="15" xfId="1" applyNumberFormat="1" applyFont="1" applyFill="1" applyBorder="1" applyAlignment="1" applyProtection="1">
      <alignment horizontal="right"/>
    </xf>
    <xf numFmtId="3" fontId="6" fillId="0" borderId="15" xfId="2" applyNumberFormat="1" applyFont="1" applyBorder="1"/>
    <xf numFmtId="3" fontId="3" fillId="0" borderId="18" xfId="2" applyNumberFormat="1" applyFont="1" applyBorder="1"/>
    <xf numFmtId="3" fontId="3" fillId="0" borderId="74" xfId="2" applyNumberFormat="1" applyFont="1" applyBorder="1"/>
    <xf numFmtId="3" fontId="3" fillId="0" borderId="23" xfId="1" applyNumberFormat="1" applyFont="1" applyFill="1" applyBorder="1" applyAlignment="1" applyProtection="1">
      <alignment horizontal="right"/>
    </xf>
    <xf numFmtId="3" fontId="3" fillId="0" borderId="15" xfId="2" applyNumberFormat="1" applyFont="1" applyBorder="1" applyAlignment="1">
      <alignment wrapText="1"/>
    </xf>
    <xf numFmtId="3" fontId="23" fillId="0" borderId="75" xfId="2" applyNumberFormat="1" applyBorder="1"/>
    <xf numFmtId="0" fontId="2" fillId="0" borderId="41" xfId="2" applyFont="1" applyFill="1" applyBorder="1"/>
    <xf numFmtId="3" fontId="2" fillId="0" borderId="41" xfId="2" applyNumberFormat="1" applyFont="1" applyFill="1" applyBorder="1"/>
    <xf numFmtId="3" fontId="23" fillId="0" borderId="41" xfId="2" applyNumberFormat="1" applyFont="1" applyFill="1" applyBorder="1"/>
    <xf numFmtId="3" fontId="6" fillId="0" borderId="41" xfId="2" applyNumberFormat="1" applyFont="1" applyFill="1" applyBorder="1"/>
    <xf numFmtId="3" fontId="23" fillId="0" borderId="41" xfId="1" applyNumberFormat="1" applyFont="1" applyFill="1" applyBorder="1" applyAlignment="1" applyProtection="1">
      <alignment horizontal="right"/>
    </xf>
    <xf numFmtId="3" fontId="3" fillId="0" borderId="41" xfId="2" applyNumberFormat="1" applyFont="1" applyBorder="1"/>
    <xf numFmtId="3" fontId="6" fillId="0" borderId="41" xfId="2" applyNumberFormat="1" applyFont="1" applyBorder="1"/>
    <xf numFmtId="3" fontId="3" fillId="0" borderId="41" xfId="2" applyNumberFormat="1" applyFont="1" applyFill="1" applyBorder="1"/>
    <xf numFmtId="0" fontId="6" fillId="0" borderId="41" xfId="0" applyFont="1" applyBorder="1"/>
    <xf numFmtId="0" fontId="0" fillId="0" borderId="41" xfId="0" applyBorder="1"/>
    <xf numFmtId="3" fontId="23" fillId="0" borderId="22" xfId="2" applyNumberFormat="1" applyFont="1" applyFill="1" applyBorder="1"/>
    <xf numFmtId="3" fontId="6" fillId="0" borderId="24" xfId="2" applyNumberFormat="1" applyFont="1" applyFill="1" applyBorder="1"/>
    <xf numFmtId="3" fontId="3" fillId="0" borderId="22" xfId="2" applyNumberFormat="1" applyFont="1" applyFill="1" applyBorder="1"/>
    <xf numFmtId="166" fontId="4" fillId="0" borderId="29" xfId="1" applyNumberFormat="1" applyFont="1" applyFill="1" applyBorder="1" applyAlignment="1" applyProtection="1"/>
    <xf numFmtId="3" fontId="23" fillId="0" borderId="76" xfId="2" applyNumberFormat="1" applyBorder="1"/>
    <xf numFmtId="49" fontId="0" fillId="0" borderId="41" xfId="0" applyNumberFormat="1" applyBorder="1" applyAlignment="1">
      <alignment wrapText="1"/>
    </xf>
    <xf numFmtId="49" fontId="0" fillId="0" borderId="0" xfId="0" applyNumberFormat="1" applyBorder="1"/>
    <xf numFmtId="0" fontId="6" fillId="2" borderId="0" xfId="2" applyFont="1" applyFill="1" applyBorder="1" applyAlignment="1">
      <alignment wrapText="1"/>
    </xf>
    <xf numFmtId="49" fontId="0" fillId="0" borderId="44" xfId="0" applyNumberFormat="1" applyBorder="1" applyAlignment="1">
      <alignment horizontal="center" vertical="center"/>
    </xf>
    <xf numFmtId="0" fontId="23" fillId="0" borderId="77" xfId="2" applyFont="1" applyBorder="1"/>
    <xf numFmtId="3" fontId="2" fillId="0" borderId="76" xfId="2" applyNumberFormat="1" applyFont="1" applyBorder="1"/>
    <xf numFmtId="3" fontId="23" fillId="0" borderId="22" xfId="2" applyNumberFormat="1" applyFont="1" applyBorder="1"/>
    <xf numFmtId="3" fontId="23" fillId="0" borderId="76" xfId="2" applyNumberFormat="1" applyFont="1" applyBorder="1"/>
    <xf numFmtId="3" fontId="2" fillId="0" borderId="0" xfId="2" applyNumberFormat="1" applyFont="1" applyBorder="1"/>
    <xf numFmtId="0" fontId="5" fillId="0" borderId="5" xfId="2" applyFont="1" applyBorder="1"/>
    <xf numFmtId="3" fontId="23" fillId="0" borderId="21" xfId="2" applyNumberFormat="1" applyBorder="1"/>
    <xf numFmtId="166" fontId="4" fillId="0" borderId="27" xfId="1" applyNumberFormat="1" applyFont="1" applyFill="1" applyBorder="1" applyAlignment="1" applyProtection="1"/>
    <xf numFmtId="3" fontId="3" fillId="0" borderId="78" xfId="2" applyNumberFormat="1" applyFont="1" applyBorder="1"/>
    <xf numFmtId="3" fontId="23" fillId="0" borderId="79" xfId="2" applyNumberFormat="1" applyBorder="1"/>
    <xf numFmtId="3" fontId="3" fillId="0" borderId="24" xfId="2" applyNumberFormat="1" applyFont="1" applyFill="1" applyBorder="1"/>
    <xf numFmtId="0" fontId="18" fillId="0" borderId="0" xfId="2" applyFont="1" applyFill="1" applyBorder="1"/>
    <xf numFmtId="166" fontId="5" fillId="0" borderId="29" xfId="1" applyNumberFormat="1" applyFont="1" applyFill="1" applyBorder="1" applyAlignment="1" applyProtection="1"/>
    <xf numFmtId="3" fontId="3" fillId="0" borderId="76" xfId="2" applyNumberFormat="1" applyFont="1" applyBorder="1"/>
    <xf numFmtId="3" fontId="3" fillId="0" borderId="79" xfId="2" applyNumberFormat="1" applyFont="1" applyBorder="1"/>
    <xf numFmtId="0" fontId="5" fillId="0" borderId="0" xfId="2" applyFont="1" applyBorder="1"/>
    <xf numFmtId="3" fontId="6" fillId="0" borderId="30" xfId="2" applyNumberFormat="1" applyFont="1" applyBorder="1"/>
    <xf numFmtId="3" fontId="23" fillId="0" borderId="0" xfId="2" applyNumberFormat="1" applyFont="1" applyFill="1" applyBorder="1"/>
    <xf numFmtId="0" fontId="2" fillId="0" borderId="29" xfId="2" applyFont="1" applyBorder="1"/>
    <xf numFmtId="3" fontId="2" fillId="0" borderId="30" xfId="2" applyNumberFormat="1" applyFont="1" applyFill="1" applyBorder="1"/>
    <xf numFmtId="3" fontId="23" fillId="0" borderId="30" xfId="1" applyNumberFormat="1" applyFont="1" applyFill="1" applyBorder="1" applyAlignment="1" applyProtection="1">
      <alignment horizontal="right"/>
    </xf>
    <xf numFmtId="0" fontId="5" fillId="0" borderId="29" xfId="2" applyFont="1" applyBorder="1"/>
    <xf numFmtId="3" fontId="4" fillId="0" borderId="6" xfId="1" applyNumberFormat="1" applyFont="1" applyFill="1" applyBorder="1" applyAlignment="1" applyProtection="1">
      <alignment horizontal="right"/>
    </xf>
    <xf numFmtId="3" fontId="3" fillId="0" borderId="5" xfId="1" applyNumberFormat="1" applyFont="1" applyFill="1" applyBorder="1" applyAlignment="1" applyProtection="1">
      <alignment horizontal="right"/>
    </xf>
    <xf numFmtId="3" fontId="23" fillId="0" borderId="5" xfId="2" applyNumberFormat="1" applyFont="1" applyBorder="1"/>
    <xf numFmtId="3" fontId="6" fillId="0" borderId="41" xfId="1" applyNumberFormat="1" applyFont="1" applyFill="1" applyBorder="1" applyAlignment="1" applyProtection="1">
      <alignment horizontal="right"/>
    </xf>
    <xf numFmtId="3" fontId="3" fillId="0" borderId="6" xfId="1" applyNumberFormat="1" applyFont="1" applyFill="1" applyBorder="1" applyAlignment="1" applyProtection="1">
      <alignment horizontal="right"/>
    </xf>
    <xf numFmtId="3" fontId="2" fillId="0" borderId="5" xfId="2" applyNumberFormat="1" applyFont="1" applyBorder="1"/>
    <xf numFmtId="3" fontId="6" fillId="0" borderId="6" xfId="2" applyNumberFormat="1" applyFont="1" applyFill="1" applyBorder="1"/>
    <xf numFmtId="3" fontId="3" fillId="0" borderId="41" xfId="1" applyNumberFormat="1" applyFont="1" applyFill="1" applyBorder="1" applyAlignment="1" applyProtection="1">
      <alignment horizontal="right"/>
    </xf>
    <xf numFmtId="3" fontId="2" fillId="0" borderId="6" xfId="1" applyNumberFormat="1" applyFont="1" applyFill="1" applyBorder="1" applyAlignment="1" applyProtection="1">
      <alignment horizontal="right"/>
    </xf>
    <xf numFmtId="0" fontId="17" fillId="0" borderId="80" xfId="2" applyFont="1" applyBorder="1"/>
    <xf numFmtId="0" fontId="17" fillId="0" borderId="68" xfId="2" applyFont="1" applyBorder="1"/>
    <xf numFmtId="0" fontId="18" fillId="0" borderId="68" xfId="2" applyFont="1" applyBorder="1"/>
    <xf numFmtId="0" fontId="18" fillId="0" borderId="81" xfId="2" applyFont="1" applyBorder="1"/>
    <xf numFmtId="3" fontId="23" fillId="0" borderId="67" xfId="1" applyNumberFormat="1" applyFont="1" applyFill="1" applyBorder="1" applyAlignment="1" applyProtection="1">
      <alignment horizontal="right"/>
    </xf>
    <xf numFmtId="3" fontId="23" fillId="0" borderId="82" xfId="1" applyNumberFormat="1" applyFont="1" applyFill="1" applyBorder="1" applyAlignment="1" applyProtection="1">
      <alignment horizontal="right"/>
    </xf>
    <xf numFmtId="3" fontId="23" fillId="0" borderId="83" xfId="1" applyNumberFormat="1" applyFont="1" applyFill="1" applyBorder="1" applyAlignment="1" applyProtection="1">
      <alignment horizontal="right"/>
    </xf>
    <xf numFmtId="0" fontId="17" fillId="0" borderId="84" xfId="2" applyFont="1" applyBorder="1"/>
    <xf numFmtId="0" fontId="17" fillId="0" borderId="36" xfId="2" applyFont="1" applyBorder="1"/>
    <xf numFmtId="3" fontId="23" fillId="0" borderId="37" xfId="1" applyNumberFormat="1" applyFont="1" applyFill="1" applyBorder="1" applyAlignment="1" applyProtection="1">
      <alignment horizontal="right"/>
    </xf>
    <xf numFmtId="166" fontId="3" fillId="0" borderId="5" xfId="1" applyNumberFormat="1" applyFont="1" applyFill="1" applyBorder="1" applyAlignment="1" applyProtection="1">
      <alignment horizontal="left"/>
    </xf>
    <xf numFmtId="3" fontId="6" fillId="0" borderId="73" xfId="2" applyNumberFormat="1" applyFont="1" applyBorder="1"/>
    <xf numFmtId="3" fontId="6" fillId="0" borderId="76" xfId="2" applyNumberFormat="1" applyFont="1" applyBorder="1"/>
    <xf numFmtId="0" fontId="6" fillId="0" borderId="80" xfId="2" applyFont="1" applyBorder="1"/>
    <xf numFmtId="0" fontId="6" fillId="0" borderId="68" xfId="2" applyFont="1" applyBorder="1"/>
    <xf numFmtId="166" fontId="6" fillId="0" borderId="81" xfId="1" applyNumberFormat="1" applyFont="1" applyFill="1" applyBorder="1" applyAlignment="1" applyProtection="1">
      <alignment horizontal="right"/>
    </xf>
    <xf numFmtId="3" fontId="3" fillId="0" borderId="67" xfId="2" applyNumberFormat="1" applyFont="1" applyBorder="1"/>
    <xf numFmtId="3" fontId="3" fillId="0" borderId="82" xfId="2" applyNumberFormat="1" applyFont="1" applyBorder="1"/>
    <xf numFmtId="3" fontId="3" fillId="0" borderId="83" xfId="2" applyNumberFormat="1" applyFont="1" applyBorder="1"/>
    <xf numFmtId="0" fontId="6" fillId="0" borderId="36" xfId="2" applyFont="1" applyBorder="1"/>
    <xf numFmtId="0" fontId="6" fillId="0" borderId="84" xfId="2" applyFont="1" applyBorder="1"/>
    <xf numFmtId="0" fontId="4" fillId="0" borderId="44" xfId="2" applyFont="1" applyBorder="1"/>
    <xf numFmtId="166" fontId="4" fillId="0" borderId="62" xfId="1" applyNumberFormat="1" applyFont="1" applyFill="1" applyBorder="1" applyAlignment="1" applyProtection="1">
      <alignment horizontal="right"/>
    </xf>
    <xf numFmtId="3" fontId="6" fillId="0" borderId="85" xfId="2" applyNumberFormat="1" applyFont="1" applyBorder="1"/>
    <xf numFmtId="3" fontId="6" fillId="0" borderId="86" xfId="2" applyNumberFormat="1" applyFont="1" applyBorder="1"/>
    <xf numFmtId="0" fontId="20" fillId="0" borderId="80" xfId="2" applyFont="1" applyBorder="1"/>
    <xf numFmtId="0" fontId="20" fillId="0" borderId="68" xfId="2" applyFont="1" applyBorder="1"/>
    <xf numFmtId="0" fontId="20" fillId="0" borderId="81" xfId="2" applyFont="1" applyBorder="1"/>
    <xf numFmtId="0" fontId="20" fillId="0" borderId="36" xfId="2" applyFont="1" applyBorder="1"/>
    <xf numFmtId="0" fontId="20" fillId="0" borderId="84" xfId="2" applyFont="1" applyBorder="1"/>
    <xf numFmtId="0" fontId="20" fillId="0" borderId="44" xfId="2" applyFont="1" applyBorder="1"/>
    <xf numFmtId="0" fontId="20" fillId="0" borderId="62" xfId="2" applyFont="1" applyBorder="1"/>
    <xf numFmtId="3" fontId="6" fillId="0" borderId="57" xfId="2" applyNumberFormat="1" applyFont="1" applyFill="1" applyBorder="1"/>
    <xf numFmtId="3" fontId="3" fillId="0" borderId="37" xfId="2" applyNumberFormat="1" applyFont="1" applyBorder="1"/>
    <xf numFmtId="0" fontId="5" fillId="0" borderId="52" xfId="2" applyFont="1" applyBorder="1"/>
    <xf numFmtId="0" fontId="4" fillId="0" borderId="62" xfId="2" applyFont="1" applyBorder="1"/>
    <xf numFmtId="3" fontId="6" fillId="0" borderId="76" xfId="1" applyNumberFormat="1" applyFont="1" applyFill="1" applyBorder="1" applyAlignment="1" applyProtection="1">
      <alignment horizontal="right"/>
    </xf>
    <xf numFmtId="3" fontId="3" fillId="0" borderId="15" xfId="1" applyNumberFormat="1" applyFont="1" applyFill="1" applyBorder="1" applyAlignment="1" applyProtection="1">
      <alignment horizontal="right"/>
    </xf>
    <xf numFmtId="3" fontId="3" fillId="0" borderId="61" xfId="1" applyNumberFormat="1" applyFont="1" applyFill="1" applyBorder="1" applyAlignment="1" applyProtection="1">
      <alignment horizontal="right"/>
    </xf>
    <xf numFmtId="3" fontId="3" fillId="0" borderId="0" xfId="1" applyNumberFormat="1" applyFont="1" applyFill="1" applyBorder="1" applyAlignment="1" applyProtection="1">
      <alignment horizontal="right"/>
    </xf>
    <xf numFmtId="0" fontId="25" fillId="0" borderId="80" xfId="2" applyFont="1" applyBorder="1"/>
    <xf numFmtId="0" fontId="4" fillId="0" borderId="68" xfId="2" applyFont="1" applyBorder="1"/>
    <xf numFmtId="166" fontId="4" fillId="0" borderId="81" xfId="1" applyNumberFormat="1" applyFont="1" applyFill="1" applyBorder="1" applyAlignment="1" applyProtection="1">
      <alignment horizontal="right"/>
    </xf>
    <xf numFmtId="3" fontId="6" fillId="0" borderId="81" xfId="1" applyNumberFormat="1" applyFont="1" applyFill="1" applyBorder="1" applyAlignment="1" applyProtection="1">
      <alignment horizontal="right"/>
    </xf>
    <xf numFmtId="3" fontId="6" fillId="0" borderId="67" xfId="1" applyNumberFormat="1" applyFont="1" applyFill="1" applyBorder="1" applyAlignment="1" applyProtection="1">
      <alignment horizontal="right"/>
    </xf>
    <xf numFmtId="3" fontId="6" fillId="0" borderId="68" xfId="1" applyNumberFormat="1" applyFont="1" applyFill="1" applyBorder="1" applyAlignment="1" applyProtection="1">
      <alignment horizontal="right"/>
    </xf>
    <xf numFmtId="3" fontId="6" fillId="0" borderId="83" xfId="2" applyNumberFormat="1" applyFont="1" applyFill="1" applyBorder="1"/>
    <xf numFmtId="3" fontId="3" fillId="0" borderId="37" xfId="2" applyNumberFormat="1" applyFont="1" applyBorder="1" applyAlignment="1">
      <alignment wrapText="1"/>
    </xf>
    <xf numFmtId="166" fontId="6" fillId="0" borderId="0" xfId="1" applyNumberFormat="1" applyFont="1" applyFill="1" applyBorder="1" applyAlignment="1" applyProtection="1">
      <alignment horizontal="right"/>
    </xf>
    <xf numFmtId="3" fontId="6" fillId="0" borderId="41" xfId="0" applyNumberFormat="1" applyFont="1" applyBorder="1"/>
    <xf numFmtId="0" fontId="2" fillId="0" borderId="0" xfId="0" applyFont="1" applyBorder="1"/>
    <xf numFmtId="0" fontId="6" fillId="0" borderId="0" xfId="0" applyFont="1" applyFill="1" applyBorder="1"/>
    <xf numFmtId="0" fontId="6" fillId="0" borderId="30" xfId="0" applyFont="1" applyBorder="1"/>
    <xf numFmtId="0" fontId="17" fillId="2" borderId="80" xfId="2" applyFont="1" applyFill="1" applyBorder="1"/>
    <xf numFmtId="0" fontId="17" fillId="2" borderId="68" xfId="2" applyFont="1" applyFill="1" applyBorder="1"/>
    <xf numFmtId="0" fontId="16" fillId="2" borderId="81" xfId="2" applyFont="1" applyFill="1" applyBorder="1"/>
    <xf numFmtId="3" fontId="3" fillId="0" borderId="67" xfId="2" applyNumberFormat="1" applyFont="1" applyBorder="1" applyAlignment="1">
      <alignment horizontal="right"/>
    </xf>
    <xf numFmtId="3" fontId="23" fillId="0" borderId="82" xfId="2" applyNumberFormat="1" applyBorder="1"/>
    <xf numFmtId="3" fontId="2" fillId="0" borderId="83" xfId="2" applyNumberFormat="1" applyFont="1" applyFill="1" applyBorder="1"/>
    <xf numFmtId="3" fontId="3" fillId="0" borderId="37" xfId="2" applyNumberFormat="1" applyFont="1" applyFill="1" applyBorder="1"/>
    <xf numFmtId="3" fontId="6" fillId="0" borderId="37" xfId="2" applyNumberFormat="1" applyFont="1" applyFill="1" applyBorder="1"/>
    <xf numFmtId="3" fontId="23" fillId="0" borderId="61" xfId="2" applyNumberFormat="1" applyBorder="1"/>
    <xf numFmtId="0" fontId="18" fillId="2" borderId="68" xfId="2" applyFont="1" applyFill="1" applyBorder="1"/>
    <xf numFmtId="0" fontId="19" fillId="2" borderId="81" xfId="2" applyFont="1" applyFill="1" applyBorder="1"/>
    <xf numFmtId="3" fontId="4" fillId="0" borderId="67" xfId="2" applyNumberFormat="1" applyFont="1" applyBorder="1"/>
    <xf numFmtId="0" fontId="3" fillId="2" borderId="36" xfId="2" applyFont="1" applyFill="1" applyBorder="1"/>
    <xf numFmtId="3" fontId="2" fillId="0" borderId="37" xfId="2" applyNumberFormat="1" applyFont="1" applyFill="1" applyBorder="1"/>
    <xf numFmtId="0" fontId="17" fillId="2" borderId="44" xfId="2" applyFont="1" applyFill="1" applyBorder="1"/>
    <xf numFmtId="0" fontId="16" fillId="2" borderId="44" xfId="2" applyFont="1" applyFill="1" applyBorder="1"/>
    <xf numFmtId="3" fontId="6" fillId="0" borderId="61" xfId="2" applyNumberFormat="1" applyFont="1" applyBorder="1"/>
    <xf numFmtId="3" fontId="3" fillId="0" borderId="87" xfId="2" applyNumberFormat="1" applyFont="1" applyBorder="1"/>
    <xf numFmtId="166" fontId="6" fillId="0" borderId="62" xfId="1" applyNumberFormat="1" applyFont="1" applyFill="1" applyBorder="1" applyAlignment="1" applyProtection="1">
      <alignment horizontal="right"/>
    </xf>
    <xf numFmtId="166" fontId="6" fillId="0" borderId="36" xfId="1" applyNumberFormat="1" applyFont="1" applyFill="1" applyBorder="1" applyAlignment="1" applyProtection="1">
      <alignment horizontal="left"/>
    </xf>
    <xf numFmtId="166" fontId="6" fillId="0" borderId="84" xfId="1" applyNumberFormat="1" applyFont="1" applyFill="1" applyBorder="1" applyAlignment="1" applyProtection="1">
      <alignment horizontal="left"/>
    </xf>
    <xf numFmtId="0" fontId="6" fillId="0" borderId="84" xfId="2" applyFont="1" applyFill="1" applyBorder="1"/>
    <xf numFmtId="0" fontId="6" fillId="0" borderId="36" xfId="2" applyFont="1" applyFill="1" applyBorder="1"/>
    <xf numFmtId="3" fontId="3" fillId="0" borderId="30" xfId="0" applyNumberFormat="1" applyFont="1" applyBorder="1"/>
    <xf numFmtId="3" fontId="3" fillId="0" borderId="37" xfId="0" applyNumberFormat="1" applyFont="1" applyBorder="1"/>
    <xf numFmtId="3" fontId="23" fillId="0" borderId="81" xfId="2" applyNumberFormat="1" applyBorder="1"/>
    <xf numFmtId="0" fontId="2" fillId="0" borderId="39" xfId="0" applyFont="1" applyBorder="1"/>
    <xf numFmtId="0" fontId="6" fillId="0" borderId="41" xfId="0" applyFont="1" applyFill="1" applyBorder="1"/>
    <xf numFmtId="0" fontId="3" fillId="0" borderId="30" xfId="0" applyFont="1" applyFill="1" applyBorder="1"/>
    <xf numFmtId="0" fontId="3" fillId="0" borderId="37" xfId="0" applyFont="1" applyBorder="1"/>
    <xf numFmtId="0" fontId="17" fillId="2" borderId="81" xfId="2" applyFont="1" applyFill="1" applyBorder="1"/>
    <xf numFmtId="0" fontId="6" fillId="0" borderId="36" xfId="0" applyFont="1" applyBorder="1"/>
    <xf numFmtId="0" fontId="6" fillId="0" borderId="84" xfId="0" applyFont="1" applyBorder="1"/>
    <xf numFmtId="9" fontId="2" fillId="0" borderId="51" xfId="2" applyNumberFormat="1" applyFont="1" applyBorder="1"/>
    <xf numFmtId="0" fontId="0" fillId="0" borderId="0" xfId="0" applyAlignment="1"/>
    <xf numFmtId="0" fontId="0" fillId="0" borderId="0" xfId="0" applyAlignment="1">
      <alignment horizontal="center"/>
    </xf>
    <xf numFmtId="9" fontId="2" fillId="0" borderId="6" xfId="2" applyNumberFormat="1" applyFont="1" applyBorder="1"/>
    <xf numFmtId="9" fontId="2" fillId="0" borderId="21" xfId="2" applyNumberFormat="1" applyFont="1" applyBorder="1"/>
    <xf numFmtId="9" fontId="2" fillId="0" borderId="30" xfId="2" applyNumberFormat="1" applyFont="1" applyBorder="1"/>
    <xf numFmtId="9" fontId="6" fillId="0" borderId="21" xfId="2" applyNumberFormat="1" applyFont="1" applyBorder="1"/>
    <xf numFmtId="9" fontId="2" fillId="0" borderId="30" xfId="1" applyNumberFormat="1" applyFont="1" applyFill="1" applyBorder="1" applyAlignment="1" applyProtection="1">
      <alignment horizontal="right"/>
    </xf>
    <xf numFmtId="9" fontId="6" fillId="0" borderId="52" xfId="1" applyNumberFormat="1" applyFont="1" applyFill="1" applyBorder="1" applyAlignment="1" applyProtection="1">
      <alignment horizontal="right"/>
    </xf>
    <xf numFmtId="9" fontId="4" fillId="0" borderId="5" xfId="1" applyNumberFormat="1" applyFont="1" applyFill="1" applyBorder="1" applyAlignment="1" applyProtection="1">
      <alignment horizontal="right"/>
    </xf>
    <xf numFmtId="9" fontId="2" fillId="0" borderId="85" xfId="1" applyNumberFormat="1" applyFont="1" applyFill="1" applyBorder="1" applyAlignment="1" applyProtection="1">
      <alignment horizontal="right"/>
    </xf>
    <xf numFmtId="9" fontId="6" fillId="0" borderId="6" xfId="2" applyNumberFormat="1" applyFont="1" applyBorder="1"/>
    <xf numFmtId="9" fontId="6" fillId="0" borderId="5" xfId="1" applyNumberFormat="1" applyFont="1" applyFill="1" applyBorder="1" applyAlignment="1" applyProtection="1">
      <alignment horizontal="right"/>
    </xf>
    <xf numFmtId="9" fontId="6" fillId="0" borderId="52" xfId="2" applyNumberFormat="1" applyFont="1" applyBorder="1"/>
    <xf numFmtId="9" fontId="6" fillId="0" borderId="5" xfId="2" applyNumberFormat="1" applyFont="1" applyBorder="1"/>
    <xf numFmtId="9" fontId="6" fillId="0" borderId="85" xfId="2" applyNumberFormat="1" applyFont="1" applyBorder="1"/>
    <xf numFmtId="9" fontId="6" fillId="0" borderId="88" xfId="0" applyNumberFormat="1" applyFont="1" applyBorder="1"/>
    <xf numFmtId="9" fontId="6" fillId="0" borderId="44" xfId="0" applyNumberFormat="1" applyFont="1" applyBorder="1"/>
    <xf numFmtId="9" fontId="6" fillId="0" borderId="56" xfId="0" applyNumberFormat="1" applyFont="1" applyBorder="1"/>
    <xf numFmtId="3" fontId="6" fillId="0" borderId="21" xfId="0" applyNumberFormat="1" applyFont="1" applyBorder="1"/>
    <xf numFmtId="3" fontId="6" fillId="0" borderId="21" xfId="0" applyNumberFormat="1" applyFont="1" applyBorder="1" applyAlignment="1">
      <alignment horizontal="center"/>
    </xf>
    <xf numFmtId="3" fontId="6" fillId="0" borderId="19" xfId="2" applyNumberFormat="1" applyFont="1" applyBorder="1"/>
    <xf numFmtId="3" fontId="6" fillId="0" borderId="19" xfId="0" applyNumberFormat="1" applyFont="1" applyBorder="1"/>
    <xf numFmtId="3" fontId="7" fillId="0" borderId="19" xfId="0" applyNumberFormat="1" applyFont="1" applyBorder="1"/>
    <xf numFmtId="0" fontId="3" fillId="0" borderId="19" xfId="0" applyFont="1" applyBorder="1"/>
    <xf numFmtId="3" fontId="6" fillId="0" borderId="25" xfId="0" applyNumberFormat="1" applyFont="1" applyBorder="1"/>
    <xf numFmtId="3" fontId="6" fillId="0" borderId="21" xfId="0" applyNumberFormat="1" applyFont="1" applyBorder="1" applyAlignment="1">
      <alignment horizontal="right"/>
    </xf>
    <xf numFmtId="0" fontId="3" fillId="0" borderId="19" xfId="2" applyFont="1" applyBorder="1"/>
    <xf numFmtId="3" fontId="27" fillId="0" borderId="19" xfId="6" applyNumberFormat="1" applyFont="1" applyBorder="1"/>
    <xf numFmtId="3" fontId="27" fillId="0" borderId="43" xfId="6" applyNumberFormat="1" applyFont="1" applyBorder="1"/>
    <xf numFmtId="3" fontId="31" fillId="3" borderId="19" xfId="6" applyNumberFormat="1" applyFont="1" applyFill="1" applyBorder="1"/>
    <xf numFmtId="3" fontId="27" fillId="3" borderId="19" xfId="6" applyNumberFormat="1" applyFont="1" applyFill="1" applyBorder="1"/>
    <xf numFmtId="3" fontId="3" fillId="0" borderId="4" xfId="2" applyNumberFormat="1" applyFont="1" applyFill="1" applyBorder="1" applyAlignment="1">
      <alignment horizontal="right"/>
    </xf>
    <xf numFmtId="3" fontId="3" fillId="0" borderId="4" xfId="2" applyNumberFormat="1" applyFont="1" applyBorder="1" applyAlignment="1">
      <alignment horizontal="right"/>
    </xf>
    <xf numFmtId="0" fontId="2" fillId="0" borderId="89" xfId="2" applyFont="1" applyFill="1" applyBorder="1" applyAlignment="1">
      <alignment horizontal="center"/>
    </xf>
    <xf numFmtId="0" fontId="5" fillId="0" borderId="63" xfId="2" applyFont="1" applyBorder="1" applyAlignment="1">
      <alignment horizontal="center"/>
    </xf>
    <xf numFmtId="0" fontId="2" fillId="0" borderId="19" xfId="2" applyFont="1" applyFill="1" applyBorder="1" applyAlignment="1">
      <alignment horizontal="center"/>
    </xf>
    <xf numFmtId="0" fontId="5" fillId="0" borderId="19" xfId="2" applyFont="1" applyBorder="1" applyAlignment="1">
      <alignment horizontal="center"/>
    </xf>
    <xf numFmtId="3" fontId="6" fillId="0" borderId="19" xfId="2" applyNumberFormat="1" applyFont="1" applyBorder="1" applyAlignment="1">
      <alignment horizontal="right"/>
    </xf>
    <xf numFmtId="0" fontId="4" fillId="0" borderId="19" xfId="2" applyFont="1" applyBorder="1"/>
    <xf numFmtId="0" fontId="24" fillId="0" borderId="29" xfId="0" applyFont="1" applyBorder="1" applyAlignment="1">
      <alignment horizontal="center"/>
    </xf>
    <xf numFmtId="0" fontId="11" fillId="0" borderId="29" xfId="0" applyFont="1" applyBorder="1" applyAlignment="1">
      <alignment horizontal="center"/>
    </xf>
    <xf numFmtId="0" fontId="24" fillId="0" borderId="31" xfId="0" applyFont="1" applyBorder="1" applyAlignment="1">
      <alignment horizontal="center"/>
    </xf>
    <xf numFmtId="3" fontId="24" fillId="0" borderId="20" xfId="0" applyNumberFormat="1" applyFont="1" applyBorder="1"/>
    <xf numFmtId="3" fontId="8" fillId="3" borderId="49" xfId="0" applyNumberFormat="1" applyFont="1" applyFill="1" applyBorder="1"/>
    <xf numFmtId="3" fontId="3" fillId="3" borderId="51" xfId="2" applyNumberFormat="1" applyFont="1" applyFill="1" applyBorder="1"/>
    <xf numFmtId="3" fontId="3" fillId="3" borderId="0" xfId="2" applyNumberFormat="1" applyFont="1" applyFill="1" applyBorder="1"/>
    <xf numFmtId="3" fontId="3" fillId="3" borderId="52" xfId="2" applyNumberFormat="1" applyFont="1" applyFill="1" applyBorder="1"/>
    <xf numFmtId="0" fontId="3" fillId="0" borderId="18" xfId="2" applyFont="1" applyFill="1" applyBorder="1" applyAlignment="1">
      <alignment horizontal="center"/>
    </xf>
    <xf numFmtId="0" fontId="3" fillId="0" borderId="15" xfId="2" applyFont="1" applyFill="1" applyBorder="1" applyAlignment="1">
      <alignment horizontal="center"/>
    </xf>
    <xf numFmtId="0" fontId="3" fillId="0" borderId="16" xfId="2" applyFont="1" applyBorder="1" applyAlignment="1">
      <alignment horizontal="center"/>
    </xf>
    <xf numFmtId="3" fontId="3" fillId="0" borderId="15" xfId="2" applyNumberFormat="1" applyFont="1" applyBorder="1" applyAlignment="1">
      <alignment horizontal="right"/>
    </xf>
    <xf numFmtId="3" fontId="3" fillId="0" borderId="16" xfId="2" applyNumberFormat="1" applyFont="1" applyBorder="1"/>
    <xf numFmtId="3" fontId="6" fillId="0" borderId="17" xfId="2" applyNumberFormat="1" applyFont="1" applyBorder="1"/>
    <xf numFmtId="0" fontId="3" fillId="0" borderId="20" xfId="2" applyFont="1" applyBorder="1"/>
    <xf numFmtId="0" fontId="23" fillId="0" borderId="21" xfId="2" applyBorder="1"/>
    <xf numFmtId="0" fontId="3" fillId="0" borderId="30" xfId="2" applyFont="1" applyBorder="1" applyAlignment="1">
      <alignment horizontal="center"/>
    </xf>
    <xf numFmtId="0" fontId="37" fillId="0" borderId="80" xfId="0" applyFont="1" applyBorder="1" applyAlignment="1"/>
    <xf numFmtId="0" fontId="37" fillId="0" borderId="36" xfId="0" applyFont="1" applyBorder="1" applyAlignment="1"/>
    <xf numFmtId="0" fontId="6" fillId="0" borderId="41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37" fillId="0" borderId="29" xfId="0" applyFont="1" applyBorder="1"/>
    <xf numFmtId="0" fontId="37" fillId="0" borderId="0" xfId="0" applyFont="1" applyBorder="1"/>
    <xf numFmtId="0" fontId="37" fillId="0" borderId="41" xfId="0" applyFont="1" applyBorder="1"/>
    <xf numFmtId="0" fontId="6" fillId="0" borderId="84" xfId="0" applyFont="1" applyFill="1" applyBorder="1" applyAlignment="1">
      <alignment horizontal="center" vertical="top" wrapText="1"/>
    </xf>
    <xf numFmtId="0" fontId="6" fillId="0" borderId="88" xfId="0" applyFont="1" applyFill="1" applyBorder="1" applyAlignment="1">
      <alignment horizontal="center" vertical="top" wrapText="1"/>
    </xf>
    <xf numFmtId="0" fontId="6" fillId="0" borderId="39" xfId="0" applyFont="1" applyFill="1" applyBorder="1" applyAlignment="1">
      <alignment horizontal="center" vertical="top" wrapText="1"/>
    </xf>
    <xf numFmtId="0" fontId="6" fillId="0" borderId="44" xfId="0" applyFont="1" applyFill="1" applyBorder="1" applyAlignment="1">
      <alignment horizontal="center" vertical="top" wrapText="1"/>
    </xf>
    <xf numFmtId="0" fontId="38" fillId="0" borderId="0" xfId="0" applyFont="1" applyBorder="1" applyAlignment="1">
      <alignment horizontal="left" vertical="top" wrapText="1"/>
    </xf>
    <xf numFmtId="0" fontId="0" fillId="0" borderId="29" xfId="0" applyBorder="1"/>
    <xf numFmtId="3" fontId="39" fillId="0" borderId="29" xfId="0" applyNumberFormat="1" applyFont="1" applyBorder="1" applyAlignment="1">
      <alignment horizontal="right" vertical="top" wrapText="1"/>
    </xf>
    <xf numFmtId="168" fontId="11" fillId="0" borderId="0" xfId="4" applyNumberFormat="1" applyFont="1" applyFill="1" applyBorder="1"/>
    <xf numFmtId="0" fontId="39" fillId="0" borderId="0" xfId="0" applyFont="1" applyBorder="1" applyAlignment="1">
      <alignment horizontal="left" vertical="top" wrapText="1"/>
    </xf>
    <xf numFmtId="3" fontId="39" fillId="0" borderId="0" xfId="0" applyNumberFormat="1" applyFont="1" applyAlignment="1">
      <alignment horizontal="right" vertical="top" wrapText="1"/>
    </xf>
    <xf numFmtId="0" fontId="38" fillId="0" borderId="25" xfId="0" applyFont="1" applyBorder="1" applyAlignment="1">
      <alignment horizontal="left" vertical="top" wrapText="1"/>
    </xf>
    <xf numFmtId="3" fontId="38" fillId="0" borderId="27" xfId="0" applyNumberFormat="1" applyFont="1" applyBorder="1" applyAlignment="1">
      <alignment horizontal="right" vertical="top" wrapText="1"/>
    </xf>
    <xf numFmtId="3" fontId="39" fillId="0" borderId="0" xfId="0" applyNumberFormat="1" applyFont="1" applyBorder="1" applyAlignment="1">
      <alignment horizontal="right" vertical="top" wrapText="1"/>
    </xf>
    <xf numFmtId="0" fontId="38" fillId="0" borderId="48" xfId="0" applyFont="1" applyBorder="1" applyAlignment="1">
      <alignment horizontal="left" vertical="top" wrapText="1"/>
    </xf>
    <xf numFmtId="3" fontId="38" fillId="0" borderId="50" xfId="0" applyNumberFormat="1" applyFont="1" applyBorder="1" applyAlignment="1">
      <alignment horizontal="right" vertical="top" wrapText="1"/>
    </xf>
    <xf numFmtId="0" fontId="38" fillId="0" borderId="49" xfId="0" applyFont="1" applyBorder="1" applyAlignment="1">
      <alignment horizontal="left" vertical="top" wrapText="1"/>
    </xf>
    <xf numFmtId="3" fontId="38" fillId="0" borderId="53" xfId="0" applyNumberFormat="1" applyFont="1" applyBorder="1" applyAlignment="1">
      <alignment horizontal="right" vertical="top" wrapText="1"/>
    </xf>
    <xf numFmtId="0" fontId="41" fillId="0" borderId="0" xfId="0" applyFont="1"/>
    <xf numFmtId="0" fontId="42" fillId="5" borderId="90" xfId="0" applyFont="1" applyFill="1" applyBorder="1" applyAlignment="1">
      <alignment horizontal="center"/>
    </xf>
    <xf numFmtId="0" fontId="9" fillId="5" borderId="66" xfId="0" applyFont="1" applyFill="1" applyBorder="1" applyAlignment="1">
      <alignment horizontal="center"/>
    </xf>
    <xf numFmtId="0" fontId="9" fillId="5" borderId="83" xfId="0" applyFont="1" applyFill="1" applyBorder="1" applyAlignment="1">
      <alignment horizontal="center"/>
    </xf>
    <xf numFmtId="0" fontId="42" fillId="5" borderId="38" xfId="0" applyFont="1" applyFill="1" applyBorder="1" applyAlignment="1">
      <alignment horizontal="center"/>
    </xf>
    <xf numFmtId="0" fontId="9" fillId="5" borderId="56" xfId="0" applyFont="1" applyFill="1" applyBorder="1" applyAlignment="1">
      <alignment horizontal="center"/>
    </xf>
    <xf numFmtId="0" fontId="9" fillId="5" borderId="57" xfId="0" applyFont="1" applyFill="1" applyBorder="1" applyAlignment="1">
      <alignment horizontal="center"/>
    </xf>
    <xf numFmtId="0" fontId="0" fillId="0" borderId="90" xfId="0" applyBorder="1"/>
    <xf numFmtId="0" fontId="0" fillId="0" borderId="91" xfId="0" applyBorder="1"/>
    <xf numFmtId="0" fontId="0" fillId="0" borderId="66" xfId="0" applyBorder="1"/>
    <xf numFmtId="0" fontId="0" fillId="0" borderId="83" xfId="0" applyBorder="1"/>
    <xf numFmtId="0" fontId="0" fillId="0" borderId="92" xfId="0" applyBorder="1"/>
    <xf numFmtId="0" fontId="33" fillId="0" borderId="93" xfId="0" applyFont="1" applyBorder="1"/>
    <xf numFmtId="168" fontId="33" fillId="0" borderId="94" xfId="4" applyNumberFormat="1" applyFont="1" applyBorder="1"/>
    <xf numFmtId="0" fontId="0" fillId="0" borderId="32" xfId="0" applyBorder="1"/>
    <xf numFmtId="0" fontId="0" fillId="0" borderId="27" xfId="0" applyBorder="1"/>
    <xf numFmtId="168" fontId="30" fillId="0" borderId="95" xfId="4" applyNumberFormat="1" applyFont="1" applyBorder="1"/>
    <xf numFmtId="0" fontId="0" fillId="0" borderId="50" xfId="0" applyBorder="1"/>
    <xf numFmtId="168" fontId="30" fillId="0" borderId="42" xfId="4" applyNumberFormat="1" applyFont="1" applyBorder="1"/>
    <xf numFmtId="0" fontId="0" fillId="0" borderId="96" xfId="0" applyBorder="1"/>
    <xf numFmtId="0" fontId="0" fillId="0" borderId="33" xfId="0" applyBorder="1"/>
    <xf numFmtId="168" fontId="30" fillId="0" borderId="97" xfId="4" applyNumberFormat="1" applyFont="1" applyBorder="1"/>
    <xf numFmtId="168" fontId="30" fillId="0" borderId="56" xfId="4" applyNumberFormat="1" applyFont="1" applyBorder="1"/>
    <xf numFmtId="168" fontId="30" fillId="0" borderId="94" xfId="4" applyNumberFormat="1" applyFont="1" applyBorder="1"/>
    <xf numFmtId="0" fontId="0" fillId="0" borderId="93" xfId="0" applyBorder="1"/>
    <xf numFmtId="0" fontId="43" fillId="0" borderId="0" xfId="0" applyFont="1" applyAlignment="1">
      <alignment horizontal="center"/>
    </xf>
    <xf numFmtId="0" fontId="9" fillId="5" borderId="90" xfId="0" applyFont="1" applyFill="1" applyBorder="1" applyAlignment="1">
      <alignment horizontal="center"/>
    </xf>
    <xf numFmtId="0" fontId="9" fillId="5" borderId="75" xfId="0" applyFont="1" applyFill="1" applyBorder="1" applyAlignment="1">
      <alignment horizontal="center"/>
    </xf>
    <xf numFmtId="0" fontId="0" fillId="5" borderId="68" xfId="0" applyFill="1" applyBorder="1" applyAlignment="1"/>
    <xf numFmtId="0" fontId="0" fillId="5" borderId="83" xfId="0" applyFill="1" applyBorder="1" applyAlignment="1"/>
    <xf numFmtId="0" fontId="9" fillId="5" borderId="26" xfId="0" applyFont="1" applyFill="1" applyBorder="1" applyAlignment="1">
      <alignment horizontal="center"/>
    </xf>
    <xf numFmtId="0" fontId="9" fillId="5" borderId="41" xfId="0" applyFont="1" applyFill="1" applyBorder="1" applyAlignment="1">
      <alignment horizontal="center"/>
    </xf>
    <xf numFmtId="0" fontId="9" fillId="5" borderId="3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9" fillId="5" borderId="38" xfId="0" applyFont="1" applyFill="1" applyBorder="1" applyAlignment="1">
      <alignment horizontal="center"/>
    </xf>
    <xf numFmtId="0" fontId="9" fillId="5" borderId="88" xfId="0" applyFont="1" applyFill="1" applyBorder="1" applyAlignment="1">
      <alignment horizontal="center"/>
    </xf>
    <xf numFmtId="0" fontId="0" fillId="5" borderId="44" xfId="0" applyFill="1" applyBorder="1" applyAlignment="1"/>
    <xf numFmtId="0" fontId="0" fillId="5" borderId="57" xfId="0" applyFill="1" applyBorder="1" applyAlignment="1"/>
    <xf numFmtId="0" fontId="0" fillId="0" borderId="80" xfId="0" applyBorder="1"/>
    <xf numFmtId="0" fontId="0" fillId="0" borderId="75" xfId="0" applyBorder="1"/>
    <xf numFmtId="0" fontId="44" fillId="0" borderId="68" xfId="0" applyFont="1" applyBorder="1"/>
    <xf numFmtId="168" fontId="0" fillId="0" borderId="83" xfId="0" applyNumberFormat="1" applyBorder="1" applyAlignment="1">
      <alignment horizontal="centerContinuous"/>
    </xf>
    <xf numFmtId="0" fontId="45" fillId="0" borderId="36" xfId="0" applyFont="1" applyBorder="1"/>
    <xf numFmtId="0" fontId="44" fillId="0" borderId="0" xfId="0" applyFont="1" applyBorder="1"/>
    <xf numFmtId="168" fontId="0" fillId="0" borderId="37" xfId="0" applyNumberFormat="1" applyBorder="1"/>
    <xf numFmtId="0" fontId="0" fillId="0" borderId="36" xfId="0" applyBorder="1"/>
    <xf numFmtId="0" fontId="0" fillId="0" borderId="41" xfId="0" applyBorder="1" applyAlignment="1"/>
    <xf numFmtId="0" fontId="0" fillId="0" borderId="30" xfId="0" applyBorder="1" applyAlignment="1"/>
    <xf numFmtId="0" fontId="46" fillId="0" borderId="0" xfId="0" applyFont="1" applyBorder="1"/>
    <xf numFmtId="168" fontId="0" fillId="0" borderId="37" xfId="0" applyNumberFormat="1" applyBorder="1" applyAlignment="1">
      <alignment horizontal="center"/>
    </xf>
    <xf numFmtId="168" fontId="30" fillId="0" borderId="41" xfId="4" applyNumberFormat="1" applyFont="1" applyBorder="1" applyAlignment="1">
      <alignment horizontal="left"/>
    </xf>
    <xf numFmtId="168" fontId="30" fillId="0" borderId="30" xfId="4" applyNumberFormat="1" applyFont="1" applyBorder="1" applyAlignment="1">
      <alignment horizontal="left"/>
    </xf>
    <xf numFmtId="168" fontId="30" fillId="0" borderId="0" xfId="4" applyNumberFormat="1" applyFont="1" applyBorder="1"/>
    <xf numFmtId="168" fontId="0" fillId="0" borderId="37" xfId="0" applyNumberFormat="1" applyBorder="1" applyAlignment="1">
      <alignment horizontal="center" vertical="center"/>
    </xf>
    <xf numFmtId="168" fontId="30" fillId="0" borderId="41" xfId="4" applyNumberFormat="1" applyFont="1" applyBorder="1"/>
    <xf numFmtId="168" fontId="30" fillId="0" borderId="30" xfId="4" applyNumberFormat="1" applyFont="1" applyBorder="1"/>
    <xf numFmtId="0" fontId="0" fillId="0" borderId="84" xfId="0" applyBorder="1"/>
    <xf numFmtId="168" fontId="30" fillId="0" borderId="88" xfId="4" applyNumberFormat="1" applyFont="1" applyBorder="1"/>
    <xf numFmtId="168" fontId="30" fillId="0" borderId="44" xfId="4" applyNumberFormat="1" applyFont="1" applyBorder="1"/>
    <xf numFmtId="168" fontId="0" fillId="0" borderId="57" xfId="0" applyNumberFormat="1" applyBorder="1" applyAlignment="1">
      <alignment horizontal="center"/>
    </xf>
    <xf numFmtId="0" fontId="33" fillId="0" borderId="36" xfId="0" applyFont="1" applyBorder="1"/>
    <xf numFmtId="168" fontId="33" fillId="0" borderId="41" xfId="4" applyNumberFormat="1" applyFont="1" applyBorder="1"/>
    <xf numFmtId="168" fontId="0" fillId="0" borderId="83" xfId="0" applyNumberFormat="1" applyBorder="1" applyAlignment="1">
      <alignment horizontal="center"/>
    </xf>
    <xf numFmtId="168" fontId="33" fillId="0" borderId="37" xfId="4" applyNumberFormat="1" applyFont="1" applyBorder="1"/>
    <xf numFmtId="168" fontId="33" fillId="0" borderId="44" xfId="4" applyNumberFormat="1" applyFont="1" applyBorder="1"/>
    <xf numFmtId="0" fontId="31" fillId="0" borderId="0" xfId="0" applyFont="1"/>
    <xf numFmtId="0" fontId="31" fillId="0" borderId="0" xfId="0" applyFont="1" applyFill="1"/>
    <xf numFmtId="0" fontId="0" fillId="0" borderId="0" xfId="0" applyFill="1"/>
    <xf numFmtId="0" fontId="27" fillId="0" borderId="0" xfId="0" applyFont="1" applyAlignment="1">
      <alignment horizontal="center"/>
    </xf>
    <xf numFmtId="0" fontId="27" fillId="0" borderId="0" xfId="0" applyFont="1" applyFill="1" applyAlignment="1">
      <alignment horizontal="center"/>
    </xf>
    <xf numFmtId="0" fontId="43" fillId="0" borderId="0" xfId="0" applyFont="1" applyFill="1" applyAlignment="1">
      <alignment horizontal="center"/>
    </xf>
    <xf numFmtId="0" fontId="9" fillId="5" borderId="98" xfId="0" applyFont="1" applyFill="1" applyBorder="1"/>
    <xf numFmtId="0" fontId="33" fillId="5" borderId="91" xfId="0" applyFont="1" applyFill="1" applyBorder="1" applyAlignment="1">
      <alignment horizontal="center" vertical="center"/>
    </xf>
    <xf numFmtId="0" fontId="2" fillId="5" borderId="83" xfId="0" applyFont="1" applyFill="1" applyBorder="1" applyAlignment="1">
      <alignment horizontal="center" wrapText="1"/>
    </xf>
    <xf numFmtId="0" fontId="9" fillId="5" borderId="99" xfId="0" applyFont="1" applyFill="1" applyBorder="1"/>
    <xf numFmtId="0" fontId="33" fillId="5" borderId="39" xfId="0" applyFont="1" applyFill="1" applyBorder="1" applyAlignment="1">
      <alignment horizontal="center" vertical="center"/>
    </xf>
    <xf numFmtId="0" fontId="2" fillId="5" borderId="57" xfId="0" applyFont="1" applyFill="1" applyBorder="1" applyAlignment="1">
      <alignment horizontal="center" wrapText="1"/>
    </xf>
    <xf numFmtId="0" fontId="0" fillId="0" borderId="98" xfId="0" applyBorder="1"/>
    <xf numFmtId="168" fontId="31" fillId="0" borderId="91" xfId="4" applyNumberFormat="1" applyFont="1" applyBorder="1"/>
    <xf numFmtId="168" fontId="31" fillId="0" borderId="91" xfId="4" applyNumberFormat="1" applyFont="1" applyFill="1" applyBorder="1"/>
    <xf numFmtId="49" fontId="30" fillId="0" borderId="66" xfId="4" applyNumberFormat="1" applyFont="1" applyBorder="1" applyAlignment="1">
      <alignment horizontal="right"/>
    </xf>
    <xf numFmtId="49" fontId="30" fillId="0" borderId="66" xfId="4" applyNumberFormat="1" applyFont="1" applyFill="1" applyBorder="1" applyAlignment="1">
      <alignment horizontal="right"/>
    </xf>
    <xf numFmtId="49" fontId="30" fillId="0" borderId="75" xfId="4" applyNumberFormat="1" applyFont="1" applyBorder="1" applyAlignment="1">
      <alignment horizontal="right"/>
    </xf>
    <xf numFmtId="0" fontId="29" fillId="0" borderId="100" xfId="0" applyFont="1" applyBorder="1"/>
    <xf numFmtId="168" fontId="27" fillId="0" borderId="29" xfId="4" applyNumberFormat="1" applyFont="1" applyBorder="1"/>
    <xf numFmtId="3" fontId="27" fillId="0" borderId="29" xfId="4" applyNumberFormat="1" applyFont="1" applyFill="1" applyBorder="1" applyAlignment="1">
      <alignment horizontal="center" vertical="center"/>
    </xf>
    <xf numFmtId="3" fontId="27" fillId="0" borderId="29" xfId="4" applyNumberFormat="1" applyFont="1" applyBorder="1" applyAlignment="1">
      <alignment horizontal="center" vertical="center"/>
    </xf>
    <xf numFmtId="3" fontId="27" fillId="0" borderId="0" xfId="4" applyNumberFormat="1" applyFont="1" applyBorder="1" applyAlignment="1">
      <alignment horizontal="center" vertical="center"/>
    </xf>
    <xf numFmtId="3" fontId="27" fillId="0" borderId="30" xfId="4" applyNumberFormat="1" applyFont="1" applyBorder="1" applyAlignment="1">
      <alignment horizontal="center" vertical="center"/>
    </xf>
    <xf numFmtId="168" fontId="31" fillId="0" borderId="29" xfId="4" applyNumberFormat="1" applyFont="1" applyBorder="1"/>
    <xf numFmtId="3" fontId="31" fillId="0" borderId="29" xfId="4" applyNumberFormat="1" applyFont="1" applyFill="1" applyBorder="1" applyAlignment="1">
      <alignment horizontal="center" vertical="center"/>
    </xf>
    <xf numFmtId="3" fontId="31" fillId="0" borderId="30" xfId="4" applyNumberFormat="1" applyFont="1" applyBorder="1" applyAlignment="1">
      <alignment horizontal="center" vertical="center"/>
    </xf>
    <xf numFmtId="3" fontId="31" fillId="0" borderId="30" xfId="4" applyNumberFormat="1" applyFont="1" applyFill="1" applyBorder="1" applyAlignment="1">
      <alignment horizontal="center" vertical="center"/>
    </xf>
    <xf numFmtId="3" fontId="31" fillId="0" borderId="41" xfId="4" applyNumberFormat="1" applyFont="1" applyBorder="1" applyAlignment="1">
      <alignment horizontal="center" vertical="center"/>
    </xf>
    <xf numFmtId="0" fontId="29" fillId="0" borderId="101" xfId="0" applyFont="1" applyBorder="1"/>
    <xf numFmtId="168" fontId="31" fillId="0" borderId="27" xfId="4" applyNumberFormat="1" applyFont="1" applyBorder="1"/>
    <xf numFmtId="3" fontId="31" fillId="0" borderId="27" xfId="4" applyNumberFormat="1" applyFont="1" applyFill="1" applyBorder="1" applyAlignment="1">
      <alignment horizontal="center" vertical="center"/>
    </xf>
    <xf numFmtId="3" fontId="31" fillId="0" borderId="21" xfId="4" applyNumberFormat="1" applyFont="1" applyBorder="1" applyAlignment="1">
      <alignment horizontal="center" vertical="center"/>
    </xf>
    <xf numFmtId="3" fontId="31" fillId="0" borderId="21" xfId="4" applyNumberFormat="1" applyFont="1" applyFill="1" applyBorder="1" applyAlignment="1">
      <alignment horizontal="center" vertical="center"/>
    </xf>
    <xf numFmtId="3" fontId="31" fillId="0" borderId="24" xfId="4" applyNumberFormat="1" applyFont="1" applyBorder="1" applyAlignment="1">
      <alignment horizontal="center" vertical="center"/>
    </xf>
    <xf numFmtId="3" fontId="27" fillId="0" borderId="20" xfId="4" applyNumberFormat="1" applyFont="1" applyBorder="1" applyAlignment="1">
      <alignment horizontal="center" vertical="center"/>
    </xf>
    <xf numFmtId="168" fontId="31" fillId="0" borderId="25" xfId="4" applyNumberFormat="1" applyFont="1" applyBorder="1"/>
    <xf numFmtId="3" fontId="31" fillId="0" borderId="25" xfId="4" applyNumberFormat="1" applyFont="1" applyFill="1" applyBorder="1" applyAlignment="1">
      <alignment horizontal="center" vertical="center"/>
    </xf>
    <xf numFmtId="3" fontId="31" fillId="0" borderId="25" xfId="4" applyNumberFormat="1" applyFont="1" applyBorder="1" applyAlignment="1">
      <alignment horizontal="center" vertical="center"/>
    </xf>
    <xf numFmtId="3" fontId="27" fillId="0" borderId="21" xfId="4" applyNumberFormat="1" applyFont="1" applyBorder="1" applyAlignment="1">
      <alignment horizontal="center" vertical="center"/>
    </xf>
    <xf numFmtId="168" fontId="27" fillId="0" borderId="27" xfId="4" applyNumberFormat="1" applyFont="1" applyBorder="1"/>
    <xf numFmtId="3" fontId="27" fillId="0" borderId="27" xfId="4" applyNumberFormat="1" applyFont="1" applyFill="1" applyBorder="1" applyAlignment="1">
      <alignment horizontal="center" vertical="center"/>
    </xf>
    <xf numFmtId="3" fontId="27" fillId="0" borderId="27" xfId="4" applyNumberFormat="1" applyFont="1" applyBorder="1" applyAlignment="1">
      <alignment horizontal="center" vertical="center"/>
    </xf>
    <xf numFmtId="3" fontId="27" fillId="0" borderId="25" xfId="4" applyNumberFormat="1" applyFont="1" applyBorder="1" applyAlignment="1">
      <alignment horizontal="center" vertical="center"/>
    </xf>
    <xf numFmtId="3" fontId="27" fillId="0" borderId="21" xfId="4" applyNumberFormat="1" applyFont="1" applyFill="1" applyBorder="1" applyAlignment="1">
      <alignment horizontal="center" vertical="center"/>
    </xf>
    <xf numFmtId="3" fontId="27" fillId="0" borderId="24" xfId="4" applyNumberFormat="1" applyFont="1" applyBorder="1" applyAlignment="1">
      <alignment horizontal="center" vertical="center"/>
    </xf>
    <xf numFmtId="3" fontId="31" fillId="0" borderId="22" xfId="4" applyNumberFormat="1" applyFont="1" applyBorder="1" applyAlignment="1">
      <alignment horizontal="center" vertical="center"/>
    </xf>
    <xf numFmtId="0" fontId="29" fillId="0" borderId="102" xfId="0" applyFont="1" applyBorder="1"/>
    <xf numFmtId="168" fontId="31" fillId="0" borderId="23" xfId="4" applyNumberFormat="1" applyFont="1" applyBorder="1"/>
    <xf numFmtId="3" fontId="31" fillId="0" borderId="20" xfId="4" applyNumberFormat="1" applyFont="1" applyFill="1" applyBorder="1" applyAlignment="1">
      <alignment horizontal="center" vertical="center"/>
    </xf>
    <xf numFmtId="3" fontId="31" fillId="0" borderId="20" xfId="4" applyNumberFormat="1" applyFont="1" applyBorder="1" applyAlignment="1">
      <alignment horizontal="center" vertical="center"/>
    </xf>
    <xf numFmtId="3" fontId="31" fillId="0" borderId="23" xfId="4" applyNumberFormat="1" applyFont="1" applyBorder="1" applyAlignment="1">
      <alignment horizontal="center" vertical="center"/>
    </xf>
    <xf numFmtId="168" fontId="31" fillId="0" borderId="33" xfId="4" applyNumberFormat="1" applyFont="1" applyBorder="1"/>
    <xf numFmtId="3" fontId="31" fillId="0" borderId="33" xfId="4" applyNumberFormat="1" applyFont="1" applyFill="1" applyBorder="1" applyAlignment="1">
      <alignment horizontal="center" vertical="center"/>
    </xf>
    <xf numFmtId="168" fontId="10" fillId="0" borderId="27" xfId="4" applyNumberFormat="1" applyFont="1" applyBorder="1"/>
    <xf numFmtId="3" fontId="10" fillId="0" borderId="27" xfId="4" applyNumberFormat="1" applyFont="1" applyFill="1" applyBorder="1" applyAlignment="1">
      <alignment horizontal="center" vertical="center"/>
    </xf>
    <xf numFmtId="168" fontId="10" fillId="0" borderId="29" xfId="4" applyNumberFormat="1" applyFont="1" applyBorder="1"/>
    <xf numFmtId="3" fontId="10" fillId="0" borderId="29" xfId="4" applyNumberFormat="1" applyFont="1" applyFill="1" applyBorder="1" applyAlignment="1">
      <alignment horizontal="center" vertical="center"/>
    </xf>
    <xf numFmtId="3" fontId="27" fillId="0" borderId="30" xfId="4" applyNumberFormat="1" applyFont="1" applyFill="1" applyBorder="1" applyAlignment="1">
      <alignment horizontal="center" vertical="center"/>
    </xf>
    <xf numFmtId="3" fontId="27" fillId="0" borderId="41" xfId="4" applyNumberFormat="1" applyFont="1" applyBorder="1" applyAlignment="1">
      <alignment horizontal="center" vertical="center"/>
    </xf>
    <xf numFmtId="0" fontId="31" fillId="0" borderId="101" xfId="0" applyFont="1" applyBorder="1"/>
    <xf numFmtId="0" fontId="31" fillId="0" borderId="102" xfId="0" applyFont="1" applyBorder="1"/>
    <xf numFmtId="0" fontId="31" fillId="0" borderId="100" xfId="0" applyFont="1" applyBorder="1"/>
    <xf numFmtId="3" fontId="27" fillId="0" borderId="56" xfId="4" applyNumberFormat="1" applyFont="1" applyBorder="1" applyAlignment="1">
      <alignment horizontal="center" vertical="center"/>
    </xf>
    <xf numFmtId="0" fontId="31" fillId="0" borderId="98" xfId="0" applyFont="1" applyBorder="1"/>
    <xf numFmtId="168" fontId="31" fillId="0" borderId="91" xfId="4" applyNumberFormat="1" applyFont="1" applyBorder="1" applyAlignment="1">
      <alignment horizontal="left"/>
    </xf>
    <xf numFmtId="3" fontId="31" fillId="0" borderId="91" xfId="4" applyNumberFormat="1" applyFont="1" applyFill="1" applyBorder="1" applyAlignment="1">
      <alignment horizontal="center" vertical="center"/>
    </xf>
    <xf numFmtId="3" fontId="31" fillId="0" borderId="66" xfId="4" applyNumberFormat="1" applyFont="1" applyBorder="1" applyAlignment="1">
      <alignment horizontal="center" vertical="center"/>
    </xf>
    <xf numFmtId="3" fontId="31" fillId="0" borderId="66" xfId="4" applyNumberFormat="1" applyFont="1" applyFill="1" applyBorder="1" applyAlignment="1">
      <alignment horizontal="center" vertical="center"/>
    </xf>
    <xf numFmtId="3" fontId="31" fillId="0" borderId="75" xfId="4" applyNumberFormat="1" applyFont="1" applyBorder="1" applyAlignment="1">
      <alignment horizontal="center" vertical="center"/>
    </xf>
    <xf numFmtId="0" fontId="31" fillId="0" borderId="36" xfId="0" applyFont="1" applyBorder="1"/>
    <xf numFmtId="168" fontId="27" fillId="0" borderId="26" xfId="4" applyNumberFormat="1" applyFont="1" applyBorder="1" applyAlignment="1">
      <alignment horizontal="left"/>
    </xf>
    <xf numFmtId="3" fontId="27" fillId="0" borderId="0" xfId="4" applyNumberFormat="1" applyFont="1" applyFill="1" applyBorder="1" applyAlignment="1">
      <alignment horizontal="center" vertical="center"/>
    </xf>
    <xf numFmtId="0" fontId="31" fillId="0" borderId="99" xfId="0" applyFont="1" applyBorder="1"/>
    <xf numFmtId="0" fontId="31" fillId="0" borderId="39" xfId="0" applyFont="1" applyBorder="1" applyAlignment="1">
      <alignment horizontal="left"/>
    </xf>
    <xf numFmtId="3" fontId="31" fillId="0" borderId="39" xfId="0" applyNumberFormat="1" applyFont="1" applyFill="1" applyBorder="1" applyAlignment="1">
      <alignment horizontal="center" vertical="center"/>
    </xf>
    <xf numFmtId="3" fontId="31" fillId="0" borderId="56" xfId="0" applyNumberFormat="1" applyFont="1" applyBorder="1" applyAlignment="1">
      <alignment horizontal="center" vertical="center"/>
    </xf>
    <xf numFmtId="3" fontId="31" fillId="0" borderId="44" xfId="0" applyNumberFormat="1" applyFont="1" applyBorder="1" applyAlignment="1">
      <alignment horizontal="center" vertical="center"/>
    </xf>
    <xf numFmtId="3" fontId="31" fillId="0" borderId="56" xfId="4" applyNumberFormat="1" applyFont="1" applyFill="1" applyBorder="1" applyAlignment="1">
      <alignment horizontal="center" vertical="center"/>
    </xf>
    <xf numFmtId="3" fontId="31" fillId="0" borderId="88" xfId="4" applyNumberFormat="1" applyFont="1" applyBorder="1" applyAlignment="1">
      <alignment horizontal="center" vertical="center"/>
    </xf>
    <xf numFmtId="0" fontId="31" fillId="0" borderId="91" xfId="0" applyFont="1" applyBorder="1" applyAlignment="1">
      <alignment horizontal="left"/>
    </xf>
    <xf numFmtId="3" fontId="31" fillId="0" borderId="91" xfId="0" applyNumberFormat="1" applyFont="1" applyFill="1" applyBorder="1" applyAlignment="1">
      <alignment horizontal="center" vertical="center"/>
    </xf>
    <xf numFmtId="3" fontId="31" fillId="0" borderId="66" xfId="0" applyNumberFormat="1" applyFont="1" applyBorder="1" applyAlignment="1">
      <alignment horizontal="center" vertical="center"/>
    </xf>
    <xf numFmtId="3" fontId="31" fillId="0" borderId="68" xfId="0" applyNumberFormat="1" applyFont="1" applyBorder="1" applyAlignment="1">
      <alignment horizontal="center" vertical="center"/>
    </xf>
    <xf numFmtId="0" fontId="27" fillId="0" borderId="29" xfId="0" applyFont="1" applyBorder="1" applyAlignment="1">
      <alignment horizontal="left"/>
    </xf>
    <xf numFmtId="3" fontId="27" fillId="0" borderId="29" xfId="0" applyNumberFormat="1" applyFont="1" applyFill="1" applyBorder="1" applyAlignment="1">
      <alignment horizontal="center" vertical="center"/>
    </xf>
    <xf numFmtId="3" fontId="27" fillId="0" borderId="30" xfId="0" applyNumberFormat="1" applyFont="1" applyBorder="1" applyAlignment="1">
      <alignment horizontal="center" vertical="center"/>
    </xf>
    <xf numFmtId="0" fontId="10" fillId="0" borderId="39" xfId="0" applyFont="1" applyBorder="1" applyAlignment="1">
      <alignment horizontal="left"/>
    </xf>
    <xf numFmtId="3" fontId="10" fillId="0" borderId="39" xfId="0" applyNumberFormat="1" applyFont="1" applyFill="1" applyBorder="1" applyAlignment="1">
      <alignment horizontal="center" vertical="center"/>
    </xf>
    <xf numFmtId="3" fontId="27" fillId="0" borderId="44" xfId="4" applyNumberFormat="1" applyFont="1" applyBorder="1" applyAlignment="1">
      <alignment horizontal="center" vertical="center"/>
    </xf>
    <xf numFmtId="3" fontId="27" fillId="0" borderId="56" xfId="4" applyNumberFormat="1" applyFont="1" applyFill="1" applyBorder="1" applyAlignment="1">
      <alignment horizontal="center" vertical="center"/>
    </xf>
    <xf numFmtId="3" fontId="27" fillId="0" borderId="88" xfId="4" applyNumberFormat="1" applyFont="1" applyBorder="1" applyAlignment="1">
      <alignment horizontal="center" vertical="center"/>
    </xf>
    <xf numFmtId="0" fontId="10" fillId="0" borderId="29" xfId="0" applyFont="1" applyBorder="1" applyAlignment="1">
      <alignment horizontal="left"/>
    </xf>
    <xf numFmtId="3" fontId="10" fillId="0" borderId="29" xfId="0" applyNumberFormat="1" applyFont="1" applyFill="1" applyBorder="1" applyAlignment="1">
      <alignment horizontal="center" vertical="center"/>
    </xf>
    <xf numFmtId="0" fontId="31" fillId="0" borderId="27" xfId="0" applyFont="1" applyBorder="1" applyAlignment="1">
      <alignment horizontal="left"/>
    </xf>
    <xf numFmtId="3" fontId="31" fillId="0" borderId="27" xfId="0" applyNumberFormat="1" applyFont="1" applyFill="1" applyBorder="1" applyAlignment="1">
      <alignment horizontal="center" vertical="center"/>
    </xf>
    <xf numFmtId="0" fontId="31" fillId="0" borderId="23" xfId="0" applyFont="1" applyBorder="1" applyAlignment="1">
      <alignment horizontal="left"/>
    </xf>
    <xf numFmtId="3" fontId="31" fillId="0" borderId="20" xfId="0" applyNumberFormat="1" applyFont="1" applyFill="1" applyBorder="1" applyAlignment="1">
      <alignment horizontal="center" vertical="center"/>
    </xf>
    <xf numFmtId="3" fontId="31" fillId="0" borderId="22" xfId="4" applyNumberFormat="1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/>
    </xf>
    <xf numFmtId="3" fontId="27" fillId="0" borderId="30" xfId="0" applyNumberFormat="1" applyFont="1" applyFill="1" applyBorder="1" applyAlignment="1">
      <alignment horizontal="center" vertical="center"/>
    </xf>
    <xf numFmtId="3" fontId="27" fillId="0" borderId="41" xfId="4" applyNumberFormat="1" applyFont="1" applyFill="1" applyBorder="1" applyAlignment="1">
      <alignment horizontal="center" vertical="center"/>
    </xf>
    <xf numFmtId="0" fontId="31" fillId="0" borderId="0" xfId="0" applyFont="1" applyBorder="1" applyAlignment="1">
      <alignment horizontal="left"/>
    </xf>
    <xf numFmtId="3" fontId="31" fillId="0" borderId="30" xfId="0" applyNumberFormat="1" applyFont="1" applyFill="1" applyBorder="1" applyAlignment="1">
      <alignment horizontal="center" vertical="center"/>
    </xf>
    <xf numFmtId="3" fontId="31" fillId="0" borderId="41" xfId="4" applyNumberFormat="1" applyFont="1" applyFill="1" applyBorder="1" applyAlignment="1">
      <alignment horizontal="center" vertical="center"/>
    </xf>
    <xf numFmtId="0" fontId="31" fillId="0" borderId="44" xfId="0" applyFont="1" applyBorder="1" applyAlignment="1">
      <alignment horizontal="right"/>
    </xf>
    <xf numFmtId="3" fontId="31" fillId="0" borderId="56" xfId="0" applyNumberFormat="1" applyFont="1" applyFill="1" applyBorder="1" applyAlignment="1">
      <alignment horizontal="center" vertical="center"/>
    </xf>
    <xf numFmtId="3" fontId="31" fillId="0" borderId="56" xfId="4" applyNumberFormat="1" applyFont="1" applyBorder="1" applyAlignment="1">
      <alignment horizontal="center" vertical="center"/>
    </xf>
    <xf numFmtId="3" fontId="31" fillId="0" borderId="88" xfId="4" applyNumberFormat="1" applyFont="1" applyFill="1" applyBorder="1" applyAlignment="1">
      <alignment horizontal="center" vertical="center"/>
    </xf>
    <xf numFmtId="0" fontId="30" fillId="0" borderId="0" xfId="5"/>
    <xf numFmtId="0" fontId="50" fillId="0" borderId="44" xfId="5" applyFont="1" applyFill="1" applyBorder="1" applyAlignment="1">
      <alignment horizontal="center" vertical="top" wrapText="1"/>
    </xf>
    <xf numFmtId="0" fontId="13" fillId="0" borderId="44" xfId="5" applyFont="1" applyFill="1" applyBorder="1" applyAlignment="1">
      <alignment horizontal="center" vertical="top" wrapText="1"/>
    </xf>
    <xf numFmtId="0" fontId="39" fillId="0" borderId="0" xfId="5" applyFont="1" applyAlignment="1">
      <alignment horizontal="center" vertical="top" wrapText="1"/>
    </xf>
    <xf numFmtId="0" fontId="39" fillId="0" borderId="0" xfId="5" applyFont="1" applyAlignment="1">
      <alignment horizontal="left" vertical="top" wrapText="1"/>
    </xf>
    <xf numFmtId="3" fontId="39" fillId="0" borderId="0" xfId="5" applyNumberFormat="1" applyFont="1" applyAlignment="1">
      <alignment horizontal="right" vertical="top" wrapText="1"/>
    </xf>
    <xf numFmtId="0" fontId="39" fillId="0" borderId="25" xfId="5" applyFont="1" applyBorder="1" applyAlignment="1">
      <alignment horizontal="center" vertical="top" wrapText="1"/>
    </xf>
    <xf numFmtId="0" fontId="39" fillId="0" borderId="25" xfId="5" applyFont="1" applyBorder="1" applyAlignment="1">
      <alignment horizontal="left" vertical="top" wrapText="1"/>
    </xf>
    <xf numFmtId="3" fontId="39" fillId="0" borderId="25" xfId="5" applyNumberFormat="1" applyFont="1" applyBorder="1" applyAlignment="1">
      <alignment horizontal="right" vertical="top" wrapText="1"/>
    </xf>
    <xf numFmtId="3" fontId="39" fillId="0" borderId="25" xfId="0" applyNumberFormat="1" applyFont="1" applyBorder="1" applyAlignment="1">
      <alignment horizontal="right" vertical="top" wrapText="1"/>
    </xf>
    <xf numFmtId="0" fontId="39" fillId="0" borderId="48" xfId="5" applyFont="1" applyBorder="1" applyAlignment="1">
      <alignment horizontal="center" vertical="top" wrapText="1"/>
    </xf>
    <xf numFmtId="0" fontId="39" fillId="0" borderId="48" xfId="5" applyFont="1" applyBorder="1" applyAlignment="1">
      <alignment horizontal="left" vertical="top" wrapText="1"/>
    </xf>
    <xf numFmtId="3" fontId="39" fillId="0" borderId="48" xfId="5" applyNumberFormat="1" applyFont="1" applyBorder="1" applyAlignment="1">
      <alignment horizontal="right" vertical="top" wrapText="1"/>
    </xf>
    <xf numFmtId="3" fontId="39" fillId="0" borderId="48" xfId="0" applyNumberFormat="1" applyFont="1" applyBorder="1" applyAlignment="1">
      <alignment horizontal="right" vertical="top" wrapText="1"/>
    </xf>
    <xf numFmtId="0" fontId="39" fillId="0" borderId="49" xfId="5" applyFont="1" applyBorder="1" applyAlignment="1">
      <alignment horizontal="center" vertical="top" wrapText="1"/>
    </xf>
    <xf numFmtId="0" fontId="39" fillId="0" borderId="49" xfId="5" applyFont="1" applyBorder="1" applyAlignment="1">
      <alignment horizontal="left" vertical="top" wrapText="1"/>
    </xf>
    <xf numFmtId="3" fontId="39" fillId="0" borderId="49" xfId="5" applyNumberFormat="1" applyFont="1" applyBorder="1" applyAlignment="1">
      <alignment horizontal="right" vertical="top" wrapText="1"/>
    </xf>
    <xf numFmtId="3" fontId="39" fillId="0" borderId="49" xfId="0" applyNumberFormat="1" applyFont="1" applyBorder="1" applyAlignment="1">
      <alignment horizontal="right" vertical="top" wrapText="1"/>
    </xf>
    <xf numFmtId="0" fontId="39" fillId="0" borderId="77" xfId="5" applyFont="1" applyBorder="1" applyAlignment="1">
      <alignment horizontal="center" vertical="top" wrapText="1"/>
    </xf>
    <xf numFmtId="0" fontId="39" fillId="0" borderId="77" xfId="5" applyFont="1" applyBorder="1" applyAlignment="1">
      <alignment horizontal="left" vertical="top" wrapText="1"/>
    </xf>
    <xf numFmtId="3" fontId="39" fillId="0" borderId="77" xfId="5" applyNumberFormat="1" applyFont="1" applyBorder="1" applyAlignment="1">
      <alignment horizontal="right" vertical="top" wrapText="1"/>
    </xf>
    <xf numFmtId="3" fontId="39" fillId="0" borderId="77" xfId="0" applyNumberFormat="1" applyFont="1" applyBorder="1" applyAlignment="1">
      <alignment horizontal="right" vertical="top" wrapText="1"/>
    </xf>
    <xf numFmtId="0" fontId="39" fillId="0" borderId="44" xfId="5" applyFont="1" applyBorder="1" applyAlignment="1">
      <alignment horizontal="center" vertical="top" wrapText="1"/>
    </xf>
    <xf numFmtId="0" fontId="39" fillId="0" borderId="44" xfId="5" applyFont="1" applyBorder="1" applyAlignment="1">
      <alignment horizontal="left" vertical="top" wrapText="1"/>
    </xf>
    <xf numFmtId="3" fontId="39" fillId="0" borderId="44" xfId="5" applyNumberFormat="1" applyFont="1" applyBorder="1" applyAlignment="1">
      <alignment horizontal="right" vertical="top" wrapText="1"/>
    </xf>
    <xf numFmtId="3" fontId="39" fillId="0" borderId="44" xfId="0" applyNumberFormat="1" applyFont="1" applyBorder="1" applyAlignment="1">
      <alignment horizontal="right" vertical="top" wrapText="1"/>
    </xf>
    <xf numFmtId="0" fontId="30" fillId="0" borderId="0" xfId="5" applyBorder="1"/>
    <xf numFmtId="0" fontId="50" fillId="0" borderId="0" xfId="5" applyFont="1" applyFill="1" applyBorder="1" applyAlignment="1">
      <alignment horizontal="center" vertical="top" wrapText="1"/>
    </xf>
    <xf numFmtId="0" fontId="13" fillId="0" borderId="0" xfId="5" applyFont="1" applyFill="1" applyBorder="1" applyAlignment="1">
      <alignment horizontal="center" vertical="top" wrapText="1"/>
    </xf>
    <xf numFmtId="0" fontId="39" fillId="0" borderId="0" xfId="5" applyFont="1" applyBorder="1" applyAlignment="1">
      <alignment horizontal="center" vertical="top" wrapText="1"/>
    </xf>
    <xf numFmtId="0" fontId="39" fillId="0" borderId="0" xfId="5" applyFont="1" applyBorder="1" applyAlignment="1">
      <alignment horizontal="left" vertical="top" wrapText="1"/>
    </xf>
    <xf numFmtId="3" fontId="39" fillId="0" borderId="0" xfId="5" applyNumberFormat="1" applyFont="1" applyBorder="1" applyAlignment="1">
      <alignment horizontal="right" vertical="top" wrapText="1"/>
    </xf>
    <xf numFmtId="0" fontId="28" fillId="0" borderId="103" xfId="0" applyFont="1" applyBorder="1"/>
    <xf numFmtId="167" fontId="22" fillId="0" borderId="26" xfId="0" applyNumberFormat="1" applyFont="1" applyFill="1" applyBorder="1" applyAlignment="1">
      <alignment horizontal="center" vertical="center"/>
    </xf>
    <xf numFmtId="3" fontId="22" fillId="0" borderId="30" xfId="0" applyNumberFormat="1" applyFont="1" applyFill="1" applyBorder="1" applyAlignment="1">
      <alignment horizontal="center" vertical="center" wrapText="1"/>
    </xf>
    <xf numFmtId="3" fontId="22" fillId="0" borderId="30" xfId="0" applyNumberFormat="1" applyFont="1" applyFill="1" applyBorder="1" applyAlignment="1">
      <alignment vertical="center" wrapText="1"/>
    </xf>
    <xf numFmtId="3" fontId="23" fillId="0" borderId="30" xfId="0" applyNumberFormat="1" applyFont="1" applyFill="1" applyBorder="1" applyAlignment="1">
      <alignment horizontal="center" vertical="center" wrapText="1"/>
    </xf>
    <xf numFmtId="3" fontId="23" fillId="0" borderId="30" xfId="0" applyNumberFormat="1" applyFont="1" applyFill="1" applyBorder="1" applyAlignment="1">
      <alignment horizontal="center" vertical="center"/>
    </xf>
    <xf numFmtId="3" fontId="23" fillId="0" borderId="30" xfId="0" applyNumberFormat="1" applyFont="1" applyBorder="1" applyAlignment="1">
      <alignment horizontal="center" vertical="center" wrapText="1"/>
    </xf>
    <xf numFmtId="3" fontId="23" fillId="0" borderId="37" xfId="7" applyNumberFormat="1" applyFont="1" applyFill="1" applyBorder="1" applyAlignment="1">
      <alignment horizontal="center" vertical="center" wrapText="1"/>
    </xf>
    <xf numFmtId="167" fontId="22" fillId="0" borderId="104" xfId="0" applyNumberFormat="1" applyFont="1" applyFill="1" applyBorder="1" applyAlignment="1">
      <alignment horizontal="center" vertical="center"/>
    </xf>
    <xf numFmtId="3" fontId="22" fillId="0" borderId="43" xfId="0" applyNumberFormat="1" applyFont="1" applyFill="1" applyBorder="1" applyAlignment="1">
      <alignment horizontal="center" vertical="center" wrapText="1"/>
    </xf>
    <xf numFmtId="3" fontId="23" fillId="0" borderId="43" xfId="0" applyNumberFormat="1" applyFont="1" applyFill="1" applyBorder="1" applyAlignment="1">
      <alignment horizontal="center" vertical="center"/>
    </xf>
    <xf numFmtId="3" fontId="23" fillId="0" borderId="97" xfId="7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wrapText="1"/>
    </xf>
    <xf numFmtId="0" fontId="23" fillId="0" borderId="66" xfId="0" applyFont="1" applyFill="1" applyBorder="1"/>
    <xf numFmtId="0" fontId="0" fillId="0" borderId="66" xfId="0" applyFill="1" applyBorder="1"/>
    <xf numFmtId="168" fontId="33" fillId="0" borderId="105" xfId="4" applyNumberFormat="1" applyFont="1" applyFill="1" applyBorder="1"/>
    <xf numFmtId="168" fontId="30" fillId="0" borderId="21" xfId="4" applyNumberFormat="1" applyFont="1" applyFill="1" applyBorder="1"/>
    <xf numFmtId="168" fontId="30" fillId="0" borderId="19" xfId="4" applyNumberFormat="1" applyFont="1" applyFill="1" applyBorder="1"/>
    <xf numFmtId="168" fontId="30" fillId="0" borderId="20" xfId="4" applyNumberFormat="1" applyFont="1" applyFill="1" applyBorder="1"/>
    <xf numFmtId="168" fontId="30" fillId="0" borderId="105" xfId="4" applyNumberFormat="1" applyFont="1" applyFill="1" applyBorder="1"/>
    <xf numFmtId="168" fontId="30" fillId="0" borderId="56" xfId="4" applyNumberFormat="1" applyFont="1" applyFill="1" applyBorder="1"/>
    <xf numFmtId="9" fontId="6" fillId="0" borderId="21" xfId="0" applyNumberFormat="1" applyFont="1" applyBorder="1"/>
    <xf numFmtId="9" fontId="6" fillId="0" borderId="19" xfId="0" applyNumberFormat="1" applyFont="1" applyBorder="1"/>
    <xf numFmtId="0" fontId="23" fillId="0" borderId="19" xfId="2" applyFont="1" applyBorder="1"/>
    <xf numFmtId="9" fontId="6" fillId="0" borderId="0" xfId="0" applyNumberFormat="1" applyFont="1" applyBorder="1"/>
    <xf numFmtId="9" fontId="6" fillId="0" borderId="21" xfId="0" applyNumberFormat="1" applyFont="1" applyBorder="1" applyAlignment="1"/>
    <xf numFmtId="9" fontId="6" fillId="0" borderId="19" xfId="2" applyNumberFormat="1" applyFont="1" applyBorder="1"/>
    <xf numFmtId="0" fontId="31" fillId="0" borderId="22" xfId="6" applyFont="1" applyBorder="1"/>
    <xf numFmtId="0" fontId="30" fillId="0" borderId="24" xfId="6" applyBorder="1"/>
    <xf numFmtId="3" fontId="10" fillId="0" borderId="44" xfId="4" applyNumberFormat="1" applyFont="1" applyBorder="1"/>
    <xf numFmtId="3" fontId="10" fillId="0" borderId="84" xfId="4" applyNumberFormat="1" applyFont="1" applyBorder="1"/>
    <xf numFmtId="3" fontId="6" fillId="0" borderId="106" xfId="2" applyNumberFormat="1" applyFont="1" applyBorder="1"/>
    <xf numFmtId="3" fontId="39" fillId="0" borderId="30" xfId="0" applyNumberFormat="1" applyFont="1" applyBorder="1" applyAlignment="1">
      <alignment horizontal="right" vertical="top" wrapText="1"/>
    </xf>
    <xf numFmtId="3" fontId="38" fillId="0" borderId="21" xfId="0" applyNumberFormat="1" applyFont="1" applyBorder="1" applyAlignment="1">
      <alignment horizontal="right" vertical="top" wrapText="1"/>
    </xf>
    <xf numFmtId="3" fontId="38" fillId="0" borderId="19" xfId="0" applyNumberFormat="1" applyFont="1" applyBorder="1" applyAlignment="1">
      <alignment horizontal="right" vertical="top" wrapText="1"/>
    </xf>
    <xf numFmtId="3" fontId="38" fillId="0" borderId="43" xfId="0" applyNumberFormat="1" applyFont="1" applyBorder="1" applyAlignment="1">
      <alignment horizontal="right" vertical="top" wrapText="1"/>
    </xf>
    <xf numFmtId="3" fontId="39" fillId="0" borderId="66" xfId="0" applyNumberFormat="1" applyFont="1" applyBorder="1" applyAlignment="1">
      <alignment horizontal="right" vertical="top" wrapText="1"/>
    </xf>
    <xf numFmtId="49" fontId="0" fillId="0" borderId="66" xfId="0" applyNumberFormat="1" applyBorder="1" applyAlignment="1">
      <alignment horizontal="right"/>
    </xf>
    <xf numFmtId="0" fontId="2" fillId="0" borderId="19" xfId="0" applyFont="1" applyBorder="1" applyAlignment="1">
      <alignment wrapText="1"/>
    </xf>
    <xf numFmtId="0" fontId="2" fillId="0" borderId="25" xfId="0" applyFont="1" applyBorder="1" applyAlignment="1">
      <alignment horizontal="center"/>
    </xf>
    <xf numFmtId="0" fontId="12" fillId="0" borderId="0" xfId="2" applyFont="1" applyBorder="1" applyAlignment="1">
      <alignment horizontal="right"/>
    </xf>
    <xf numFmtId="0" fontId="2" fillId="0" borderId="0" xfId="2" applyFont="1" applyBorder="1" applyAlignment="1">
      <alignment horizontal="center"/>
    </xf>
    <xf numFmtId="0" fontId="32" fillId="0" borderId="23" xfId="6" applyFont="1" applyBorder="1" applyAlignment="1">
      <alignment wrapText="1"/>
    </xf>
    <xf numFmtId="0" fontId="32" fillId="0" borderId="25" xfId="6" applyFont="1" applyBorder="1" applyAlignment="1">
      <alignment wrapText="1"/>
    </xf>
    <xf numFmtId="0" fontId="12" fillId="0" borderId="0" xfId="0" applyFont="1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2" fillId="0" borderId="23" xfId="6" applyFont="1" applyBorder="1" applyAlignment="1">
      <alignment horizontal="center" vertical="center" wrapText="1"/>
    </xf>
    <xf numFmtId="0" fontId="32" fillId="0" borderId="25" xfId="6" applyFont="1" applyBorder="1" applyAlignment="1">
      <alignment horizontal="center" vertical="center" wrapText="1"/>
    </xf>
    <xf numFmtId="0" fontId="32" fillId="0" borderId="23" xfId="6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0" xfId="0" applyAlignment="1"/>
    <xf numFmtId="0" fontId="7" fillId="0" borderId="0" xfId="2" applyFont="1" applyBorder="1" applyAlignment="1">
      <alignment horizontal="center"/>
    </xf>
    <xf numFmtId="0" fontId="10" fillId="0" borderId="110" xfId="2" applyFont="1" applyBorder="1" applyAlignment="1">
      <alignment horizontal="center"/>
    </xf>
    <xf numFmtId="0" fontId="12" fillId="0" borderId="0" xfId="2" applyFont="1" applyAlignment="1">
      <alignment horizontal="right"/>
    </xf>
    <xf numFmtId="0" fontId="12" fillId="0" borderId="0" xfId="0" applyFont="1" applyAlignment="1">
      <alignment horizontal="right"/>
    </xf>
    <xf numFmtId="0" fontId="10" fillId="0" borderId="107" xfId="2" applyFont="1" applyBorder="1" applyAlignment="1">
      <alignment horizontal="center"/>
    </xf>
    <xf numFmtId="0" fontId="14" fillId="0" borderId="0" xfId="2" applyFont="1" applyBorder="1" applyAlignment="1">
      <alignment horizontal="center"/>
    </xf>
    <xf numFmtId="0" fontId="10" fillId="0" borderId="108" xfId="2" applyFont="1" applyBorder="1" applyAlignment="1">
      <alignment horizontal="center"/>
    </xf>
    <xf numFmtId="0" fontId="10" fillId="0" borderId="109" xfId="2" applyFont="1" applyBorder="1" applyAlignment="1">
      <alignment horizontal="center"/>
    </xf>
    <xf numFmtId="0" fontId="7" fillId="0" borderId="44" xfId="0" applyFont="1" applyBorder="1" applyAlignment="1">
      <alignment horizontal="center"/>
    </xf>
    <xf numFmtId="0" fontId="0" fillId="0" borderId="44" xfId="0" applyBorder="1" applyAlignment="1">
      <alignment horizontal="center"/>
    </xf>
    <xf numFmtId="0" fontId="2" fillId="0" borderId="44" xfId="2" applyFont="1" applyBorder="1" applyAlignment="1">
      <alignment wrapText="1"/>
    </xf>
    <xf numFmtId="0" fontId="0" fillId="0" borderId="44" xfId="0" applyBorder="1" applyAlignment="1">
      <alignment wrapText="1"/>
    </xf>
    <xf numFmtId="0" fontId="0" fillId="0" borderId="44" xfId="0" applyBorder="1" applyAlignment="1"/>
    <xf numFmtId="0" fontId="12" fillId="0" borderId="0" xfId="0" applyFont="1" applyAlignment="1">
      <alignment horizontal="right" wrapText="1"/>
    </xf>
    <xf numFmtId="0" fontId="12" fillId="0" borderId="0" xfId="0" applyFont="1" applyAlignment="1">
      <alignment wrapText="1"/>
    </xf>
    <xf numFmtId="0" fontId="6" fillId="2" borderId="0" xfId="2" applyFont="1" applyFill="1" applyBorder="1" applyAlignment="1">
      <alignment wrapText="1"/>
    </xf>
    <xf numFmtId="49" fontId="2" fillId="0" borderId="0" xfId="0" applyNumberFormat="1" applyFont="1" applyAlignment="1">
      <alignment horizont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7" fillId="0" borderId="44" xfId="0" applyFont="1" applyBorder="1" applyAlignment="1">
      <alignment horizontal="center" wrapText="1"/>
    </xf>
    <xf numFmtId="0" fontId="0" fillId="0" borderId="44" xfId="0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7" fillId="2" borderId="36" xfId="2" applyFont="1" applyFill="1" applyBorder="1" applyAlignment="1">
      <alignment wrapText="1"/>
    </xf>
    <xf numFmtId="0" fontId="17" fillId="2" borderId="0" xfId="2" applyFont="1" applyFill="1" applyBorder="1" applyAlignment="1">
      <alignment wrapText="1"/>
    </xf>
    <xf numFmtId="0" fontId="17" fillId="2" borderId="29" xfId="2" applyFont="1" applyFill="1" applyBorder="1" applyAlignment="1">
      <alignment wrapText="1"/>
    </xf>
    <xf numFmtId="0" fontId="17" fillId="2" borderId="5" xfId="2" applyFont="1" applyFill="1" applyBorder="1" applyAlignment="1">
      <alignment wrapText="1"/>
    </xf>
    <xf numFmtId="0" fontId="4" fillId="2" borderId="1" xfId="2" applyFont="1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6" fillId="0" borderId="22" xfId="2" applyFont="1" applyFill="1" applyBorder="1" applyAlignment="1">
      <alignment horizontal="center" wrapText="1"/>
    </xf>
    <xf numFmtId="0" fontId="27" fillId="0" borderId="24" xfId="0" applyFont="1" applyBorder="1" applyAlignment="1">
      <alignment horizontal="center" wrapText="1"/>
    </xf>
    <xf numFmtId="0" fontId="25" fillId="0" borderId="36" xfId="2" applyFont="1" applyBorder="1" applyAlignment="1">
      <alignment wrapText="1"/>
    </xf>
    <xf numFmtId="0" fontId="25" fillId="0" borderId="0" xfId="2" applyFont="1" applyBorder="1" applyAlignment="1">
      <alignment wrapText="1"/>
    </xf>
    <xf numFmtId="0" fontId="25" fillId="0" borderId="5" xfId="2" applyFont="1" applyBorder="1" applyAlignment="1">
      <alignment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3" fillId="0" borderId="0" xfId="2" applyFont="1" applyAlignment="1">
      <alignment wrapText="1"/>
    </xf>
    <xf numFmtId="0" fontId="0" fillId="0" borderId="0" xfId="0" applyAlignment="1">
      <alignment wrapText="1"/>
    </xf>
    <xf numFmtId="0" fontId="3" fillId="0" borderId="15" xfId="2" applyFont="1" applyBorder="1" applyAlignment="1">
      <alignment wrapText="1"/>
    </xf>
    <xf numFmtId="0" fontId="0" fillId="0" borderId="5" xfId="0" applyBorder="1" applyAlignment="1">
      <alignment wrapText="1"/>
    </xf>
    <xf numFmtId="0" fontId="0" fillId="0" borderId="15" xfId="0" applyBorder="1" applyAlignment="1">
      <alignment wrapText="1"/>
    </xf>
    <xf numFmtId="0" fontId="3" fillId="0" borderId="3" xfId="2" applyFont="1" applyFill="1" applyBorder="1" applyAlignment="1">
      <alignment horizontal="center"/>
    </xf>
    <xf numFmtId="0" fontId="3" fillId="0" borderId="2" xfId="2" applyFont="1" applyBorder="1" applyAlignment="1">
      <alignment horizontal="center"/>
    </xf>
    <xf numFmtId="0" fontId="37" fillId="0" borderId="75" xfId="0" applyFont="1" applyBorder="1" applyAlignment="1">
      <alignment wrapText="1"/>
    </xf>
    <xf numFmtId="0" fontId="0" fillId="0" borderId="91" xfId="0" applyBorder="1" applyAlignment="1">
      <alignment wrapText="1"/>
    </xf>
    <xf numFmtId="0" fontId="0" fillId="0" borderId="41" xfId="0" applyBorder="1" applyAlignment="1">
      <alignment wrapText="1"/>
    </xf>
    <xf numFmtId="0" fontId="0" fillId="0" borderId="29" xfId="0" applyBorder="1" applyAlignment="1">
      <alignment wrapText="1"/>
    </xf>
    <xf numFmtId="0" fontId="12" fillId="0" borderId="0" xfId="0" applyFont="1" applyBorder="1" applyAlignment="1">
      <alignment horizontal="right"/>
    </xf>
    <xf numFmtId="0" fontId="6" fillId="0" borderId="75" xfId="0" applyFont="1" applyBorder="1" applyAlignment="1">
      <alignment horizontal="center"/>
    </xf>
    <xf numFmtId="0" fontId="6" fillId="0" borderId="91" xfId="0" applyFont="1" applyBorder="1" applyAlignment="1">
      <alignment horizontal="center"/>
    </xf>
    <xf numFmtId="0" fontId="10" fillId="0" borderId="68" xfId="0" applyFont="1" applyBorder="1" applyAlignment="1">
      <alignment horizontal="center"/>
    </xf>
    <xf numFmtId="0" fontId="10" fillId="0" borderId="91" xfId="0" applyFont="1" applyBorder="1" applyAlignment="1">
      <alignment horizontal="center"/>
    </xf>
    <xf numFmtId="0" fontId="10" fillId="0" borderId="75" xfId="0" applyFont="1" applyBorder="1" applyAlignment="1">
      <alignment horizontal="center"/>
    </xf>
    <xf numFmtId="0" fontId="0" fillId="0" borderId="91" xfId="0" applyBorder="1" applyAlignment="1"/>
    <xf numFmtId="0" fontId="37" fillId="0" borderId="75" xfId="0" applyFont="1" applyBorder="1" applyAlignment="1">
      <alignment horizontal="center"/>
    </xf>
    <xf numFmtId="0" fontId="0" fillId="0" borderId="91" xfId="0" applyBorder="1" applyAlignment="1">
      <alignment horizontal="center"/>
    </xf>
    <xf numFmtId="0" fontId="13" fillId="0" borderId="44" xfId="0" applyFont="1" applyBorder="1" applyAlignment="1">
      <alignment horizontal="center" vertical="center"/>
    </xf>
    <xf numFmtId="0" fontId="40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9" fillId="5" borderId="80" xfId="0" applyFont="1" applyFill="1" applyBorder="1" applyAlignment="1">
      <alignment horizontal="center" vertical="center" wrapText="1" shrinkToFit="1"/>
    </xf>
    <xf numFmtId="0" fontId="0" fillId="0" borderId="103" xfId="0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9" fillId="5" borderId="80" xfId="0" applyFont="1" applyFill="1" applyBorder="1" applyAlignment="1">
      <alignment horizontal="center" vertical="center" wrapText="1"/>
    </xf>
    <xf numFmtId="0" fontId="0" fillId="0" borderId="103" xfId="0" applyBorder="1" applyAlignment="1">
      <alignment horizontal="center" vertical="center" wrapText="1"/>
    </xf>
    <xf numFmtId="0" fontId="0" fillId="0" borderId="84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9" fillId="5" borderId="98" xfId="0" applyFont="1" applyFill="1" applyBorder="1" applyAlignment="1">
      <alignment horizontal="center" vertical="center" wrapText="1"/>
    </xf>
    <xf numFmtId="0" fontId="0" fillId="0" borderId="99" xfId="0" applyBorder="1" applyAlignment="1">
      <alignment horizontal="center" vertical="center" wrapText="1"/>
    </xf>
    <xf numFmtId="0" fontId="9" fillId="5" borderId="90" xfId="0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43" fillId="0" borderId="0" xfId="0" applyFont="1" applyAlignment="1">
      <alignment horizontal="center"/>
    </xf>
    <xf numFmtId="0" fontId="9" fillId="5" borderId="66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9" fillId="5" borderId="66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33" fillId="5" borderId="91" xfId="0" applyFont="1" applyFill="1" applyBorder="1" applyAlignment="1">
      <alignment horizontal="center" vertical="center"/>
    </xf>
    <xf numFmtId="0" fontId="33" fillId="5" borderId="39" xfId="0" applyFont="1" applyFill="1" applyBorder="1" applyAlignment="1">
      <alignment horizontal="center" vertical="center"/>
    </xf>
    <xf numFmtId="0" fontId="9" fillId="5" borderId="75" xfId="0" applyFont="1" applyFill="1" applyBorder="1" applyAlignment="1">
      <alignment horizontal="center" vertical="center"/>
    </xf>
    <xf numFmtId="0" fontId="0" fillId="5" borderId="88" xfId="0" applyFill="1" applyBorder="1"/>
    <xf numFmtId="0" fontId="47" fillId="0" borderId="0" xfId="5" applyFont="1" applyAlignment="1">
      <alignment horizontal="center"/>
    </xf>
    <xf numFmtId="0" fontId="48" fillId="0" borderId="0" xfId="0" applyFont="1" applyAlignment="1"/>
    <xf numFmtId="0" fontId="47" fillId="0" borderId="0" xfId="5" applyFont="1" applyBorder="1" applyAlignment="1">
      <alignment horizontal="center"/>
    </xf>
    <xf numFmtId="0" fontId="48" fillId="0" borderId="0" xfId="0" applyFont="1" applyBorder="1" applyAlignment="1"/>
    <xf numFmtId="0" fontId="49" fillId="0" borderId="0" xfId="5" applyFont="1" applyFill="1" applyAlignment="1">
      <alignment horizontal="center" vertical="top" wrapText="1"/>
    </xf>
    <xf numFmtId="0" fontId="33" fillId="0" borderId="0" xfId="5" applyFont="1" applyFill="1"/>
    <xf numFmtId="0" fontId="49" fillId="0" borderId="0" xfId="5" applyFont="1" applyFill="1" applyBorder="1" applyAlignment="1">
      <alignment horizontal="center" vertical="top" wrapText="1"/>
    </xf>
    <xf numFmtId="0" fontId="33" fillId="0" borderId="0" xfId="5" applyFont="1" applyFill="1" applyBorder="1"/>
    <xf numFmtId="0" fontId="2" fillId="0" borderId="98" xfId="0" applyFont="1" applyBorder="1" applyAlignment="1">
      <alignment horizontal="center" vertical="center" wrapText="1"/>
    </xf>
    <xf numFmtId="0" fontId="2" fillId="0" borderId="80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0" fontId="12" fillId="0" borderId="0" xfId="0" applyFont="1" applyBorder="1" applyAlignment="1">
      <alignment horizontal="center" wrapText="1"/>
    </xf>
    <xf numFmtId="0" fontId="2" fillId="0" borderId="19" xfId="0" applyFont="1" applyBorder="1" applyAlignment="1">
      <alignment horizontal="center"/>
    </xf>
  </cellXfs>
  <cellStyles count="8">
    <cellStyle name="Excel Built-in Comma" xfId="1"/>
    <cellStyle name="Excel Built-in Normal" xfId="2"/>
    <cellStyle name="Excel Built-in Percent" xfId="3"/>
    <cellStyle name="Ezres" xfId="4" builtinId="3"/>
    <cellStyle name="Normál" xfId="0" builtinId="0"/>
    <cellStyle name="Normál_Eves beszamolo_726609_2012_04_04_10_57" xfId="5"/>
    <cellStyle name="Normál_Munka1" xfId="6"/>
    <cellStyle name="Százalék" xfId="7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257175</xdr:colOff>
      <xdr:row>18</xdr:row>
      <xdr:rowOff>133350</xdr:rowOff>
    </xdr:from>
    <xdr:to>
      <xdr:col>5</xdr:col>
      <xdr:colOff>333375</xdr:colOff>
      <xdr:row>20</xdr:row>
      <xdr:rowOff>9525</xdr:rowOff>
    </xdr:to>
    <xdr:sp macro="" textlink="">
      <xdr:nvSpPr>
        <xdr:cNvPr id="16385" name="Text Box 1"/>
        <xdr:cNvSpPr txBox="1">
          <a:spLocks noChangeArrowheads="1"/>
        </xdr:cNvSpPr>
      </xdr:nvSpPr>
      <xdr:spPr bwMode="auto">
        <a:xfrm>
          <a:off x="4724400" y="3533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257175</xdr:colOff>
      <xdr:row>18</xdr:row>
      <xdr:rowOff>133350</xdr:rowOff>
    </xdr:from>
    <xdr:to>
      <xdr:col>6</xdr:col>
      <xdr:colOff>333375</xdr:colOff>
      <xdr:row>20</xdr:row>
      <xdr:rowOff>9525</xdr:rowOff>
    </xdr:to>
    <xdr:sp macro="" textlink="">
      <xdr:nvSpPr>
        <xdr:cNvPr id="16386" name="Text Box 1"/>
        <xdr:cNvSpPr txBox="1">
          <a:spLocks noChangeArrowheads="1"/>
        </xdr:cNvSpPr>
      </xdr:nvSpPr>
      <xdr:spPr bwMode="auto">
        <a:xfrm>
          <a:off x="5219700" y="3533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Adatszolg&#225;ltat&#225;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a.sz. mell."/>
      <sheetName val="1b.sz. mell."/>
      <sheetName val="2.sz. mell."/>
      <sheetName val="3. sz. mell.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7"/>
  <sheetViews>
    <sheetView view="pageBreakPreview" zoomScaleNormal="100" workbookViewId="0">
      <selection sqref="A1:M1"/>
    </sheetView>
  </sheetViews>
  <sheetFormatPr defaultColWidth="8.7109375" defaultRowHeight="12.75" customHeight="1"/>
  <cols>
    <col min="1" max="1" width="33.42578125" style="1" customWidth="1"/>
    <col min="2" max="9" width="8.7109375" style="1" customWidth="1"/>
    <col min="10" max="10" width="9.5703125" style="1" customWidth="1"/>
    <col min="11" max="11" width="9.85546875" style="1" customWidth="1"/>
    <col min="12" max="16384" width="8.7109375" style="1"/>
  </cols>
  <sheetData>
    <row r="1" spans="1:13" ht="12.75" customHeight="1">
      <c r="A1" s="987" t="s">
        <v>741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</row>
    <row r="2" spans="1:13" ht="12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.75" customHeight="1">
      <c r="A3" s="988" t="s">
        <v>729</v>
      </c>
      <c r="B3" s="988"/>
      <c r="C3" s="988"/>
      <c r="D3" s="988"/>
      <c r="E3" s="988"/>
      <c r="F3" s="988"/>
      <c r="G3" s="988"/>
      <c r="H3" s="988"/>
      <c r="I3" s="988"/>
      <c r="J3" s="988"/>
      <c r="K3" s="988"/>
      <c r="L3" s="988"/>
      <c r="M3" s="988"/>
    </row>
    <row r="4" spans="1:13" ht="12.75" customHeight="1">
      <c r="A4" s="988" t="s">
        <v>297</v>
      </c>
      <c r="B4" s="988"/>
      <c r="C4" s="988"/>
      <c r="D4" s="988"/>
      <c r="E4" s="988"/>
      <c r="F4" s="988"/>
      <c r="G4" s="988"/>
      <c r="H4" s="988"/>
      <c r="I4" s="988"/>
      <c r="J4" s="988"/>
      <c r="K4" s="988"/>
      <c r="L4" s="988"/>
      <c r="M4" s="988"/>
    </row>
    <row r="5" spans="1:13" ht="12.7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12.75" customHeight="1">
      <c r="A6" s="988" t="s">
        <v>0</v>
      </c>
      <c r="B6" s="988"/>
      <c r="C6" s="988"/>
      <c r="D6" s="988"/>
      <c r="E6" s="988"/>
      <c r="F6" s="988"/>
      <c r="G6" s="988"/>
      <c r="H6" s="988"/>
      <c r="I6" s="988"/>
      <c r="J6" s="988"/>
      <c r="K6" s="988"/>
      <c r="L6" s="988"/>
      <c r="M6" s="988"/>
    </row>
    <row r="7" spans="1:13" ht="12.75" customHeight="1">
      <c r="A7" s="124" t="s">
        <v>2</v>
      </c>
      <c r="B7" s="125" t="s">
        <v>3</v>
      </c>
      <c r="C7" s="125" t="s">
        <v>4</v>
      </c>
      <c r="D7" s="125" t="s">
        <v>5</v>
      </c>
      <c r="E7" s="125" t="s">
        <v>6</v>
      </c>
      <c r="F7" s="125" t="s">
        <v>7</v>
      </c>
      <c r="G7" s="125" t="s">
        <v>8</v>
      </c>
      <c r="H7" s="125" t="s">
        <v>9</v>
      </c>
      <c r="I7" s="125" t="s">
        <v>9</v>
      </c>
      <c r="J7" s="125" t="s">
        <v>10</v>
      </c>
      <c r="K7" s="125" t="s">
        <v>11</v>
      </c>
      <c r="L7" s="125" t="s">
        <v>12</v>
      </c>
      <c r="M7" s="126" t="s">
        <v>13</v>
      </c>
    </row>
    <row r="8" spans="1:13" ht="12.75" customHeight="1">
      <c r="A8" s="127"/>
      <c r="B8" s="128" t="s">
        <v>14</v>
      </c>
      <c r="C8" s="128" t="s">
        <v>15</v>
      </c>
      <c r="D8" s="128"/>
      <c r="E8" s="128" t="s">
        <v>14</v>
      </c>
      <c r="F8" s="128" t="s">
        <v>16</v>
      </c>
      <c r="G8" s="128" t="s">
        <v>17</v>
      </c>
      <c r="H8" s="128" t="s">
        <v>18</v>
      </c>
      <c r="I8" s="128" t="s">
        <v>19</v>
      </c>
      <c r="J8" s="128" t="s">
        <v>20</v>
      </c>
      <c r="K8" s="128" t="s">
        <v>21</v>
      </c>
      <c r="L8" s="128" t="s">
        <v>22</v>
      </c>
      <c r="M8" s="129" t="s">
        <v>23</v>
      </c>
    </row>
    <row r="9" spans="1:13" ht="12.75" customHeight="1">
      <c r="A9" s="147" t="s">
        <v>211</v>
      </c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9"/>
    </row>
    <row r="10" spans="1:13" ht="12.75" customHeight="1">
      <c r="A10" s="133" t="s">
        <v>227</v>
      </c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46"/>
      <c r="M10" s="148"/>
    </row>
    <row r="11" spans="1:13" ht="12.75" customHeight="1">
      <c r="A11" s="133" t="s">
        <v>422</v>
      </c>
      <c r="B11" s="146"/>
      <c r="C11" s="146">
        <v>446248</v>
      </c>
      <c r="D11" s="146">
        <v>252996</v>
      </c>
      <c r="E11" s="146">
        <v>30213</v>
      </c>
      <c r="F11" s="146">
        <v>36453</v>
      </c>
      <c r="G11" s="146">
        <v>79268</v>
      </c>
      <c r="H11" s="146"/>
      <c r="I11" s="146"/>
      <c r="J11" s="146">
        <v>4297</v>
      </c>
      <c r="K11" s="146">
        <v>21849</v>
      </c>
      <c r="L11" s="146"/>
      <c r="M11" s="151">
        <v>871324</v>
      </c>
    </row>
    <row r="12" spans="1:13" ht="12.75" customHeight="1">
      <c r="A12" s="227" t="s">
        <v>298</v>
      </c>
      <c r="B12" s="146">
        <f ca="1">'2.sz. mell.'!F14</f>
        <v>1000</v>
      </c>
      <c r="C12" s="146">
        <f ca="1">'2.sz. mell.'!F22+'2.sz. mell.'!F29+'2.sz. mell.'!F31</f>
        <v>161947</v>
      </c>
      <c r="D12" s="146">
        <f ca="1">'2.sz. mell.'!F42</f>
        <v>221747</v>
      </c>
      <c r="E12" s="146">
        <f ca="1">'2.sz. mell.'!F47</f>
        <v>8094</v>
      </c>
      <c r="F12" s="146">
        <f ca="1">'2.sz. mell.'!F50</f>
        <v>26583</v>
      </c>
      <c r="G12" s="146"/>
      <c r="H12" s="146"/>
      <c r="I12" s="146"/>
      <c r="J12" s="146">
        <f ca="1">'2.sz. mell.'!F60</f>
        <v>1887</v>
      </c>
      <c r="K12" s="146">
        <f ca="1">'2.sz. mell.'!F64</f>
        <v>495014</v>
      </c>
      <c r="L12" s="146"/>
      <c r="M12" s="151">
        <f>SUM(B12:L12)</f>
        <v>916272</v>
      </c>
    </row>
    <row r="13" spans="1:13" ht="12.75" customHeight="1">
      <c r="A13" s="227" t="s">
        <v>386</v>
      </c>
      <c r="B13" s="146">
        <f ca="1">'2.sz. mell.'!G14</f>
        <v>11885</v>
      </c>
      <c r="C13" s="146">
        <f ca="1">'2.sz. mell.'!G22+'2.sz. mell.'!G29+'2.sz. mell.'!G31</f>
        <v>161947</v>
      </c>
      <c r="D13" s="146">
        <f ca="1">'2.sz. mell.'!G42</f>
        <v>319567</v>
      </c>
      <c r="E13" s="146">
        <f ca="1">'2.sz. mell.'!G47</f>
        <v>8094</v>
      </c>
      <c r="F13" s="146">
        <f ca="1">'2.sz. mell.'!G50</f>
        <v>39087</v>
      </c>
      <c r="G13" s="146">
        <f ca="1">'2.sz. mell.'!G51</f>
        <v>168581</v>
      </c>
      <c r="H13" s="146"/>
      <c r="I13" s="146"/>
      <c r="J13" s="146">
        <f ca="1">'2.sz. mell.'!G60</f>
        <v>1887</v>
      </c>
      <c r="K13" s="146">
        <f ca="1">'2.sz. mell.'!G64</f>
        <v>517477</v>
      </c>
      <c r="L13" s="146"/>
      <c r="M13" s="151">
        <f>SUM(B13:L13)</f>
        <v>1228525</v>
      </c>
    </row>
    <row r="14" spans="1:13" ht="12.75" customHeight="1">
      <c r="A14" s="227" t="s">
        <v>423</v>
      </c>
      <c r="B14" s="676">
        <f ca="1">'2.sz. mell.'!H14</f>
        <v>14905</v>
      </c>
      <c r="C14" s="676">
        <f ca="1">'2.sz. mell.'!H22+'2.sz. mell.'!H29+'2.sz. mell.'!H31</f>
        <v>160116</v>
      </c>
      <c r="D14" s="676">
        <f ca="1">'2.sz. mell.'!H42</f>
        <v>324447</v>
      </c>
      <c r="E14" s="676">
        <f ca="1">'2.sz. mell.'!H47</f>
        <v>19791</v>
      </c>
      <c r="F14" s="676">
        <f ca="1">'2.sz. mell.'!H50</f>
        <v>31427</v>
      </c>
      <c r="G14" s="676">
        <f ca="1">'2.sz. mell.'!H51</f>
        <v>168972</v>
      </c>
      <c r="H14" s="676"/>
      <c r="I14" s="676"/>
      <c r="J14" s="676">
        <f ca="1">'2.sz. mell.'!H60</f>
        <v>1647</v>
      </c>
      <c r="K14" s="676">
        <f ca="1">'2.sz. mell.'!H64</f>
        <v>311373</v>
      </c>
      <c r="L14" s="676"/>
      <c r="M14" s="677">
        <f>SUM(B14:L14)</f>
        <v>1032678</v>
      </c>
    </row>
    <row r="15" spans="1:13" ht="12.75" customHeight="1">
      <c r="A15" s="227" t="s">
        <v>738</v>
      </c>
      <c r="B15" s="968">
        <f>IF(ISERROR(B14/B13),"",B14/B13)</f>
        <v>1.254101809002945</v>
      </c>
      <c r="C15" s="968">
        <f t="shared" ref="C15:M15" si="0">IF(ISERROR(C14/C13),"",C14/C13)</f>
        <v>0.98869383193266935</v>
      </c>
      <c r="D15" s="968">
        <f t="shared" si="0"/>
        <v>1.0152706631160289</v>
      </c>
      <c r="E15" s="968">
        <f t="shared" si="0"/>
        <v>2.4451445515196442</v>
      </c>
      <c r="F15" s="968">
        <f t="shared" si="0"/>
        <v>0.80402691431933893</v>
      </c>
      <c r="G15" s="968">
        <f t="shared" si="0"/>
        <v>1.0023193598329587</v>
      </c>
      <c r="H15" s="968" t="str">
        <f t="shared" si="0"/>
        <v/>
      </c>
      <c r="I15" s="968" t="str">
        <f t="shared" si="0"/>
        <v/>
      </c>
      <c r="J15" s="968">
        <f t="shared" si="0"/>
        <v>0.87281399046104924</v>
      </c>
      <c r="K15" s="968">
        <f t="shared" si="0"/>
        <v>0.60171369935282149</v>
      </c>
      <c r="L15" s="968" t="str">
        <f t="shared" si="0"/>
        <v/>
      </c>
      <c r="M15" s="968">
        <f t="shared" si="0"/>
        <v>0.84058362670682318</v>
      </c>
    </row>
    <row r="16" spans="1:13" ht="12.75" customHeight="1">
      <c r="A16" s="130" t="s">
        <v>351</v>
      </c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2"/>
      <c r="M16" s="151"/>
    </row>
    <row r="17" spans="1:13" ht="12.75" customHeight="1">
      <c r="A17" s="133" t="s">
        <v>227</v>
      </c>
      <c r="B17" s="239">
        <v>59224</v>
      </c>
      <c r="C17" s="239">
        <v>467496</v>
      </c>
      <c r="D17" s="239">
        <v>203894</v>
      </c>
      <c r="E17" s="239">
        <v>34211</v>
      </c>
      <c r="F17" s="239">
        <v>55207</v>
      </c>
      <c r="G17" s="239">
        <v>112142</v>
      </c>
      <c r="H17" s="239">
        <v>2280</v>
      </c>
      <c r="I17" s="239"/>
      <c r="J17" s="239">
        <v>1138</v>
      </c>
      <c r="K17" s="239">
        <v>169537</v>
      </c>
      <c r="L17" s="239">
        <v>8098</v>
      </c>
      <c r="M17" s="239">
        <v>1113227</v>
      </c>
    </row>
    <row r="18" spans="1:13" s="13" customFormat="1" ht="12.75" customHeight="1">
      <c r="A18" s="133" t="s">
        <v>422</v>
      </c>
      <c r="B18" s="152">
        <v>26154</v>
      </c>
      <c r="C18" s="153"/>
      <c r="D18" s="153"/>
      <c r="E18" s="153"/>
      <c r="F18" s="152">
        <v>3466</v>
      </c>
      <c r="G18" s="153"/>
      <c r="H18" s="152">
        <v>3230</v>
      </c>
      <c r="I18" s="153"/>
      <c r="J18" s="153"/>
      <c r="K18" s="153"/>
      <c r="L18" s="153"/>
      <c r="M18" s="151">
        <v>32850</v>
      </c>
    </row>
    <row r="19" spans="1:13" ht="12.75" customHeight="1">
      <c r="A19" s="227" t="s">
        <v>298</v>
      </c>
      <c r="B19" s="152">
        <f ca="1">'2.sz. mell.'!I14</f>
        <v>18293</v>
      </c>
      <c r="C19" s="152"/>
      <c r="D19" s="152"/>
      <c r="E19" s="152"/>
      <c r="F19" s="152"/>
      <c r="G19" s="152"/>
      <c r="H19" s="152">
        <f ca="1">'2.sz. mell.'!I56</f>
        <v>2846</v>
      </c>
      <c r="I19" s="152"/>
      <c r="J19" s="152"/>
      <c r="K19" s="152"/>
      <c r="L19" s="153"/>
      <c r="M19" s="151">
        <f>SUM(B19:L19)</f>
        <v>21139</v>
      </c>
    </row>
    <row r="20" spans="1:13" ht="12.75" customHeight="1">
      <c r="A20" s="227" t="s">
        <v>386</v>
      </c>
      <c r="B20" s="146">
        <f ca="1">'2.sz. mell.'!J14</f>
        <v>18293</v>
      </c>
      <c r="C20" s="146"/>
      <c r="D20" s="152"/>
      <c r="E20" s="152"/>
      <c r="F20" s="152">
        <f ca="1">'2.sz. mell.'!J53</f>
        <v>105</v>
      </c>
      <c r="G20" s="152"/>
      <c r="H20" s="152">
        <f ca="1">'2.sz. mell.'!J56</f>
        <v>2846</v>
      </c>
      <c r="I20" s="152"/>
      <c r="J20" s="152"/>
      <c r="K20" s="152"/>
      <c r="L20" s="146"/>
      <c r="M20" s="151">
        <f>SUM(B20:L20)</f>
        <v>21244</v>
      </c>
    </row>
    <row r="21" spans="1:13" ht="12.75" customHeight="1">
      <c r="A21" s="227" t="s">
        <v>423</v>
      </c>
      <c r="B21" s="676">
        <f ca="1">'2.sz. mell.'!K14</f>
        <v>22551</v>
      </c>
      <c r="C21" s="676"/>
      <c r="D21" s="678"/>
      <c r="E21" s="678"/>
      <c r="F21" s="678">
        <f ca="1">'2.sz. mell.'!K50</f>
        <v>105</v>
      </c>
      <c r="G21" s="678"/>
      <c r="H21" s="678">
        <f ca="1">'2.sz. mell.'!K56</f>
        <v>2991</v>
      </c>
      <c r="I21" s="678"/>
      <c r="J21" s="678"/>
      <c r="K21" s="678"/>
      <c r="L21" s="676"/>
      <c r="M21" s="677">
        <f>SUM(B21:L21)</f>
        <v>25647</v>
      </c>
    </row>
    <row r="22" spans="1:13" ht="12.75" customHeight="1">
      <c r="A22" s="227" t="s">
        <v>738</v>
      </c>
      <c r="B22" s="968">
        <f>IF(ISERROR(B21/B20),"",B21/B20)</f>
        <v>1.2327666320450446</v>
      </c>
      <c r="C22" s="968" t="str">
        <f t="shared" ref="C22:M22" si="1">IF(ISERROR(C21/C20),"",C21/C20)</f>
        <v/>
      </c>
      <c r="D22" s="968" t="str">
        <f t="shared" si="1"/>
        <v/>
      </c>
      <c r="E22" s="968" t="str">
        <f t="shared" si="1"/>
        <v/>
      </c>
      <c r="F22" s="968">
        <f t="shared" si="1"/>
        <v>1</v>
      </c>
      <c r="G22" s="968" t="str">
        <f t="shared" si="1"/>
        <v/>
      </c>
      <c r="H22" s="968">
        <f t="shared" si="1"/>
        <v>1.0509486999297259</v>
      </c>
      <c r="I22" s="968" t="str">
        <f t="shared" si="1"/>
        <v/>
      </c>
      <c r="J22" s="968" t="str">
        <f t="shared" si="1"/>
        <v/>
      </c>
      <c r="K22" s="968" t="str">
        <f t="shared" si="1"/>
        <v/>
      </c>
      <c r="L22" s="968" t="str">
        <f t="shared" si="1"/>
        <v/>
      </c>
      <c r="M22" s="968">
        <f t="shared" si="1"/>
        <v>1.2072585200527208</v>
      </c>
    </row>
    <row r="23" spans="1:13" ht="12.75" customHeight="1">
      <c r="A23" s="134" t="s">
        <v>24</v>
      </c>
      <c r="B23" s="131"/>
      <c r="C23" s="131"/>
      <c r="D23" s="135"/>
      <c r="E23" s="131"/>
      <c r="F23" s="131"/>
      <c r="G23" s="131"/>
      <c r="H23" s="131"/>
      <c r="I23" s="131"/>
      <c r="J23" s="131"/>
      <c r="K23" s="131"/>
      <c r="L23" s="131"/>
      <c r="M23" s="151"/>
    </row>
    <row r="24" spans="1:13" ht="12.75" customHeight="1">
      <c r="A24" s="133" t="s">
        <v>227</v>
      </c>
      <c r="B24" s="131">
        <v>35047</v>
      </c>
      <c r="C24" s="131"/>
      <c r="D24" s="135"/>
      <c r="E24" s="131"/>
      <c r="F24" s="131">
        <v>2147</v>
      </c>
      <c r="G24" s="131"/>
      <c r="H24" s="131">
        <v>1531</v>
      </c>
      <c r="I24" s="131"/>
      <c r="J24" s="131"/>
      <c r="K24" s="131"/>
      <c r="L24" s="131"/>
      <c r="M24" s="151">
        <v>38725</v>
      </c>
    </row>
    <row r="25" spans="1:13" ht="12.75" customHeight="1">
      <c r="A25" s="133" t="s">
        <v>422</v>
      </c>
      <c r="B25" s="131">
        <v>45416</v>
      </c>
      <c r="C25" s="131"/>
      <c r="D25" s="135"/>
      <c r="E25" s="131"/>
      <c r="F25" s="131">
        <v>6622</v>
      </c>
      <c r="G25" s="131"/>
      <c r="H25" s="131"/>
      <c r="I25" s="131"/>
      <c r="J25" s="131"/>
      <c r="K25" s="131"/>
      <c r="L25" s="131"/>
      <c r="M25" s="151">
        <v>52038</v>
      </c>
    </row>
    <row r="26" spans="1:13" ht="12.75" customHeight="1">
      <c r="A26" s="227" t="s">
        <v>298</v>
      </c>
      <c r="B26" s="131">
        <f ca="1">'2.sz. mell.'!L33+'2.sz. mell.'!O33</f>
        <v>49605</v>
      </c>
      <c r="C26" s="131"/>
      <c r="D26" s="135"/>
      <c r="E26" s="131"/>
      <c r="F26" s="131"/>
      <c r="G26" s="131"/>
      <c r="H26" s="131"/>
      <c r="I26" s="131"/>
      <c r="J26" s="131"/>
      <c r="K26" s="131"/>
      <c r="L26" s="131"/>
      <c r="M26" s="151">
        <f>SUM(B26:L26)</f>
        <v>49605</v>
      </c>
    </row>
    <row r="27" spans="1:13" ht="12.75" customHeight="1">
      <c r="A27" s="227" t="s">
        <v>386</v>
      </c>
      <c r="B27" s="131">
        <f ca="1">'2.sz. mell.'!M33+'2.sz. mell.'!P33</f>
        <v>51900</v>
      </c>
      <c r="C27" s="131"/>
      <c r="D27" s="135"/>
      <c r="E27" s="131"/>
      <c r="F27" s="131">
        <f ca="1">'2.sz. mell.'!M53+'2.sz. mell.'!P53</f>
        <v>11679</v>
      </c>
      <c r="G27" s="131"/>
      <c r="H27" s="131">
        <f ca="1">'2.sz. mell.'!P58</f>
        <v>466</v>
      </c>
      <c r="I27" s="131"/>
      <c r="J27" s="131"/>
      <c r="K27" s="131"/>
      <c r="L27" s="131"/>
      <c r="M27" s="151">
        <f>SUM(B27:L27)</f>
        <v>64045</v>
      </c>
    </row>
    <row r="28" spans="1:13" ht="12.75" customHeight="1">
      <c r="A28" s="227" t="s">
        <v>423</v>
      </c>
      <c r="B28" s="679">
        <f ca="1">'2.sz. mell.'!N14+'2.sz. mell.'!Q14</f>
        <v>51109</v>
      </c>
      <c r="C28" s="679"/>
      <c r="D28" s="680"/>
      <c r="E28" s="679"/>
      <c r="F28" s="679">
        <f ca="1">'2.sz. mell.'!N50+'2.sz. mell.'!Q50</f>
        <v>11680</v>
      </c>
      <c r="G28" s="679"/>
      <c r="H28" s="679">
        <f ca="1">'2.sz. mell.'!Q56</f>
        <v>466</v>
      </c>
      <c r="I28" s="679"/>
      <c r="J28" s="679"/>
      <c r="K28" s="679"/>
      <c r="L28" s="679"/>
      <c r="M28" s="677">
        <f>SUM(B28:L28)</f>
        <v>63255</v>
      </c>
    </row>
    <row r="29" spans="1:13" ht="12.75" customHeight="1">
      <c r="A29" s="227" t="s">
        <v>738</v>
      </c>
      <c r="B29" s="969">
        <f>IF(ISERROR(B28/B27),"",B28/B27)</f>
        <v>0.98475915221579957</v>
      </c>
      <c r="C29" s="969" t="str">
        <f t="shared" ref="C29:M29" si="2">IF(ISERROR(C28/C27),"",C28/C27)</f>
        <v/>
      </c>
      <c r="D29" s="969" t="str">
        <f t="shared" si="2"/>
        <v/>
      </c>
      <c r="E29" s="969" t="str">
        <f t="shared" si="2"/>
        <v/>
      </c>
      <c r="F29" s="969">
        <f t="shared" si="2"/>
        <v>1.0000856237691582</v>
      </c>
      <c r="G29" s="969" t="str">
        <f t="shared" si="2"/>
        <v/>
      </c>
      <c r="H29" s="969">
        <f t="shared" si="2"/>
        <v>1</v>
      </c>
      <c r="I29" s="969" t="str">
        <f t="shared" si="2"/>
        <v/>
      </c>
      <c r="J29" s="969" t="str">
        <f t="shared" si="2"/>
        <v/>
      </c>
      <c r="K29" s="969" t="str">
        <f t="shared" si="2"/>
        <v/>
      </c>
      <c r="L29" s="969" t="str">
        <f t="shared" si="2"/>
        <v/>
      </c>
      <c r="M29" s="969">
        <f t="shared" si="2"/>
        <v>0.98766492310094467</v>
      </c>
    </row>
    <row r="30" spans="1:13" ht="12.75" customHeight="1">
      <c r="A30" s="130" t="s">
        <v>25</v>
      </c>
      <c r="B30" s="131"/>
      <c r="C30" s="131"/>
      <c r="D30" s="135"/>
      <c r="E30" s="131"/>
      <c r="F30" s="131"/>
      <c r="G30" s="131"/>
      <c r="H30" s="131"/>
      <c r="I30" s="131"/>
      <c r="J30" s="131"/>
      <c r="K30" s="131"/>
      <c r="L30" s="131"/>
      <c r="M30" s="151">
        <f>SUM(B30:L30)</f>
        <v>0</v>
      </c>
    </row>
    <row r="31" spans="1:13" ht="12.75" customHeight="1">
      <c r="A31" s="133" t="s">
        <v>227</v>
      </c>
      <c r="B31" s="131">
        <v>1</v>
      </c>
      <c r="C31" s="131"/>
      <c r="D31" s="135"/>
      <c r="E31" s="131"/>
      <c r="F31" s="131">
        <v>3047</v>
      </c>
      <c r="G31" s="131"/>
      <c r="H31" s="131">
        <v>0</v>
      </c>
      <c r="I31" s="131"/>
      <c r="J31" s="131"/>
      <c r="K31" s="131">
        <v>170</v>
      </c>
      <c r="L31" s="131"/>
      <c r="M31" s="151">
        <v>3218</v>
      </c>
    </row>
    <row r="32" spans="1:13" ht="12.75" customHeight="1">
      <c r="A32" s="133" t="s">
        <v>422</v>
      </c>
      <c r="B32" s="138">
        <v>1</v>
      </c>
      <c r="C32" s="138"/>
      <c r="D32" s="411"/>
      <c r="E32" s="138"/>
      <c r="F32" s="138">
        <v>265</v>
      </c>
      <c r="G32" s="138"/>
      <c r="H32" s="138">
        <v>2100</v>
      </c>
      <c r="I32" s="138"/>
      <c r="J32" s="138"/>
      <c r="K32" s="138">
        <v>460</v>
      </c>
      <c r="L32" s="138"/>
      <c r="M32" s="412">
        <v>2826</v>
      </c>
    </row>
    <row r="33" spans="1:13" ht="12.75" customHeight="1">
      <c r="A33" s="227" t="s">
        <v>298</v>
      </c>
      <c r="B33" s="131">
        <f ca="1">'2.sz. mell.'!R33</f>
        <v>2</v>
      </c>
      <c r="C33" s="131"/>
      <c r="D33" s="135"/>
      <c r="E33" s="131"/>
      <c r="F33" s="131">
        <f ca="1">'2.sz. mell.'!R53</f>
        <v>314</v>
      </c>
      <c r="G33" s="131" t="s">
        <v>210</v>
      </c>
      <c r="H33" s="131"/>
      <c r="I33" s="131"/>
      <c r="J33" s="131"/>
      <c r="K33" s="131">
        <f ca="1">SUM('[1]2.sz. mell.'!L253)</f>
        <v>0</v>
      </c>
      <c r="L33" s="131"/>
      <c r="M33" s="151">
        <f>SUM(B33:L33)</f>
        <v>316</v>
      </c>
    </row>
    <row r="34" spans="1:13" ht="12.75" customHeight="1">
      <c r="A34" s="227" t="s">
        <v>386</v>
      </c>
      <c r="B34" s="131">
        <f ca="1">'2.sz. mell.'!S33</f>
        <v>2</v>
      </c>
      <c r="C34" s="131"/>
      <c r="D34" s="135"/>
      <c r="E34" s="131"/>
      <c r="F34" s="131">
        <f ca="1">'2.sz. mell.'!S53</f>
        <v>314</v>
      </c>
      <c r="G34" s="131"/>
      <c r="H34" s="131">
        <f ca="1">'2.sz. mell.'!S58</f>
        <v>3637</v>
      </c>
      <c r="I34" s="131"/>
      <c r="J34" s="131"/>
      <c r="K34" s="131">
        <v>211</v>
      </c>
      <c r="L34" s="131"/>
      <c r="M34" s="151">
        <f>SUM(B34:L34)</f>
        <v>4164</v>
      </c>
    </row>
    <row r="35" spans="1:13" ht="12.75" customHeight="1">
      <c r="A35" s="227" t="s">
        <v>423</v>
      </c>
      <c r="B35" s="679">
        <f ca="1">'2.sz. mell.'!T14</f>
        <v>0</v>
      </c>
      <c r="C35" s="679"/>
      <c r="D35" s="680"/>
      <c r="E35" s="679"/>
      <c r="F35" s="679">
        <f ca="1">'2.sz. mell.'!T50</f>
        <v>503</v>
      </c>
      <c r="G35" s="679"/>
      <c r="H35" s="679">
        <f ca="1">'2.sz. mell.'!T56</f>
        <v>3637</v>
      </c>
      <c r="I35" s="679"/>
      <c r="J35" s="679"/>
      <c r="K35" s="679">
        <f ca="1">'2.sz. mell.'!T62</f>
        <v>211</v>
      </c>
      <c r="L35" s="679"/>
      <c r="M35" s="677">
        <f>SUM(B35:L35)</f>
        <v>4351</v>
      </c>
    </row>
    <row r="36" spans="1:13" ht="12.75" customHeight="1">
      <c r="A36" s="227" t="s">
        <v>738</v>
      </c>
      <c r="B36" s="969">
        <f>IF(ISERROR(B35/B34),"",B35/B34)</f>
        <v>0</v>
      </c>
      <c r="C36" s="969" t="str">
        <f t="shared" ref="C36:M36" si="3">IF(ISERROR(C35/C34),"",C35/C34)</f>
        <v/>
      </c>
      <c r="D36" s="969" t="str">
        <f t="shared" si="3"/>
        <v/>
      </c>
      <c r="E36" s="969" t="str">
        <f t="shared" si="3"/>
        <v/>
      </c>
      <c r="F36" s="969">
        <f t="shared" si="3"/>
        <v>1.6019108280254777</v>
      </c>
      <c r="G36" s="969" t="str">
        <f t="shared" si="3"/>
        <v/>
      </c>
      <c r="H36" s="969">
        <f t="shared" si="3"/>
        <v>1</v>
      </c>
      <c r="I36" s="969" t="str">
        <f t="shared" si="3"/>
        <v/>
      </c>
      <c r="J36" s="969" t="str">
        <f t="shared" si="3"/>
        <v/>
      </c>
      <c r="K36" s="969">
        <f t="shared" si="3"/>
        <v>1</v>
      </c>
      <c r="L36" s="969" t="str">
        <f t="shared" si="3"/>
        <v/>
      </c>
      <c r="M36" s="969">
        <f t="shared" si="3"/>
        <v>1.0449087415946205</v>
      </c>
    </row>
    <row r="37" spans="1:13" ht="12.75" customHeight="1">
      <c r="A37" s="136" t="s">
        <v>26</v>
      </c>
      <c r="B37" s="131"/>
      <c r="C37" s="131"/>
      <c r="D37" s="135"/>
      <c r="E37" s="131"/>
      <c r="F37" s="131"/>
      <c r="G37" s="131"/>
      <c r="H37" s="131"/>
      <c r="I37" s="131"/>
      <c r="J37" s="131"/>
      <c r="K37" s="131"/>
      <c r="L37" s="131"/>
      <c r="M37" s="151"/>
    </row>
    <row r="38" spans="1:13" ht="12.75" customHeight="1">
      <c r="A38" s="133" t="s">
        <v>227</v>
      </c>
      <c r="B38" s="131">
        <v>8</v>
      </c>
      <c r="C38" s="131"/>
      <c r="D38" s="135"/>
      <c r="E38" s="131"/>
      <c r="F38" s="131">
        <v>1940</v>
      </c>
      <c r="G38" s="131">
        <v>8174</v>
      </c>
      <c r="H38" s="131"/>
      <c r="I38" s="131">
        <v>2957</v>
      </c>
      <c r="J38" s="131"/>
      <c r="K38" s="131"/>
      <c r="L38" s="131"/>
      <c r="M38" s="151">
        <v>13079</v>
      </c>
    </row>
    <row r="39" spans="1:13" ht="12.75" customHeight="1">
      <c r="A39" s="133" t="s">
        <v>422</v>
      </c>
      <c r="B39" s="138">
        <v>7060</v>
      </c>
      <c r="C39" s="138"/>
      <c r="D39" s="411"/>
      <c r="E39" s="138"/>
      <c r="F39" s="138">
        <v>2589</v>
      </c>
      <c r="G39" s="138">
        <v>12634</v>
      </c>
      <c r="H39" s="138"/>
      <c r="I39" s="138">
        <v>67285</v>
      </c>
      <c r="J39" s="138"/>
      <c r="K39" s="138">
        <v>25</v>
      </c>
      <c r="L39" s="138"/>
      <c r="M39" s="412">
        <v>89593</v>
      </c>
    </row>
    <row r="40" spans="1:13" ht="12.75" customHeight="1">
      <c r="A40" s="227" t="s">
        <v>298</v>
      </c>
      <c r="B40" s="131">
        <f ca="1">'2.sz. mell.'!U33</f>
        <v>0</v>
      </c>
      <c r="C40" s="131"/>
      <c r="D40" s="135"/>
      <c r="E40" s="131">
        <f ca="1">'2.sz. mell.'!U46</f>
        <v>1120222</v>
      </c>
      <c r="F40" s="131">
        <f ca="1">'2.sz. mell.'!U50</f>
        <v>2589</v>
      </c>
      <c r="G40" s="131">
        <f ca="1">'2.sz. mell.'!U51</f>
        <v>700968</v>
      </c>
      <c r="H40" s="131"/>
      <c r="I40" s="131">
        <f ca="1">'2.sz. mell.'!U57</f>
        <v>3448002</v>
      </c>
      <c r="J40" s="131"/>
      <c r="K40" s="131"/>
      <c r="L40" s="131"/>
      <c r="M40" s="151">
        <f>SUM(B40:L40)</f>
        <v>5271781</v>
      </c>
    </row>
    <row r="41" spans="1:13" ht="12.75" customHeight="1">
      <c r="A41" s="227" t="s">
        <v>386</v>
      </c>
      <c r="B41" s="131">
        <f ca="1">'2.sz. mell.'!V33</f>
        <v>0</v>
      </c>
      <c r="C41" s="131"/>
      <c r="D41" s="135"/>
      <c r="E41" s="131">
        <f ca="1">'2.sz. mell.'!V46</f>
        <v>1120222</v>
      </c>
      <c r="F41" s="131">
        <f ca="1">'2.sz. mell.'!V50</f>
        <v>2589</v>
      </c>
      <c r="G41" s="131">
        <f ca="1">'2.sz. mell.'!V51</f>
        <v>700968</v>
      </c>
      <c r="H41" s="131"/>
      <c r="I41" s="131">
        <f ca="1">'2.sz. mell.'!V57</f>
        <v>3448002</v>
      </c>
      <c r="J41" s="131"/>
      <c r="K41" s="131"/>
      <c r="L41" s="131"/>
      <c r="M41" s="151">
        <f>SUM(B41:L41)</f>
        <v>5271781</v>
      </c>
    </row>
    <row r="42" spans="1:13" ht="12.75" customHeight="1">
      <c r="A42" s="227" t="s">
        <v>423</v>
      </c>
      <c r="B42" s="679">
        <f ca="1">'2.sz. mell.'!W14</f>
        <v>12</v>
      </c>
      <c r="C42" s="679"/>
      <c r="D42" s="680"/>
      <c r="E42" s="679">
        <f ca="1">'2.sz. mell.'!W47</f>
        <v>11758</v>
      </c>
      <c r="F42" s="679">
        <f ca="1">'2.sz. mell.'!W50</f>
        <v>2589</v>
      </c>
      <c r="G42" s="679">
        <f ca="1">'2.sz. mell.'!W51</f>
        <v>1671</v>
      </c>
      <c r="H42" s="679"/>
      <c r="I42" s="679">
        <f ca="1">'2.sz. mell.'!W57</f>
        <v>2157527</v>
      </c>
      <c r="J42" s="679"/>
      <c r="K42" s="679"/>
      <c r="L42" s="679"/>
      <c r="M42" s="677">
        <f>SUM(B42:L42)</f>
        <v>2173557</v>
      </c>
    </row>
    <row r="43" spans="1:13" ht="12.75" customHeight="1">
      <c r="A43" s="227" t="s">
        <v>738</v>
      </c>
      <c r="B43" s="969" t="str">
        <f>IF(ISERROR(B42/B41),"",B42/B41)</f>
        <v/>
      </c>
      <c r="C43" s="969" t="str">
        <f t="shared" ref="C43:M43" si="4">IF(ISERROR(C42/C41),"",C42/C41)</f>
        <v/>
      </c>
      <c r="D43" s="969" t="str">
        <f t="shared" si="4"/>
        <v/>
      </c>
      <c r="E43" s="969">
        <f t="shared" si="4"/>
        <v>1.049613380204995E-2</v>
      </c>
      <c r="F43" s="969">
        <f t="shared" si="4"/>
        <v>1</v>
      </c>
      <c r="G43" s="969">
        <f t="shared" si="4"/>
        <v>2.3838463382065945E-3</v>
      </c>
      <c r="H43" s="969" t="str">
        <f t="shared" si="4"/>
        <v/>
      </c>
      <c r="I43" s="969">
        <f t="shared" si="4"/>
        <v>0.62573252567718929</v>
      </c>
      <c r="J43" s="969" t="str">
        <f t="shared" si="4"/>
        <v/>
      </c>
      <c r="K43" s="969" t="str">
        <f t="shared" si="4"/>
        <v/>
      </c>
      <c r="L43" s="969" t="str">
        <f t="shared" si="4"/>
        <v/>
      </c>
      <c r="M43" s="969">
        <f t="shared" si="4"/>
        <v>0.41230032127662358</v>
      </c>
    </row>
    <row r="44" spans="1:13" ht="12.75" customHeight="1">
      <c r="A44" s="130" t="s">
        <v>27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131"/>
      <c r="M44" s="151">
        <f>SUM(B44:L44)</f>
        <v>0</v>
      </c>
    </row>
    <row r="45" spans="1:13" ht="12.75" customHeight="1">
      <c r="A45" s="133" t="s">
        <v>227</v>
      </c>
      <c r="B45" s="131">
        <v>94280</v>
      </c>
      <c r="C45" s="131">
        <v>467496</v>
      </c>
      <c r="D45" s="131">
        <v>203894</v>
      </c>
      <c r="E45" s="131">
        <v>34211</v>
      </c>
      <c r="F45" s="131">
        <v>62341</v>
      </c>
      <c r="G45" s="131">
        <v>120316</v>
      </c>
      <c r="H45" s="131">
        <v>3811</v>
      </c>
      <c r="I45" s="131">
        <v>2957</v>
      </c>
      <c r="J45" s="131">
        <v>1138</v>
      </c>
      <c r="K45" s="131">
        <v>169707</v>
      </c>
      <c r="L45" s="131">
        <v>8098</v>
      </c>
      <c r="M45" s="131">
        <v>1168249</v>
      </c>
    </row>
    <row r="46" spans="1:13" ht="12.75" customHeight="1">
      <c r="A46" s="133" t="s">
        <v>422</v>
      </c>
      <c r="B46" s="138">
        <f t="shared" ref="B46:M46" si="5">SUM(B39,B32,B25,B18,B11)</f>
        <v>78631</v>
      </c>
      <c r="C46" s="138">
        <f t="shared" si="5"/>
        <v>446248</v>
      </c>
      <c r="D46" s="138">
        <f t="shared" si="5"/>
        <v>252996</v>
      </c>
      <c r="E46" s="138">
        <f t="shared" si="5"/>
        <v>30213</v>
      </c>
      <c r="F46" s="138">
        <f t="shared" si="5"/>
        <v>49395</v>
      </c>
      <c r="G46" s="138">
        <f t="shared" si="5"/>
        <v>91902</v>
      </c>
      <c r="H46" s="138">
        <f t="shared" si="5"/>
        <v>5330</v>
      </c>
      <c r="I46" s="138">
        <f t="shared" si="5"/>
        <v>67285</v>
      </c>
      <c r="J46" s="138">
        <f t="shared" si="5"/>
        <v>4297</v>
      </c>
      <c r="K46" s="138">
        <f t="shared" si="5"/>
        <v>22334</v>
      </c>
      <c r="L46" s="138">
        <f t="shared" si="5"/>
        <v>0</v>
      </c>
      <c r="M46" s="138">
        <f t="shared" si="5"/>
        <v>1048631</v>
      </c>
    </row>
    <row r="47" spans="1:13" ht="12.75" customHeight="1">
      <c r="A47" s="227" t="s">
        <v>298</v>
      </c>
      <c r="B47" s="138">
        <f t="shared" ref="B47:L47" si="6">SUM(B40,B33,B26,B19,B12)</f>
        <v>68900</v>
      </c>
      <c r="C47" s="138">
        <f t="shared" si="6"/>
        <v>161947</v>
      </c>
      <c r="D47" s="138">
        <f t="shared" si="6"/>
        <v>221747</v>
      </c>
      <c r="E47" s="138">
        <f t="shared" si="6"/>
        <v>1128316</v>
      </c>
      <c r="F47" s="138">
        <f t="shared" si="6"/>
        <v>29486</v>
      </c>
      <c r="G47" s="138">
        <f t="shared" si="6"/>
        <v>700968</v>
      </c>
      <c r="H47" s="138">
        <f t="shared" si="6"/>
        <v>2846</v>
      </c>
      <c r="I47" s="138">
        <f t="shared" si="6"/>
        <v>3448002</v>
      </c>
      <c r="J47" s="138">
        <f t="shared" si="6"/>
        <v>1887</v>
      </c>
      <c r="K47" s="138">
        <f t="shared" si="6"/>
        <v>495014</v>
      </c>
      <c r="L47" s="138">
        <f t="shared" si="6"/>
        <v>0</v>
      </c>
      <c r="M47" s="138">
        <f>SUM(M40,M33,M26,M19,M12)</f>
        <v>6259113</v>
      </c>
    </row>
    <row r="48" spans="1:13" ht="12.75" customHeight="1">
      <c r="A48" s="227" t="s">
        <v>386</v>
      </c>
      <c r="B48" s="498">
        <f>SUM(B41,B34,B27,B20,B13)</f>
        <v>82080</v>
      </c>
      <c r="C48" s="498">
        <f t="shared" ref="C48:M48" si="7">SUM(C41,C34,C27,C20,C13)</f>
        <v>161947</v>
      </c>
      <c r="D48" s="498">
        <f t="shared" si="7"/>
        <v>319567</v>
      </c>
      <c r="E48" s="498">
        <f>SUM(E41,E34,E27,E20,E13)</f>
        <v>1128316</v>
      </c>
      <c r="F48" s="498">
        <f t="shared" si="7"/>
        <v>53774</v>
      </c>
      <c r="G48" s="498">
        <f t="shared" si="7"/>
        <v>869549</v>
      </c>
      <c r="H48" s="498">
        <f t="shared" si="7"/>
        <v>6949</v>
      </c>
      <c r="I48" s="498">
        <f t="shared" si="7"/>
        <v>3448002</v>
      </c>
      <c r="J48" s="498">
        <f t="shared" si="7"/>
        <v>1887</v>
      </c>
      <c r="K48" s="498">
        <f>SUM(K41,K34,K27,K20,K13)</f>
        <v>517688</v>
      </c>
      <c r="L48" s="498">
        <f t="shared" si="7"/>
        <v>0</v>
      </c>
      <c r="M48" s="498">
        <f t="shared" si="7"/>
        <v>6589759</v>
      </c>
    </row>
    <row r="49" spans="1:13" ht="12.75" customHeight="1">
      <c r="A49" s="681" t="s">
        <v>423</v>
      </c>
      <c r="B49" s="679">
        <f>B14+B21+B28+B35+B42</f>
        <v>88577</v>
      </c>
      <c r="C49" s="679">
        <f t="shared" ref="C49:M49" si="8">C14+C21+C28+C35+C42</f>
        <v>160116</v>
      </c>
      <c r="D49" s="679">
        <f t="shared" si="8"/>
        <v>324447</v>
      </c>
      <c r="E49" s="679">
        <f t="shared" si="8"/>
        <v>31549</v>
      </c>
      <c r="F49" s="679">
        <f t="shared" si="8"/>
        <v>46304</v>
      </c>
      <c r="G49" s="679">
        <f t="shared" si="8"/>
        <v>170643</v>
      </c>
      <c r="H49" s="679">
        <f t="shared" si="8"/>
        <v>7094</v>
      </c>
      <c r="I49" s="679">
        <f t="shared" si="8"/>
        <v>2157527</v>
      </c>
      <c r="J49" s="679">
        <f t="shared" si="8"/>
        <v>1647</v>
      </c>
      <c r="K49" s="679">
        <f t="shared" si="8"/>
        <v>311584</v>
      </c>
      <c r="L49" s="679">
        <f t="shared" si="8"/>
        <v>0</v>
      </c>
      <c r="M49" s="679">
        <f t="shared" si="8"/>
        <v>3299488</v>
      </c>
    </row>
    <row r="50" spans="1:13" ht="12.75" customHeight="1">
      <c r="A50" s="681" t="s">
        <v>738</v>
      </c>
      <c r="B50" s="969">
        <f>IF(ISERROR(B49/B48),"",B49/B48)</f>
        <v>1.0791544834307991</v>
      </c>
      <c r="C50" s="969">
        <f t="shared" ref="C50:M50" si="9">IF(ISERROR(C49/C48),"",C49/C48)</f>
        <v>0.98869383193266935</v>
      </c>
      <c r="D50" s="969">
        <f t="shared" si="9"/>
        <v>1.0152706631160289</v>
      </c>
      <c r="E50" s="969">
        <f t="shared" si="9"/>
        <v>2.7961138546293767E-2</v>
      </c>
      <c r="F50" s="969">
        <f t="shared" si="9"/>
        <v>0.86108528285044816</v>
      </c>
      <c r="G50" s="969">
        <f t="shared" si="9"/>
        <v>0.19624310993400026</v>
      </c>
      <c r="H50" s="969">
        <f t="shared" si="9"/>
        <v>1.0208663116995251</v>
      </c>
      <c r="I50" s="969">
        <f t="shared" si="9"/>
        <v>0.62573252567718929</v>
      </c>
      <c r="J50" s="969">
        <f t="shared" si="9"/>
        <v>0.87281399046104924</v>
      </c>
      <c r="K50" s="969">
        <f t="shared" si="9"/>
        <v>0.6018760334409915</v>
      </c>
      <c r="L50" s="969" t="str">
        <f t="shared" si="9"/>
        <v/>
      </c>
      <c r="M50" s="969">
        <f t="shared" si="9"/>
        <v>0.50069934272254868</v>
      </c>
    </row>
    <row r="51" spans="1:13" ht="12.75" customHeight="1">
      <c r="A51" s="258"/>
      <c r="B51" s="971"/>
      <c r="C51" s="971"/>
      <c r="D51" s="971"/>
      <c r="E51" s="971"/>
      <c r="F51" s="971"/>
      <c r="G51" s="971"/>
      <c r="H51" s="971"/>
      <c r="I51" s="971"/>
      <c r="J51" s="971"/>
      <c r="K51" s="971"/>
      <c r="L51" s="971"/>
      <c r="M51" s="971"/>
    </row>
    <row r="52" spans="1:13" ht="12.75" customHeight="1">
      <c r="A52"/>
      <c r="B52"/>
      <c r="C52"/>
      <c r="D52"/>
      <c r="E52"/>
      <c r="F52"/>
      <c r="G52"/>
      <c r="H52"/>
      <c r="I52"/>
      <c r="J52"/>
      <c r="K52"/>
      <c r="L52"/>
      <c r="M52"/>
    </row>
    <row r="53" spans="1:13" ht="12.75" customHeight="1">
      <c r="A53" s="986" t="s">
        <v>28</v>
      </c>
      <c r="B53" s="986"/>
      <c r="C53" s="986"/>
      <c r="D53" s="986"/>
      <c r="E53" s="986"/>
      <c r="F53" s="986"/>
      <c r="G53" s="986"/>
      <c r="H53" s="986"/>
      <c r="I53" s="986"/>
      <c r="J53" s="986"/>
      <c r="K53" s="986"/>
      <c r="L53" s="986"/>
      <c r="M53" s="986"/>
    </row>
    <row r="54" spans="1:13" ht="12.75" customHeight="1">
      <c r="A54" s="141" t="s">
        <v>2</v>
      </c>
      <c r="B54" s="125" t="s">
        <v>29</v>
      </c>
      <c r="C54" s="142" t="s">
        <v>30</v>
      </c>
      <c r="D54" s="125" t="s">
        <v>31</v>
      </c>
      <c r="E54" s="125" t="s">
        <v>32</v>
      </c>
      <c r="F54" s="142" t="s">
        <v>33</v>
      </c>
      <c r="G54" s="125" t="s">
        <v>34</v>
      </c>
      <c r="H54" s="142" t="s">
        <v>35</v>
      </c>
      <c r="I54" s="125" t="s">
        <v>35</v>
      </c>
      <c r="J54" s="142" t="s">
        <v>36</v>
      </c>
      <c r="K54" s="125" t="s">
        <v>314</v>
      </c>
      <c r="L54" s="142" t="s">
        <v>38</v>
      </c>
      <c r="M54" s="126" t="s">
        <v>13</v>
      </c>
    </row>
    <row r="55" spans="1:13" ht="12.75" customHeight="1">
      <c r="A55" s="143"/>
      <c r="B55" s="128" t="s">
        <v>39</v>
      </c>
      <c r="C55" s="144" t="s">
        <v>40</v>
      </c>
      <c r="D55" s="128" t="s">
        <v>41</v>
      </c>
      <c r="E55" s="128" t="s">
        <v>41</v>
      </c>
      <c r="F55" s="144" t="s">
        <v>42</v>
      </c>
      <c r="G55" s="128" t="s">
        <v>43</v>
      </c>
      <c r="H55" s="144" t="s">
        <v>44</v>
      </c>
      <c r="I55" s="128" t="s">
        <v>45</v>
      </c>
      <c r="J55" s="144" t="s">
        <v>46</v>
      </c>
      <c r="K55" s="128"/>
      <c r="L55" s="144"/>
      <c r="M55" s="129" t="s">
        <v>47</v>
      </c>
    </row>
    <row r="56" spans="1:13" ht="12.75" customHeight="1">
      <c r="A56" s="154" t="s">
        <v>212</v>
      </c>
      <c r="B56" s="149"/>
      <c r="C56" s="156"/>
      <c r="D56" s="149"/>
      <c r="E56" s="149"/>
      <c r="F56" s="156"/>
      <c r="G56" s="149"/>
      <c r="H56" s="156"/>
      <c r="I56" s="149"/>
      <c r="J56" s="156"/>
      <c r="K56" s="149"/>
      <c r="L56" s="156"/>
      <c r="M56" s="150"/>
    </row>
    <row r="57" spans="1:13" ht="12.75" customHeight="1">
      <c r="A57" s="133" t="s">
        <v>227</v>
      </c>
      <c r="B57" s="157"/>
      <c r="C57" s="158"/>
      <c r="D57" s="157"/>
      <c r="E57" s="157"/>
      <c r="F57" s="158"/>
      <c r="G57" s="157"/>
      <c r="H57" s="158"/>
      <c r="I57" s="157"/>
      <c r="J57" s="158"/>
      <c r="K57" s="157"/>
      <c r="L57" s="158"/>
      <c r="M57" s="159">
        <f t="shared" ref="M57:M70" si="10">SUM(B57:L57)</f>
        <v>0</v>
      </c>
    </row>
    <row r="58" spans="1:13" ht="12.75" customHeight="1">
      <c r="A58" s="133" t="s">
        <v>422</v>
      </c>
      <c r="B58" s="157">
        <v>0</v>
      </c>
      <c r="C58" s="158">
        <v>533</v>
      </c>
      <c r="D58" s="157">
        <v>31173</v>
      </c>
      <c r="E58" s="157">
        <v>14227</v>
      </c>
      <c r="F58" s="158">
        <v>110789</v>
      </c>
      <c r="G58" s="157">
        <v>168198</v>
      </c>
      <c r="H58" s="158">
        <v>57253</v>
      </c>
      <c r="I58" s="157">
        <v>332</v>
      </c>
      <c r="J58" s="158">
        <v>700</v>
      </c>
      <c r="K58" s="157">
        <v>3525</v>
      </c>
      <c r="L58" s="157">
        <v>68443</v>
      </c>
      <c r="M58" s="159">
        <v>455173</v>
      </c>
    </row>
    <row r="59" spans="1:13" ht="12.75" customHeight="1">
      <c r="A59" s="227" t="s">
        <v>298</v>
      </c>
      <c r="B59" s="157">
        <f ca="1">'3. sz. mell.'!E191</f>
        <v>0</v>
      </c>
      <c r="C59" s="158">
        <f ca="1">'3. sz. mell.'!F191</f>
        <v>241</v>
      </c>
      <c r="D59" s="157">
        <f ca="1">'3. sz. mell.'!G191</f>
        <v>24188</v>
      </c>
      <c r="E59" s="157">
        <f ca="1">'3. sz. mell.'!H191</f>
        <v>7900</v>
      </c>
      <c r="F59" s="158">
        <f ca="1">'3. sz. mell.'!I191</f>
        <v>21008</v>
      </c>
      <c r="G59" s="157">
        <f ca="1">'3. sz. mell.'!J191</f>
        <v>89870</v>
      </c>
      <c r="H59" s="158">
        <f ca="1">'3. sz. mell.'!K191</f>
        <v>27072</v>
      </c>
      <c r="I59" s="157">
        <f ca="1">'3. sz. mell.'!L191</f>
        <v>32000</v>
      </c>
      <c r="J59" s="158">
        <f ca="1">'3. sz. mell.'!N191</f>
        <v>400000</v>
      </c>
      <c r="K59" s="157"/>
      <c r="L59" s="157">
        <f ca="1">'3. sz. mell.'!M191</f>
        <v>34120</v>
      </c>
      <c r="M59" s="159">
        <f t="shared" si="10"/>
        <v>636399</v>
      </c>
    </row>
    <row r="60" spans="1:13" ht="12.75" customHeight="1">
      <c r="A60" s="227" t="s">
        <v>386</v>
      </c>
      <c r="B60" s="157">
        <f ca="1">'3. sz. mell.'!E192</f>
        <v>3795</v>
      </c>
      <c r="C60" s="158">
        <f ca="1">'3. sz. mell.'!F192</f>
        <v>1267</v>
      </c>
      <c r="D60" s="157">
        <f ca="1">'3. sz. mell.'!G192</f>
        <v>36915</v>
      </c>
      <c r="E60" s="157">
        <f ca="1">'3. sz. mell.'!H192</f>
        <v>12382</v>
      </c>
      <c r="F60" s="158">
        <f ca="1">'3. sz. mell.'!I192</f>
        <v>81786</v>
      </c>
      <c r="G60" s="157">
        <f ca="1">'3. sz. mell.'!J192</f>
        <v>90370</v>
      </c>
      <c r="H60" s="158">
        <f ca="1">'3. sz. mell.'!K192</f>
        <v>27072</v>
      </c>
      <c r="I60" s="157">
        <f ca="1">'3. sz. mell.'!L192</f>
        <v>104253</v>
      </c>
      <c r="J60" s="158">
        <f ca="1">'3. sz. mell.'!N192</f>
        <v>404000</v>
      </c>
      <c r="K60" s="157"/>
      <c r="L60" s="157">
        <f ca="1">'3. sz. mell.'!M192</f>
        <v>215678</v>
      </c>
      <c r="M60" s="159">
        <f t="shared" si="10"/>
        <v>977518</v>
      </c>
    </row>
    <row r="61" spans="1:13" ht="12.75" customHeight="1">
      <c r="A61" s="227" t="s">
        <v>423</v>
      </c>
      <c r="B61" s="676">
        <f ca="1">'3. sz. mell.'!E193</f>
        <v>3415</v>
      </c>
      <c r="C61" s="682">
        <f ca="1">'3. sz. mell.'!F193</f>
        <v>558</v>
      </c>
      <c r="D61" s="676">
        <f ca="1">'3. sz. mell.'!G193</f>
        <v>32660</v>
      </c>
      <c r="E61" s="676">
        <f ca="1">'3. sz. mell.'!H193</f>
        <v>10075</v>
      </c>
      <c r="F61" s="682">
        <f ca="1">'3. sz. mell.'!I193</f>
        <v>81322</v>
      </c>
      <c r="G61" s="676">
        <f ca="1">'3. sz. mell.'!J193</f>
        <v>90390</v>
      </c>
      <c r="H61" s="682">
        <f ca="1">'3. sz. mell.'!K134</f>
        <v>27072</v>
      </c>
      <c r="I61" s="676">
        <f ca="1">'3. sz. mell.'!L193</f>
        <v>59648</v>
      </c>
      <c r="J61" s="682">
        <f ca="1">'3. sz. mell.'!N193</f>
        <v>243952</v>
      </c>
      <c r="K61" s="676"/>
      <c r="L61" s="676">
        <f ca="1">'3. sz. mell.'!M193</f>
        <v>202108</v>
      </c>
      <c r="M61" s="683">
        <f t="shared" si="10"/>
        <v>751200</v>
      </c>
    </row>
    <row r="62" spans="1:13" ht="12.75" customHeight="1">
      <c r="A62" s="227" t="s">
        <v>738</v>
      </c>
      <c r="B62" s="972">
        <f>IF(ISERROR(B61/B60),"",B61/B60)</f>
        <v>0.8998682476943346</v>
      </c>
      <c r="C62" s="972">
        <f t="shared" ref="C62:M62" si="11">IF(ISERROR(C61/C60),"",C61/C60)</f>
        <v>0.44041041831097077</v>
      </c>
      <c r="D62" s="972">
        <f t="shared" si="11"/>
        <v>0.88473520249221183</v>
      </c>
      <c r="E62" s="972">
        <f t="shared" si="11"/>
        <v>0.81368115005653363</v>
      </c>
      <c r="F62" s="972">
        <f t="shared" si="11"/>
        <v>0.99432665737412274</v>
      </c>
      <c r="G62" s="972">
        <f t="shared" si="11"/>
        <v>1.0002213123824277</v>
      </c>
      <c r="H62" s="972">
        <f t="shared" si="11"/>
        <v>1</v>
      </c>
      <c r="I62" s="972">
        <f t="shared" si="11"/>
        <v>0.57214660489386393</v>
      </c>
      <c r="J62" s="972">
        <f t="shared" si="11"/>
        <v>0.60384158415841582</v>
      </c>
      <c r="K62" s="972" t="str">
        <f t="shared" si="11"/>
        <v/>
      </c>
      <c r="L62" s="972">
        <f t="shared" si="11"/>
        <v>0.93708213169632504</v>
      </c>
      <c r="M62" s="972">
        <f t="shared" si="11"/>
        <v>0.76847689761211557</v>
      </c>
    </row>
    <row r="63" spans="1:13" ht="12.75" customHeight="1">
      <c r="A63" s="145" t="s">
        <v>352</v>
      </c>
      <c r="B63" s="146"/>
      <c r="C63" s="146"/>
      <c r="D63" s="146"/>
      <c r="E63" s="146"/>
      <c r="F63" s="146"/>
      <c r="G63" s="146"/>
      <c r="H63" s="146"/>
      <c r="I63" s="146"/>
      <c r="J63" s="146"/>
      <c r="K63" s="146"/>
      <c r="L63" s="146"/>
      <c r="M63" s="159">
        <f t="shared" si="10"/>
        <v>0</v>
      </c>
    </row>
    <row r="64" spans="1:13" ht="12.75" customHeight="1">
      <c r="A64" s="133" t="s">
        <v>227</v>
      </c>
      <c r="B64" s="131">
        <v>156333</v>
      </c>
      <c r="C64" s="131">
        <v>39698</v>
      </c>
      <c r="D64" s="131">
        <v>106424</v>
      </c>
      <c r="E64" s="131">
        <v>22013</v>
      </c>
      <c r="F64" s="131">
        <v>95912</v>
      </c>
      <c r="G64" s="131">
        <v>160793</v>
      </c>
      <c r="H64" s="131">
        <v>61863</v>
      </c>
      <c r="I64" s="131">
        <v>19855</v>
      </c>
      <c r="J64" s="131">
        <v>4648</v>
      </c>
      <c r="K64" s="131"/>
      <c r="L64" s="131">
        <v>244541</v>
      </c>
      <c r="M64" s="159">
        <f t="shared" si="10"/>
        <v>912080</v>
      </c>
    </row>
    <row r="65" spans="1:13" ht="12.75" customHeight="1">
      <c r="A65" s="133" t="s">
        <v>422</v>
      </c>
      <c r="B65" s="131">
        <v>140290</v>
      </c>
      <c r="C65" s="131">
        <v>35993</v>
      </c>
      <c r="D65" s="131">
        <v>47176</v>
      </c>
      <c r="E65" s="131">
        <v>3927</v>
      </c>
      <c r="F65" s="131"/>
      <c r="G65" s="131"/>
      <c r="H65" s="131"/>
      <c r="I65" s="131"/>
      <c r="J65" s="131"/>
      <c r="K65" s="131"/>
      <c r="L65" s="131">
        <v>921</v>
      </c>
      <c r="M65" s="159">
        <v>228307</v>
      </c>
    </row>
    <row r="66" spans="1:13" ht="12.75" customHeight="1">
      <c r="A66" s="227" t="s">
        <v>298</v>
      </c>
      <c r="B66" s="131">
        <f ca="1">'3. sz. mell.'!E236</f>
        <v>105367</v>
      </c>
      <c r="C66" s="131">
        <f ca="1">'3. sz. mell.'!F236</f>
        <v>27552</v>
      </c>
      <c r="D66" s="131">
        <f ca="1">'3. sz. mell.'!G236</f>
        <v>47291</v>
      </c>
      <c r="E66" s="131">
        <f ca="1">'3. sz. mell.'!H236</f>
        <v>5360</v>
      </c>
      <c r="F66" s="131"/>
      <c r="G66" s="131"/>
      <c r="H66" s="131"/>
      <c r="I66" s="131"/>
      <c r="J66" s="131"/>
      <c r="K66" s="131"/>
      <c r="L66" s="131"/>
      <c r="M66" s="159">
        <f t="shared" si="10"/>
        <v>185570</v>
      </c>
    </row>
    <row r="67" spans="1:13" ht="12.75" customHeight="1">
      <c r="A67" s="227" t="s">
        <v>386</v>
      </c>
      <c r="B67" s="131">
        <f ca="1">'3. sz. mell.'!E237</f>
        <v>113419</v>
      </c>
      <c r="C67" s="131">
        <f ca="1">'3. sz. mell.'!F237</f>
        <v>28761</v>
      </c>
      <c r="D67" s="131">
        <f ca="1">'3. sz. mell.'!G237</f>
        <v>41891</v>
      </c>
      <c r="E67" s="131">
        <f ca="1">'3. sz. mell.'!H237</f>
        <v>6634</v>
      </c>
      <c r="F67" s="131"/>
      <c r="G67" s="131"/>
      <c r="H67" s="131"/>
      <c r="I67" s="131"/>
      <c r="J67" s="131"/>
      <c r="K67" s="131"/>
      <c r="L67" s="131"/>
      <c r="M67" s="159">
        <f t="shared" si="10"/>
        <v>190705</v>
      </c>
    </row>
    <row r="68" spans="1:13" ht="12.75" customHeight="1">
      <c r="A68" s="227" t="s">
        <v>423</v>
      </c>
      <c r="B68" s="679">
        <f ca="1">'3. sz. mell.'!E238</f>
        <v>111548</v>
      </c>
      <c r="C68" s="679">
        <f ca="1">'3. sz. mell.'!F238</f>
        <v>28091</v>
      </c>
      <c r="D68" s="679">
        <f ca="1">'3. sz. mell.'!G238</f>
        <v>33717</v>
      </c>
      <c r="E68" s="679">
        <f ca="1">'3. sz. mell.'!H238</f>
        <v>2203</v>
      </c>
      <c r="F68" s="679"/>
      <c r="G68" s="679"/>
      <c r="H68" s="679"/>
      <c r="I68" s="679"/>
      <c r="J68" s="679"/>
      <c r="K68" s="679"/>
      <c r="L68" s="679"/>
      <c r="M68" s="683">
        <f t="shared" si="10"/>
        <v>175559</v>
      </c>
    </row>
    <row r="69" spans="1:13" ht="12.75" customHeight="1">
      <c r="A69" s="227" t="s">
        <v>738</v>
      </c>
      <c r="B69" s="969">
        <f>IF(ISERROR(B68/B67),"",B68/B67)</f>
        <v>0.9835036457736358</v>
      </c>
      <c r="C69" s="969">
        <f t="shared" ref="C69:M69" si="12">IF(ISERROR(C68/C67),"",C68/C67)</f>
        <v>0.97670456520983273</v>
      </c>
      <c r="D69" s="969">
        <f t="shared" si="12"/>
        <v>0.80487455539375996</v>
      </c>
      <c r="E69" s="969">
        <f t="shared" si="12"/>
        <v>0.33207717817304794</v>
      </c>
      <c r="F69" s="969" t="str">
        <f t="shared" si="12"/>
        <v/>
      </c>
      <c r="G69" s="969" t="str">
        <f t="shared" si="12"/>
        <v/>
      </c>
      <c r="H69" s="969" t="str">
        <f t="shared" si="12"/>
        <v/>
      </c>
      <c r="I69" s="969" t="str">
        <f t="shared" si="12"/>
        <v/>
      </c>
      <c r="J69" s="969" t="str">
        <f t="shared" si="12"/>
        <v/>
      </c>
      <c r="K69" s="969" t="str">
        <f t="shared" si="12"/>
        <v/>
      </c>
      <c r="L69" s="969" t="str">
        <f t="shared" si="12"/>
        <v/>
      </c>
      <c r="M69" s="969">
        <f t="shared" si="12"/>
        <v>0.92057890459086023</v>
      </c>
    </row>
    <row r="70" spans="1:13" ht="12.75" customHeight="1">
      <c r="A70" s="130" t="s">
        <v>48</v>
      </c>
      <c r="B70" s="131"/>
      <c r="C70" s="131"/>
      <c r="D70" s="131"/>
      <c r="E70" s="131"/>
      <c r="F70" s="131"/>
      <c r="G70" s="131"/>
      <c r="H70" s="131"/>
      <c r="I70" s="131"/>
      <c r="J70" s="131"/>
      <c r="K70" s="131"/>
      <c r="L70" s="131"/>
      <c r="M70" s="159">
        <f t="shared" si="10"/>
        <v>0</v>
      </c>
    </row>
    <row r="71" spans="1:13" ht="12.75" customHeight="1">
      <c r="A71" s="133" t="s">
        <v>227</v>
      </c>
      <c r="B71" s="131">
        <v>89109</v>
      </c>
      <c r="C71" s="131">
        <v>20659</v>
      </c>
      <c r="D71" s="131">
        <v>72411</v>
      </c>
      <c r="E71" s="131">
        <v>3326</v>
      </c>
      <c r="F71" s="131"/>
      <c r="G71" s="131"/>
      <c r="H71" s="131"/>
      <c r="I71" s="131"/>
      <c r="J71" s="131"/>
      <c r="K71" s="131"/>
      <c r="L71" s="131">
        <v>642</v>
      </c>
      <c r="M71" s="159">
        <v>186147</v>
      </c>
    </row>
    <row r="72" spans="1:13" ht="12.75" customHeight="1">
      <c r="A72" s="133" t="s">
        <v>422</v>
      </c>
      <c r="B72" s="131">
        <v>98664</v>
      </c>
      <c r="C72" s="131">
        <v>23446</v>
      </c>
      <c r="D72" s="131">
        <v>72238</v>
      </c>
      <c r="E72" s="131">
        <v>3008</v>
      </c>
      <c r="F72" s="131"/>
      <c r="G72" s="131"/>
      <c r="H72" s="131"/>
      <c r="I72" s="131"/>
      <c r="J72" s="131"/>
      <c r="K72" s="131"/>
      <c r="L72" s="131">
        <v>497</v>
      </c>
      <c r="M72" s="159">
        <v>197853</v>
      </c>
    </row>
    <row r="73" spans="1:13" ht="12.75" customHeight="1">
      <c r="A73" s="227" t="s">
        <v>298</v>
      </c>
      <c r="B73" s="131">
        <f ca="1">'3. sz. mell.'!E254</f>
        <v>74958</v>
      </c>
      <c r="C73" s="131">
        <f ca="1">'3. sz. mell.'!F254</f>
        <v>19925</v>
      </c>
      <c r="D73" s="131">
        <f ca="1">'3. sz. mell.'!G254</f>
        <v>70164</v>
      </c>
      <c r="E73" s="131"/>
      <c r="F73" s="131"/>
      <c r="G73" s="131"/>
      <c r="H73" s="131"/>
      <c r="I73" s="131"/>
      <c r="J73" s="131"/>
      <c r="K73" s="131"/>
      <c r="L73" s="131"/>
      <c r="M73" s="159">
        <f>SUM(B73:L73)</f>
        <v>165047</v>
      </c>
    </row>
    <row r="74" spans="1:13" ht="12.75" customHeight="1">
      <c r="A74" s="227" t="s">
        <v>386</v>
      </c>
      <c r="B74" s="131">
        <f ca="1">'3. sz. mell.'!E255</f>
        <v>91942</v>
      </c>
      <c r="C74" s="131">
        <f ca="1">'3. sz. mell.'!F255</f>
        <v>23040</v>
      </c>
      <c r="D74" s="131">
        <f ca="1">'3. sz. mell.'!G255</f>
        <v>73316</v>
      </c>
      <c r="E74" s="131">
        <f ca="1">'3. sz. mell.'!H255</f>
        <v>1941</v>
      </c>
      <c r="F74" s="131"/>
      <c r="G74" s="131"/>
      <c r="H74" s="131"/>
      <c r="I74" s="131"/>
      <c r="J74" s="131"/>
      <c r="K74" s="131"/>
      <c r="L74" s="131"/>
      <c r="M74" s="159">
        <f>SUM(B74:L74)</f>
        <v>190239</v>
      </c>
    </row>
    <row r="75" spans="1:13" ht="12.75" customHeight="1">
      <c r="A75" s="227" t="s">
        <v>423</v>
      </c>
      <c r="B75" s="679">
        <f ca="1">'3. sz. mell.'!E256</f>
        <v>86734</v>
      </c>
      <c r="C75" s="679">
        <f ca="1">'3. sz. mell.'!F256</f>
        <v>20886</v>
      </c>
      <c r="D75" s="679">
        <f ca="1">'3. sz. mell.'!G256</f>
        <v>69531</v>
      </c>
      <c r="E75" s="679">
        <f ca="1">'3. sz. mell.'!H256</f>
        <v>2347</v>
      </c>
      <c r="F75" s="679"/>
      <c r="G75" s="679"/>
      <c r="H75" s="679"/>
      <c r="I75" s="679"/>
      <c r="J75" s="679"/>
      <c r="K75" s="679"/>
      <c r="L75" s="679">
        <f ca="1">'3. sz. mell.'!M256</f>
        <v>1215</v>
      </c>
      <c r="M75" s="683">
        <f>SUM(B75:L75)</f>
        <v>180713</v>
      </c>
    </row>
    <row r="76" spans="1:13" ht="12.75" customHeight="1">
      <c r="A76" s="227" t="s">
        <v>738</v>
      </c>
      <c r="B76" s="969">
        <f>IF(ISERROR(B75/B74),"",B75/B74)</f>
        <v>0.943355593743882</v>
      </c>
      <c r="C76" s="969">
        <f t="shared" ref="C76:M76" si="13">IF(ISERROR(C75/C74),"",C75/C74)</f>
        <v>0.90651041666666665</v>
      </c>
      <c r="D76" s="969">
        <f t="shared" si="13"/>
        <v>0.94837416116536633</v>
      </c>
      <c r="E76" s="969">
        <f t="shared" si="13"/>
        <v>1.2091705306543019</v>
      </c>
      <c r="F76" s="969" t="str">
        <f t="shared" si="13"/>
        <v/>
      </c>
      <c r="G76" s="969" t="str">
        <f t="shared" si="13"/>
        <v/>
      </c>
      <c r="H76" s="969" t="str">
        <f t="shared" si="13"/>
        <v/>
      </c>
      <c r="I76" s="969" t="str">
        <f t="shared" si="13"/>
        <v/>
      </c>
      <c r="J76" s="969" t="str">
        <f t="shared" si="13"/>
        <v/>
      </c>
      <c r="K76" s="969" t="str">
        <f t="shared" si="13"/>
        <v/>
      </c>
      <c r="L76" s="969" t="str">
        <f t="shared" si="13"/>
        <v/>
      </c>
      <c r="M76" s="969">
        <f t="shared" si="13"/>
        <v>0.94992614553272459</v>
      </c>
    </row>
    <row r="77" spans="1:13" ht="12.75" customHeight="1">
      <c r="A77" s="130" t="s">
        <v>25</v>
      </c>
      <c r="B77" s="131"/>
      <c r="C77" s="131"/>
      <c r="D77" s="131"/>
      <c r="E77" s="131"/>
      <c r="F77" s="131"/>
      <c r="G77" s="131"/>
      <c r="H77" s="131"/>
      <c r="I77" s="131"/>
      <c r="J77" s="131"/>
      <c r="K77" s="131"/>
      <c r="L77" s="131"/>
      <c r="M77" s="159">
        <f>SUM(B77:L77)</f>
        <v>0</v>
      </c>
    </row>
    <row r="78" spans="1:13" ht="12.75" customHeight="1">
      <c r="A78" s="133" t="s">
        <v>227</v>
      </c>
      <c r="B78" s="131"/>
      <c r="C78" s="131"/>
      <c r="D78" s="131">
        <v>3218</v>
      </c>
      <c r="E78" s="131"/>
      <c r="F78" s="131"/>
      <c r="G78" s="131"/>
      <c r="H78" s="131"/>
      <c r="I78" s="131"/>
      <c r="J78" s="131"/>
      <c r="K78" s="131"/>
      <c r="L78" s="131"/>
      <c r="M78" s="159">
        <v>3218</v>
      </c>
    </row>
    <row r="79" spans="1:13" ht="12.75" customHeight="1">
      <c r="A79" s="133" t="s">
        <v>422</v>
      </c>
      <c r="B79" s="138"/>
      <c r="C79" s="138"/>
      <c r="D79" s="138">
        <v>726</v>
      </c>
      <c r="E79" s="138"/>
      <c r="F79" s="138"/>
      <c r="G79" s="138"/>
      <c r="H79" s="138">
        <v>2030</v>
      </c>
      <c r="I79" s="138"/>
      <c r="J79" s="138"/>
      <c r="K79" s="138"/>
      <c r="L79" s="138"/>
      <c r="M79" s="413">
        <v>2756</v>
      </c>
    </row>
    <row r="80" spans="1:13" ht="12.75" customHeight="1">
      <c r="A80" s="227" t="s">
        <v>298</v>
      </c>
      <c r="B80" s="131"/>
      <c r="C80" s="131"/>
      <c r="D80" s="131">
        <f ca="1">'3. sz. mell.'!G265</f>
        <v>316</v>
      </c>
      <c r="E80" s="131"/>
      <c r="F80" s="131"/>
      <c r="G80" s="131"/>
      <c r="H80" s="131"/>
      <c r="I80" s="131"/>
      <c r="J80" s="131"/>
      <c r="K80" s="131"/>
      <c r="L80" s="131"/>
      <c r="M80" s="159">
        <f>SUM(B80:L80)</f>
        <v>316</v>
      </c>
    </row>
    <row r="81" spans="1:13" ht="12.75" customHeight="1">
      <c r="A81" s="227" t="s">
        <v>386</v>
      </c>
      <c r="B81" s="131"/>
      <c r="C81" s="131"/>
      <c r="D81" s="131">
        <f ca="1">'3. sz. mell.'!G266</f>
        <v>527</v>
      </c>
      <c r="E81" s="131"/>
      <c r="F81" s="131"/>
      <c r="G81" s="131"/>
      <c r="H81" s="131">
        <f ca="1">'3. sz. mell.'!K266</f>
        <v>3637</v>
      </c>
      <c r="I81" s="131"/>
      <c r="J81" s="131"/>
      <c r="K81" s="131"/>
      <c r="L81" s="131"/>
      <c r="M81" s="159">
        <f>SUM(B81:L81)</f>
        <v>4164</v>
      </c>
    </row>
    <row r="82" spans="1:13" ht="12.75" customHeight="1">
      <c r="A82" s="227" t="s">
        <v>423</v>
      </c>
      <c r="B82" s="679"/>
      <c r="C82" s="679"/>
      <c r="D82" s="679">
        <f ca="1">'3. sz. mell.'!G267</f>
        <v>402</v>
      </c>
      <c r="E82" s="679"/>
      <c r="F82" s="679"/>
      <c r="G82" s="679"/>
      <c r="H82" s="679"/>
      <c r="I82" s="679"/>
      <c r="J82" s="679"/>
      <c r="K82" s="679"/>
      <c r="L82" s="679"/>
      <c r="M82" s="683">
        <f>SUM(B82:L82)</f>
        <v>402</v>
      </c>
    </row>
    <row r="83" spans="1:13" ht="12.75" customHeight="1">
      <c r="A83" s="227" t="s">
        <v>738</v>
      </c>
      <c r="B83" s="969" t="str">
        <f>IF(ISERROR(B82/B81),"",B82/B81)</f>
        <v/>
      </c>
      <c r="C83" s="969" t="str">
        <f t="shared" ref="C83:M83" si="14">IF(ISERROR(C82/C81),"",C82/C81)</f>
        <v/>
      </c>
      <c r="D83" s="969">
        <f t="shared" si="14"/>
        <v>0.76280834914611007</v>
      </c>
      <c r="E83" s="969" t="str">
        <f t="shared" si="14"/>
        <v/>
      </c>
      <c r="F83" s="969" t="str">
        <f t="shared" si="14"/>
        <v/>
      </c>
      <c r="G83" s="969" t="str">
        <f t="shared" si="14"/>
        <v/>
      </c>
      <c r="H83" s="969">
        <f t="shared" si="14"/>
        <v>0</v>
      </c>
      <c r="I83" s="969" t="str">
        <f t="shared" si="14"/>
        <v/>
      </c>
      <c r="J83" s="969" t="str">
        <f t="shared" si="14"/>
        <v/>
      </c>
      <c r="K83" s="969" t="str">
        <f t="shared" si="14"/>
        <v/>
      </c>
      <c r="L83" s="969" t="str">
        <f t="shared" si="14"/>
        <v/>
      </c>
      <c r="M83" s="969">
        <f t="shared" si="14"/>
        <v>9.6541786743515851E-2</v>
      </c>
    </row>
    <row r="84" spans="1:13" ht="12.75" customHeight="1">
      <c r="A84" s="137" t="s">
        <v>49</v>
      </c>
      <c r="B84" s="131"/>
      <c r="C84" s="131"/>
      <c r="D84" s="131"/>
      <c r="E84" s="131"/>
      <c r="F84" s="131"/>
      <c r="G84" s="131"/>
      <c r="H84" s="131"/>
      <c r="I84" s="131"/>
      <c r="J84" s="131"/>
      <c r="K84" s="131"/>
      <c r="L84" s="131"/>
      <c r="M84" s="159">
        <f>SUM(B84:L84)</f>
        <v>0</v>
      </c>
    </row>
    <row r="85" spans="1:13" ht="12.75" customHeight="1">
      <c r="A85" s="133" t="s">
        <v>227</v>
      </c>
      <c r="B85" s="131"/>
      <c r="C85" s="131"/>
      <c r="D85" s="131">
        <v>399</v>
      </c>
      <c r="E85" s="131"/>
      <c r="F85" s="131"/>
      <c r="G85" s="131"/>
      <c r="H85" s="131"/>
      <c r="I85" s="131"/>
      <c r="J85" s="131"/>
      <c r="K85" s="131"/>
      <c r="L85" s="131">
        <v>12063</v>
      </c>
      <c r="M85" s="159">
        <v>12462</v>
      </c>
    </row>
    <row r="86" spans="1:13" ht="12.75" customHeight="1">
      <c r="A86" s="133" t="s">
        <v>422</v>
      </c>
      <c r="B86" s="138"/>
      <c r="C86" s="138"/>
      <c r="D86" s="138">
        <v>7100</v>
      </c>
      <c r="E86" s="138"/>
      <c r="F86" s="138"/>
      <c r="G86" s="138"/>
      <c r="H86" s="138"/>
      <c r="I86" s="138"/>
      <c r="J86" s="138"/>
      <c r="K86" s="138"/>
      <c r="L86" s="138">
        <v>82545</v>
      </c>
      <c r="M86" s="413">
        <v>89645</v>
      </c>
    </row>
    <row r="87" spans="1:13" ht="12.75" customHeight="1">
      <c r="A87" s="227" t="s">
        <v>298</v>
      </c>
      <c r="B87" s="131"/>
      <c r="C87" s="131"/>
      <c r="D87" s="131">
        <f ca="1">'3. sz. mell.'!G271</f>
        <v>2589</v>
      </c>
      <c r="E87" s="131"/>
      <c r="F87" s="131"/>
      <c r="G87" s="131"/>
      <c r="H87" s="131"/>
      <c r="I87" s="131"/>
      <c r="J87" s="131"/>
      <c r="K87" s="131"/>
      <c r="L87" s="131">
        <f ca="1">'3. sz. mell.'!M271</f>
        <v>5269192</v>
      </c>
      <c r="M87" s="159">
        <f>SUM(B87:L87)</f>
        <v>5271781</v>
      </c>
    </row>
    <row r="88" spans="1:13" ht="12.75" customHeight="1">
      <c r="A88" s="227" t="s">
        <v>386</v>
      </c>
      <c r="B88" s="131"/>
      <c r="C88" s="131"/>
      <c r="D88" s="131">
        <f ca="1">'3. sz. mell.'!G272</f>
        <v>2589</v>
      </c>
      <c r="E88" s="131"/>
      <c r="F88" s="131"/>
      <c r="G88" s="131"/>
      <c r="H88" s="131"/>
      <c r="I88" s="131"/>
      <c r="J88" s="131"/>
      <c r="K88" s="131"/>
      <c r="L88" s="131">
        <f ca="1">'3. sz. mell.'!M272</f>
        <v>5269192</v>
      </c>
      <c r="M88" s="159">
        <f>SUM(B88:L88)</f>
        <v>5271781</v>
      </c>
    </row>
    <row r="89" spans="1:13" ht="12.75" customHeight="1">
      <c r="A89" s="227" t="s">
        <v>423</v>
      </c>
      <c r="B89" s="679"/>
      <c r="C89" s="679"/>
      <c r="D89" s="679">
        <f ca="1">'3. sz. mell.'!G273</f>
        <v>2519</v>
      </c>
      <c r="E89" s="679"/>
      <c r="F89" s="679"/>
      <c r="G89" s="679"/>
      <c r="H89" s="679"/>
      <c r="I89" s="679"/>
      <c r="J89" s="679"/>
      <c r="K89" s="679"/>
      <c r="L89" s="679">
        <f ca="1">'3. sz. mell.'!M273</f>
        <v>2186072</v>
      </c>
      <c r="M89" s="683">
        <f>SUM(B89:L89)</f>
        <v>2188591</v>
      </c>
    </row>
    <row r="90" spans="1:13" ht="12.75" customHeight="1">
      <c r="A90" s="227" t="s">
        <v>738</v>
      </c>
      <c r="B90" s="969" t="str">
        <f>IF(ISERROR(B89/B88),"",B89/B88)</f>
        <v/>
      </c>
      <c r="C90" s="969" t="str">
        <f t="shared" ref="C90:M90" si="15">IF(ISERROR(C89/C88),"",C89/C88)</f>
        <v/>
      </c>
      <c r="D90" s="969">
        <f t="shared" si="15"/>
        <v>0.97296253379683273</v>
      </c>
      <c r="E90" s="969" t="str">
        <f t="shared" si="15"/>
        <v/>
      </c>
      <c r="F90" s="969" t="str">
        <f t="shared" si="15"/>
        <v/>
      </c>
      <c r="G90" s="969" t="str">
        <f t="shared" si="15"/>
        <v/>
      </c>
      <c r="H90" s="969" t="str">
        <f t="shared" si="15"/>
        <v/>
      </c>
      <c r="I90" s="969" t="str">
        <f t="shared" si="15"/>
        <v/>
      </c>
      <c r="J90" s="969" t="str">
        <f t="shared" si="15"/>
        <v/>
      </c>
      <c r="K90" s="969" t="str">
        <f t="shared" si="15"/>
        <v/>
      </c>
      <c r="L90" s="969">
        <f t="shared" si="15"/>
        <v>0.4148780306354371</v>
      </c>
      <c r="M90" s="969">
        <f t="shared" si="15"/>
        <v>0.41515210893623994</v>
      </c>
    </row>
    <row r="91" spans="1:13" ht="12.75" customHeight="1">
      <c r="A91" s="130" t="s">
        <v>50</v>
      </c>
      <c r="B91" s="131"/>
      <c r="C91" s="131"/>
      <c r="D91" s="131"/>
      <c r="E91" s="131"/>
      <c r="F91" s="131"/>
      <c r="G91" s="131"/>
      <c r="H91" s="131"/>
      <c r="I91" s="131"/>
      <c r="J91" s="131"/>
      <c r="K91" s="131"/>
      <c r="L91" s="131"/>
      <c r="M91" s="159"/>
    </row>
    <row r="92" spans="1:13" ht="12.75" customHeight="1">
      <c r="A92" s="133" t="s">
        <v>227</v>
      </c>
      <c r="B92" s="138">
        <f>SUM(B85,B78,B71,B64,B57)</f>
        <v>245442</v>
      </c>
      <c r="C92" s="138">
        <f t="shared" ref="C92:L92" si="16">SUM(C85,C78,C71,C64,C57)</f>
        <v>60357</v>
      </c>
      <c r="D92" s="138">
        <f t="shared" si="16"/>
        <v>182452</v>
      </c>
      <c r="E92" s="138">
        <f t="shared" si="16"/>
        <v>25339</v>
      </c>
      <c r="F92" s="138">
        <f t="shared" si="16"/>
        <v>95912</v>
      </c>
      <c r="G92" s="138">
        <f t="shared" si="16"/>
        <v>160793</v>
      </c>
      <c r="H92" s="138">
        <f t="shared" si="16"/>
        <v>61863</v>
      </c>
      <c r="I92" s="138">
        <f t="shared" si="16"/>
        <v>19855</v>
      </c>
      <c r="J92" s="138">
        <f t="shared" si="16"/>
        <v>4648</v>
      </c>
      <c r="K92" s="138">
        <f t="shared" si="16"/>
        <v>0</v>
      </c>
      <c r="L92" s="138">
        <f t="shared" si="16"/>
        <v>257246</v>
      </c>
      <c r="M92" s="138">
        <f>SUM(M57,M64,M71,M78,M85)</f>
        <v>1113907</v>
      </c>
    </row>
    <row r="93" spans="1:13" ht="12.75" customHeight="1">
      <c r="A93" s="133" t="s">
        <v>422</v>
      </c>
      <c r="B93" s="152">
        <v>238954</v>
      </c>
      <c r="C93" s="152">
        <v>59972</v>
      </c>
      <c r="D93" s="152">
        <v>158413</v>
      </c>
      <c r="E93" s="152">
        <v>21162</v>
      </c>
      <c r="F93" s="152">
        <v>110789</v>
      </c>
      <c r="G93" s="152">
        <v>168198</v>
      </c>
      <c r="H93" s="152">
        <v>59283</v>
      </c>
      <c r="I93" s="152">
        <v>332</v>
      </c>
      <c r="J93" s="152">
        <v>700</v>
      </c>
      <c r="K93" s="152">
        <v>3525</v>
      </c>
      <c r="L93" s="152">
        <v>152406</v>
      </c>
      <c r="M93" s="152">
        <v>973734</v>
      </c>
    </row>
    <row r="94" spans="1:13" ht="12.75" customHeight="1">
      <c r="A94" s="227" t="s">
        <v>298</v>
      </c>
      <c r="B94" s="152">
        <f t="shared" ref="B94:M94" si="17">SUM(B87,B80,B73,B66,B59)</f>
        <v>180325</v>
      </c>
      <c r="C94" s="152">
        <f t="shared" si="17"/>
        <v>47718</v>
      </c>
      <c r="D94" s="152">
        <f t="shared" si="17"/>
        <v>144548</v>
      </c>
      <c r="E94" s="152">
        <f t="shared" si="17"/>
        <v>13260</v>
      </c>
      <c r="F94" s="152">
        <f t="shared" si="17"/>
        <v>21008</v>
      </c>
      <c r="G94" s="152">
        <f t="shared" si="17"/>
        <v>89870</v>
      </c>
      <c r="H94" s="152">
        <f t="shared" si="17"/>
        <v>27072</v>
      </c>
      <c r="I94" s="152">
        <f t="shared" si="17"/>
        <v>32000</v>
      </c>
      <c r="J94" s="152">
        <f t="shared" si="17"/>
        <v>400000</v>
      </c>
      <c r="K94" s="152">
        <f t="shared" si="17"/>
        <v>0</v>
      </c>
      <c r="L94" s="152">
        <f t="shared" si="17"/>
        <v>5303312</v>
      </c>
      <c r="M94" s="152">
        <f t="shared" si="17"/>
        <v>6259113</v>
      </c>
    </row>
    <row r="95" spans="1:13" ht="12.75" customHeight="1">
      <c r="A95" s="227" t="s">
        <v>386</v>
      </c>
      <c r="B95" s="152">
        <f t="shared" ref="B95:M95" si="18">SUM(B88,B81,B74,B67,B60)</f>
        <v>209156</v>
      </c>
      <c r="C95" s="152">
        <f t="shared" si="18"/>
        <v>53068</v>
      </c>
      <c r="D95" s="152">
        <f t="shared" si="18"/>
        <v>155238</v>
      </c>
      <c r="E95" s="152">
        <f t="shared" si="18"/>
        <v>20957</v>
      </c>
      <c r="F95" s="152">
        <f t="shared" si="18"/>
        <v>81786</v>
      </c>
      <c r="G95" s="152">
        <f t="shared" si="18"/>
        <v>90370</v>
      </c>
      <c r="H95" s="152">
        <f t="shared" si="18"/>
        <v>30709</v>
      </c>
      <c r="I95" s="152">
        <f t="shared" si="18"/>
        <v>104253</v>
      </c>
      <c r="J95" s="152">
        <f t="shared" si="18"/>
        <v>404000</v>
      </c>
      <c r="K95" s="152">
        <f t="shared" si="18"/>
        <v>0</v>
      </c>
      <c r="L95" s="152">
        <f t="shared" si="18"/>
        <v>5484870</v>
      </c>
      <c r="M95" s="152">
        <f t="shared" si="18"/>
        <v>6634407</v>
      </c>
    </row>
    <row r="96" spans="1:13" ht="12.75" customHeight="1">
      <c r="A96" s="684" t="s">
        <v>423</v>
      </c>
      <c r="B96" s="678">
        <f>B61+B68+B75+B82+B89</f>
        <v>201697</v>
      </c>
      <c r="C96" s="678">
        <f t="shared" ref="C96:M96" si="19">C61+C68+C75+C82+C89</f>
        <v>49535</v>
      </c>
      <c r="D96" s="678">
        <f t="shared" si="19"/>
        <v>138829</v>
      </c>
      <c r="E96" s="678">
        <f t="shared" si="19"/>
        <v>14625</v>
      </c>
      <c r="F96" s="678">
        <f t="shared" si="19"/>
        <v>81322</v>
      </c>
      <c r="G96" s="678">
        <f t="shared" si="19"/>
        <v>90390</v>
      </c>
      <c r="H96" s="678">
        <f t="shared" si="19"/>
        <v>27072</v>
      </c>
      <c r="I96" s="678">
        <f t="shared" si="19"/>
        <v>59648</v>
      </c>
      <c r="J96" s="678">
        <f t="shared" si="19"/>
        <v>243952</v>
      </c>
      <c r="K96" s="678">
        <f t="shared" si="19"/>
        <v>0</v>
      </c>
      <c r="L96" s="678">
        <f t="shared" si="19"/>
        <v>2389395</v>
      </c>
      <c r="M96" s="678">
        <f t="shared" si="19"/>
        <v>3296465</v>
      </c>
    </row>
    <row r="97" spans="1:13" ht="12.75" customHeight="1">
      <c r="A97" s="970" t="s">
        <v>738</v>
      </c>
      <c r="B97" s="973">
        <f>IF(ISERROR(B96/B95),"",B96/B95)</f>
        <v>0.96433762359196007</v>
      </c>
      <c r="C97" s="973">
        <f t="shared" ref="C97:M97" si="20">IF(ISERROR(C96/C95),"",C96/C95)</f>
        <v>0.93342503957187006</v>
      </c>
      <c r="D97" s="973">
        <f t="shared" si="20"/>
        <v>0.89429778791275327</v>
      </c>
      <c r="E97" s="973">
        <f t="shared" si="20"/>
        <v>0.69785751777449068</v>
      </c>
      <c r="F97" s="973">
        <f t="shared" si="20"/>
        <v>0.99432665737412274</v>
      </c>
      <c r="G97" s="973">
        <f t="shared" si="20"/>
        <v>1.0002213123824277</v>
      </c>
      <c r="H97" s="973">
        <f t="shared" si="20"/>
        <v>0.88156566478882414</v>
      </c>
      <c r="I97" s="973">
        <f t="shared" si="20"/>
        <v>0.57214660489386393</v>
      </c>
      <c r="J97" s="973">
        <f t="shared" si="20"/>
        <v>0.60384158415841582</v>
      </c>
      <c r="K97" s="973" t="str">
        <f t="shared" si="20"/>
        <v/>
      </c>
      <c r="L97" s="973">
        <f t="shared" si="20"/>
        <v>0.43563384364624869</v>
      </c>
      <c r="M97" s="973">
        <f t="shared" si="20"/>
        <v>0.49687409892097367</v>
      </c>
    </row>
  </sheetData>
  <sheetProtection selectLockedCells="1" selectUnlockedCells="1"/>
  <mergeCells count="5">
    <mergeCell ref="A53:M53"/>
    <mergeCell ref="A1:M1"/>
    <mergeCell ref="A3:M3"/>
    <mergeCell ref="A4:M4"/>
    <mergeCell ref="A6:M6"/>
  </mergeCells>
  <phoneticPr fontId="3" type="noConversion"/>
  <pageMargins left="0.39370078740157483" right="0.19685039370078741" top="0.19685039370078741" bottom="0.19685039370078741" header="0" footer="0"/>
  <pageSetup paperSize="9" scale="91" firstPageNumber="0" orientation="landscape" r:id="rId1"/>
  <headerFooter alignWithMargins="0"/>
  <rowBreaks count="1" manualBreakCount="1">
    <brk id="50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J113"/>
  <sheetViews>
    <sheetView workbookViewId="0">
      <selection sqref="A1:F1"/>
    </sheetView>
  </sheetViews>
  <sheetFormatPr defaultColWidth="8.7109375" defaultRowHeight="12.75" customHeight="1"/>
  <cols>
    <col min="1" max="1" width="3.5703125" style="1" customWidth="1"/>
    <col min="2" max="2" width="34.42578125" style="1" customWidth="1"/>
    <col min="3" max="3" width="8.5703125" style="1" customWidth="1"/>
    <col min="4" max="4" width="9" style="1" customWidth="1"/>
    <col min="5" max="5" width="10.28515625" style="1" customWidth="1"/>
    <col min="6" max="6" width="10" style="1" customWidth="1"/>
    <col min="7" max="16384" width="8.7109375" style="1"/>
  </cols>
  <sheetData>
    <row r="1" spans="1:9" ht="12.75" customHeight="1">
      <c r="A1" s="987" t="s">
        <v>742</v>
      </c>
      <c r="B1" s="987"/>
      <c r="C1" s="987"/>
      <c r="D1" s="987"/>
      <c r="E1" s="991"/>
      <c r="F1" s="991"/>
    </row>
    <row r="2" spans="1:9" ht="12.75" customHeight="1">
      <c r="A2" s="14"/>
      <c r="B2" s="14"/>
      <c r="C2" s="5"/>
      <c r="D2" s="15"/>
    </row>
    <row r="3" spans="1:9" ht="12.75" customHeight="1">
      <c r="A3" s="992" t="s">
        <v>424</v>
      </c>
      <c r="B3" s="992"/>
      <c r="C3" s="992"/>
      <c r="D3" s="992"/>
      <c r="E3" s="992"/>
      <c r="F3" s="992"/>
    </row>
    <row r="4" spans="1:9" ht="12.75" customHeight="1">
      <c r="A4" s="992" t="s">
        <v>315</v>
      </c>
      <c r="B4" s="992"/>
      <c r="C4" s="992"/>
      <c r="D4" s="992"/>
      <c r="E4" s="992"/>
      <c r="F4" s="992"/>
    </row>
    <row r="5" spans="1:9" ht="12.75" customHeight="1">
      <c r="A5" s="993"/>
      <c r="B5" s="993"/>
      <c r="C5" s="993"/>
      <c r="D5" s="993"/>
      <c r="E5" s="993"/>
      <c r="F5" s="993"/>
    </row>
    <row r="6" spans="1:9" ht="13.5" customHeight="1">
      <c r="A6" s="16"/>
      <c r="B6" s="16"/>
      <c r="C6" s="16"/>
      <c r="D6" s="17"/>
      <c r="E6" s="17"/>
      <c r="F6" s="17" t="s">
        <v>51</v>
      </c>
    </row>
    <row r="7" spans="1:9" ht="12.75" customHeight="1">
      <c r="A7" s="974" t="s">
        <v>52</v>
      </c>
      <c r="B7" s="996" t="s">
        <v>316</v>
      </c>
      <c r="C7" s="994" t="s">
        <v>231</v>
      </c>
      <c r="D7" s="989" t="s">
        <v>230</v>
      </c>
      <c r="E7" s="344" t="s">
        <v>53</v>
      </c>
      <c r="F7" s="346" t="s">
        <v>420</v>
      </c>
    </row>
    <row r="8" spans="1:9" ht="13.5" customHeight="1">
      <c r="A8" s="975"/>
      <c r="B8" s="997"/>
      <c r="C8" s="995"/>
      <c r="D8" s="990"/>
      <c r="E8" s="345"/>
      <c r="F8" s="338"/>
    </row>
    <row r="9" spans="1:9" ht="12.75" customHeight="1">
      <c r="A9" s="339"/>
      <c r="B9" s="340" t="s">
        <v>232</v>
      </c>
      <c r="C9" s="341"/>
      <c r="D9" s="341"/>
      <c r="E9" s="342"/>
      <c r="F9" s="343"/>
    </row>
    <row r="10" spans="1:9" ht="12.75" customHeight="1">
      <c r="A10" s="246">
        <v>1</v>
      </c>
      <c r="B10" s="388" t="s">
        <v>233</v>
      </c>
      <c r="C10" s="388" t="s">
        <v>300</v>
      </c>
      <c r="D10" s="388">
        <v>4580000</v>
      </c>
      <c r="E10" s="389">
        <v>108472284</v>
      </c>
      <c r="F10" s="687">
        <v>108472284</v>
      </c>
      <c r="I10" s="15"/>
    </row>
    <row r="11" spans="1:9" ht="12.75" customHeight="1">
      <c r="A11" s="246">
        <v>2</v>
      </c>
      <c r="B11" s="247" t="s">
        <v>234</v>
      </c>
      <c r="C11" s="247" t="s">
        <v>299</v>
      </c>
      <c r="D11" s="247">
        <v>22261</v>
      </c>
      <c r="E11" s="248">
        <v>10542810</v>
      </c>
      <c r="F11" s="687">
        <v>10542810</v>
      </c>
    </row>
    <row r="12" spans="1:9" ht="12.75" customHeight="1">
      <c r="A12" s="246">
        <v>3</v>
      </c>
      <c r="B12" s="247" t="s">
        <v>143</v>
      </c>
      <c r="C12" s="247"/>
      <c r="D12" s="247"/>
      <c r="E12" s="248">
        <v>16391800</v>
      </c>
      <c r="F12" s="687">
        <v>16391800</v>
      </c>
    </row>
    <row r="13" spans="1:9" ht="12.75" customHeight="1">
      <c r="A13" s="246">
        <v>4</v>
      </c>
      <c r="B13" s="247" t="s">
        <v>235</v>
      </c>
      <c r="C13" s="247"/>
      <c r="D13" s="247"/>
      <c r="E13" s="248">
        <v>0</v>
      </c>
      <c r="F13" s="687"/>
    </row>
    <row r="14" spans="1:9" ht="12.75" customHeight="1">
      <c r="A14" s="246">
        <v>5</v>
      </c>
      <c r="B14" s="247" t="s">
        <v>236</v>
      </c>
      <c r="C14" s="247" t="s">
        <v>237</v>
      </c>
      <c r="D14" s="247">
        <v>105100</v>
      </c>
      <c r="E14" s="248">
        <v>5293887</v>
      </c>
      <c r="F14" s="687">
        <v>5293887</v>
      </c>
    </row>
    <row r="15" spans="1:9" ht="12.75" customHeight="1">
      <c r="A15" s="246">
        <v>6</v>
      </c>
      <c r="B15" s="249" t="s">
        <v>238</v>
      </c>
      <c r="C15" s="250">
        <v>5.0000000000000001E-3</v>
      </c>
      <c r="D15" s="249" t="s">
        <v>239</v>
      </c>
      <c r="E15" s="251">
        <v>-6073657</v>
      </c>
      <c r="F15" s="687">
        <v>-24294630</v>
      </c>
    </row>
    <row r="16" spans="1:9" ht="12.75" customHeight="1">
      <c r="A16" s="246">
        <v>7</v>
      </c>
      <c r="B16" s="247" t="s">
        <v>240</v>
      </c>
      <c r="C16" s="247" t="s">
        <v>241</v>
      </c>
      <c r="D16" s="247" t="s">
        <v>55</v>
      </c>
      <c r="E16" s="248">
        <v>26178718</v>
      </c>
      <c r="F16" s="687">
        <v>26178718</v>
      </c>
    </row>
    <row r="17" spans="1:6" ht="12.75" customHeight="1">
      <c r="A17" s="246">
        <v>8</v>
      </c>
      <c r="B17" s="245" t="s">
        <v>56</v>
      </c>
      <c r="C17" s="247" t="s">
        <v>241</v>
      </c>
      <c r="D17" s="247" t="s">
        <v>55</v>
      </c>
      <c r="E17" s="248">
        <v>7978550</v>
      </c>
      <c r="F17" s="687">
        <v>3235050</v>
      </c>
    </row>
    <row r="18" spans="1:6" ht="12.75" customHeight="1">
      <c r="A18" s="246">
        <v>9</v>
      </c>
      <c r="B18" s="245" t="s">
        <v>57</v>
      </c>
      <c r="C18" s="247" t="s">
        <v>242</v>
      </c>
      <c r="D18" s="247" t="s">
        <v>55</v>
      </c>
      <c r="E18" s="248">
        <v>7978550</v>
      </c>
      <c r="F18" s="687">
        <v>3235050</v>
      </c>
    </row>
    <row r="19" spans="1:6" ht="12.75" customHeight="1">
      <c r="A19" s="246">
        <v>10</v>
      </c>
      <c r="B19" s="245" t="s">
        <v>58</v>
      </c>
      <c r="C19" s="247" t="s">
        <v>243</v>
      </c>
      <c r="D19" s="247">
        <v>55360</v>
      </c>
      <c r="E19" s="248">
        <v>5812800</v>
      </c>
      <c r="F19" s="687">
        <v>5812800</v>
      </c>
    </row>
    <row r="20" spans="1:6" ht="12.75" customHeight="1">
      <c r="A20" s="246">
        <v>11</v>
      </c>
      <c r="B20" s="252" t="s">
        <v>59</v>
      </c>
      <c r="C20" s="247" t="s">
        <v>244</v>
      </c>
      <c r="D20" s="247">
        <v>125000</v>
      </c>
      <c r="E20" s="248">
        <v>4495000</v>
      </c>
      <c r="F20" s="687">
        <v>4495000</v>
      </c>
    </row>
    <row r="21" spans="1:6" ht="12.75" customHeight="1">
      <c r="A21" s="246">
        <v>12</v>
      </c>
      <c r="B21" s="252" t="s">
        <v>112</v>
      </c>
      <c r="C21" s="247" t="s">
        <v>245</v>
      </c>
      <c r="D21" s="247">
        <v>1996550</v>
      </c>
      <c r="E21" s="248">
        <v>3993100</v>
      </c>
      <c r="F21" s="687">
        <v>3993100</v>
      </c>
    </row>
    <row r="22" spans="1:6" ht="12.75" customHeight="1">
      <c r="A22" s="246">
        <v>13</v>
      </c>
      <c r="B22" s="252" t="s">
        <v>246</v>
      </c>
      <c r="C22" s="247" t="s">
        <v>247</v>
      </c>
      <c r="D22" s="247">
        <v>115000</v>
      </c>
      <c r="E22" s="248">
        <v>2834000</v>
      </c>
      <c r="F22" s="687">
        <v>2834000</v>
      </c>
    </row>
    <row r="23" spans="1:6" ht="12.75" customHeight="1">
      <c r="A23" s="246">
        <v>14</v>
      </c>
      <c r="B23" s="245" t="s">
        <v>60</v>
      </c>
      <c r="C23" s="247" t="s">
        <v>248</v>
      </c>
      <c r="D23" s="247">
        <v>494100</v>
      </c>
      <c r="E23" s="248">
        <v>20752200</v>
      </c>
      <c r="F23" s="687">
        <v>20752200</v>
      </c>
    </row>
    <row r="24" spans="1:6" ht="12.75" customHeight="1">
      <c r="A24" s="246">
        <v>15</v>
      </c>
      <c r="B24" s="247" t="s">
        <v>249</v>
      </c>
      <c r="C24" s="247" t="s">
        <v>241</v>
      </c>
      <c r="D24" s="247">
        <v>1140</v>
      </c>
      <c r="E24" s="248">
        <v>9336600</v>
      </c>
      <c r="F24" s="687">
        <v>9336600</v>
      </c>
    </row>
    <row r="25" spans="1:6" ht="12.75" customHeight="1">
      <c r="A25" s="246">
        <v>16</v>
      </c>
      <c r="B25" s="247" t="s">
        <v>250</v>
      </c>
      <c r="C25" s="247" t="s">
        <v>241</v>
      </c>
      <c r="D25" s="247">
        <v>2700</v>
      </c>
      <c r="E25" s="248">
        <v>22113000</v>
      </c>
      <c r="F25" s="687">
        <v>22113000</v>
      </c>
    </row>
    <row r="26" spans="1:6" ht="12.75" customHeight="1">
      <c r="A26" s="246">
        <v>17</v>
      </c>
      <c r="B26" s="247" t="s">
        <v>54</v>
      </c>
      <c r="C26" s="247"/>
      <c r="D26" s="247"/>
      <c r="E26" s="248">
        <v>1910307</v>
      </c>
      <c r="F26" s="687">
        <v>1910307</v>
      </c>
    </row>
    <row r="27" spans="1:6" ht="12.75" customHeight="1">
      <c r="A27" s="246">
        <v>18</v>
      </c>
      <c r="B27" s="247" t="s">
        <v>342</v>
      </c>
      <c r="C27" s="247"/>
      <c r="D27" s="247"/>
      <c r="E27" s="248">
        <v>17475</v>
      </c>
      <c r="F27" s="687">
        <v>17475</v>
      </c>
    </row>
    <row r="28" spans="1:6" ht="12.75" customHeight="1">
      <c r="A28" s="246">
        <v>19</v>
      </c>
      <c r="B28" s="247" t="s">
        <v>416</v>
      </c>
      <c r="C28" s="247"/>
      <c r="D28" s="247"/>
      <c r="E28" s="248">
        <v>4320000</v>
      </c>
      <c r="F28" s="687">
        <v>0</v>
      </c>
    </row>
    <row r="29" spans="1:6" ht="12.75" customHeight="1">
      <c r="A29" s="246">
        <v>20</v>
      </c>
      <c r="B29" s="247" t="s">
        <v>425</v>
      </c>
      <c r="C29" s="247"/>
      <c r="D29" s="247"/>
      <c r="E29" s="248"/>
      <c r="F29" s="687">
        <v>33630000</v>
      </c>
    </row>
    <row r="30" spans="1:6" ht="12.75" customHeight="1">
      <c r="A30" s="246">
        <v>21</v>
      </c>
      <c r="B30" s="247" t="s">
        <v>426</v>
      </c>
      <c r="C30" s="247"/>
      <c r="D30" s="247"/>
      <c r="E30" s="248"/>
      <c r="F30" s="687">
        <v>10773000</v>
      </c>
    </row>
    <row r="31" spans="1:6" ht="12.75" customHeight="1">
      <c r="A31" s="254" t="s">
        <v>61</v>
      </c>
      <c r="B31" s="249" t="s">
        <v>251</v>
      </c>
      <c r="C31" s="249"/>
      <c r="D31" s="249"/>
      <c r="E31" s="251">
        <f>SUM(E10:E28)</f>
        <v>252347424</v>
      </c>
      <c r="F31" s="688">
        <f>SUM(F10:F30)</f>
        <v>264722451</v>
      </c>
    </row>
    <row r="32" spans="1:6" ht="12.75" customHeight="1">
      <c r="A32" s="253"/>
      <c r="B32" s="249" t="s">
        <v>404</v>
      </c>
      <c r="C32" s="247"/>
      <c r="D32" s="247"/>
      <c r="E32" s="248"/>
      <c r="F32" s="687"/>
    </row>
    <row r="33" spans="1:36" ht="12.75" customHeight="1">
      <c r="A33" s="246">
        <v>1</v>
      </c>
      <c r="B33" s="247" t="s">
        <v>204</v>
      </c>
      <c r="C33" s="247" t="s">
        <v>252</v>
      </c>
      <c r="D33" s="247">
        <v>102000</v>
      </c>
      <c r="E33" s="248">
        <v>1428000</v>
      </c>
      <c r="F33" s="687">
        <v>1428000</v>
      </c>
    </row>
    <row r="34" spans="1:36" ht="12.75" customHeight="1">
      <c r="A34" s="246">
        <v>2</v>
      </c>
      <c r="B34" s="247" t="s">
        <v>220</v>
      </c>
      <c r="C34" s="247"/>
      <c r="D34" s="247"/>
      <c r="E34" s="248">
        <v>29461985</v>
      </c>
      <c r="F34" s="687">
        <v>30707985</v>
      </c>
    </row>
    <row r="35" spans="1:36" ht="12.75" customHeight="1">
      <c r="A35" s="246">
        <v>3</v>
      </c>
      <c r="B35" s="247" t="s">
        <v>406</v>
      </c>
      <c r="C35" s="247"/>
      <c r="D35" s="247"/>
      <c r="E35" s="248">
        <v>7990025</v>
      </c>
      <c r="F35" s="687">
        <v>7990025</v>
      </c>
    </row>
    <row r="36" spans="1:36" ht="12.75" customHeight="1">
      <c r="A36" s="246">
        <v>4</v>
      </c>
      <c r="B36" s="247" t="s">
        <v>407</v>
      </c>
      <c r="C36" s="247"/>
      <c r="D36" s="247"/>
      <c r="E36" s="248">
        <v>715371</v>
      </c>
      <c r="F36" s="687">
        <v>715371</v>
      </c>
    </row>
    <row r="37" spans="1:36" ht="12.75" customHeight="1">
      <c r="A37" s="246">
        <v>5</v>
      </c>
      <c r="B37" s="247" t="s">
        <v>408</v>
      </c>
      <c r="C37" s="247"/>
      <c r="D37" s="247"/>
      <c r="E37" s="248">
        <v>13672620</v>
      </c>
      <c r="F37" s="687">
        <v>13672620</v>
      </c>
    </row>
    <row r="38" spans="1:36" ht="12.75" customHeight="1">
      <c r="A38" s="246">
        <v>6</v>
      </c>
      <c r="B38" s="247" t="s">
        <v>409</v>
      </c>
      <c r="C38" s="247"/>
      <c r="D38" s="247"/>
      <c r="E38" s="248">
        <v>4964400</v>
      </c>
      <c r="F38" s="687">
        <v>4964400</v>
      </c>
    </row>
    <row r="39" spans="1:36" ht="12.75" customHeight="1">
      <c r="A39" s="246">
        <v>7</v>
      </c>
      <c r="B39" s="247" t="s">
        <v>403</v>
      </c>
      <c r="C39" s="247"/>
      <c r="D39" s="247"/>
      <c r="E39" s="248">
        <v>130000</v>
      </c>
      <c r="F39" s="687">
        <v>130000</v>
      </c>
    </row>
    <row r="40" spans="1:36" ht="12.75" customHeight="1">
      <c r="A40" s="246">
        <v>8</v>
      </c>
      <c r="B40" s="247" t="s">
        <v>410</v>
      </c>
      <c r="C40" s="247"/>
      <c r="D40" s="247"/>
      <c r="E40" s="248">
        <v>7524</v>
      </c>
      <c r="F40" s="687">
        <v>7524</v>
      </c>
    </row>
    <row r="41" spans="1:36" ht="12.75" customHeight="1">
      <c r="A41" s="246">
        <v>9</v>
      </c>
      <c r="B41" s="247" t="s">
        <v>154</v>
      </c>
      <c r="C41" s="247"/>
      <c r="D41" s="247"/>
      <c r="E41" s="248">
        <v>108949</v>
      </c>
      <c r="F41" s="687">
        <v>108949</v>
      </c>
    </row>
    <row r="42" spans="1:36" ht="12.75" customHeight="1">
      <c r="A42" s="254" t="s">
        <v>62</v>
      </c>
      <c r="B42" s="249" t="s">
        <v>405</v>
      </c>
      <c r="C42" s="247"/>
      <c r="D42" s="247"/>
      <c r="E42" s="251">
        <f>SUM(E33:E41)</f>
        <v>58478874</v>
      </c>
      <c r="F42" s="685">
        <f>SUM(F33:F41)</f>
        <v>59724874</v>
      </c>
    </row>
    <row r="43" spans="1:36" ht="12.75" customHeight="1" thickBot="1">
      <c r="A43" s="255"/>
      <c r="B43" s="256" t="s">
        <v>253</v>
      </c>
      <c r="C43" s="244"/>
      <c r="D43" s="244"/>
      <c r="E43" s="257">
        <f>SUM(E31,E42)</f>
        <v>310826298</v>
      </c>
      <c r="F43" s="686">
        <f>SUM(F31,F42)</f>
        <v>324447325</v>
      </c>
    </row>
    <row r="44" spans="1:36" ht="12.75" customHeight="1">
      <c r="A44" s="258"/>
      <c r="B44" s="262"/>
      <c r="C44" s="259"/>
      <c r="D44" s="259"/>
      <c r="E44" s="15"/>
      <c r="F44" s="15"/>
    </row>
    <row r="45" spans="1:36" ht="12.75" customHeight="1">
      <c r="A45" s="258"/>
      <c r="B45" s="260"/>
      <c r="C45" s="259"/>
      <c r="D45" s="259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</row>
    <row r="46" spans="1:36" ht="12.75" customHeight="1">
      <c r="A46" s="258"/>
      <c r="B46" s="259"/>
      <c r="C46" s="259"/>
      <c r="D46" s="259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</row>
    <row r="47" spans="1:36" ht="12.75" customHeight="1">
      <c r="A47" s="258"/>
      <c r="B47" s="15"/>
      <c r="C47" s="15"/>
      <c r="D47" s="259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</row>
    <row r="48" spans="1:36" ht="13.5" customHeight="1">
      <c r="A48" s="258"/>
      <c r="B48" s="262"/>
      <c r="C48" s="262"/>
      <c r="D48" s="259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</row>
    <row r="49" spans="1:36" ht="13.5" customHeight="1">
      <c r="A49" s="258"/>
      <c r="B49" s="262"/>
      <c r="C49" s="262"/>
      <c r="D49" s="259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</row>
    <row r="50" spans="1:36" ht="12.75" customHeight="1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</row>
    <row r="51" spans="1:36" ht="12.75" customHeight="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</row>
    <row r="52" spans="1:36" ht="12.75" customHeight="1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</row>
    <row r="53" spans="1:36" ht="12.75" customHeight="1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</row>
    <row r="54" spans="1:36" ht="12.75" customHeight="1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</row>
    <row r="55" spans="1:36" ht="12.75" customHeight="1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</row>
    <row r="56" spans="1:36" ht="12.75" customHeight="1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</row>
    <row r="57" spans="1:36" ht="12.75" customHeight="1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</row>
    <row r="58" spans="1:36" ht="12.75" customHeight="1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</row>
    <row r="59" spans="1:36" ht="12.75" customHeight="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</row>
    <row r="60" spans="1:36" ht="12.75" customHeight="1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</row>
    <row r="61" spans="1:36" ht="12.75" customHeight="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</row>
    <row r="62" spans="1:36" ht="12.75" customHeight="1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</row>
    <row r="63" spans="1:36" ht="12.75" customHeight="1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</row>
    <row r="64" spans="1:36" ht="12.75" customHeight="1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</row>
    <row r="65" spans="1:36" ht="12.75" customHeight="1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</row>
    <row r="66" spans="1:36" ht="12.75" customHeight="1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</row>
    <row r="67" spans="1:36" ht="12.75" customHeight="1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</row>
    <row r="68" spans="1:36" ht="12.75" customHeight="1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</row>
    <row r="69" spans="1:36" ht="12.75" customHeight="1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</row>
    <row r="70" spans="1:36" ht="12.75" customHeight="1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</row>
    <row r="71" spans="1:36" ht="12.75" customHeight="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</row>
    <row r="72" spans="1:36" ht="12.75" customHeight="1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</row>
    <row r="73" spans="1:36" ht="12.75" customHeight="1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</row>
    <row r="74" spans="1:36" ht="12.75" customHeight="1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</row>
    <row r="75" spans="1:36" ht="12.75" customHeight="1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</row>
    <row r="76" spans="1:36" ht="12.75" customHeight="1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</row>
    <row r="77" spans="1:36" ht="12.75" customHeight="1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</row>
    <row r="78" spans="1:36" ht="12.75" customHeight="1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</row>
    <row r="79" spans="1:36" ht="12.75" customHeight="1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</row>
    <row r="80" spans="1:36" ht="12.75" customHeight="1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</row>
    <row r="81" spans="1:36" ht="12.75" customHeight="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</row>
    <row r="82" spans="1:36" ht="12.75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</row>
    <row r="83" spans="1:36" ht="12.75" customHeight="1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</row>
    <row r="84" spans="1:36" ht="12.75" customHeight="1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</row>
    <row r="85" spans="1:36" ht="12.75" customHeight="1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</row>
    <row r="86" spans="1:36" ht="12.75" customHeight="1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</row>
    <row r="87" spans="1:36" ht="12.75" customHeight="1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</row>
    <row r="88" spans="1:36" ht="12.75" customHeight="1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</row>
    <row r="89" spans="1:36" ht="12.75" customHeight="1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</row>
    <row r="90" spans="1:36" ht="12.75" customHeight="1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</row>
    <row r="91" spans="1:36" ht="12.75" customHeight="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</row>
    <row r="92" spans="1:36" ht="12.75" customHeight="1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</row>
    <row r="93" spans="1:36" ht="12.75" customHeight="1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</row>
    <row r="94" spans="1:36" ht="12.75" customHeight="1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</row>
    <row r="95" spans="1:36" ht="12.75" customHeight="1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</row>
    <row r="96" spans="1:36" ht="12.75" customHeight="1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</row>
    <row r="97" spans="1:36" ht="12.75" customHeight="1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</row>
    <row r="98" spans="1:36" ht="12.75" customHeight="1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</row>
    <row r="99" spans="1:36" ht="12.75" customHeight="1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</row>
    <row r="100" spans="1:36" ht="12.75" customHeight="1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</row>
    <row r="101" spans="1:36" ht="12.75" customHeight="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</row>
    <row r="102" spans="1:36" ht="12.75" customHeight="1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</row>
    <row r="103" spans="1:36" ht="12.75" customHeight="1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</row>
    <row r="104" spans="1:36" ht="12.75" customHeight="1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</row>
    <row r="105" spans="1:36" ht="12.75" customHeight="1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</row>
    <row r="106" spans="1:36" ht="12.75" customHeight="1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</row>
    <row r="107" spans="1:36" ht="12.75" customHeight="1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</row>
    <row r="108" spans="1:36" ht="12.75" customHeight="1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</row>
    <row r="109" spans="1:36" ht="12.75" customHeight="1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</row>
    <row r="110" spans="1:36" ht="12.75" customHeight="1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</row>
    <row r="111" spans="1:36" ht="12.75" customHeight="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</row>
    <row r="112" spans="1:36" ht="12.75" customHeight="1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</row>
    <row r="113" spans="1:36" ht="12.75" customHeight="1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</row>
  </sheetData>
  <sheetProtection selectLockedCells="1" selectUnlockedCells="1"/>
  <mergeCells count="7">
    <mergeCell ref="D7:D8"/>
    <mergeCell ref="A1:F1"/>
    <mergeCell ref="A3:F3"/>
    <mergeCell ref="A4:F4"/>
    <mergeCell ref="A5:F5"/>
    <mergeCell ref="C7:C8"/>
    <mergeCell ref="B7:B8"/>
  </mergeCells>
  <phoneticPr fontId="3" type="noConversion"/>
  <pageMargins left="0.98425196850393704" right="0.98425196850393704" top="0.39370078740157483" bottom="0.19685039370078741" header="0" footer="0"/>
  <pageSetup paperSize="9" firstPageNumber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2"/>
  <sheetViews>
    <sheetView workbookViewId="0">
      <selection activeCell="F1" sqref="F1:I1"/>
    </sheetView>
  </sheetViews>
  <sheetFormatPr defaultColWidth="8.7109375" defaultRowHeight="12.75" customHeight="1"/>
  <cols>
    <col min="1" max="1" width="4.7109375" style="1" customWidth="1"/>
    <col min="2" max="2" width="35.42578125" style="1" customWidth="1"/>
    <col min="3" max="3" width="9.7109375" style="1" customWidth="1"/>
    <col min="4" max="5" width="11" style="1" customWidth="1"/>
    <col min="6" max="6" width="37.5703125" style="1" customWidth="1"/>
    <col min="7" max="7" width="8.7109375" style="1"/>
    <col min="8" max="8" width="10.42578125" style="1" customWidth="1"/>
    <col min="9" max="16384" width="8.7109375" style="1"/>
  </cols>
  <sheetData>
    <row r="1" spans="1:9" ht="12.75" customHeight="1">
      <c r="F1" s="987" t="s">
        <v>743</v>
      </c>
      <c r="G1" s="998"/>
      <c r="H1" s="998"/>
      <c r="I1" s="998"/>
    </row>
    <row r="3" spans="1:9" ht="12.75" customHeight="1">
      <c r="A3" s="999" t="s">
        <v>730</v>
      </c>
      <c r="B3" s="999"/>
      <c r="C3" s="999"/>
      <c r="D3" s="999"/>
      <c r="E3" s="999"/>
      <c r="F3" s="999"/>
      <c r="G3" s="998"/>
      <c r="H3" s="998"/>
      <c r="I3" s="998"/>
    </row>
    <row r="4" spans="1:9" ht="12.75" customHeight="1">
      <c r="A4" s="999" t="s">
        <v>731</v>
      </c>
      <c r="B4" s="999"/>
      <c r="C4" s="999"/>
      <c r="D4" s="999"/>
      <c r="E4" s="999"/>
      <c r="F4" s="999"/>
      <c r="G4" s="998"/>
      <c r="H4" s="998"/>
      <c r="I4" s="998"/>
    </row>
    <row r="5" spans="1:9" ht="15.75" customHeight="1">
      <c r="A5" s="27"/>
      <c r="B5" s="27"/>
      <c r="C5" s="27"/>
      <c r="D5" s="27"/>
      <c r="E5" s="27"/>
      <c r="F5" s="27"/>
    </row>
    <row r="6" spans="1:9" ht="15.75" customHeight="1">
      <c r="A6" s="27"/>
      <c r="B6" s="27"/>
      <c r="C6" s="27"/>
      <c r="D6" s="27"/>
      <c r="E6" s="27"/>
      <c r="F6" s="27"/>
      <c r="G6" s="28" t="s">
        <v>1</v>
      </c>
    </row>
    <row r="7" spans="1:9" ht="12.75" customHeight="1">
      <c r="A7" s="7" t="s">
        <v>52</v>
      </c>
      <c r="B7" s="29" t="s">
        <v>63</v>
      </c>
      <c r="C7" s="240">
        <v>2013</v>
      </c>
      <c r="D7" s="691">
        <v>2013</v>
      </c>
      <c r="E7" s="693">
        <v>2013</v>
      </c>
      <c r="F7" s="29" t="s">
        <v>64</v>
      </c>
      <c r="G7" s="391">
        <v>2013</v>
      </c>
      <c r="H7" s="420">
        <v>2013</v>
      </c>
      <c r="I7" s="420">
        <v>2013</v>
      </c>
    </row>
    <row r="8" spans="1:9" ht="12.75" customHeight="1">
      <c r="A8" s="30"/>
      <c r="B8" s="31"/>
      <c r="C8" s="32" t="s">
        <v>301</v>
      </c>
      <c r="D8" s="692" t="s">
        <v>387</v>
      </c>
      <c r="E8" s="694" t="s">
        <v>420</v>
      </c>
      <c r="F8" s="31"/>
      <c r="G8" s="392" t="s">
        <v>301</v>
      </c>
      <c r="H8" s="421" t="s">
        <v>387</v>
      </c>
      <c r="I8" s="421" t="s">
        <v>420</v>
      </c>
    </row>
    <row r="9" spans="1:9" ht="12.75" customHeight="1">
      <c r="A9" s="8" t="s">
        <v>65</v>
      </c>
      <c r="B9" s="33" t="s">
        <v>66</v>
      </c>
      <c r="C9" s="34"/>
      <c r="D9" s="34"/>
      <c r="E9" s="34"/>
      <c r="F9" s="33" t="s">
        <v>67</v>
      </c>
      <c r="G9" s="112"/>
      <c r="H9" s="123"/>
      <c r="I9" s="696"/>
    </row>
    <row r="10" spans="1:9" ht="12.75" customHeight="1">
      <c r="A10" s="35" t="s">
        <v>68</v>
      </c>
      <c r="B10" s="36" t="s">
        <v>115</v>
      </c>
      <c r="C10" s="20">
        <f ca="1">'2.sz. mell.'!C14</f>
        <v>68900</v>
      </c>
      <c r="D10" s="20">
        <f ca="1">'2.sz. mell.'!D14</f>
        <v>82080</v>
      </c>
      <c r="E10" s="390">
        <f ca="1">'1.sz. mell.'!B49</f>
        <v>88577</v>
      </c>
      <c r="F10" s="36" t="s">
        <v>307</v>
      </c>
      <c r="G10" s="393">
        <f ca="1">'3. sz. mell.'!E259</f>
        <v>180325</v>
      </c>
      <c r="H10" s="499">
        <v>209156</v>
      </c>
      <c r="I10" s="152">
        <f ca="1">'3. sz. mell.'!E261</f>
        <v>201697</v>
      </c>
    </row>
    <row r="11" spans="1:9" ht="12.75" customHeight="1">
      <c r="A11" s="35" t="s">
        <v>69</v>
      </c>
      <c r="B11" s="365" t="s">
        <v>117</v>
      </c>
      <c r="C11" s="366">
        <f ca="1">SUM('2.sz. mell.'!C22,'2.sz. mell.'!C29,'2.sz. mell.'!C31)</f>
        <v>161947</v>
      </c>
      <c r="D11" s="366">
        <f ca="1">SUM('2.sz. mell.'!D22,'2.sz. mell.'!D29,'2.sz. mell.'!D31)</f>
        <v>161947</v>
      </c>
      <c r="E11" s="689">
        <f ca="1">'1.sz. mell.'!C49</f>
        <v>160116</v>
      </c>
      <c r="F11" s="19" t="s">
        <v>308</v>
      </c>
      <c r="G11" s="393">
        <f ca="1">'3. sz. mell.'!F259</f>
        <v>47718</v>
      </c>
      <c r="H11" s="500">
        <v>53068</v>
      </c>
      <c r="I11" s="152">
        <f ca="1">'3. sz. mell.'!F261</f>
        <v>49535</v>
      </c>
    </row>
    <row r="12" spans="1:9" ht="12.75" customHeight="1">
      <c r="A12" s="35" t="s">
        <v>70</v>
      </c>
      <c r="B12" s="365" t="s">
        <v>273</v>
      </c>
      <c r="C12" s="366">
        <f ca="1">'2.sz. mell.'!C42</f>
        <v>221747</v>
      </c>
      <c r="D12" s="366">
        <f ca="1">'2.sz. mell.'!D42-2620</f>
        <v>316947</v>
      </c>
      <c r="E12" s="689">
        <f ca="1">'1.sz. mell.'!D49</f>
        <v>324447</v>
      </c>
      <c r="F12" s="19" t="s">
        <v>179</v>
      </c>
      <c r="G12" s="393">
        <f ca="1">'3. sz. mell.'!G259+'3. sz. mell.'!G265+'3. sz. mell.'!G271</f>
        <v>144548</v>
      </c>
      <c r="H12" s="500">
        <v>149656</v>
      </c>
      <c r="I12" s="152">
        <f ca="1">'3. sz. mell.'!G261+'3. sz. mell.'!G267+'3. sz. mell.'!G273</f>
        <v>138829</v>
      </c>
    </row>
    <row r="13" spans="1:9" ht="12.75" customHeight="1">
      <c r="A13" s="35" t="s">
        <v>71</v>
      </c>
      <c r="B13" s="19" t="s">
        <v>281</v>
      </c>
      <c r="C13" s="20">
        <f ca="1">'2.sz. mell.'!C50</f>
        <v>29486</v>
      </c>
      <c r="D13" s="20">
        <f ca="1">'2.sz. mell.'!D50</f>
        <v>53774</v>
      </c>
      <c r="E13" s="690">
        <f ca="1">'1.sz. mell.'!F49</f>
        <v>46304</v>
      </c>
      <c r="F13" s="19" t="s">
        <v>180</v>
      </c>
      <c r="G13" s="393">
        <f ca="1">'3. sz. mell.'!H259-7500</f>
        <v>5760</v>
      </c>
      <c r="H13" s="500">
        <v>13457</v>
      </c>
      <c r="I13" s="152">
        <f ca="1">'3. sz. mell.'!H261</f>
        <v>14625</v>
      </c>
    </row>
    <row r="14" spans="1:9" ht="12.75" customHeight="1">
      <c r="A14" s="35" t="s">
        <v>72</v>
      </c>
      <c r="B14" s="19" t="s">
        <v>303</v>
      </c>
      <c r="C14" s="20">
        <f ca="1">'2.sz. mell.'!C56</f>
        <v>2846</v>
      </c>
      <c r="D14" s="20">
        <f ca="1">'2.sz. mell.'!D56</f>
        <v>6949</v>
      </c>
      <c r="E14" s="690">
        <f ca="1">'1.sz. mell.'!H49</f>
        <v>7094</v>
      </c>
      <c r="F14" s="19" t="s">
        <v>309</v>
      </c>
      <c r="G14" s="393">
        <f ca="1">'3. sz. mell.'!I259</f>
        <v>21008</v>
      </c>
      <c r="H14" s="500">
        <v>81786</v>
      </c>
      <c r="I14" s="152">
        <f ca="1">'3. sz. mell.'!I261</f>
        <v>81322</v>
      </c>
    </row>
    <row r="15" spans="1:9" ht="12.75" customHeight="1">
      <c r="A15" s="35" t="s">
        <v>73</v>
      </c>
      <c r="B15" s="19" t="s">
        <v>305</v>
      </c>
      <c r="C15" s="20">
        <f ca="1">'2.sz. mell.'!C60</f>
        <v>1887</v>
      </c>
      <c r="D15" s="20">
        <f ca="1">'2.sz. mell.'!D60</f>
        <v>1887</v>
      </c>
      <c r="E15" s="690">
        <f ca="1">'1.sz. mell.'!J14</f>
        <v>1647</v>
      </c>
      <c r="F15" s="19" t="s">
        <v>310</v>
      </c>
      <c r="G15" s="393">
        <f ca="1">'3. sz. mell.'!J259</f>
        <v>89870</v>
      </c>
      <c r="H15" s="500">
        <v>90370</v>
      </c>
      <c r="I15" s="152">
        <f ca="1">'3. sz. mell.'!J261</f>
        <v>90390</v>
      </c>
    </row>
    <row r="16" spans="1:9" ht="12.75" customHeight="1">
      <c r="A16" s="35" t="s">
        <v>74</v>
      </c>
      <c r="B16" s="19" t="s">
        <v>291</v>
      </c>
      <c r="C16" s="20">
        <f ca="1">'2.sz. mell.'!C62</f>
        <v>7700</v>
      </c>
      <c r="D16" s="20">
        <f ca="1">'2.sz. mell.'!D62</f>
        <v>6017</v>
      </c>
      <c r="E16" s="690">
        <f ca="1">'2.sz. mell.'!H62+211</f>
        <v>6017</v>
      </c>
      <c r="F16" s="19" t="s">
        <v>311</v>
      </c>
      <c r="G16" s="393">
        <f ca="1">'3. sz. mell.'!K259</f>
        <v>27072</v>
      </c>
      <c r="H16" s="501">
        <v>30709</v>
      </c>
      <c r="I16" s="152">
        <f ca="1">'3. sz. mell.'!K261</f>
        <v>27072</v>
      </c>
    </row>
    <row r="17" spans="1:9" ht="12.75" customHeight="1">
      <c r="A17" s="35" t="s">
        <v>75</v>
      </c>
      <c r="B17" s="9" t="s">
        <v>121</v>
      </c>
      <c r="C17" s="20">
        <f ca="1">'2.sz. mell.'!C67</f>
        <v>0</v>
      </c>
      <c r="D17" s="20">
        <f ca="1">'2.sz. mell.'!D67</f>
        <v>0</v>
      </c>
      <c r="E17" s="20"/>
      <c r="F17" s="9" t="s">
        <v>390</v>
      </c>
      <c r="G17" s="393"/>
      <c r="H17" s="152">
        <v>5582</v>
      </c>
      <c r="I17" s="684"/>
    </row>
    <row r="18" spans="1:9" ht="12.75" customHeight="1">
      <c r="A18" s="38" t="s">
        <v>79</v>
      </c>
      <c r="B18" s="39" t="s">
        <v>80</v>
      </c>
      <c r="C18" s="40">
        <f ca="1">SUM(C10:C17)</f>
        <v>494513</v>
      </c>
      <c r="D18" s="40">
        <f ca="1">SUM(D10:D17)</f>
        <v>629601</v>
      </c>
      <c r="E18" s="40">
        <f ca="1">SUM(E10:E17)</f>
        <v>634202</v>
      </c>
      <c r="F18" s="39" t="s">
        <v>80</v>
      </c>
      <c r="G18" s="394">
        <f>SUM(G10:G17)</f>
        <v>516301</v>
      </c>
      <c r="H18" s="502">
        <v>633784</v>
      </c>
      <c r="I18" s="695">
        <f>SUM(I10:I17)</f>
        <v>603470</v>
      </c>
    </row>
    <row r="19" spans="1:9" ht="12.75" customHeight="1">
      <c r="A19" s="41" t="s">
        <v>81</v>
      </c>
      <c r="B19" s="42" t="s">
        <v>82</v>
      </c>
      <c r="C19" s="20"/>
      <c r="D19" s="390"/>
      <c r="E19" s="390"/>
      <c r="F19" s="42" t="s">
        <v>83</v>
      </c>
      <c r="G19" s="393"/>
      <c r="H19" s="152"/>
      <c r="I19" s="684"/>
    </row>
    <row r="20" spans="1:9" ht="12.75" customHeight="1">
      <c r="A20" s="43" t="s">
        <v>84</v>
      </c>
      <c r="B20" s="9" t="s">
        <v>302</v>
      </c>
      <c r="C20" s="20">
        <f ca="1">'2.sz. mell.'!C47</f>
        <v>1128316</v>
      </c>
      <c r="D20" s="20">
        <f ca="1">'2.sz. mell.'!D47</f>
        <v>1128316</v>
      </c>
      <c r="E20" s="20">
        <f ca="1">'1.sz. mell.'!E49</f>
        <v>31549</v>
      </c>
      <c r="F20" s="9" t="s">
        <v>312</v>
      </c>
      <c r="G20" s="393">
        <f ca="1">'3. sz. mell.'!L259+7500</f>
        <v>39500</v>
      </c>
      <c r="H20" s="500">
        <v>67105</v>
      </c>
      <c r="I20" s="152">
        <f ca="1">'3. sz. mell.'!L261</f>
        <v>59648</v>
      </c>
    </row>
    <row r="21" spans="1:9" ht="12.75" customHeight="1">
      <c r="A21" s="8" t="s">
        <v>85</v>
      </c>
      <c r="B21" s="36" t="s">
        <v>282</v>
      </c>
      <c r="C21" s="21">
        <f ca="1">'2.sz. mell.'!C51</f>
        <v>700968</v>
      </c>
      <c r="D21" s="21">
        <f ca="1">'2.sz. mell.'!D51</f>
        <v>869549</v>
      </c>
      <c r="E21" s="390">
        <f ca="1">'1.sz. mell.'!G49</f>
        <v>170643</v>
      </c>
      <c r="F21" s="36" t="s">
        <v>313</v>
      </c>
      <c r="G21" s="395"/>
      <c r="H21" s="503">
        <v>979</v>
      </c>
      <c r="I21" s="684"/>
    </row>
    <row r="22" spans="1:9" ht="12.75" customHeight="1">
      <c r="A22" s="35" t="s">
        <v>86</v>
      </c>
      <c r="B22" s="19" t="s">
        <v>304</v>
      </c>
      <c r="C22" s="20">
        <f ca="1">'2.sz. mell.'!C57</f>
        <v>3448002</v>
      </c>
      <c r="D22" s="20">
        <f ca="1">'2.sz. mell.'!D57+2620</f>
        <v>3450622</v>
      </c>
      <c r="E22" s="690">
        <f ca="1">'1.sz. mell.'!I49</f>
        <v>2157527</v>
      </c>
      <c r="F22" s="19" t="s">
        <v>123</v>
      </c>
      <c r="G22" s="393">
        <f ca="1">'3. sz. mell.'!N259</f>
        <v>400000</v>
      </c>
      <c r="H22" s="500">
        <v>404000</v>
      </c>
      <c r="I22" s="152">
        <f ca="1">'3. sz. mell.'!N261</f>
        <v>243952</v>
      </c>
    </row>
    <row r="23" spans="1:9" ht="12.75" customHeight="1">
      <c r="A23" s="35" t="s">
        <v>87</v>
      </c>
      <c r="B23" s="19" t="s">
        <v>306</v>
      </c>
      <c r="C23" s="20">
        <f ca="1">'2.sz. mell.'!C63</f>
        <v>487314</v>
      </c>
      <c r="D23" s="20">
        <f ca="1">'2.sz. mell.'!D63</f>
        <v>511671</v>
      </c>
      <c r="E23" s="690">
        <f ca="1">'2.sz. mell.'!H63</f>
        <v>305567</v>
      </c>
      <c r="F23" s="19" t="s">
        <v>37</v>
      </c>
      <c r="G23" s="393"/>
      <c r="H23" s="152"/>
      <c r="I23" s="684"/>
    </row>
    <row r="24" spans="1:9" ht="12.75" customHeight="1">
      <c r="A24" s="35" t="s">
        <v>88</v>
      </c>
      <c r="B24" s="19" t="s">
        <v>122</v>
      </c>
      <c r="C24" s="20">
        <f ca="1">'2.sz. mell.'!C68</f>
        <v>0</v>
      </c>
      <c r="D24" s="20">
        <f ca="1">'2.sz. mell.'!D68</f>
        <v>0</v>
      </c>
      <c r="E24" s="690"/>
      <c r="F24" s="19" t="s">
        <v>38</v>
      </c>
      <c r="G24" s="393">
        <f ca="1">'3. sz. mell.'!M259+'3. sz. mell.'!M271</f>
        <v>5303312</v>
      </c>
      <c r="H24" s="500">
        <v>5483891</v>
      </c>
      <c r="I24" s="152">
        <f ca="1">'3. sz. mell.'!M261+'3. sz. mell.'!M273</f>
        <v>2389395</v>
      </c>
    </row>
    <row r="25" spans="1:9" ht="12.75" customHeight="1">
      <c r="A25" s="41" t="s">
        <v>93</v>
      </c>
      <c r="B25" s="45" t="s">
        <v>80</v>
      </c>
      <c r="C25" s="336">
        <f>SUM(C20:C24)</f>
        <v>5764600</v>
      </c>
      <c r="D25" s="336">
        <f>SUM(D20:D24)</f>
        <v>5960158</v>
      </c>
      <c r="E25" s="336">
        <f>SUM(E20:E24)</f>
        <v>2665286</v>
      </c>
      <c r="F25" s="45" t="s">
        <v>92</v>
      </c>
      <c r="G25" s="396">
        <f>SUM(G20:G24)</f>
        <v>5742812</v>
      </c>
      <c r="H25" s="504">
        <v>5955975</v>
      </c>
      <c r="I25" s="695">
        <f>SUM(I20:I24)</f>
        <v>2692995</v>
      </c>
    </row>
    <row r="26" spans="1:9" ht="12.75" customHeight="1">
      <c r="A26" s="46" t="s">
        <v>181</v>
      </c>
      <c r="B26" s="44" t="s">
        <v>94</v>
      </c>
      <c r="C26" s="24">
        <f>SUM(C18,C25)</f>
        <v>6259113</v>
      </c>
      <c r="D26" s="24">
        <f>SUM(D18,D25)</f>
        <v>6589759</v>
      </c>
      <c r="E26" s="24">
        <f>SUM(E18,E25)</f>
        <v>3299488</v>
      </c>
      <c r="F26" s="45" t="s">
        <v>95</v>
      </c>
      <c r="G26" s="396">
        <f>SUM(G25,G18)</f>
        <v>6259113</v>
      </c>
      <c r="H26" s="504">
        <v>6589759</v>
      </c>
      <c r="I26" s="695">
        <f>SUM(I25,I18)</f>
        <v>3296465</v>
      </c>
    </row>
    <row r="28" spans="1:9" ht="12.75" customHeight="1">
      <c r="B28" s="47" t="s">
        <v>400</v>
      </c>
      <c r="C28" s="48">
        <f>C18-G18</f>
        <v>-21788</v>
      </c>
      <c r="D28" s="48">
        <f>D18-H18</f>
        <v>-4183</v>
      </c>
      <c r="E28" s="48">
        <f>E18-I18</f>
        <v>30732</v>
      </c>
    </row>
    <row r="29" spans="1:9" ht="12.75" customHeight="1">
      <c r="B29" s="47" t="s">
        <v>401</v>
      </c>
      <c r="C29" s="48">
        <f t="shared" ref="C29:E30" si="0">C25-G25</f>
        <v>21788</v>
      </c>
      <c r="D29" s="48">
        <f t="shared" si="0"/>
        <v>4183</v>
      </c>
      <c r="E29" s="48">
        <f t="shared" si="0"/>
        <v>-27709</v>
      </c>
    </row>
    <row r="30" spans="1:9" ht="12.75" customHeight="1">
      <c r="B30" s="47" t="s">
        <v>399</v>
      </c>
      <c r="C30" s="48">
        <f t="shared" si="0"/>
        <v>0</v>
      </c>
      <c r="D30" s="48">
        <f t="shared" si="0"/>
        <v>0</v>
      </c>
      <c r="E30" s="48">
        <f t="shared" si="0"/>
        <v>3023</v>
      </c>
    </row>
    <row r="32" spans="1:9" ht="12.75" customHeight="1">
      <c r="B32" s="102"/>
    </row>
  </sheetData>
  <sheetProtection selectLockedCells="1" selectUnlockedCells="1"/>
  <mergeCells count="3">
    <mergeCell ref="F1:I1"/>
    <mergeCell ref="A3:I3"/>
    <mergeCell ref="A4:I4"/>
  </mergeCells>
  <phoneticPr fontId="3" type="noConversion"/>
  <pageMargins left="0.19685039370078741" right="0.19685039370078741" top="0.39370078740157483" bottom="0.19685039370078741" header="0" footer="0"/>
  <pageSetup paperSize="9" firstPageNumber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O35"/>
  <sheetViews>
    <sheetView workbookViewId="0">
      <selection activeCell="H1" sqref="H1:N1"/>
    </sheetView>
  </sheetViews>
  <sheetFormatPr defaultColWidth="8.7109375" defaultRowHeight="12.75" customHeight="1"/>
  <cols>
    <col min="1" max="1" width="2.7109375" style="1" customWidth="1"/>
    <col min="2" max="2" width="25.28515625" style="1" customWidth="1"/>
    <col min="3" max="3" width="8.140625" style="1" customWidth="1"/>
    <col min="4" max="4" width="8.42578125" style="1" customWidth="1"/>
    <col min="5" max="16384" width="8.7109375" style="1"/>
  </cols>
  <sheetData>
    <row r="1" spans="1:14" ht="12.75" customHeight="1">
      <c r="H1" s="1001" t="s">
        <v>744</v>
      </c>
      <c r="I1" s="1002"/>
      <c r="J1" s="1002"/>
      <c r="K1" s="1002"/>
      <c r="L1" s="1002"/>
      <c r="M1" s="1002"/>
      <c r="N1" s="1002"/>
    </row>
    <row r="4" spans="1:14" ht="12.75" customHeight="1">
      <c r="A4" s="1004" t="s">
        <v>732</v>
      </c>
      <c r="B4" s="1004"/>
      <c r="C4" s="1004"/>
      <c r="D4" s="1004"/>
      <c r="E4" s="1004"/>
      <c r="F4" s="1004"/>
      <c r="G4" s="1004"/>
      <c r="H4" s="1004"/>
      <c r="I4" s="1004"/>
      <c r="J4" s="1004"/>
      <c r="K4" s="1004"/>
      <c r="L4" s="1004"/>
      <c r="M4" s="1004"/>
      <c r="N4" s="1004"/>
    </row>
    <row r="5" spans="1:14" ht="12.75" customHeight="1">
      <c r="A5" s="1004" t="s">
        <v>315</v>
      </c>
      <c r="B5" s="1004"/>
      <c r="C5" s="1004"/>
      <c r="D5" s="1004"/>
      <c r="E5" s="1004"/>
      <c r="F5" s="1004"/>
      <c r="G5" s="1004"/>
      <c r="H5" s="1004"/>
      <c r="I5" s="1004"/>
      <c r="J5" s="1004"/>
      <c r="K5" s="1004"/>
      <c r="L5" s="1004"/>
      <c r="M5" s="1004"/>
      <c r="N5" s="1004"/>
    </row>
    <row r="6" spans="1:14" ht="12.75" customHeight="1" thickBot="1"/>
    <row r="7" spans="1:14" ht="12.75" customHeight="1">
      <c r="A7" s="49" t="s">
        <v>96</v>
      </c>
      <c r="B7" s="50" t="s">
        <v>97</v>
      </c>
      <c r="C7" s="1005" t="s">
        <v>50</v>
      </c>
      <c r="D7" s="1005"/>
      <c r="E7" s="1005" t="s">
        <v>98</v>
      </c>
      <c r="F7" s="1005"/>
      <c r="G7" s="1005" t="s">
        <v>99</v>
      </c>
      <c r="H7" s="1005"/>
      <c r="I7" s="1005" t="s">
        <v>27</v>
      </c>
      <c r="J7" s="1005"/>
      <c r="K7" s="1005" t="s">
        <v>100</v>
      </c>
      <c r="L7" s="1005"/>
      <c r="M7" s="1006" t="s">
        <v>101</v>
      </c>
      <c r="N7" s="1006"/>
    </row>
    <row r="8" spans="1:14" ht="13.5" customHeight="1" thickBot="1">
      <c r="A8" s="51" t="s">
        <v>102</v>
      </c>
      <c r="B8" s="52"/>
      <c r="C8" s="1000" t="s">
        <v>103</v>
      </c>
      <c r="D8" s="1000"/>
      <c r="E8" s="1000" t="s">
        <v>104</v>
      </c>
      <c r="F8" s="1000"/>
      <c r="G8" s="1000" t="s">
        <v>103</v>
      </c>
      <c r="H8" s="1000"/>
      <c r="I8" s="53"/>
      <c r="J8" s="53"/>
      <c r="K8" s="1000" t="s">
        <v>105</v>
      </c>
      <c r="L8" s="1000"/>
      <c r="M8" s="1003"/>
      <c r="N8" s="1003"/>
    </row>
    <row r="9" spans="1:14" ht="12.75" customHeight="1">
      <c r="A9" s="160"/>
      <c r="B9" s="161"/>
      <c r="C9" s="155">
        <v>2013</v>
      </c>
      <c r="D9" s="155">
        <v>2013</v>
      </c>
      <c r="E9" s="162">
        <v>2013</v>
      </c>
      <c r="F9" s="162">
        <v>2013</v>
      </c>
      <c r="G9" s="162">
        <v>2013</v>
      </c>
      <c r="H9" s="162">
        <v>2013</v>
      </c>
      <c r="I9" s="162">
        <v>2013</v>
      </c>
      <c r="J9" s="162">
        <v>2013</v>
      </c>
      <c r="K9" s="162">
        <v>2013</v>
      </c>
      <c r="L9" s="162">
        <v>2013</v>
      </c>
      <c r="M9" s="163">
        <v>2012</v>
      </c>
      <c r="N9" s="163">
        <v>2013</v>
      </c>
    </row>
    <row r="10" spans="1:14" ht="12.75" customHeight="1">
      <c r="A10" s="160"/>
      <c r="B10" s="164"/>
      <c r="C10" s="697" t="s">
        <v>389</v>
      </c>
      <c r="D10" s="697" t="s">
        <v>427</v>
      </c>
      <c r="E10" s="698" t="s">
        <v>389</v>
      </c>
      <c r="F10" s="698" t="s">
        <v>417</v>
      </c>
      <c r="G10" s="698" t="s">
        <v>389</v>
      </c>
      <c r="H10" s="698" t="s">
        <v>417</v>
      </c>
      <c r="I10" s="698" t="s">
        <v>389</v>
      </c>
      <c r="J10" s="698" t="s">
        <v>417</v>
      </c>
      <c r="K10" s="698" t="s">
        <v>389</v>
      </c>
      <c r="L10" s="698" t="s">
        <v>417</v>
      </c>
      <c r="M10" s="699" t="s">
        <v>389</v>
      </c>
      <c r="N10" s="699" t="s">
        <v>427</v>
      </c>
    </row>
    <row r="11" spans="1:14" ht="12.75" customHeight="1">
      <c r="A11" s="160" t="s">
        <v>65</v>
      </c>
      <c r="B11" s="367" t="s">
        <v>106</v>
      </c>
      <c r="C11" s="367"/>
      <c r="D11" s="367"/>
      <c r="E11" s="367"/>
      <c r="F11" s="367"/>
      <c r="G11" s="367"/>
      <c r="H11" s="367"/>
      <c r="I11" s="367"/>
      <c r="J11" s="367"/>
      <c r="K11" s="367"/>
      <c r="L11" s="368"/>
      <c r="M11" s="369"/>
      <c r="N11" s="369"/>
    </row>
    <row r="12" spans="1:14" ht="12.75" customHeight="1">
      <c r="A12" s="160"/>
      <c r="B12" s="367" t="s">
        <v>348</v>
      </c>
      <c r="C12" s="370">
        <v>227700</v>
      </c>
      <c r="D12" s="370">
        <v>227700</v>
      </c>
      <c r="E12" s="370">
        <v>14742</v>
      </c>
      <c r="F12" s="370">
        <v>14742</v>
      </c>
      <c r="G12" s="370">
        <v>17710</v>
      </c>
      <c r="H12" s="370">
        <v>17710</v>
      </c>
      <c r="I12" s="370">
        <v>144469</v>
      </c>
      <c r="J12" s="370">
        <v>144469</v>
      </c>
      <c r="K12" s="371">
        <f>I12/C12*100%</f>
        <v>0.63447079490557756</v>
      </c>
      <c r="L12" s="372">
        <f>J12/D12*100%</f>
        <v>0.63447079490557756</v>
      </c>
      <c r="M12" s="373">
        <f>C12-I12</f>
        <v>83231</v>
      </c>
      <c r="N12" s="373">
        <f>D12-J12</f>
        <v>83231</v>
      </c>
    </row>
    <row r="13" spans="1:14" ht="12.75" customHeight="1">
      <c r="A13" s="170"/>
      <c r="B13" s="374" t="s">
        <v>107</v>
      </c>
      <c r="C13" s="375"/>
      <c r="D13" s="375"/>
      <c r="E13" s="375"/>
      <c r="F13" s="375"/>
      <c r="G13" s="375"/>
      <c r="H13" s="375"/>
      <c r="I13" s="375"/>
      <c r="J13" s="375"/>
      <c r="K13" s="376"/>
      <c r="L13" s="377"/>
      <c r="M13" s="378"/>
      <c r="N13" s="378"/>
    </row>
    <row r="14" spans="1:14" ht="12.75" customHeight="1">
      <c r="A14" s="160"/>
      <c r="B14" s="164" t="s">
        <v>60</v>
      </c>
      <c r="C14" s="700">
        <v>28000</v>
      </c>
      <c r="D14" s="700">
        <v>27989</v>
      </c>
      <c r="E14" s="166">
        <v>23782</v>
      </c>
      <c r="F14" s="166">
        <v>23782</v>
      </c>
      <c r="G14" s="166">
        <v>3912</v>
      </c>
      <c r="H14" s="166">
        <v>3323</v>
      </c>
      <c r="I14" s="166">
        <f>G14+E14</f>
        <v>27694</v>
      </c>
      <c r="J14" s="166">
        <f>H14+F14</f>
        <v>27105</v>
      </c>
      <c r="K14" s="177">
        <f>I14/C14*100%</f>
        <v>0.9890714285714286</v>
      </c>
      <c r="L14" s="177">
        <f>J14/D14*100%</f>
        <v>0.9684161634928008</v>
      </c>
      <c r="M14" s="169">
        <f>C14-I14</f>
        <v>306</v>
      </c>
      <c r="N14" s="169">
        <f>D14-J14</f>
        <v>884</v>
      </c>
    </row>
    <row r="15" spans="1:14" ht="12.75" customHeight="1">
      <c r="A15" s="170"/>
      <c r="B15" s="161"/>
      <c r="C15" s="171"/>
      <c r="D15" s="171"/>
      <c r="E15" s="171"/>
      <c r="F15" s="171"/>
      <c r="G15" s="171"/>
      <c r="H15" s="171"/>
      <c r="I15" s="171"/>
      <c r="J15" s="171"/>
      <c r="K15" s="173"/>
      <c r="L15" s="172"/>
      <c r="M15" s="175"/>
      <c r="N15" s="175"/>
    </row>
    <row r="16" spans="1:14" ht="12.75" customHeight="1">
      <c r="A16" s="160"/>
      <c r="B16" s="178" t="s">
        <v>108</v>
      </c>
      <c r="C16" s="700">
        <v>10000</v>
      </c>
      <c r="D16" s="700">
        <v>8791</v>
      </c>
      <c r="E16" s="166">
        <v>2834</v>
      </c>
      <c r="F16" s="166">
        <v>2834</v>
      </c>
      <c r="G16" s="166">
        <v>1722</v>
      </c>
      <c r="H16" s="166">
        <v>983</v>
      </c>
      <c r="I16" s="166">
        <f>E16+G16</f>
        <v>4556</v>
      </c>
      <c r="J16" s="166">
        <f>F16+H16</f>
        <v>3817</v>
      </c>
      <c r="K16" s="177">
        <f>I16/C16*100%</f>
        <v>0.4556</v>
      </c>
      <c r="L16" s="177">
        <f>J16/D16*100%</f>
        <v>0.4341940621089751</v>
      </c>
      <c r="M16" s="169">
        <f>C16-I16</f>
        <v>5444</v>
      </c>
      <c r="N16" s="169">
        <f>D16-J16</f>
        <v>4974</v>
      </c>
    </row>
    <row r="17" spans="1:15" ht="12.75" customHeight="1">
      <c r="A17" s="170"/>
      <c r="B17" s="161"/>
      <c r="C17" s="179"/>
      <c r="D17" s="179"/>
      <c r="E17" s="171"/>
      <c r="F17" s="171"/>
      <c r="G17" s="171"/>
      <c r="H17" s="171"/>
      <c r="I17" s="171"/>
      <c r="J17" s="171"/>
      <c r="K17" s="173"/>
      <c r="L17" s="172"/>
      <c r="M17" s="175"/>
      <c r="N17" s="175"/>
    </row>
    <row r="18" spans="1:15" ht="12.75" customHeight="1">
      <c r="A18" s="160"/>
      <c r="B18" s="164" t="s">
        <v>58</v>
      </c>
      <c r="C18" s="167">
        <v>23226</v>
      </c>
      <c r="D18" s="167">
        <v>20656</v>
      </c>
      <c r="E18" s="166">
        <v>5813</v>
      </c>
      <c r="F18" s="166">
        <v>5813</v>
      </c>
      <c r="G18" s="166">
        <v>10571</v>
      </c>
      <c r="H18" s="166">
        <v>10691</v>
      </c>
      <c r="I18" s="166">
        <f>E18+G18</f>
        <v>16384</v>
      </c>
      <c r="J18" s="166">
        <f>F18+H18</f>
        <v>16504</v>
      </c>
      <c r="K18" s="177">
        <f>I18/C18*100%</f>
        <v>0.70541634375269091</v>
      </c>
      <c r="L18" s="188">
        <f>J18/D18*100%</f>
        <v>0.79899302865995347</v>
      </c>
      <c r="M18" s="169">
        <f>C18-I18</f>
        <v>6842</v>
      </c>
      <c r="N18" s="169">
        <f>D18-J18</f>
        <v>4152</v>
      </c>
    </row>
    <row r="19" spans="1:15" ht="12.75" customHeight="1">
      <c r="A19" s="170"/>
      <c r="B19" s="161"/>
      <c r="C19" s="171"/>
      <c r="D19" s="171"/>
      <c r="E19" s="171"/>
      <c r="F19" s="171"/>
      <c r="G19" s="171"/>
      <c r="H19" s="171"/>
      <c r="I19" s="171"/>
      <c r="J19" s="171"/>
      <c r="K19" s="173"/>
      <c r="L19" s="172"/>
      <c r="M19" s="175"/>
      <c r="N19" s="175"/>
    </row>
    <row r="20" spans="1:15" ht="12.75" customHeight="1">
      <c r="A20" s="160"/>
      <c r="B20" s="164" t="s">
        <v>109</v>
      </c>
      <c r="C20" s="166">
        <v>9700</v>
      </c>
      <c r="D20" s="166">
        <v>9666</v>
      </c>
      <c r="E20" s="166">
        <v>4495</v>
      </c>
      <c r="F20" s="166">
        <v>4495</v>
      </c>
      <c r="G20" s="166">
        <v>2241</v>
      </c>
      <c r="H20" s="166">
        <v>2656</v>
      </c>
      <c r="I20" s="166">
        <f>E20+G20</f>
        <v>6736</v>
      </c>
      <c r="J20" s="166">
        <f>F20+H20</f>
        <v>7151</v>
      </c>
      <c r="K20" s="177">
        <f>I20/C20*100%</f>
        <v>0.69443298969072165</v>
      </c>
      <c r="L20" s="177">
        <f>J20/D20*100%</f>
        <v>0.7398096420442789</v>
      </c>
      <c r="M20" s="169">
        <f>C20-I20</f>
        <v>2964</v>
      </c>
      <c r="N20" s="169">
        <f>D20-J20</f>
        <v>2515</v>
      </c>
    </row>
    <row r="21" spans="1:15" ht="12.75" customHeight="1">
      <c r="A21" s="170"/>
      <c r="B21" s="161"/>
      <c r="C21" s="171"/>
      <c r="D21" s="171"/>
      <c r="E21" s="171"/>
      <c r="F21" s="171"/>
      <c r="G21" s="171"/>
      <c r="H21" s="171"/>
      <c r="I21" s="171"/>
      <c r="J21" s="171"/>
      <c r="K21" s="173"/>
      <c r="L21" s="172"/>
      <c r="M21" s="175"/>
      <c r="N21" s="175"/>
    </row>
    <row r="22" spans="1:15" ht="12.75" customHeight="1">
      <c r="A22" s="160"/>
      <c r="B22" s="165" t="s">
        <v>110</v>
      </c>
      <c r="C22" s="180">
        <v>8000</v>
      </c>
      <c r="D22" s="180">
        <v>7675</v>
      </c>
      <c r="E22" s="181">
        <v>7979</v>
      </c>
      <c r="F22" s="181">
        <v>7979</v>
      </c>
      <c r="G22" s="180">
        <v>0</v>
      </c>
      <c r="H22" s="180">
        <v>0</v>
      </c>
      <c r="I22" s="180">
        <v>7979</v>
      </c>
      <c r="J22" s="180">
        <v>7979</v>
      </c>
      <c r="K22" s="177">
        <f>I22/C22*100%</f>
        <v>0.99737500000000001</v>
      </c>
      <c r="L22" s="177">
        <f>J22/D22*100%</f>
        <v>1.0396091205211726</v>
      </c>
      <c r="M22" s="183">
        <f>C22-I22</f>
        <v>21</v>
      </c>
      <c r="N22" s="169">
        <f>D22-J22</f>
        <v>-304</v>
      </c>
    </row>
    <row r="23" spans="1:15" ht="12.75" customHeight="1">
      <c r="A23" s="170"/>
      <c r="B23" s="184"/>
      <c r="C23" s="171"/>
      <c r="D23" s="171"/>
      <c r="E23" s="171"/>
      <c r="F23" s="171"/>
      <c r="G23" s="171"/>
      <c r="H23" s="171"/>
      <c r="I23" s="174"/>
      <c r="J23" s="174"/>
      <c r="K23" s="172"/>
      <c r="L23" s="172"/>
      <c r="M23" s="185"/>
      <c r="N23" s="185"/>
    </row>
    <row r="24" spans="1:15" ht="12.75" customHeight="1">
      <c r="A24" s="186"/>
      <c r="B24" s="187" t="s">
        <v>57</v>
      </c>
      <c r="C24" s="166">
        <v>7000</v>
      </c>
      <c r="D24" s="166">
        <v>6271</v>
      </c>
      <c r="E24" s="166">
        <v>7979</v>
      </c>
      <c r="F24" s="166">
        <v>7979</v>
      </c>
      <c r="G24" s="166">
        <v>0</v>
      </c>
      <c r="H24" s="166">
        <v>0</v>
      </c>
      <c r="I24" s="168">
        <v>7979</v>
      </c>
      <c r="J24" s="168">
        <v>7979</v>
      </c>
      <c r="K24" s="188">
        <f>I24/C24*100%</f>
        <v>1.1398571428571429</v>
      </c>
      <c r="L24" s="177">
        <f>J24/D24*100%</f>
        <v>1.2723648540902568</v>
      </c>
      <c r="M24" s="189">
        <f>C24-I24</f>
        <v>-979</v>
      </c>
      <c r="N24" s="169">
        <f>D24-J24</f>
        <v>-1708</v>
      </c>
    </row>
    <row r="25" spans="1:15" ht="12.75" customHeight="1">
      <c r="A25" s="186"/>
      <c r="B25" s="190"/>
      <c r="C25" s="166"/>
      <c r="D25" s="166"/>
      <c r="E25" s="166"/>
      <c r="F25" s="166"/>
      <c r="G25" s="166"/>
      <c r="H25" s="166"/>
      <c r="I25" s="174"/>
      <c r="J25" s="174"/>
      <c r="K25" s="172"/>
      <c r="L25" s="172"/>
      <c r="M25" s="185"/>
      <c r="N25" s="185"/>
    </row>
    <row r="26" spans="1:15" ht="12.75" customHeight="1">
      <c r="A26" s="186"/>
      <c r="B26" s="176" t="s">
        <v>111</v>
      </c>
      <c r="C26" s="182">
        <v>13000</v>
      </c>
      <c r="D26" s="182">
        <v>12342</v>
      </c>
      <c r="E26" s="182">
        <v>11941</v>
      </c>
      <c r="F26" s="182">
        <v>11941</v>
      </c>
      <c r="G26" s="182">
        <v>0</v>
      </c>
      <c r="H26" s="182">
        <v>0</v>
      </c>
      <c r="I26" s="168">
        <v>11941</v>
      </c>
      <c r="J26" s="168">
        <v>11941</v>
      </c>
      <c r="K26" s="188">
        <f>I26/C26*100%</f>
        <v>0.91853846153846153</v>
      </c>
      <c r="L26" s="188">
        <f>J26/D26*100%</f>
        <v>0.96750931777669746</v>
      </c>
      <c r="M26" s="189">
        <f>C26-I26</f>
        <v>1059</v>
      </c>
      <c r="N26" s="169">
        <f>D26-J26</f>
        <v>401</v>
      </c>
    </row>
    <row r="27" spans="1:15" ht="12.75" customHeight="1">
      <c r="A27" s="170"/>
      <c r="B27" s="191"/>
      <c r="C27" s="174"/>
      <c r="D27" s="174"/>
      <c r="E27" s="174"/>
      <c r="F27" s="174"/>
      <c r="G27" s="174"/>
      <c r="H27" s="174"/>
      <c r="I27" s="174"/>
      <c r="J27" s="174"/>
      <c r="K27" s="172"/>
      <c r="L27" s="172"/>
      <c r="M27" s="192"/>
      <c r="N27" s="192"/>
    </row>
    <row r="28" spans="1:15" ht="12.75" customHeight="1">
      <c r="A28" s="160"/>
      <c r="B28" s="164" t="s">
        <v>112</v>
      </c>
      <c r="C28" s="166">
        <v>6500</v>
      </c>
      <c r="D28" s="166">
        <v>6279</v>
      </c>
      <c r="E28" s="166">
        <v>3993</v>
      </c>
      <c r="F28" s="166">
        <v>3993</v>
      </c>
      <c r="G28" s="168">
        <v>0</v>
      </c>
      <c r="H28" s="168">
        <v>0</v>
      </c>
      <c r="I28" s="166">
        <v>3993</v>
      </c>
      <c r="J28" s="166">
        <v>3993</v>
      </c>
      <c r="K28" s="381">
        <f>I28/C28*100%</f>
        <v>0.61430769230769233</v>
      </c>
      <c r="L28" s="177">
        <f>J28/D28*100%</f>
        <v>0.63592928810320115</v>
      </c>
      <c r="M28" s="382">
        <f>C28-I28</f>
        <v>2507</v>
      </c>
      <c r="N28" s="169">
        <f>D28-J28</f>
        <v>2286</v>
      </c>
    </row>
    <row r="29" spans="1:15" ht="12.75" customHeight="1">
      <c r="A29" s="170"/>
      <c r="B29" s="191"/>
      <c r="C29" s="171"/>
      <c r="D29" s="171"/>
      <c r="E29" s="171"/>
      <c r="F29" s="171"/>
      <c r="G29" s="171"/>
      <c r="H29" s="171"/>
      <c r="I29" s="171"/>
      <c r="J29" s="171"/>
      <c r="K29" s="172"/>
      <c r="L29" s="188"/>
      <c r="M29" s="192"/>
      <c r="N29" s="192"/>
    </row>
    <row r="30" spans="1:15" ht="12.75" customHeight="1">
      <c r="A30" s="186"/>
      <c r="B30" s="193" t="s">
        <v>349</v>
      </c>
      <c r="C30" s="166">
        <v>2845</v>
      </c>
      <c r="D30" s="166">
        <v>2845</v>
      </c>
      <c r="E30" s="166">
        <v>2471</v>
      </c>
      <c r="F30" s="166">
        <v>2471</v>
      </c>
      <c r="G30" s="166">
        <v>0</v>
      </c>
      <c r="H30" s="166">
        <v>0</v>
      </c>
      <c r="I30" s="166">
        <v>2471</v>
      </c>
      <c r="J30" s="166">
        <v>2471</v>
      </c>
      <c r="K30" s="379">
        <f>I30/C30*100%</f>
        <v>0.86854130052724077</v>
      </c>
      <c r="L30" s="177">
        <f>J30/D30</f>
        <v>0.86854130052724077</v>
      </c>
      <c r="M30" s="380">
        <f>C30-I30</f>
        <v>374</v>
      </c>
      <c r="N30" s="169">
        <f>D30-J30</f>
        <v>374</v>
      </c>
    </row>
    <row r="31" spans="1:15" ht="12.75" customHeight="1" thickBot="1">
      <c r="A31" s="186" t="s">
        <v>350</v>
      </c>
      <c r="B31" s="383" t="s">
        <v>214</v>
      </c>
      <c r="C31" s="384">
        <f>SUM(C14:C30)</f>
        <v>108271</v>
      </c>
      <c r="D31" s="384">
        <f>SUM(D14:D30)</f>
        <v>102514</v>
      </c>
      <c r="E31" s="384">
        <f t="shared" ref="E31:J31" si="0">SUM(E14:E30)</f>
        <v>71287</v>
      </c>
      <c r="F31" s="384">
        <f t="shared" si="0"/>
        <v>71287</v>
      </c>
      <c r="G31" s="384">
        <f t="shared" si="0"/>
        <v>18446</v>
      </c>
      <c r="H31" s="384">
        <f t="shared" si="0"/>
        <v>17653</v>
      </c>
      <c r="I31" s="384">
        <f t="shared" si="0"/>
        <v>89733</v>
      </c>
      <c r="J31" s="384">
        <f t="shared" si="0"/>
        <v>88940</v>
      </c>
      <c r="K31" s="387">
        <f>I31/C31</f>
        <v>0.82878148349973679</v>
      </c>
      <c r="L31" s="387">
        <f>J31/D31</f>
        <v>0.86758881713717151</v>
      </c>
      <c r="M31" s="385">
        <f>SUM(M14:M30)</f>
        <v>18538</v>
      </c>
      <c r="N31" s="386">
        <f>SUM(N14:N30)</f>
        <v>13574</v>
      </c>
      <c r="O31" s="229"/>
    </row>
    <row r="32" spans="1:15" ht="12.75" customHeight="1">
      <c r="A32" s="186"/>
      <c r="B32" s="193"/>
      <c r="C32" s="166"/>
      <c r="D32" s="166"/>
      <c r="E32" s="166"/>
      <c r="F32" s="166"/>
      <c r="G32" s="166"/>
      <c r="H32" s="166"/>
      <c r="I32" s="166"/>
      <c r="J32" s="166"/>
      <c r="K32" s="379"/>
      <c r="L32" s="188"/>
      <c r="M32" s="380"/>
      <c r="N32" s="169"/>
    </row>
    <row r="33" spans="1:15" ht="12.75" customHeight="1" thickBot="1">
      <c r="A33" s="186" t="s">
        <v>69</v>
      </c>
      <c r="B33" s="414" t="s">
        <v>256</v>
      </c>
      <c r="C33" s="415">
        <v>81968</v>
      </c>
      <c r="D33" s="415">
        <v>78199</v>
      </c>
      <c r="E33" s="415">
        <v>9336</v>
      </c>
      <c r="F33" s="415">
        <v>9336</v>
      </c>
      <c r="G33" s="415">
        <v>43128</v>
      </c>
      <c r="H33" s="415">
        <v>43131</v>
      </c>
      <c r="I33" s="415">
        <f>E33+G33</f>
        <v>52464</v>
      </c>
      <c r="J33" s="415">
        <f>F33+H33</f>
        <v>52467</v>
      </c>
      <c r="K33" s="416">
        <f>I33/C33</f>
        <v>0.64005465547530749</v>
      </c>
      <c r="L33" s="417">
        <f>J33/D33</f>
        <v>0.67094208365835883</v>
      </c>
      <c r="M33" s="418">
        <f>C33-I33</f>
        <v>29504</v>
      </c>
      <c r="N33" s="419">
        <f>D33-J33</f>
        <v>25732</v>
      </c>
    </row>
    <row r="34" spans="1:15" ht="12.75" customHeight="1">
      <c r="A34" s="160"/>
      <c r="B34" s="164"/>
      <c r="C34" s="166"/>
      <c r="D34" s="166"/>
      <c r="E34" s="166"/>
      <c r="F34" s="166"/>
      <c r="G34" s="166"/>
      <c r="H34" s="166"/>
      <c r="I34" s="168"/>
      <c r="J34" s="168"/>
      <c r="K34" s="177"/>
      <c r="L34" s="177"/>
      <c r="M34" s="169"/>
      <c r="N34" s="169"/>
    </row>
    <row r="35" spans="1:15" ht="13.5" customHeight="1" thickBot="1">
      <c r="A35" s="194"/>
      <c r="B35" s="195" t="s">
        <v>113</v>
      </c>
      <c r="C35" s="196">
        <f>SUM(C12,C31,C33)</f>
        <v>417939</v>
      </c>
      <c r="D35" s="196">
        <f t="shared" ref="D35:M35" si="1">SUM(D12,D31,D33)</f>
        <v>408413</v>
      </c>
      <c r="E35" s="196">
        <f t="shared" si="1"/>
        <v>95365</v>
      </c>
      <c r="F35" s="196">
        <f t="shared" si="1"/>
        <v>95365</v>
      </c>
      <c r="G35" s="196">
        <f t="shared" si="1"/>
        <v>79284</v>
      </c>
      <c r="H35" s="196">
        <f t="shared" si="1"/>
        <v>78494</v>
      </c>
      <c r="I35" s="196">
        <f t="shared" si="1"/>
        <v>286666</v>
      </c>
      <c r="J35" s="196">
        <f t="shared" si="1"/>
        <v>285876</v>
      </c>
      <c r="K35" s="196"/>
      <c r="L35" s="196"/>
      <c r="M35" s="976">
        <f t="shared" si="1"/>
        <v>131273</v>
      </c>
      <c r="N35" s="977">
        <f>SUM(N12,N31,N33)</f>
        <v>122537</v>
      </c>
      <c r="O35" s="229"/>
    </row>
  </sheetData>
  <sheetProtection selectLockedCells="1" selectUnlockedCells="1"/>
  <mergeCells count="14">
    <mergeCell ref="G7:H7"/>
    <mergeCell ref="I7:J7"/>
    <mergeCell ref="K7:L7"/>
    <mergeCell ref="M7:N7"/>
    <mergeCell ref="C8:D8"/>
    <mergeCell ref="E8:F8"/>
    <mergeCell ref="G8:H8"/>
    <mergeCell ref="K8:L8"/>
    <mergeCell ref="H1:N1"/>
    <mergeCell ref="M8:N8"/>
    <mergeCell ref="A4:N4"/>
    <mergeCell ref="A5:N5"/>
    <mergeCell ref="C7:D7"/>
    <mergeCell ref="E7:F7"/>
  </mergeCells>
  <phoneticPr fontId="3" type="noConversion"/>
  <pageMargins left="0.19685039370078741" right="0.19685039370078741" top="0.39370078740157483" bottom="0.19685039370078741" header="0" footer="0"/>
  <pageSetup paperSize="9" scale="105" firstPageNumber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W274"/>
  <sheetViews>
    <sheetView view="pageBreakPreview" topLeftCell="D1" zoomScaleNormal="100" workbookViewId="0">
      <selection activeCell="O1" sqref="O1:W1"/>
    </sheetView>
  </sheetViews>
  <sheetFormatPr defaultColWidth="8.7109375" defaultRowHeight="12.75" customHeight="1"/>
  <cols>
    <col min="1" max="1" width="40" style="1" customWidth="1"/>
    <col min="2" max="2" width="7.28515625" style="1" hidden="1" customWidth="1"/>
    <col min="3" max="3" width="8.7109375" style="1" customWidth="1"/>
    <col min="4" max="5" width="9.140625" style="1" customWidth="1"/>
    <col min="6" max="6" width="7.42578125" style="225" customWidth="1"/>
    <col min="7" max="8" width="9.42578125" style="225" customWidth="1"/>
    <col min="9" max="14" width="8.7109375" style="1" customWidth="1"/>
    <col min="15" max="17" width="8.140625" style="1" customWidth="1"/>
    <col min="18" max="20" width="8.7109375" style="1"/>
    <col min="21" max="21" width="10.42578125" style="1" customWidth="1"/>
    <col min="22" max="22" width="9.42578125" style="1" customWidth="1"/>
    <col min="23" max="16384" width="8.7109375" style="1"/>
  </cols>
  <sheetData>
    <row r="1" spans="1:23" ht="12.75" customHeight="1">
      <c r="A1" s="15"/>
      <c r="B1" s="15"/>
      <c r="C1" s="15"/>
      <c r="D1" s="15"/>
      <c r="E1" s="15"/>
      <c r="F1" s="224"/>
      <c r="G1" s="224"/>
      <c r="H1" s="224"/>
      <c r="I1" s="15"/>
      <c r="J1" s="15"/>
      <c r="K1" s="15"/>
      <c r="L1" s="15"/>
      <c r="M1" s="15"/>
      <c r="N1" s="15"/>
      <c r="O1" s="1012" t="s">
        <v>745</v>
      </c>
      <c r="P1" s="1013"/>
      <c r="Q1" s="1013"/>
      <c r="R1" s="1013"/>
      <c r="S1" s="1013"/>
      <c r="T1" s="1013"/>
      <c r="U1" s="1013"/>
      <c r="V1" s="1013"/>
      <c r="W1" s="991"/>
    </row>
    <row r="2" spans="1:23" ht="12.75" customHeight="1">
      <c r="A2" s="988" t="s">
        <v>733</v>
      </c>
      <c r="B2" s="988"/>
      <c r="C2" s="988"/>
      <c r="D2" s="988"/>
      <c r="E2" s="988"/>
      <c r="F2" s="988"/>
      <c r="G2" s="988"/>
      <c r="H2" s="988"/>
      <c r="I2" s="988"/>
      <c r="J2" s="988"/>
      <c r="K2" s="988"/>
      <c r="L2" s="988"/>
      <c r="M2" s="988"/>
      <c r="N2" s="988"/>
      <c r="O2" s="988"/>
      <c r="P2" s="998"/>
      <c r="Q2" s="998"/>
      <c r="R2" s="998"/>
      <c r="S2" s="998"/>
      <c r="T2" s="998"/>
      <c r="U2" s="998"/>
      <c r="V2" s="998"/>
      <c r="W2" s="998"/>
    </row>
    <row r="3" spans="1:23" ht="12.75" customHeight="1">
      <c r="A3" s="1015" t="s">
        <v>254</v>
      </c>
      <c r="B3"/>
      <c r="C3" s="1016" t="s">
        <v>255</v>
      </c>
      <c r="D3" s="1017"/>
      <c r="E3" s="1017"/>
      <c r="F3"/>
      <c r="G3"/>
      <c r="H3"/>
      <c r="I3"/>
      <c r="J3"/>
      <c r="K3"/>
      <c r="L3"/>
      <c r="M3"/>
      <c r="N3"/>
      <c r="O3" s="296"/>
      <c r="P3" s="296"/>
      <c r="Q3" s="296"/>
      <c r="R3"/>
      <c r="S3"/>
      <c r="T3"/>
    </row>
    <row r="4" spans="1:23" ht="51" customHeight="1" thickBot="1">
      <c r="A4" s="1011"/>
      <c r="B4" s="297"/>
      <c r="C4" s="1018"/>
      <c r="D4" s="1019"/>
      <c r="E4" s="1019"/>
      <c r="F4" s="1007" t="s">
        <v>388</v>
      </c>
      <c r="G4" s="1007"/>
      <c r="H4" s="1008"/>
      <c r="I4" s="1020" t="s">
        <v>354</v>
      </c>
      <c r="J4" s="1020"/>
      <c r="K4" s="1021"/>
      <c r="L4" s="1007" t="s">
        <v>214</v>
      </c>
      <c r="M4" s="1007"/>
      <c r="N4" s="1008"/>
      <c r="O4" s="1007" t="s">
        <v>256</v>
      </c>
      <c r="P4" s="1007"/>
      <c r="Q4" s="1008"/>
      <c r="R4" s="1007" t="s">
        <v>25</v>
      </c>
      <c r="S4" s="1007"/>
      <c r="T4" s="1008"/>
      <c r="U4" s="1009" t="s">
        <v>343</v>
      </c>
      <c r="V4" s="1010"/>
      <c r="W4" s="1011"/>
    </row>
    <row r="5" spans="1:23" ht="12.75" customHeight="1" thickBot="1">
      <c r="A5" s="539"/>
      <c r="B5" s="422"/>
      <c r="C5" s="423" t="s">
        <v>418</v>
      </c>
      <c r="D5" s="423" t="s">
        <v>389</v>
      </c>
      <c r="E5" s="423" t="s">
        <v>417</v>
      </c>
      <c r="F5" s="423" t="s">
        <v>418</v>
      </c>
      <c r="G5" s="423" t="s">
        <v>389</v>
      </c>
      <c r="H5" s="423" t="s">
        <v>417</v>
      </c>
      <c r="I5" s="423" t="s">
        <v>418</v>
      </c>
      <c r="J5" s="423" t="s">
        <v>389</v>
      </c>
      <c r="K5" s="423" t="s">
        <v>417</v>
      </c>
      <c r="L5" s="423" t="s">
        <v>418</v>
      </c>
      <c r="M5" s="423" t="s">
        <v>389</v>
      </c>
      <c r="N5" s="423" t="s">
        <v>417</v>
      </c>
      <c r="O5" s="423" t="s">
        <v>418</v>
      </c>
      <c r="P5" s="423" t="s">
        <v>389</v>
      </c>
      <c r="Q5" s="423" t="s">
        <v>417</v>
      </c>
      <c r="R5" s="423" t="s">
        <v>418</v>
      </c>
      <c r="S5" s="423" t="s">
        <v>389</v>
      </c>
      <c r="T5" s="423" t="s">
        <v>417</v>
      </c>
      <c r="U5" s="423" t="s">
        <v>418</v>
      </c>
      <c r="V5" s="424" t="s">
        <v>389</v>
      </c>
      <c r="W5" s="540" t="s">
        <v>417</v>
      </c>
    </row>
    <row r="6" spans="1:23" ht="12.75" customHeight="1">
      <c r="A6" s="298" t="s">
        <v>257</v>
      </c>
      <c r="B6" s="299"/>
      <c r="C6" s="299"/>
      <c r="D6" s="299"/>
      <c r="E6" s="299"/>
      <c r="F6" s="300"/>
      <c r="G6" s="300"/>
      <c r="H6" s="300"/>
      <c r="I6" s="300"/>
      <c r="J6" s="300"/>
      <c r="K6" s="300"/>
      <c r="L6" s="300"/>
      <c r="M6" s="300"/>
      <c r="N6" s="300"/>
      <c r="O6" s="300"/>
      <c r="P6" s="300"/>
      <c r="Q6" s="300"/>
      <c r="R6" s="300"/>
      <c r="S6" s="300"/>
      <c r="T6" s="300"/>
    </row>
    <row r="7" spans="1:23" ht="12.75" customHeight="1">
      <c r="A7" s="301" t="s">
        <v>115</v>
      </c>
      <c r="B7" s="302"/>
      <c r="C7" s="302"/>
      <c r="D7" s="302"/>
      <c r="E7" s="302"/>
      <c r="F7" s="303"/>
      <c r="G7" s="303"/>
      <c r="H7" s="303"/>
      <c r="I7" s="303"/>
      <c r="J7" s="303"/>
      <c r="K7" s="303"/>
      <c r="L7" s="303"/>
      <c r="M7" s="303"/>
      <c r="N7" s="303"/>
      <c r="O7" s="303"/>
      <c r="P7" s="303"/>
      <c r="Q7" s="303"/>
      <c r="R7" s="303"/>
      <c r="S7" s="303"/>
      <c r="T7" s="303"/>
      <c r="U7" s="360"/>
      <c r="V7" s="360"/>
      <c r="W7" s="360"/>
    </row>
    <row r="8" spans="1:23" ht="12.75" customHeight="1">
      <c r="A8" s="304" t="s">
        <v>258</v>
      </c>
      <c r="B8" s="299">
        <v>9112</v>
      </c>
      <c r="C8" s="300">
        <f>SUM(F8,I8,L8,O8,R8,U8)</f>
        <v>200</v>
      </c>
      <c r="D8" s="300">
        <f>SUM(G8,J8,M8,P8,S8,V8)</f>
        <v>200</v>
      </c>
      <c r="E8" s="300">
        <f>SUM(H8,K8,N8,Q8,T8,W8)</f>
        <v>558</v>
      </c>
      <c r="F8" s="300"/>
      <c r="G8" s="300"/>
      <c r="H8" s="300"/>
      <c r="I8" s="300">
        <v>200</v>
      </c>
      <c r="J8" s="300">
        <v>200</v>
      </c>
      <c r="K8" s="300">
        <v>558</v>
      </c>
      <c r="L8" s="300"/>
      <c r="M8" s="300"/>
      <c r="N8" s="300"/>
      <c r="O8" s="300"/>
      <c r="P8" s="300"/>
      <c r="Q8" s="300"/>
      <c r="R8" s="300"/>
      <c r="S8" s="300"/>
      <c r="T8" s="300"/>
    </row>
    <row r="9" spans="1:23" ht="12.75" customHeight="1">
      <c r="A9" s="304" t="s">
        <v>259</v>
      </c>
      <c r="B9" s="299">
        <v>9122</v>
      </c>
      <c r="C9" s="300">
        <f t="shared" ref="C9:C14" si="0">SUM(F9,I9,L9,O9,R9,U9)</f>
        <v>5637</v>
      </c>
      <c r="D9" s="300">
        <f t="shared" ref="D9:E14" si="1">SUM(G9,J9,M9,P9,S9,V9)</f>
        <v>5637</v>
      </c>
      <c r="E9" s="300">
        <f t="shared" si="1"/>
        <v>12160</v>
      </c>
      <c r="F9" s="300"/>
      <c r="G9" s="300"/>
      <c r="H9" s="300"/>
      <c r="I9" s="300">
        <f>2000+1500+2135</f>
        <v>5635</v>
      </c>
      <c r="J9" s="300">
        <f>2000+1500+2135</f>
        <v>5635</v>
      </c>
      <c r="K9" s="300">
        <v>12160</v>
      </c>
      <c r="L9" s="300"/>
      <c r="M9" s="300"/>
      <c r="N9" s="300"/>
      <c r="O9" s="300"/>
      <c r="P9" s="300"/>
      <c r="Q9" s="300"/>
      <c r="R9" s="300">
        <v>2</v>
      </c>
      <c r="S9" s="300">
        <v>2</v>
      </c>
      <c r="T9" s="300"/>
    </row>
    <row r="10" spans="1:23" ht="12.75" customHeight="1">
      <c r="A10" s="304" t="s">
        <v>226</v>
      </c>
      <c r="B10" s="299">
        <v>9132</v>
      </c>
      <c r="C10" s="300">
        <f t="shared" si="0"/>
        <v>46705</v>
      </c>
      <c r="D10" s="300">
        <f t="shared" si="1"/>
        <v>59567</v>
      </c>
      <c r="E10" s="300">
        <f t="shared" si="1"/>
        <v>52787</v>
      </c>
      <c r="F10" s="300"/>
      <c r="G10" s="300">
        <v>10885</v>
      </c>
      <c r="H10" s="300">
        <v>10133</v>
      </c>
      <c r="I10" s="300">
        <f>1258+6500</f>
        <v>7758</v>
      </c>
      <c r="J10" s="300">
        <f>1258+6500</f>
        <v>7758</v>
      </c>
      <c r="K10" s="300">
        <v>2343</v>
      </c>
      <c r="L10" s="300">
        <v>13998</v>
      </c>
      <c r="M10" s="300">
        <v>13998</v>
      </c>
      <c r="N10" s="300">
        <v>13427</v>
      </c>
      <c r="O10" s="300">
        <v>24949</v>
      </c>
      <c r="P10" s="300">
        <v>26926</v>
      </c>
      <c r="Q10" s="300">
        <v>26884</v>
      </c>
      <c r="R10" s="300"/>
      <c r="S10" s="300"/>
      <c r="T10" s="300"/>
    </row>
    <row r="11" spans="1:23" ht="12.75" customHeight="1">
      <c r="A11" s="304" t="s">
        <v>126</v>
      </c>
      <c r="B11" s="299">
        <v>9142</v>
      </c>
      <c r="C11" s="300">
        <f t="shared" si="0"/>
        <v>4500</v>
      </c>
      <c r="D11" s="300">
        <f t="shared" si="1"/>
        <v>4500</v>
      </c>
      <c r="E11" s="300">
        <f t="shared" si="1"/>
        <v>7408</v>
      </c>
      <c r="F11" s="300"/>
      <c r="G11" s="300"/>
      <c r="H11" s="300"/>
      <c r="I11" s="300">
        <v>4500</v>
      </c>
      <c r="J11" s="300">
        <v>4500</v>
      </c>
      <c r="K11" s="300">
        <v>7408</v>
      </c>
      <c r="L11" s="300"/>
      <c r="M11" s="300"/>
      <c r="N11" s="300"/>
      <c r="O11" s="300"/>
      <c r="P11" s="300"/>
      <c r="Q11" s="300"/>
      <c r="R11" s="300"/>
      <c r="S11" s="300"/>
      <c r="T11" s="300"/>
    </row>
    <row r="12" spans="1:23" ht="12.75" customHeight="1">
      <c r="A12" s="304" t="s">
        <v>127</v>
      </c>
      <c r="B12" s="299">
        <v>9162</v>
      </c>
      <c r="C12" s="300">
        <f t="shared" si="0"/>
        <v>1200</v>
      </c>
      <c r="D12" s="300">
        <f t="shared" si="1"/>
        <v>1200</v>
      </c>
      <c r="E12" s="300">
        <f t="shared" si="1"/>
        <v>4961</v>
      </c>
      <c r="F12" s="300">
        <v>1000</v>
      </c>
      <c r="G12" s="497">
        <v>1000</v>
      </c>
      <c r="H12" s="497">
        <v>4772</v>
      </c>
      <c r="I12" s="300">
        <v>200</v>
      </c>
      <c r="J12" s="300">
        <v>200</v>
      </c>
      <c r="K12" s="300">
        <v>82</v>
      </c>
      <c r="L12" s="300"/>
      <c r="M12" s="300"/>
      <c r="N12" s="300">
        <v>51</v>
      </c>
      <c r="O12" s="300"/>
      <c r="P12" s="300"/>
      <c r="Q12" s="300">
        <v>44</v>
      </c>
      <c r="R12" s="300"/>
      <c r="S12" s="300"/>
      <c r="T12" s="300"/>
      <c r="W12" s="1">
        <v>12</v>
      </c>
    </row>
    <row r="13" spans="1:23" ht="12.75" customHeight="1">
      <c r="A13" s="304" t="s">
        <v>260</v>
      </c>
      <c r="B13" s="299">
        <v>9192</v>
      </c>
      <c r="C13" s="300">
        <f t="shared" si="0"/>
        <v>10658</v>
      </c>
      <c r="D13" s="300">
        <f t="shared" si="1"/>
        <v>10976</v>
      </c>
      <c r="E13" s="300">
        <f t="shared" si="1"/>
        <v>10703</v>
      </c>
      <c r="F13" s="300"/>
      <c r="G13" s="300"/>
      <c r="H13" s="300"/>
      <c r="I13" s="300"/>
      <c r="J13" s="300"/>
      <c r="K13" s="300"/>
      <c r="L13" s="300">
        <v>4448</v>
      </c>
      <c r="M13" s="300">
        <v>4448</v>
      </c>
      <c r="N13" s="300">
        <v>4175</v>
      </c>
      <c r="O13" s="300">
        <v>6210</v>
      </c>
      <c r="P13" s="300">
        <v>6528</v>
      </c>
      <c r="Q13" s="300">
        <v>6528</v>
      </c>
      <c r="R13" s="300"/>
      <c r="S13" s="300"/>
      <c r="T13" s="300"/>
      <c r="U13" s="363"/>
      <c r="V13" s="363"/>
    </row>
    <row r="14" spans="1:23" ht="12.75" customHeight="1">
      <c r="A14" s="305" t="s">
        <v>116</v>
      </c>
      <c r="B14" s="306"/>
      <c r="C14" s="307">
        <f t="shared" si="0"/>
        <v>68900</v>
      </c>
      <c r="D14" s="307">
        <f t="shared" si="1"/>
        <v>82080</v>
      </c>
      <c r="E14" s="307">
        <f>SUM(H14,K14,N14,Q14,T14,W14)</f>
        <v>88577</v>
      </c>
      <c r="F14" s="308">
        <f t="shared" ref="F14:T14" si="2">SUM(F8:F13)</f>
        <v>1000</v>
      </c>
      <c r="G14" s="308">
        <f>SUM(G8:G13)</f>
        <v>11885</v>
      </c>
      <c r="H14" s="308">
        <f>SUM(H8:H13)</f>
        <v>14905</v>
      </c>
      <c r="I14" s="308">
        <f t="shared" si="2"/>
        <v>18293</v>
      </c>
      <c r="J14" s="308">
        <f t="shared" si="2"/>
        <v>18293</v>
      </c>
      <c r="K14" s="308">
        <f t="shared" si="2"/>
        <v>22551</v>
      </c>
      <c r="L14" s="308">
        <f t="shared" si="2"/>
        <v>18446</v>
      </c>
      <c r="M14" s="308">
        <f t="shared" si="2"/>
        <v>18446</v>
      </c>
      <c r="N14" s="308">
        <f t="shared" si="2"/>
        <v>17653</v>
      </c>
      <c r="O14" s="308">
        <f t="shared" si="2"/>
        <v>31159</v>
      </c>
      <c r="P14" s="308">
        <f t="shared" si="2"/>
        <v>33454</v>
      </c>
      <c r="Q14" s="308">
        <f t="shared" si="2"/>
        <v>33456</v>
      </c>
      <c r="R14" s="308">
        <f t="shared" si="2"/>
        <v>2</v>
      </c>
      <c r="S14" s="308">
        <f t="shared" si="2"/>
        <v>2</v>
      </c>
      <c r="T14" s="308">
        <f t="shared" si="2"/>
        <v>0</v>
      </c>
      <c r="U14" s="308">
        <f>SUM(U8:U13)</f>
        <v>0</v>
      </c>
      <c r="V14" s="308">
        <f>SUM(V8:V13)</f>
        <v>0</v>
      </c>
      <c r="W14" s="308">
        <f>SUM(W8:W13)</f>
        <v>12</v>
      </c>
    </row>
    <row r="15" spans="1:23" ht="12.75" customHeight="1">
      <c r="A15" s="304"/>
      <c r="B15" s="299"/>
      <c r="C15" s="300"/>
      <c r="D15" s="300"/>
      <c r="E15" s="300"/>
      <c r="F15" s="300"/>
      <c r="G15" s="300"/>
      <c r="H15" s="300"/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0"/>
      <c r="T15" s="300"/>
    </row>
    <row r="16" spans="1:23" ht="12.75" customHeight="1">
      <c r="A16" s="309" t="s">
        <v>261</v>
      </c>
      <c r="B16" s="310"/>
      <c r="C16" s="311"/>
      <c r="D16" s="311"/>
      <c r="E16" s="311"/>
      <c r="F16" s="311"/>
      <c r="G16" s="311"/>
      <c r="H16" s="311"/>
      <c r="I16" s="311"/>
      <c r="J16" s="311"/>
      <c r="K16" s="311"/>
      <c r="L16" s="311"/>
      <c r="M16" s="311"/>
      <c r="N16" s="311"/>
      <c r="O16" s="311"/>
      <c r="P16" s="311"/>
      <c r="Q16" s="311"/>
      <c r="R16" s="311"/>
      <c r="S16" s="311"/>
      <c r="T16" s="311"/>
      <c r="U16" s="360"/>
      <c r="V16" s="360"/>
      <c r="W16" s="360"/>
    </row>
    <row r="17" spans="1:23" ht="12.75" customHeight="1">
      <c r="A17" s="312" t="s">
        <v>118</v>
      </c>
      <c r="B17" s="299"/>
      <c r="C17" s="300">
        <f t="shared" ref="C17:C22" si="3">SUM(F17,I17,L17,O17,R17,U17)</f>
        <v>0</v>
      </c>
      <c r="D17" s="300">
        <f t="shared" ref="D17:E22" si="4">SUM(G17,J17,M17,P17,S17,V17)</f>
        <v>0</v>
      </c>
      <c r="E17" s="300">
        <f t="shared" si="4"/>
        <v>0</v>
      </c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0"/>
      <c r="T17" s="300"/>
    </row>
    <row r="18" spans="1:23" ht="12.75" customHeight="1">
      <c r="A18" s="304" t="s">
        <v>262</v>
      </c>
      <c r="B18" s="299">
        <v>92221</v>
      </c>
      <c r="C18" s="300">
        <f t="shared" si="3"/>
        <v>42000</v>
      </c>
      <c r="D18" s="300">
        <f t="shared" si="4"/>
        <v>42000</v>
      </c>
      <c r="E18" s="300">
        <f t="shared" si="4"/>
        <v>38070</v>
      </c>
      <c r="F18" s="300">
        <v>42000</v>
      </c>
      <c r="G18" s="300">
        <v>42000</v>
      </c>
      <c r="H18" s="300">
        <v>38070</v>
      </c>
      <c r="I18" s="300"/>
      <c r="J18" s="300"/>
      <c r="K18" s="300"/>
      <c r="L18" s="300"/>
      <c r="M18" s="300"/>
      <c r="N18" s="300"/>
      <c r="O18" s="300"/>
      <c r="P18" s="300"/>
      <c r="Q18" s="300"/>
      <c r="R18" s="300"/>
      <c r="S18" s="300"/>
      <c r="T18" s="300"/>
    </row>
    <row r="19" spans="1:23" ht="12.75" customHeight="1">
      <c r="A19" s="304" t="s">
        <v>119</v>
      </c>
      <c r="B19" s="299">
        <v>92224</v>
      </c>
      <c r="C19" s="300">
        <f t="shared" si="3"/>
        <v>0</v>
      </c>
      <c r="D19" s="300">
        <f t="shared" si="4"/>
        <v>0</v>
      </c>
      <c r="E19" s="300">
        <f t="shared" si="4"/>
        <v>1699</v>
      </c>
      <c r="F19" s="300">
        <v>0</v>
      </c>
      <c r="G19" s="300">
        <v>0</v>
      </c>
      <c r="H19" s="300">
        <v>1699</v>
      </c>
      <c r="I19" s="300"/>
      <c r="J19" s="300"/>
      <c r="K19" s="300"/>
      <c r="L19" s="300"/>
      <c r="M19" s="300"/>
      <c r="N19" s="300"/>
      <c r="O19" s="300"/>
      <c r="P19" s="300"/>
      <c r="Q19" s="300"/>
      <c r="R19" s="300"/>
      <c r="S19" s="300"/>
      <c r="T19" s="300"/>
    </row>
    <row r="20" spans="1:23" ht="12.75" customHeight="1">
      <c r="A20" s="304" t="s">
        <v>421</v>
      </c>
      <c r="B20" s="299">
        <v>92227</v>
      </c>
      <c r="C20" s="300">
        <f t="shared" si="3"/>
        <v>90000</v>
      </c>
      <c r="D20" s="300">
        <f t="shared" si="4"/>
        <v>90000</v>
      </c>
      <c r="E20" s="300">
        <f t="shared" si="4"/>
        <v>92217</v>
      </c>
      <c r="F20" s="300">
        <v>90000</v>
      </c>
      <c r="G20" s="300">
        <v>90000</v>
      </c>
      <c r="H20" s="300">
        <v>92217</v>
      </c>
      <c r="I20" s="300"/>
      <c r="J20" s="300"/>
      <c r="K20" s="300"/>
      <c r="L20" s="300"/>
      <c r="M20" s="300"/>
      <c r="N20" s="300"/>
      <c r="O20" s="300"/>
      <c r="P20" s="300"/>
      <c r="Q20" s="300"/>
      <c r="R20" s="300"/>
      <c r="S20" s="300"/>
      <c r="T20" s="300"/>
    </row>
    <row r="21" spans="1:23" ht="12.75" customHeight="1">
      <c r="A21" s="304" t="s">
        <v>263</v>
      </c>
      <c r="B21" s="299">
        <v>92228</v>
      </c>
      <c r="C21" s="300">
        <f t="shared" si="3"/>
        <v>2000</v>
      </c>
      <c r="D21" s="300">
        <f t="shared" si="4"/>
        <v>2000</v>
      </c>
      <c r="E21" s="300">
        <f t="shared" si="4"/>
        <v>2657</v>
      </c>
      <c r="F21" s="300">
        <v>2000</v>
      </c>
      <c r="G21" s="300">
        <v>2000</v>
      </c>
      <c r="H21" s="300">
        <v>2657</v>
      </c>
      <c r="I21" s="300"/>
      <c r="J21" s="300"/>
      <c r="K21" s="300"/>
      <c r="L21" s="300"/>
      <c r="M21" s="300"/>
      <c r="N21" s="300"/>
      <c r="O21" s="300"/>
      <c r="P21" s="300"/>
      <c r="Q21" s="300"/>
      <c r="R21" s="300"/>
      <c r="S21" s="300"/>
      <c r="T21" s="300"/>
    </row>
    <row r="22" spans="1:23" ht="12.75" customHeight="1">
      <c r="A22" s="313" t="s">
        <v>264</v>
      </c>
      <c r="B22" s="306"/>
      <c r="C22" s="307">
        <f t="shared" si="3"/>
        <v>134000</v>
      </c>
      <c r="D22" s="307">
        <f t="shared" si="4"/>
        <v>134000</v>
      </c>
      <c r="E22" s="307">
        <f>SUM(H22,K22,N22,Q22,T22,W22)</f>
        <v>134643</v>
      </c>
      <c r="F22" s="308">
        <f t="shared" ref="F22:T22" si="5">SUM(F18:F21)</f>
        <v>134000</v>
      </c>
      <c r="G22" s="308">
        <f>SUM(G18:G21)</f>
        <v>134000</v>
      </c>
      <c r="H22" s="308">
        <f>SUM(H18:H21)</f>
        <v>134643</v>
      </c>
      <c r="I22" s="308">
        <f t="shared" si="5"/>
        <v>0</v>
      </c>
      <c r="J22" s="308">
        <f t="shared" si="5"/>
        <v>0</v>
      </c>
      <c r="K22" s="308">
        <f t="shared" si="5"/>
        <v>0</v>
      </c>
      <c r="L22" s="308">
        <f t="shared" si="5"/>
        <v>0</v>
      </c>
      <c r="M22" s="308">
        <f t="shared" si="5"/>
        <v>0</v>
      </c>
      <c r="N22" s="308">
        <f t="shared" si="5"/>
        <v>0</v>
      </c>
      <c r="O22" s="308">
        <f t="shared" si="5"/>
        <v>0</v>
      </c>
      <c r="P22" s="308">
        <f t="shared" si="5"/>
        <v>0</v>
      </c>
      <c r="Q22" s="308">
        <f t="shared" si="5"/>
        <v>0</v>
      </c>
      <c r="R22" s="308">
        <f t="shared" si="5"/>
        <v>0</v>
      </c>
      <c r="S22" s="308">
        <f t="shared" si="5"/>
        <v>0</v>
      </c>
      <c r="T22" s="308">
        <f t="shared" si="5"/>
        <v>0</v>
      </c>
      <c r="U22" s="308">
        <f>SUM(U18:U21)</f>
        <v>0</v>
      </c>
      <c r="V22" s="308">
        <f>SUM(V18:V21)</f>
        <v>0</v>
      </c>
      <c r="W22" s="308">
        <f>SUM(W18:W21)</f>
        <v>0</v>
      </c>
    </row>
    <row r="23" spans="1:23" ht="12.75" customHeight="1">
      <c r="A23" s="304"/>
      <c r="B23" s="299"/>
      <c r="C23" s="300"/>
      <c r="D23" s="300"/>
      <c r="E23" s="300"/>
      <c r="F23" s="300"/>
      <c r="G23" s="300"/>
      <c r="H23" s="300"/>
      <c r="I23" s="300"/>
      <c r="J23" s="300"/>
      <c r="K23" s="300"/>
      <c r="L23" s="300"/>
      <c r="M23" s="300"/>
      <c r="N23" s="300"/>
      <c r="O23" s="300"/>
      <c r="P23" s="300"/>
      <c r="Q23" s="300"/>
      <c r="R23" s="300"/>
      <c r="S23" s="300"/>
      <c r="T23" s="300"/>
    </row>
    <row r="24" spans="1:23" ht="12.75" customHeight="1">
      <c r="A24" s="314" t="s">
        <v>265</v>
      </c>
      <c r="B24" s="310"/>
      <c r="C24" s="311"/>
      <c r="D24" s="311"/>
      <c r="E24" s="311"/>
      <c r="F24" s="311"/>
      <c r="G24" s="311"/>
      <c r="H24" s="311"/>
      <c r="I24" s="311"/>
      <c r="J24" s="311"/>
      <c r="K24" s="311"/>
      <c r="L24" s="311"/>
      <c r="M24" s="311"/>
      <c r="N24" s="311"/>
      <c r="O24" s="311"/>
      <c r="P24" s="311"/>
      <c r="Q24" s="311"/>
      <c r="R24" s="311"/>
      <c r="S24" s="311"/>
      <c r="T24" s="311"/>
      <c r="U24" s="360"/>
      <c r="V24" s="360"/>
      <c r="W24" s="360"/>
    </row>
    <row r="25" spans="1:23" ht="12.75" customHeight="1">
      <c r="A25" s="304" t="s">
        <v>266</v>
      </c>
      <c r="B25" s="299">
        <v>92321</v>
      </c>
      <c r="C25" s="300">
        <f t="shared" ref="C25:E29" si="6">SUM(F25,I25,L25,O25,R25,U25)</f>
        <v>0</v>
      </c>
      <c r="D25" s="300">
        <f t="shared" si="6"/>
        <v>0</v>
      </c>
      <c r="E25" s="300">
        <f t="shared" si="6"/>
        <v>0</v>
      </c>
      <c r="F25" s="300">
        <v>0</v>
      </c>
      <c r="G25" s="300">
        <v>0</v>
      </c>
      <c r="H25" s="300"/>
      <c r="I25" s="300"/>
      <c r="J25" s="300"/>
      <c r="K25" s="300"/>
      <c r="L25" s="300"/>
      <c r="M25" s="300"/>
      <c r="N25" s="300"/>
      <c r="O25" s="300"/>
      <c r="P25" s="300"/>
      <c r="Q25" s="300"/>
      <c r="R25" s="300"/>
      <c r="S25" s="300"/>
      <c r="T25" s="300"/>
    </row>
    <row r="26" spans="1:23" ht="12.75" customHeight="1">
      <c r="A26" s="315" t="s">
        <v>267</v>
      </c>
      <c r="B26" s="299">
        <v>92323</v>
      </c>
      <c r="C26" s="300">
        <f t="shared" si="6"/>
        <v>0</v>
      </c>
      <c r="D26" s="300">
        <f t="shared" si="6"/>
        <v>0</v>
      </c>
      <c r="E26" s="300">
        <f t="shared" si="6"/>
        <v>0</v>
      </c>
      <c r="F26" s="300">
        <v>0</v>
      </c>
      <c r="G26" s="300">
        <v>0</v>
      </c>
      <c r="H26" s="300"/>
      <c r="I26" s="300"/>
      <c r="J26" s="300"/>
      <c r="K26" s="300"/>
      <c r="L26" s="300"/>
      <c r="M26" s="300"/>
      <c r="N26" s="300"/>
      <c r="O26" s="300"/>
      <c r="P26" s="300"/>
      <c r="Q26" s="300"/>
      <c r="R26" s="300"/>
      <c r="S26" s="300"/>
      <c r="T26" s="300"/>
    </row>
    <row r="27" spans="1:23" ht="12.75" customHeight="1">
      <c r="A27" s="315" t="s">
        <v>268</v>
      </c>
      <c r="B27" s="299">
        <v>92324</v>
      </c>
      <c r="C27" s="300">
        <f t="shared" si="6"/>
        <v>23970</v>
      </c>
      <c r="D27" s="300">
        <f t="shared" si="6"/>
        <v>23970</v>
      </c>
      <c r="E27" s="300">
        <f t="shared" si="6"/>
        <v>21706</v>
      </c>
      <c r="F27" s="300">
        <v>23970</v>
      </c>
      <c r="G27" s="300">
        <v>23970</v>
      </c>
      <c r="H27" s="300">
        <v>21706</v>
      </c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0"/>
      <c r="T27" s="300"/>
    </row>
    <row r="28" spans="1:23" ht="12.75" customHeight="1">
      <c r="A28" s="315" t="s">
        <v>269</v>
      </c>
      <c r="B28" s="299">
        <v>9242</v>
      </c>
      <c r="C28" s="300">
        <f t="shared" si="6"/>
        <v>0</v>
      </c>
      <c r="D28" s="300">
        <f t="shared" si="6"/>
        <v>0</v>
      </c>
      <c r="E28" s="300">
        <f t="shared" si="6"/>
        <v>0</v>
      </c>
      <c r="F28" s="300"/>
      <c r="G28" s="300"/>
      <c r="H28" s="300"/>
      <c r="I28" s="300"/>
      <c r="J28" s="300"/>
      <c r="K28" s="300"/>
      <c r="L28" s="300"/>
      <c r="M28" s="300"/>
      <c r="N28" s="300"/>
      <c r="O28" s="300"/>
      <c r="P28" s="300"/>
      <c r="Q28" s="300"/>
      <c r="R28" s="300"/>
      <c r="S28" s="300"/>
      <c r="T28" s="300"/>
    </row>
    <row r="29" spans="1:23" ht="12.75" customHeight="1">
      <c r="A29" s="316" t="s">
        <v>270</v>
      </c>
      <c r="B29" s="306"/>
      <c r="C29" s="308">
        <f t="shared" si="6"/>
        <v>23970</v>
      </c>
      <c r="D29" s="308">
        <f t="shared" si="6"/>
        <v>23970</v>
      </c>
      <c r="E29" s="308">
        <f>SUM(H29,K29,N29,Q29,T29,W29)</f>
        <v>21706</v>
      </c>
      <c r="F29" s="308">
        <f t="shared" ref="F29:T29" si="7">SUM(F25:F28)</f>
        <v>23970</v>
      </c>
      <c r="G29" s="308">
        <f>SUM(G25:G28)</f>
        <v>23970</v>
      </c>
      <c r="H29" s="308">
        <f>SUM(H25:H28)</f>
        <v>21706</v>
      </c>
      <c r="I29" s="308">
        <f t="shared" si="7"/>
        <v>0</v>
      </c>
      <c r="J29" s="308">
        <f t="shared" si="7"/>
        <v>0</v>
      </c>
      <c r="K29" s="308">
        <f t="shared" si="7"/>
        <v>0</v>
      </c>
      <c r="L29" s="308">
        <f>SUM(L25:L28)</f>
        <v>0</v>
      </c>
      <c r="M29" s="308">
        <f>SUM(M25:M28)</f>
        <v>0</v>
      </c>
      <c r="N29" s="308">
        <f>SUM(N25:N28)</f>
        <v>0</v>
      </c>
      <c r="O29" s="308">
        <f t="shared" si="7"/>
        <v>0</v>
      </c>
      <c r="P29" s="308">
        <f t="shared" si="7"/>
        <v>0</v>
      </c>
      <c r="Q29" s="308">
        <f t="shared" si="7"/>
        <v>0</v>
      </c>
      <c r="R29" s="308">
        <f t="shared" si="7"/>
        <v>0</v>
      </c>
      <c r="S29" s="308">
        <f t="shared" si="7"/>
        <v>0</v>
      </c>
      <c r="T29" s="308">
        <f t="shared" si="7"/>
        <v>0</v>
      </c>
      <c r="U29" s="308">
        <f>SUM(U25:U28)</f>
        <v>0</v>
      </c>
      <c r="V29" s="308">
        <f>SUM(V25:V28)</f>
        <v>0</v>
      </c>
      <c r="W29" s="308">
        <f>SUM(W25:W28)</f>
        <v>0</v>
      </c>
    </row>
    <row r="30" spans="1:23" ht="12.75" customHeight="1">
      <c r="A30" s="408"/>
      <c r="B30" s="409"/>
      <c r="C30" s="410"/>
      <c r="D30" s="300"/>
      <c r="E30" s="300"/>
      <c r="F30" s="410"/>
      <c r="G30" s="410"/>
      <c r="H30" s="410"/>
      <c r="I30" s="410"/>
      <c r="J30" s="410"/>
      <c r="K30" s="410"/>
      <c r="L30" s="410"/>
      <c r="M30" s="410"/>
      <c r="N30" s="410"/>
      <c r="O30" s="410"/>
      <c r="P30" s="410"/>
      <c r="Q30" s="410"/>
      <c r="R30" s="410"/>
      <c r="S30" s="410"/>
      <c r="T30" s="410"/>
      <c r="U30" s="410"/>
      <c r="V30" s="410"/>
    </row>
    <row r="31" spans="1:23" ht="12.75" customHeight="1">
      <c r="A31" s="316" t="s">
        <v>372</v>
      </c>
      <c r="B31" s="306">
        <v>929</v>
      </c>
      <c r="C31" s="308">
        <f>SUM(F31,I31,L31,O31,R31,U31)</f>
        <v>3977</v>
      </c>
      <c r="D31" s="308">
        <f>SUM(G31,J31,M31,P31,S31,V31)</f>
        <v>3977</v>
      </c>
      <c r="E31" s="308">
        <f>SUM(H31,K31,N31,Q31,T31,W31)</f>
        <v>3767</v>
      </c>
      <c r="F31" s="308">
        <v>3977</v>
      </c>
      <c r="G31" s="308">
        <v>3977</v>
      </c>
      <c r="H31" s="308">
        <v>3767</v>
      </c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8"/>
      <c r="T31" s="308"/>
      <c r="U31" s="308"/>
      <c r="V31" s="308"/>
      <c r="W31" s="361"/>
    </row>
    <row r="32" spans="1:23" ht="12.75" customHeight="1">
      <c r="A32" s="304"/>
      <c r="B32" s="299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0"/>
      <c r="T32" s="300"/>
    </row>
    <row r="33" spans="1:23" ht="12.75" customHeight="1" thickBot="1">
      <c r="A33" s="317" t="s">
        <v>271</v>
      </c>
      <c r="B33" s="318"/>
      <c r="C33" s="319">
        <f>SUM(F33,I33,L33,O33,R33,U33)</f>
        <v>230847</v>
      </c>
      <c r="D33" s="319">
        <f>SUM(G33,J33,M33,P33,S33,V33)</f>
        <v>244027</v>
      </c>
      <c r="E33" s="319">
        <f>SUM(H33,K33,N33,Q33,T33,W33)</f>
        <v>248693</v>
      </c>
      <c r="F33" s="320">
        <f t="shared" ref="F33:W33" si="8">SUM(F14,F22,F29,F31)</f>
        <v>162947</v>
      </c>
      <c r="G33" s="320">
        <f t="shared" si="8"/>
        <v>173832</v>
      </c>
      <c r="H33" s="320">
        <f t="shared" si="8"/>
        <v>175021</v>
      </c>
      <c r="I33" s="320">
        <f t="shared" si="8"/>
        <v>18293</v>
      </c>
      <c r="J33" s="320">
        <f t="shared" si="8"/>
        <v>18293</v>
      </c>
      <c r="K33" s="320">
        <f t="shared" si="8"/>
        <v>22551</v>
      </c>
      <c r="L33" s="320">
        <f t="shared" si="8"/>
        <v>18446</v>
      </c>
      <c r="M33" s="320">
        <f t="shared" si="8"/>
        <v>18446</v>
      </c>
      <c r="N33" s="320">
        <f t="shared" si="8"/>
        <v>17653</v>
      </c>
      <c r="O33" s="320">
        <f t="shared" si="8"/>
        <v>31159</v>
      </c>
      <c r="P33" s="320">
        <f t="shared" si="8"/>
        <v>33454</v>
      </c>
      <c r="Q33" s="320">
        <f t="shared" si="8"/>
        <v>33456</v>
      </c>
      <c r="R33" s="320">
        <f t="shared" si="8"/>
        <v>2</v>
      </c>
      <c r="S33" s="320">
        <f t="shared" si="8"/>
        <v>2</v>
      </c>
      <c r="T33" s="320">
        <f t="shared" si="8"/>
        <v>0</v>
      </c>
      <c r="U33" s="320">
        <f t="shared" si="8"/>
        <v>0</v>
      </c>
      <c r="V33" s="320">
        <f t="shared" si="8"/>
        <v>0</v>
      </c>
      <c r="W33" s="320">
        <f t="shared" si="8"/>
        <v>12</v>
      </c>
    </row>
    <row r="34" spans="1:23" ht="12.75" customHeight="1">
      <c r="A34" s="321"/>
      <c r="B34" s="322"/>
      <c r="C34" s="323"/>
      <c r="D34" s="496"/>
      <c r="E34" s="410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4"/>
      <c r="T34" s="324"/>
    </row>
    <row r="35" spans="1:23" ht="12.75" customHeight="1">
      <c r="A35" s="321"/>
      <c r="B35" s="322"/>
      <c r="C35" s="323"/>
      <c r="D35" s="410"/>
      <c r="E35" s="410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4"/>
      <c r="T35" s="324"/>
    </row>
    <row r="36" spans="1:23" ht="12.75" customHeight="1">
      <c r="A36" s="315"/>
      <c r="B36" s="299"/>
      <c r="C36" s="300"/>
      <c r="D36" s="410"/>
      <c r="E36" s="41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0"/>
      <c r="T36" s="300"/>
    </row>
    <row r="37" spans="1:23" ht="12.75" customHeight="1">
      <c r="A37" s="325" t="s">
        <v>272</v>
      </c>
      <c r="B37" s="310"/>
      <c r="C37" s="311"/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311"/>
      <c r="T37" s="311"/>
      <c r="U37" s="360"/>
      <c r="V37" s="360"/>
      <c r="W37" s="360"/>
    </row>
    <row r="38" spans="1:23" ht="12.75" customHeight="1">
      <c r="A38" s="326" t="s">
        <v>273</v>
      </c>
      <c r="B38" s="299"/>
      <c r="C38" s="300"/>
      <c r="D38" s="300">
        <f>SUM(G38,J38,M38,P38,S38,V38)</f>
        <v>0</v>
      </c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300"/>
    </row>
    <row r="39" spans="1:23" ht="12.75" customHeight="1">
      <c r="A39" s="304" t="s">
        <v>120</v>
      </c>
      <c r="B39" s="299">
        <v>94221</v>
      </c>
      <c r="C39" s="300">
        <f>SUM(F39,I39,L39,O39,R39,U39)</f>
        <v>221747</v>
      </c>
      <c r="D39" s="300">
        <f>SUM(G39,J39,M39,P39,S39,V39)</f>
        <v>255377</v>
      </c>
      <c r="E39" s="300">
        <f>SUM(H39,K39,N39,Q39,T39,W39)</f>
        <v>253450</v>
      </c>
      <c r="F39" s="300">
        <v>221747</v>
      </c>
      <c r="G39" s="300">
        <v>255377</v>
      </c>
      <c r="H39" s="300">
        <v>253450</v>
      </c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</row>
    <row r="40" spans="1:23" ht="12.75" customHeight="1">
      <c r="A40" s="304" t="s">
        <v>274</v>
      </c>
      <c r="B40" s="299">
        <v>94222</v>
      </c>
      <c r="C40" s="300">
        <f>SUM(F40,I40,L40,O40,R40,U40)</f>
        <v>0</v>
      </c>
      <c r="D40" s="300">
        <f>SUM(G40,J40,M40,P40,S40,V40)</f>
        <v>60780</v>
      </c>
      <c r="E40" s="300">
        <f>SUM(H40,K40,N40,Q40,T40,W40)</f>
        <v>58297</v>
      </c>
      <c r="F40" s="300">
        <v>0</v>
      </c>
      <c r="G40" s="300">
        <v>60780</v>
      </c>
      <c r="H40" s="300">
        <v>58297</v>
      </c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  <c r="T40" s="300"/>
    </row>
    <row r="41" spans="1:23" ht="12.75" customHeight="1">
      <c r="A41" s="304" t="s">
        <v>225</v>
      </c>
      <c r="B41" s="299">
        <v>94223</v>
      </c>
      <c r="C41" s="300">
        <f>SUM(F41,I41,L41,O41,R41,U41)</f>
        <v>0</v>
      </c>
      <c r="D41" s="300">
        <f>SUM(G41,J41,M41,P41,S41,V41)</f>
        <v>3410</v>
      </c>
      <c r="E41" s="300">
        <f>SUM(H41,K41,N41,Q41,T41,W41)</f>
        <v>12700</v>
      </c>
      <c r="F41" s="300"/>
      <c r="G41" s="300">
        <v>3410</v>
      </c>
      <c r="H41" s="300">
        <v>12700</v>
      </c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</row>
    <row r="42" spans="1:23" ht="12.75" customHeight="1" thickBot="1">
      <c r="A42" s="317" t="s">
        <v>275</v>
      </c>
      <c r="B42" s="327"/>
      <c r="C42" s="319">
        <f>SUM(F42,I42,L42,O42,R42,U42)</f>
        <v>221747</v>
      </c>
      <c r="D42" s="319">
        <f>SUM(G42,J42,M42,P42,S42,V42)</f>
        <v>319567</v>
      </c>
      <c r="E42" s="319">
        <f>SUM(H42,K42,N42,Q42,T42,W42)</f>
        <v>324447</v>
      </c>
      <c r="F42" s="328">
        <f t="shared" ref="F42:T42" si="9">SUM(F39:F41)</f>
        <v>221747</v>
      </c>
      <c r="G42" s="328">
        <f>SUM(G39:G41)</f>
        <v>319567</v>
      </c>
      <c r="H42" s="328">
        <f>SUM(H39:H41)</f>
        <v>324447</v>
      </c>
      <c r="I42" s="328">
        <f t="shared" si="9"/>
        <v>0</v>
      </c>
      <c r="J42" s="328">
        <f t="shared" si="9"/>
        <v>0</v>
      </c>
      <c r="K42" s="328">
        <f t="shared" si="9"/>
        <v>0</v>
      </c>
      <c r="L42" s="328">
        <f t="shared" si="9"/>
        <v>0</v>
      </c>
      <c r="M42" s="328">
        <f t="shared" si="9"/>
        <v>0</v>
      </c>
      <c r="N42" s="328">
        <f t="shared" si="9"/>
        <v>0</v>
      </c>
      <c r="O42" s="328">
        <f t="shared" si="9"/>
        <v>0</v>
      </c>
      <c r="P42" s="328">
        <f t="shared" si="9"/>
        <v>0</v>
      </c>
      <c r="Q42" s="328">
        <f t="shared" si="9"/>
        <v>0</v>
      </c>
      <c r="R42" s="328">
        <f t="shared" si="9"/>
        <v>0</v>
      </c>
      <c r="S42" s="328">
        <f t="shared" si="9"/>
        <v>0</v>
      </c>
      <c r="T42" s="328">
        <f t="shared" si="9"/>
        <v>0</v>
      </c>
      <c r="U42" s="328">
        <f>SUM(U39:U41)</f>
        <v>0</v>
      </c>
      <c r="V42" s="328">
        <f>SUM(V39:V41)</f>
        <v>0</v>
      </c>
      <c r="W42" s="328">
        <f>SUM(W39:W41)</f>
        <v>0</v>
      </c>
    </row>
    <row r="43" spans="1:23" ht="12.75" customHeight="1">
      <c r="A43" s="304"/>
      <c r="B43" s="299"/>
      <c r="C43" s="300"/>
      <c r="D43" s="300"/>
      <c r="E43" s="300"/>
      <c r="F43" s="300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</row>
    <row r="44" spans="1:23" ht="12.75" customHeight="1">
      <c r="A44" s="329" t="s">
        <v>276</v>
      </c>
      <c r="B44" s="310"/>
      <c r="C44" s="311"/>
      <c r="D44" s="311"/>
      <c r="E44" s="311"/>
      <c r="F44" s="311"/>
      <c r="G44" s="311"/>
      <c r="H44" s="311"/>
      <c r="I44" s="311"/>
      <c r="J44" s="311"/>
      <c r="K44" s="311"/>
      <c r="L44" s="311"/>
      <c r="M44" s="311"/>
      <c r="N44" s="311"/>
      <c r="O44" s="311"/>
      <c r="P44" s="311"/>
      <c r="Q44" s="311"/>
      <c r="R44" s="311"/>
      <c r="S44" s="311"/>
      <c r="T44" s="311"/>
      <c r="U44" s="360"/>
      <c r="V44" s="360"/>
      <c r="W44" s="360"/>
    </row>
    <row r="45" spans="1:23" ht="12.75" customHeight="1">
      <c r="A45" s="304" t="s">
        <v>277</v>
      </c>
      <c r="B45" s="299">
        <v>9312</v>
      </c>
      <c r="C45" s="300">
        <f t="shared" ref="C45:E47" si="10">SUM(F45,I45,L45,O45,R45,U45)</f>
        <v>94</v>
      </c>
      <c r="D45" s="300">
        <f t="shared" si="10"/>
        <v>94</v>
      </c>
      <c r="E45" s="300">
        <f t="shared" si="10"/>
        <v>94</v>
      </c>
      <c r="F45" s="300">
        <v>94</v>
      </c>
      <c r="G45" s="300">
        <v>94</v>
      </c>
      <c r="H45" s="300">
        <v>94</v>
      </c>
      <c r="I45" s="300"/>
      <c r="J45" s="300"/>
      <c r="K45" s="300"/>
      <c r="L45" s="300"/>
      <c r="M45" s="300"/>
      <c r="N45" s="300"/>
      <c r="O45" s="300"/>
      <c r="P45" s="300"/>
      <c r="Q45" s="300"/>
      <c r="R45" s="300"/>
      <c r="S45" s="300"/>
      <c r="T45" s="300"/>
    </row>
    <row r="46" spans="1:23" ht="12.75" customHeight="1">
      <c r="A46" s="315" t="s">
        <v>278</v>
      </c>
      <c r="B46" s="299">
        <v>9322</v>
      </c>
      <c r="C46" s="300">
        <f t="shared" si="10"/>
        <v>1128222</v>
      </c>
      <c r="D46" s="300">
        <f t="shared" si="10"/>
        <v>1128222</v>
      </c>
      <c r="E46" s="300">
        <f t="shared" si="10"/>
        <v>31455</v>
      </c>
      <c r="F46" s="300">
        <v>8000</v>
      </c>
      <c r="G46" s="300">
        <v>8000</v>
      </c>
      <c r="H46" s="300">
        <v>19697</v>
      </c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13">
        <v>1120222</v>
      </c>
      <c r="V46" s="13">
        <v>1120222</v>
      </c>
      <c r="W46" s="1">
        <v>11758</v>
      </c>
    </row>
    <row r="47" spans="1:23" ht="12.75" customHeight="1" thickBot="1">
      <c r="A47" s="330" t="s">
        <v>279</v>
      </c>
      <c r="B47" s="327"/>
      <c r="C47" s="319">
        <f t="shared" si="10"/>
        <v>1128316</v>
      </c>
      <c r="D47" s="319">
        <f t="shared" si="10"/>
        <v>1128316</v>
      </c>
      <c r="E47" s="319">
        <f>SUM(H47,K47,N47,Q47,T47,W47)</f>
        <v>31549</v>
      </c>
      <c r="F47" s="328">
        <f t="shared" ref="F47:T47" si="11">SUM(F45:F46)</f>
        <v>8094</v>
      </c>
      <c r="G47" s="328">
        <f t="shared" si="11"/>
        <v>8094</v>
      </c>
      <c r="H47" s="328">
        <f t="shared" si="11"/>
        <v>19791</v>
      </c>
      <c r="I47" s="328">
        <f t="shared" si="11"/>
        <v>0</v>
      </c>
      <c r="J47" s="328">
        <f t="shared" si="11"/>
        <v>0</v>
      </c>
      <c r="K47" s="328">
        <f t="shared" si="11"/>
        <v>0</v>
      </c>
      <c r="L47" s="328">
        <f t="shared" si="11"/>
        <v>0</v>
      </c>
      <c r="M47" s="328">
        <f t="shared" si="11"/>
        <v>0</v>
      </c>
      <c r="N47" s="328">
        <f t="shared" si="11"/>
        <v>0</v>
      </c>
      <c r="O47" s="328">
        <f t="shared" si="11"/>
        <v>0</v>
      </c>
      <c r="P47" s="328">
        <f t="shared" si="11"/>
        <v>0</v>
      </c>
      <c r="Q47" s="328">
        <f t="shared" si="11"/>
        <v>0</v>
      </c>
      <c r="R47" s="328">
        <f t="shared" si="11"/>
        <v>0</v>
      </c>
      <c r="S47" s="328">
        <f t="shared" si="11"/>
        <v>0</v>
      </c>
      <c r="T47" s="328">
        <f t="shared" si="11"/>
        <v>0</v>
      </c>
      <c r="U47" s="319">
        <f>SUM(U45:U46)</f>
        <v>1120222</v>
      </c>
      <c r="V47" s="319">
        <f>SUM(V45:V46)</f>
        <v>1120222</v>
      </c>
      <c r="W47" s="319">
        <f>SUM(W45:W46)</f>
        <v>11758</v>
      </c>
    </row>
    <row r="48" spans="1:23" ht="12.75" customHeight="1">
      <c r="A48" s="315"/>
      <c r="B48" s="299"/>
      <c r="C48" s="300"/>
      <c r="D48" s="300"/>
      <c r="E48" s="300"/>
      <c r="F48" s="300"/>
      <c r="G48" s="300"/>
      <c r="H48" s="300"/>
      <c r="I48" s="300"/>
      <c r="J48" s="300"/>
      <c r="K48" s="300"/>
      <c r="L48" s="300"/>
      <c r="M48" s="300"/>
      <c r="N48" s="300"/>
      <c r="O48" s="300"/>
      <c r="P48" s="300"/>
      <c r="Q48" s="300"/>
      <c r="R48" s="300"/>
      <c r="S48" s="300"/>
      <c r="T48" s="300"/>
    </row>
    <row r="49" spans="1:23" ht="12.75" customHeight="1">
      <c r="A49" s="301" t="s">
        <v>280</v>
      </c>
      <c r="B49" s="310"/>
      <c r="C49" s="311"/>
      <c r="D49" s="311"/>
      <c r="E49" s="311"/>
      <c r="F49" s="311"/>
      <c r="G49" s="311"/>
      <c r="H49" s="311"/>
      <c r="I49" s="311"/>
      <c r="J49" s="311"/>
      <c r="K49" s="311"/>
      <c r="L49" s="311"/>
      <c r="M49" s="311"/>
      <c r="N49" s="311"/>
      <c r="O49" s="311"/>
      <c r="P49" s="311"/>
      <c r="Q49" s="311"/>
      <c r="R49" s="311"/>
      <c r="S49" s="311"/>
      <c r="T49" s="311"/>
      <c r="U49" s="360"/>
      <c r="V49" s="360"/>
      <c r="W49" s="360"/>
    </row>
    <row r="50" spans="1:23" ht="12.75" customHeight="1">
      <c r="A50" s="315" t="s">
        <v>281</v>
      </c>
      <c r="B50" s="299">
        <v>4642</v>
      </c>
      <c r="C50" s="300">
        <f t="shared" ref="C50:E53" si="12">SUM(F50,I50,L50,O50,R50,U50)</f>
        <v>29486</v>
      </c>
      <c r="D50" s="300">
        <f t="shared" si="12"/>
        <v>53774</v>
      </c>
      <c r="E50" s="300">
        <f t="shared" si="12"/>
        <v>46304</v>
      </c>
      <c r="F50" s="300">
        <v>26583</v>
      </c>
      <c r="G50" s="300">
        <v>39087</v>
      </c>
      <c r="H50" s="300">
        <v>31427</v>
      </c>
      <c r="I50" s="300"/>
      <c r="J50" s="300">
        <v>105</v>
      </c>
      <c r="K50" s="300">
        <v>105</v>
      </c>
      <c r="L50" s="300"/>
      <c r="M50" s="300">
        <v>2471</v>
      </c>
      <c r="N50" s="300">
        <v>2471</v>
      </c>
      <c r="O50" s="300"/>
      <c r="P50" s="300">
        <v>9208</v>
      </c>
      <c r="Q50" s="300">
        <v>9209</v>
      </c>
      <c r="R50" s="300">
        <v>314</v>
      </c>
      <c r="S50" s="300">
        <v>314</v>
      </c>
      <c r="T50" s="300">
        <v>503</v>
      </c>
      <c r="U50" s="1">
        <v>2589</v>
      </c>
      <c r="V50" s="1">
        <v>2589</v>
      </c>
      <c r="W50" s="1">
        <v>2589</v>
      </c>
    </row>
    <row r="51" spans="1:23" ht="12.75" customHeight="1">
      <c r="A51" s="315" t="s">
        <v>282</v>
      </c>
      <c r="B51" s="299">
        <v>4652</v>
      </c>
      <c r="C51" s="300">
        <f t="shared" si="12"/>
        <v>700968</v>
      </c>
      <c r="D51" s="300">
        <f t="shared" si="12"/>
        <v>869549</v>
      </c>
      <c r="E51" s="300">
        <f t="shared" si="12"/>
        <v>170643</v>
      </c>
      <c r="F51" s="300"/>
      <c r="G51" s="300">
        <v>168581</v>
      </c>
      <c r="H51" s="300">
        <v>168972</v>
      </c>
      <c r="I51" s="300"/>
      <c r="J51" s="300"/>
      <c r="K51" s="300"/>
      <c r="L51" s="300"/>
      <c r="M51" s="300"/>
      <c r="N51" s="300"/>
      <c r="O51" s="300"/>
      <c r="P51" s="300"/>
      <c r="Q51" s="300"/>
      <c r="R51" s="300"/>
      <c r="S51" s="300"/>
      <c r="T51" s="300"/>
      <c r="U51" s="1">
        <v>700968</v>
      </c>
      <c r="V51" s="1">
        <v>700968</v>
      </c>
      <c r="W51" s="1">
        <v>1671</v>
      </c>
    </row>
    <row r="52" spans="1:23" ht="12.75" customHeight="1">
      <c r="A52" s="315" t="s">
        <v>283</v>
      </c>
      <c r="B52" s="299">
        <v>462</v>
      </c>
      <c r="C52" s="300">
        <f t="shared" si="12"/>
        <v>0</v>
      </c>
      <c r="D52" s="300">
        <f t="shared" si="12"/>
        <v>0</v>
      </c>
      <c r="E52" s="300">
        <f t="shared" si="12"/>
        <v>0</v>
      </c>
      <c r="F52" s="300"/>
      <c r="G52" s="300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</row>
    <row r="53" spans="1:23" ht="12.75" customHeight="1" thickBot="1">
      <c r="A53" s="330" t="s">
        <v>284</v>
      </c>
      <c r="B53" s="327"/>
      <c r="C53" s="319">
        <f t="shared" si="12"/>
        <v>730454</v>
      </c>
      <c r="D53" s="319">
        <f t="shared" si="12"/>
        <v>923323</v>
      </c>
      <c r="E53" s="319">
        <f>SUM(H53,K53,N53,Q53,T53,W53)</f>
        <v>216947</v>
      </c>
      <c r="F53" s="328">
        <f t="shared" ref="F53:T53" si="13">SUM(F50:F52)</f>
        <v>26583</v>
      </c>
      <c r="G53" s="328">
        <f>SUM(G50:G52)</f>
        <v>207668</v>
      </c>
      <c r="H53" s="328">
        <f>SUM(H50:H52)</f>
        <v>200399</v>
      </c>
      <c r="I53" s="328">
        <f t="shared" si="13"/>
        <v>0</v>
      </c>
      <c r="J53" s="328">
        <f t="shared" si="13"/>
        <v>105</v>
      </c>
      <c r="K53" s="328">
        <f t="shared" si="13"/>
        <v>105</v>
      </c>
      <c r="L53" s="328">
        <f t="shared" si="13"/>
        <v>0</v>
      </c>
      <c r="M53" s="328">
        <f t="shared" si="13"/>
        <v>2471</v>
      </c>
      <c r="N53" s="328">
        <f t="shared" si="13"/>
        <v>2471</v>
      </c>
      <c r="O53" s="328">
        <f t="shared" si="13"/>
        <v>0</v>
      </c>
      <c r="P53" s="328">
        <f t="shared" si="13"/>
        <v>9208</v>
      </c>
      <c r="Q53" s="328">
        <f t="shared" si="13"/>
        <v>9209</v>
      </c>
      <c r="R53" s="328">
        <f t="shared" si="13"/>
        <v>314</v>
      </c>
      <c r="S53" s="328">
        <f t="shared" si="13"/>
        <v>314</v>
      </c>
      <c r="T53" s="328">
        <f t="shared" si="13"/>
        <v>503</v>
      </c>
      <c r="U53" s="319">
        <f>SUM(U50:U52)</f>
        <v>703557</v>
      </c>
      <c r="V53" s="319">
        <f>SUM(V50:V52)</f>
        <v>703557</v>
      </c>
      <c r="W53" s="319">
        <f>SUM(W50:W52)</f>
        <v>4260</v>
      </c>
    </row>
    <row r="54" spans="1:23" ht="12.75" customHeight="1">
      <c r="A54" s="304"/>
      <c r="B54" s="299"/>
      <c r="C54" s="300"/>
      <c r="D54" s="300"/>
      <c r="E54" s="300"/>
      <c r="F54" s="300"/>
      <c r="G54" s="300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</row>
    <row r="55" spans="1:23" ht="12.75" customHeight="1">
      <c r="A55" s="309" t="s">
        <v>285</v>
      </c>
      <c r="B55" s="310"/>
      <c r="C55" s="311"/>
      <c r="D55" s="311"/>
      <c r="E55" s="311"/>
      <c r="F55" s="311"/>
      <c r="G55" s="311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60"/>
      <c r="V55" s="360"/>
      <c r="W55" s="360"/>
    </row>
    <row r="56" spans="1:23" ht="12.75" customHeight="1">
      <c r="A56" s="304" t="s">
        <v>286</v>
      </c>
      <c r="B56" s="299">
        <v>4712</v>
      </c>
      <c r="C56" s="300">
        <f>SUM(F56,I56,L56,O56,R56,U56,)</f>
        <v>2846</v>
      </c>
      <c r="D56" s="300">
        <f t="shared" ref="D56:E58" si="14">SUM(G56,J56,M56,P56,S56,V56)</f>
        <v>6949</v>
      </c>
      <c r="E56" s="300">
        <f t="shared" si="14"/>
        <v>7094</v>
      </c>
      <c r="F56" s="300"/>
      <c r="G56" s="300"/>
      <c r="H56" s="300"/>
      <c r="I56" s="300">
        <v>2846</v>
      </c>
      <c r="J56" s="300">
        <v>2846</v>
      </c>
      <c r="K56" s="300">
        <v>2991</v>
      </c>
      <c r="L56" s="300"/>
      <c r="M56" s="300"/>
      <c r="N56" s="300"/>
      <c r="O56" s="300"/>
      <c r="P56" s="300">
        <v>466</v>
      </c>
      <c r="Q56" s="300">
        <v>466</v>
      </c>
      <c r="R56" s="300"/>
      <c r="S56" s="300">
        <v>3637</v>
      </c>
      <c r="T56" s="300">
        <v>3637</v>
      </c>
    </row>
    <row r="57" spans="1:23" ht="12.75" customHeight="1">
      <c r="A57" s="304" t="s">
        <v>287</v>
      </c>
      <c r="B57" s="299">
        <v>4722</v>
      </c>
      <c r="C57" s="300">
        <f>SUM(F57,I57,L57,O57,R57,U57,)</f>
        <v>3448002</v>
      </c>
      <c r="D57" s="300">
        <f t="shared" si="14"/>
        <v>3448002</v>
      </c>
      <c r="E57" s="300">
        <f t="shared" si="14"/>
        <v>2157527</v>
      </c>
      <c r="F57" s="300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1">
        <v>3448002</v>
      </c>
      <c r="V57" s="1">
        <v>3448002</v>
      </c>
      <c r="W57" s="1">
        <v>2157527</v>
      </c>
    </row>
    <row r="58" spans="1:23" ht="12.75" customHeight="1" thickBot="1">
      <c r="A58" s="331" t="s">
        <v>288</v>
      </c>
      <c r="B58" s="332"/>
      <c r="C58" s="319">
        <f>SUM(F58,I58,L58,O58,R58,U58)</f>
        <v>3450848</v>
      </c>
      <c r="D58" s="319">
        <f t="shared" si="14"/>
        <v>3454951</v>
      </c>
      <c r="E58" s="319">
        <f t="shared" si="14"/>
        <v>2164621</v>
      </c>
      <c r="F58" s="319">
        <f t="shared" ref="F58:T58" si="15">SUM(F56:F57)</f>
        <v>0</v>
      </c>
      <c r="G58" s="319">
        <f t="shared" si="15"/>
        <v>0</v>
      </c>
      <c r="H58" s="319">
        <f t="shared" si="15"/>
        <v>0</v>
      </c>
      <c r="I58" s="319">
        <f t="shared" si="15"/>
        <v>2846</v>
      </c>
      <c r="J58" s="319">
        <f t="shared" si="15"/>
        <v>2846</v>
      </c>
      <c r="K58" s="319">
        <f t="shared" si="15"/>
        <v>2991</v>
      </c>
      <c r="L58" s="319">
        <f t="shared" si="15"/>
        <v>0</v>
      </c>
      <c r="M58" s="319">
        <f t="shared" si="15"/>
        <v>0</v>
      </c>
      <c r="N58" s="319">
        <f t="shared" si="15"/>
        <v>0</v>
      </c>
      <c r="O58" s="319">
        <f t="shared" si="15"/>
        <v>0</v>
      </c>
      <c r="P58" s="319">
        <f t="shared" si="15"/>
        <v>466</v>
      </c>
      <c r="Q58" s="319">
        <f t="shared" si="15"/>
        <v>466</v>
      </c>
      <c r="R58" s="319">
        <f t="shared" si="15"/>
        <v>0</v>
      </c>
      <c r="S58" s="319">
        <f t="shared" si="15"/>
        <v>3637</v>
      </c>
      <c r="T58" s="319">
        <f t="shared" si="15"/>
        <v>3637</v>
      </c>
      <c r="U58" s="319">
        <f>SUM(U56:U57)</f>
        <v>3448002</v>
      </c>
      <c r="V58" s="319">
        <f>SUM(V56:V57)</f>
        <v>3448002</v>
      </c>
      <c r="W58" s="319">
        <f>SUM(W56:W57)</f>
        <v>2157527</v>
      </c>
    </row>
    <row r="59" spans="1:23" ht="12.75" customHeight="1">
      <c r="A59" s="304"/>
      <c r="B59" s="299"/>
      <c r="C59" s="323"/>
      <c r="D59" s="300"/>
      <c r="E59" s="300"/>
      <c r="F59" s="300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</row>
    <row r="60" spans="1:23" ht="12.75" customHeight="1" thickBot="1">
      <c r="A60" s="331" t="s">
        <v>289</v>
      </c>
      <c r="B60" s="327"/>
      <c r="C60" s="319">
        <f>SUM(F60,I60,L60,O60,R60,U60)</f>
        <v>1887</v>
      </c>
      <c r="D60" s="319">
        <f>SUM(G60,J60,M60,P60,S60,V60)</f>
        <v>1887</v>
      </c>
      <c r="E60" s="319">
        <f>SUM(H60,K60,N60,Q60,T60,W60)</f>
        <v>1647</v>
      </c>
      <c r="F60" s="328">
        <v>1887</v>
      </c>
      <c r="G60" s="328">
        <v>1887</v>
      </c>
      <c r="H60" s="701">
        <v>1647</v>
      </c>
      <c r="I60" s="328"/>
      <c r="J60" s="328"/>
      <c r="K60" s="328"/>
      <c r="L60" s="328"/>
      <c r="M60" s="328"/>
      <c r="N60" s="328"/>
      <c r="O60" s="328"/>
      <c r="P60" s="328"/>
      <c r="Q60" s="328"/>
      <c r="R60" s="328"/>
      <c r="S60" s="328"/>
      <c r="T60" s="328"/>
      <c r="U60" s="362"/>
      <c r="V60" s="362"/>
      <c r="W60" s="362"/>
    </row>
    <row r="61" spans="1:23" ht="12.75" customHeight="1">
      <c r="A61" s="326" t="s">
        <v>290</v>
      </c>
      <c r="B61" s="299"/>
      <c r="C61" s="300"/>
      <c r="D61" s="300"/>
      <c r="E61" s="300"/>
      <c r="F61" s="300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</row>
    <row r="62" spans="1:23" ht="12.75" customHeight="1">
      <c r="A62" s="304" t="s">
        <v>291</v>
      </c>
      <c r="B62" s="299"/>
      <c r="C62" s="300">
        <f t="shared" ref="C62:E64" si="16">SUM(F62,I62,L62,O62,R62,U62)</f>
        <v>7700</v>
      </c>
      <c r="D62" s="300">
        <f t="shared" si="16"/>
        <v>6017</v>
      </c>
      <c r="E62" s="300">
        <f t="shared" si="16"/>
        <v>6017</v>
      </c>
      <c r="F62" s="300">
        <v>7700</v>
      </c>
      <c r="G62" s="300">
        <v>5806</v>
      </c>
      <c r="H62" s="300">
        <v>5806</v>
      </c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>
        <v>211</v>
      </c>
      <c r="T62" s="300">
        <v>211</v>
      </c>
    </row>
    <row r="63" spans="1:23" ht="12.75" customHeight="1">
      <c r="A63" s="304" t="s">
        <v>292</v>
      </c>
      <c r="B63" s="299"/>
      <c r="C63" s="300">
        <f t="shared" si="16"/>
        <v>487314</v>
      </c>
      <c r="D63" s="300">
        <f t="shared" si="16"/>
        <v>511671</v>
      </c>
      <c r="E63" s="300">
        <f t="shared" si="16"/>
        <v>305567</v>
      </c>
      <c r="F63" s="300">
        <v>487314</v>
      </c>
      <c r="G63" s="300">
        <v>511671</v>
      </c>
      <c r="H63" s="300">
        <v>305567</v>
      </c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</row>
    <row r="64" spans="1:23" ht="12.75" customHeight="1" thickBot="1">
      <c r="A64" s="331" t="s">
        <v>293</v>
      </c>
      <c r="B64" s="332"/>
      <c r="C64" s="319">
        <f t="shared" si="16"/>
        <v>495014</v>
      </c>
      <c r="D64" s="319">
        <f t="shared" si="16"/>
        <v>517688</v>
      </c>
      <c r="E64" s="319">
        <f>SUM(H64,K64,N64,Q64,T64,W64)</f>
        <v>311584</v>
      </c>
      <c r="F64" s="319">
        <f t="shared" ref="F64:T64" si="17">SUM(F62:F63)</f>
        <v>495014</v>
      </c>
      <c r="G64" s="319">
        <f t="shared" si="17"/>
        <v>517477</v>
      </c>
      <c r="H64" s="319">
        <f>SUM(H62:H63)</f>
        <v>311373</v>
      </c>
      <c r="I64" s="319">
        <f t="shared" si="17"/>
        <v>0</v>
      </c>
      <c r="J64" s="319">
        <f t="shared" si="17"/>
        <v>0</v>
      </c>
      <c r="K64" s="319">
        <f t="shared" si="17"/>
        <v>0</v>
      </c>
      <c r="L64" s="319">
        <f t="shared" si="17"/>
        <v>0</v>
      </c>
      <c r="M64" s="319">
        <f t="shared" si="17"/>
        <v>0</v>
      </c>
      <c r="N64" s="319">
        <f t="shared" si="17"/>
        <v>0</v>
      </c>
      <c r="O64" s="319">
        <f t="shared" si="17"/>
        <v>0</v>
      </c>
      <c r="P64" s="319">
        <f t="shared" si="17"/>
        <v>0</v>
      </c>
      <c r="Q64" s="319">
        <f t="shared" si="17"/>
        <v>0</v>
      </c>
      <c r="R64" s="319">
        <f t="shared" si="17"/>
        <v>0</v>
      </c>
      <c r="S64" s="319">
        <f t="shared" si="17"/>
        <v>211</v>
      </c>
      <c r="T64" s="319">
        <f t="shared" si="17"/>
        <v>211</v>
      </c>
      <c r="U64" s="319">
        <f>SUM(U62:U63)</f>
        <v>0</v>
      </c>
      <c r="V64" s="319">
        <f>SUM(V62:V63)</f>
        <v>0</v>
      </c>
      <c r="W64" s="319">
        <f>SUM(W62:W63)</f>
        <v>0</v>
      </c>
    </row>
    <row r="65" spans="1:23" ht="12.75" customHeight="1">
      <c r="A65" s="304"/>
      <c r="B65" s="299"/>
      <c r="C65" s="300"/>
      <c r="D65" s="300"/>
      <c r="E65" s="300"/>
      <c r="F65" s="300"/>
      <c r="G65" s="300"/>
      <c r="H65" s="300"/>
      <c r="I65" s="300"/>
      <c r="J65" s="300"/>
      <c r="K65" s="300"/>
      <c r="L65" s="300"/>
      <c r="M65" s="300"/>
      <c r="N65" s="300"/>
      <c r="O65" s="300"/>
      <c r="P65" s="300"/>
      <c r="Q65" s="300"/>
      <c r="R65" s="300"/>
      <c r="S65" s="300"/>
      <c r="T65" s="300"/>
    </row>
    <row r="66" spans="1:23" ht="12.75" customHeight="1">
      <c r="A66" s="305" t="s">
        <v>294</v>
      </c>
      <c r="B66" s="306"/>
      <c r="C66" s="308"/>
      <c r="D66" s="308"/>
      <c r="E66" s="308"/>
      <c r="F66" s="308"/>
      <c r="G66" s="308"/>
      <c r="H66" s="308"/>
      <c r="I66" s="308"/>
      <c r="J66" s="308"/>
      <c r="K66" s="308"/>
      <c r="L66" s="308"/>
      <c r="M66" s="308"/>
      <c r="N66" s="308"/>
      <c r="O66" s="308"/>
      <c r="P66" s="308"/>
      <c r="Q66" s="308"/>
      <c r="R66" s="308"/>
      <c r="S66" s="308"/>
      <c r="T66" s="308"/>
      <c r="U66" s="361"/>
      <c r="V66" s="361"/>
      <c r="W66" s="361"/>
    </row>
    <row r="67" spans="1:23" ht="12.75" customHeight="1">
      <c r="A67" s="304" t="s">
        <v>121</v>
      </c>
      <c r="B67" s="299"/>
      <c r="C67" s="300">
        <f t="shared" ref="C67:D70" si="18">SUM(F67,I67,L67,O67,R67,U67)</f>
        <v>0</v>
      </c>
      <c r="D67" s="300">
        <f t="shared" si="18"/>
        <v>0</v>
      </c>
      <c r="E67" s="300"/>
      <c r="F67" s="300"/>
      <c r="G67" s="300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0"/>
      <c r="S67" s="300"/>
      <c r="T67" s="300"/>
    </row>
    <row r="68" spans="1:23" ht="12.75" customHeight="1">
      <c r="A68" s="304" t="s">
        <v>122</v>
      </c>
      <c r="B68" s="299"/>
      <c r="C68" s="300">
        <f t="shared" si="18"/>
        <v>0</v>
      </c>
      <c r="D68" s="300">
        <f t="shared" si="18"/>
        <v>0</v>
      </c>
      <c r="E68" s="300"/>
      <c r="F68" s="300"/>
      <c r="G68" s="300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0"/>
      <c r="S68" s="300"/>
      <c r="T68" s="300"/>
    </row>
    <row r="69" spans="1:23" ht="12.75" customHeight="1">
      <c r="A69" s="333" t="s">
        <v>295</v>
      </c>
      <c r="B69" s="334"/>
      <c r="C69" s="307">
        <f t="shared" si="18"/>
        <v>0</v>
      </c>
      <c r="D69" s="307">
        <f t="shared" si="18"/>
        <v>0</v>
      </c>
      <c r="E69" s="307">
        <f>SUM(H69,K69,N69,Q69,T69,W69)</f>
        <v>0</v>
      </c>
      <c r="F69" s="335">
        <f t="shared" ref="F69:R69" si="19">SUM(F67:F68)</f>
        <v>0</v>
      </c>
      <c r="G69" s="335">
        <f t="shared" si="19"/>
        <v>0</v>
      </c>
      <c r="H69" s="335">
        <f t="shared" si="19"/>
        <v>0</v>
      </c>
      <c r="I69" s="335">
        <f t="shared" si="19"/>
        <v>0</v>
      </c>
      <c r="J69" s="335">
        <f t="shared" si="19"/>
        <v>0</v>
      </c>
      <c r="K69" s="335">
        <f t="shared" si="19"/>
        <v>0</v>
      </c>
      <c r="L69" s="335">
        <f t="shared" si="19"/>
        <v>0</v>
      </c>
      <c r="M69" s="335">
        <f t="shared" si="19"/>
        <v>0</v>
      </c>
      <c r="N69" s="335">
        <f t="shared" si="19"/>
        <v>0</v>
      </c>
      <c r="O69" s="335">
        <f t="shared" si="19"/>
        <v>0</v>
      </c>
      <c r="P69" s="335">
        <f t="shared" si="19"/>
        <v>0</v>
      </c>
      <c r="Q69" s="335">
        <f t="shared" si="19"/>
        <v>0</v>
      </c>
      <c r="R69" s="335">
        <f t="shared" si="19"/>
        <v>0</v>
      </c>
      <c r="S69" s="335">
        <f>SUM(S67:S68)</f>
        <v>0</v>
      </c>
      <c r="T69" s="335">
        <f>SUM(T67:T68)</f>
        <v>0</v>
      </c>
      <c r="U69" s="335">
        <f>SUM(U67:U68)</f>
        <v>0</v>
      </c>
      <c r="V69" s="335">
        <f>SUM(V67:V68)</f>
        <v>0</v>
      </c>
      <c r="W69" s="335">
        <f>SUM(W67:W68)</f>
        <v>0</v>
      </c>
    </row>
    <row r="70" spans="1:23" ht="12" customHeight="1" thickBot="1">
      <c r="A70" s="331" t="s">
        <v>296</v>
      </c>
      <c r="B70" s="332"/>
      <c r="C70" s="319">
        <f t="shared" si="18"/>
        <v>6259113</v>
      </c>
      <c r="D70" s="319">
        <f t="shared" si="18"/>
        <v>6589759</v>
      </c>
      <c r="E70" s="319">
        <f>SUM(H70,K70,N70,Q70,T70,W70)</f>
        <v>3299488</v>
      </c>
      <c r="F70" s="319">
        <f t="shared" ref="F70:R70" si="20">SUM(F33,F42,F47,F53,F58,F64,F69,F60)</f>
        <v>916272</v>
      </c>
      <c r="G70" s="319">
        <f>SUM(G33,G42,G47,G53,G58,G64,G69,G60)</f>
        <v>1228525</v>
      </c>
      <c r="H70" s="319">
        <f>SUM(H33,H42,H47,H53,H58,H64,H69,H60)</f>
        <v>1032678</v>
      </c>
      <c r="I70" s="319">
        <f t="shared" si="20"/>
        <v>21139</v>
      </c>
      <c r="J70" s="319">
        <f t="shared" si="20"/>
        <v>21244</v>
      </c>
      <c r="K70" s="319">
        <f t="shared" si="20"/>
        <v>25647</v>
      </c>
      <c r="L70" s="319">
        <f t="shared" si="20"/>
        <v>18446</v>
      </c>
      <c r="M70" s="319">
        <f t="shared" si="20"/>
        <v>20917</v>
      </c>
      <c r="N70" s="319">
        <f t="shared" si="20"/>
        <v>20124</v>
      </c>
      <c r="O70" s="319">
        <f t="shared" si="20"/>
        <v>31159</v>
      </c>
      <c r="P70" s="319">
        <f t="shared" si="20"/>
        <v>43128</v>
      </c>
      <c r="Q70" s="319">
        <f t="shared" si="20"/>
        <v>43131</v>
      </c>
      <c r="R70" s="319">
        <f t="shared" si="20"/>
        <v>316</v>
      </c>
      <c r="S70" s="319">
        <f>SUM(S33,S42,S47,S53,S58,S64,S69,S60)</f>
        <v>4164</v>
      </c>
      <c r="T70" s="319">
        <f>SUM(T33,T42,T47,T53,T58,T64,T69,T60)</f>
        <v>4351</v>
      </c>
      <c r="U70" s="319">
        <f>SUM(U33,U42,U47,U53,U58,U64,U69,U60)</f>
        <v>5271781</v>
      </c>
      <c r="V70" s="319">
        <f>SUM(V33,V42,V47,V53,V58,V64,V69,V60)</f>
        <v>5271781</v>
      </c>
      <c r="W70" s="319">
        <f>SUM(W33,W42,W47,W53,W58,W64,W69,W60)</f>
        <v>2173557</v>
      </c>
    </row>
    <row r="71" spans="1:23" ht="12.75" customHeight="1">
      <c r="A71" s="264"/>
      <c r="B71" s="265"/>
      <c r="C71" s="265"/>
      <c r="D71" s="265"/>
      <c r="E71" s="265"/>
      <c r="F71" s="266"/>
      <c r="G71" s="266"/>
      <c r="H71" s="266"/>
      <c r="I71" s="62"/>
      <c r="J71" s="62"/>
      <c r="K71" s="62"/>
      <c r="L71" s="68"/>
      <c r="M71" s="68"/>
      <c r="N71" s="68"/>
      <c r="O71" s="270"/>
      <c r="P71" s="270"/>
      <c r="Q71" s="270"/>
    </row>
    <row r="72" spans="1:23" ht="12.75" customHeight="1">
      <c r="A72" s="264"/>
      <c r="B72" s="265"/>
      <c r="C72" s="265"/>
      <c r="D72" s="265"/>
      <c r="E72" s="265"/>
      <c r="F72" s="266"/>
      <c r="G72" s="266"/>
      <c r="H72" s="266"/>
      <c r="I72" s="62"/>
      <c r="J72" s="62"/>
      <c r="K72" s="62"/>
      <c r="L72" s="70"/>
      <c r="M72" s="70"/>
      <c r="N72" s="70"/>
      <c r="O72" s="271"/>
      <c r="P72" s="271"/>
      <c r="Q72" s="271"/>
    </row>
    <row r="73" spans="1:23" ht="12.75" customHeight="1">
      <c r="A73" s="264"/>
      <c r="B73" s="265"/>
      <c r="C73" s="265"/>
      <c r="D73" s="265"/>
      <c r="E73" s="265"/>
      <c r="F73" s="266"/>
      <c r="G73" s="266"/>
      <c r="H73" s="266"/>
      <c r="I73" s="62"/>
      <c r="J73" s="62"/>
      <c r="K73" s="62"/>
      <c r="L73" s="72"/>
      <c r="M73" s="72"/>
      <c r="N73" s="72"/>
      <c r="O73" s="272"/>
      <c r="P73" s="272"/>
      <c r="Q73" s="272"/>
    </row>
    <row r="74" spans="1:23" ht="12.75" customHeight="1">
      <c r="A74" s="264"/>
      <c r="B74" s="265"/>
      <c r="C74" s="265"/>
      <c r="D74" s="265"/>
      <c r="E74" s="265"/>
      <c r="F74" s="266"/>
      <c r="G74" s="266"/>
      <c r="H74" s="266"/>
      <c r="I74" s="62"/>
      <c r="J74" s="62"/>
      <c r="K74" s="62"/>
      <c r="L74" s="72"/>
      <c r="M74" s="72"/>
      <c r="N74" s="72"/>
      <c r="O74" s="273"/>
      <c r="P74" s="273"/>
      <c r="Q74" s="273"/>
    </row>
    <row r="75" spans="1:23" ht="12.75" customHeight="1">
      <c r="A75" s="264"/>
      <c r="B75" s="265"/>
      <c r="C75" s="265"/>
      <c r="D75" s="265"/>
      <c r="E75" s="265"/>
      <c r="F75" s="266"/>
      <c r="G75" s="266"/>
      <c r="H75" s="266"/>
      <c r="I75" s="62"/>
      <c r="J75" s="62"/>
      <c r="K75" s="62"/>
      <c r="L75" s="72"/>
      <c r="M75" s="72"/>
      <c r="N75" s="72"/>
      <c r="O75" s="273"/>
      <c r="P75" s="273"/>
      <c r="Q75" s="273"/>
    </row>
    <row r="76" spans="1:23" ht="12.75" customHeight="1">
      <c r="A76" s="264"/>
      <c r="B76" s="265"/>
      <c r="C76" s="265"/>
      <c r="D76" s="265"/>
      <c r="E76" s="265"/>
      <c r="F76" s="266"/>
      <c r="G76" s="266"/>
      <c r="H76" s="266"/>
      <c r="I76" s="62"/>
      <c r="J76" s="62"/>
      <c r="K76" s="62"/>
      <c r="L76" s="68"/>
      <c r="M76" s="68"/>
      <c r="N76" s="68"/>
      <c r="O76" s="274"/>
      <c r="P76" s="274"/>
      <c r="Q76" s="274"/>
    </row>
    <row r="77" spans="1:23" ht="12.75" customHeight="1">
      <c r="A77" s="264"/>
      <c r="B77" s="265"/>
      <c r="C77" s="265"/>
      <c r="D77" s="265"/>
      <c r="E77" s="265"/>
      <c r="F77" s="266"/>
      <c r="G77" s="266"/>
      <c r="H77" s="266"/>
      <c r="I77" s="62"/>
      <c r="J77" s="62"/>
      <c r="K77" s="62"/>
      <c r="L77" s="68"/>
      <c r="M77" s="68"/>
      <c r="N77" s="68"/>
      <c r="O77" s="275"/>
      <c r="P77" s="275"/>
      <c r="Q77" s="275"/>
    </row>
    <row r="78" spans="1:23" ht="12.75" customHeight="1">
      <c r="A78" s="264"/>
      <c r="B78" s="265"/>
      <c r="C78" s="265"/>
      <c r="D78" s="265"/>
      <c r="E78" s="265"/>
      <c r="F78" s="266"/>
      <c r="G78" s="266"/>
      <c r="H78" s="266"/>
      <c r="I78" s="62"/>
      <c r="J78" s="62"/>
      <c r="K78" s="62"/>
      <c r="L78" s="68"/>
      <c r="M78" s="68"/>
      <c r="N78" s="68"/>
      <c r="O78" s="275"/>
      <c r="P78" s="275"/>
      <c r="Q78" s="275"/>
    </row>
    <row r="79" spans="1:23" ht="12.75" customHeight="1">
      <c r="A79" s="264"/>
      <c r="B79" s="265"/>
      <c r="C79" s="265"/>
      <c r="D79" s="265"/>
      <c r="E79" s="265"/>
      <c r="F79" s="266"/>
      <c r="G79" s="266"/>
      <c r="H79" s="266"/>
      <c r="I79" s="62"/>
      <c r="J79" s="62"/>
      <c r="K79" s="62"/>
      <c r="L79" s="68"/>
      <c r="M79" s="68"/>
      <c r="N79" s="68"/>
      <c r="O79" s="276"/>
      <c r="P79" s="276"/>
      <c r="Q79" s="276"/>
    </row>
    <row r="80" spans="1:23" ht="12.75" customHeight="1">
      <c r="A80" s="264"/>
      <c r="B80" s="265"/>
      <c r="C80" s="265"/>
      <c r="D80" s="265"/>
      <c r="E80" s="265"/>
      <c r="F80" s="266"/>
      <c r="G80" s="266"/>
      <c r="H80" s="266"/>
      <c r="I80" s="62"/>
      <c r="J80" s="62"/>
      <c r="K80" s="62"/>
      <c r="L80" s="68"/>
      <c r="M80" s="68"/>
      <c r="N80" s="68"/>
      <c r="O80" s="276"/>
      <c r="P80" s="276"/>
      <c r="Q80" s="276"/>
    </row>
    <row r="81" spans="1:17" ht="12.75" customHeight="1">
      <c r="A81" s="264"/>
      <c r="B81" s="265"/>
      <c r="C81" s="265"/>
      <c r="D81" s="265"/>
      <c r="E81" s="265"/>
      <c r="F81" s="266"/>
      <c r="G81" s="266"/>
      <c r="H81" s="266"/>
      <c r="I81" s="62"/>
      <c r="J81" s="62"/>
      <c r="K81" s="62"/>
      <c r="L81" s="68"/>
      <c r="M81" s="68"/>
      <c r="N81" s="68"/>
      <c r="O81" s="276"/>
      <c r="P81" s="276"/>
      <c r="Q81" s="276"/>
    </row>
    <row r="82" spans="1:17" ht="12.75" customHeight="1">
      <c r="A82" s="264"/>
      <c r="B82" s="265"/>
      <c r="C82" s="265"/>
      <c r="D82" s="265"/>
      <c r="E82" s="265"/>
      <c r="F82" s="266"/>
      <c r="G82" s="266"/>
      <c r="H82" s="266"/>
      <c r="I82" s="62"/>
      <c r="J82" s="62"/>
      <c r="K82" s="62"/>
      <c r="L82" s="68"/>
      <c r="M82" s="68"/>
      <c r="N82" s="68"/>
      <c r="O82" s="277"/>
      <c r="P82" s="277"/>
      <c r="Q82" s="277"/>
    </row>
    <row r="83" spans="1:17" ht="12.75" customHeight="1">
      <c r="A83" s="264"/>
      <c r="B83" s="265"/>
      <c r="C83" s="265"/>
      <c r="D83" s="265"/>
      <c r="E83" s="265"/>
      <c r="F83" s="266"/>
      <c r="G83" s="266"/>
      <c r="H83" s="266"/>
      <c r="I83" s="62"/>
      <c r="J83" s="62"/>
      <c r="K83" s="62"/>
      <c r="L83" s="68"/>
      <c r="M83" s="68"/>
      <c r="N83" s="68"/>
      <c r="O83" s="276"/>
      <c r="P83" s="276"/>
      <c r="Q83" s="276"/>
    </row>
    <row r="84" spans="1:17" ht="12.75" customHeight="1">
      <c r="A84" s="264"/>
      <c r="B84" s="265"/>
      <c r="C84" s="265"/>
      <c r="D84" s="265"/>
      <c r="E84" s="265"/>
      <c r="F84" s="266"/>
      <c r="G84" s="266"/>
      <c r="H84" s="266"/>
      <c r="I84" s="62"/>
      <c r="J84" s="62"/>
      <c r="K84" s="62"/>
      <c r="L84" s="68"/>
      <c r="M84" s="68"/>
      <c r="N84" s="68"/>
      <c r="O84" s="277"/>
      <c r="P84" s="277"/>
      <c r="Q84" s="277"/>
    </row>
    <row r="85" spans="1:17" ht="12.75" customHeight="1">
      <c r="A85" s="264"/>
      <c r="B85" s="265"/>
      <c r="C85" s="265"/>
      <c r="D85" s="265"/>
      <c r="E85" s="265"/>
      <c r="F85" s="266"/>
      <c r="G85" s="266"/>
      <c r="H85" s="266"/>
      <c r="I85" s="62"/>
      <c r="J85" s="62"/>
      <c r="K85" s="62"/>
      <c r="L85" s="68"/>
      <c r="M85" s="68"/>
      <c r="N85" s="68"/>
      <c r="O85" s="276"/>
      <c r="P85" s="276"/>
      <c r="Q85" s="276"/>
    </row>
    <row r="86" spans="1:17" ht="12.75" customHeight="1">
      <c r="A86" s="264"/>
      <c r="B86" s="265"/>
      <c r="C86" s="265"/>
      <c r="D86" s="265"/>
      <c r="E86" s="265"/>
      <c r="F86" s="266"/>
      <c r="G86" s="266"/>
      <c r="H86" s="266"/>
      <c r="I86" s="62"/>
      <c r="J86" s="62"/>
      <c r="K86" s="62"/>
      <c r="L86" s="70"/>
      <c r="M86" s="70"/>
      <c r="N86" s="70"/>
      <c r="O86" s="276"/>
      <c r="P86" s="276"/>
      <c r="Q86" s="276"/>
    </row>
    <row r="87" spans="1:17" ht="12.75" customHeight="1">
      <c r="A87" s="264"/>
      <c r="B87" s="265"/>
      <c r="C87" s="265"/>
      <c r="D87" s="265"/>
      <c r="E87" s="265"/>
      <c r="F87" s="266"/>
      <c r="G87" s="266"/>
      <c r="H87" s="266"/>
      <c r="I87" s="62"/>
      <c r="J87" s="62"/>
      <c r="K87" s="62"/>
      <c r="L87" s="68"/>
      <c r="M87" s="68"/>
      <c r="N87" s="68"/>
      <c r="O87" s="278"/>
      <c r="P87" s="278"/>
      <c r="Q87" s="278"/>
    </row>
    <row r="88" spans="1:17" ht="12.75" customHeight="1">
      <c r="A88" s="264"/>
      <c r="B88" s="265"/>
      <c r="C88" s="265"/>
      <c r="D88" s="265"/>
      <c r="E88" s="265"/>
      <c r="F88" s="266"/>
      <c r="G88" s="266"/>
      <c r="H88" s="266"/>
      <c r="I88" s="62"/>
      <c r="J88" s="62"/>
      <c r="K88" s="62"/>
      <c r="L88" s="70"/>
      <c r="M88" s="70"/>
      <c r="N88" s="70"/>
      <c r="O88" s="279"/>
      <c r="P88" s="279"/>
      <c r="Q88" s="279"/>
    </row>
    <row r="89" spans="1:17" ht="12.75" customHeight="1">
      <c r="A89" s="264"/>
      <c r="B89" s="265"/>
      <c r="C89" s="265"/>
      <c r="D89" s="265"/>
      <c r="E89" s="265"/>
      <c r="F89" s="266"/>
      <c r="G89" s="266"/>
      <c r="H89" s="266"/>
      <c r="I89" s="62"/>
      <c r="J89" s="62"/>
      <c r="K89" s="62"/>
      <c r="L89" s="68"/>
      <c r="M89" s="68"/>
      <c r="N89" s="68"/>
      <c r="O89" s="280"/>
      <c r="P89" s="280"/>
      <c r="Q89" s="280"/>
    </row>
    <row r="90" spans="1:17" ht="12.75" customHeight="1">
      <c r="A90" s="264"/>
      <c r="B90" s="265"/>
      <c r="C90" s="265"/>
      <c r="D90" s="265"/>
      <c r="E90" s="265"/>
      <c r="F90" s="266"/>
      <c r="G90" s="266"/>
      <c r="H90" s="266"/>
      <c r="I90" s="62"/>
      <c r="J90" s="62"/>
      <c r="K90" s="62"/>
      <c r="L90" s="68"/>
      <c r="M90" s="68"/>
      <c r="N90" s="68"/>
      <c r="O90" s="276"/>
      <c r="P90" s="276"/>
      <c r="Q90" s="276"/>
    </row>
    <row r="91" spans="1:17" ht="12.75" customHeight="1">
      <c r="A91" s="264"/>
      <c r="B91" s="265"/>
      <c r="C91" s="265"/>
      <c r="D91" s="265"/>
      <c r="E91" s="265"/>
      <c r="F91" s="266"/>
      <c r="G91" s="266"/>
      <c r="H91" s="266"/>
      <c r="I91" s="62"/>
      <c r="J91" s="62"/>
      <c r="K91" s="62"/>
      <c r="L91" s="63"/>
      <c r="M91" s="63"/>
      <c r="N91" s="63"/>
      <c r="O91" s="263"/>
      <c r="P91" s="263"/>
      <c r="Q91" s="263"/>
    </row>
    <row r="92" spans="1:17" ht="12.75" customHeight="1">
      <c r="A92" s="69"/>
      <c r="B92" s="69"/>
      <c r="C92" s="69"/>
      <c r="D92" s="69"/>
      <c r="E92" s="69"/>
      <c r="F92" s="281"/>
      <c r="G92" s="281"/>
      <c r="H92" s="281"/>
      <c r="I92" s="68"/>
      <c r="J92" s="68"/>
      <c r="K92" s="68"/>
      <c r="L92" s="68"/>
      <c r="M92" s="68"/>
      <c r="N92" s="68"/>
      <c r="O92" s="269"/>
      <c r="P92" s="269"/>
      <c r="Q92" s="269"/>
    </row>
    <row r="93" spans="1:17" ht="12.75" customHeight="1">
      <c r="A93" s="69"/>
      <c r="B93" s="69"/>
      <c r="C93" s="68"/>
      <c r="D93" s="68"/>
      <c r="E93" s="68"/>
      <c r="F93" s="282"/>
      <c r="G93" s="282"/>
      <c r="H93" s="282"/>
      <c r="I93" s="68"/>
      <c r="J93" s="68"/>
      <c r="K93" s="68"/>
      <c r="L93" s="70"/>
      <c r="M93" s="70"/>
      <c r="N93" s="70"/>
      <c r="O93" s="280"/>
      <c r="P93" s="280"/>
      <c r="Q93" s="280"/>
    </row>
    <row r="94" spans="1:17" ht="12.75" customHeight="1">
      <c r="A94" s="69"/>
      <c r="B94" s="69"/>
      <c r="C94" s="69"/>
      <c r="D94" s="69"/>
      <c r="E94" s="69"/>
      <c r="F94" s="281"/>
      <c r="G94" s="281"/>
      <c r="H94" s="281"/>
      <c r="I94" s="68"/>
      <c r="J94" s="68"/>
      <c r="K94" s="68"/>
      <c r="L94" s="72"/>
      <c r="M94" s="72"/>
      <c r="N94" s="72"/>
      <c r="O94" s="270"/>
      <c r="P94" s="270"/>
      <c r="Q94" s="270"/>
    </row>
    <row r="95" spans="1:17" ht="12.75" customHeight="1">
      <c r="A95" s="69"/>
      <c r="B95" s="69"/>
      <c r="C95" s="68"/>
      <c r="D95" s="68"/>
      <c r="E95" s="68"/>
      <c r="F95" s="282"/>
      <c r="G95" s="282"/>
      <c r="H95" s="282"/>
      <c r="I95" s="68"/>
      <c r="J95" s="68"/>
      <c r="K95" s="68"/>
      <c r="L95" s="70"/>
      <c r="M95" s="70"/>
      <c r="N95" s="70"/>
      <c r="O95" s="270"/>
      <c r="P95" s="270"/>
      <c r="Q95" s="270"/>
    </row>
    <row r="96" spans="1:17" ht="12.75" customHeight="1">
      <c r="A96" s="69"/>
      <c r="B96" s="69"/>
      <c r="C96" s="68"/>
      <c r="D96" s="68"/>
      <c r="E96" s="68"/>
      <c r="F96" s="282"/>
      <c r="G96" s="282"/>
      <c r="H96" s="282"/>
      <c r="I96" s="68"/>
      <c r="J96" s="68"/>
      <c r="K96" s="68"/>
      <c r="L96" s="72"/>
      <c r="M96" s="72"/>
      <c r="N96" s="72"/>
      <c r="O96" s="238"/>
      <c r="P96" s="238"/>
      <c r="Q96" s="238"/>
    </row>
    <row r="97" spans="1:17" ht="12.75" customHeight="1">
      <c r="A97" s="69"/>
      <c r="B97" s="69"/>
      <c r="C97" s="68"/>
      <c r="D97" s="68"/>
      <c r="E97" s="68"/>
      <c r="F97" s="282"/>
      <c r="G97" s="282"/>
      <c r="H97" s="282"/>
      <c r="I97" s="68"/>
      <c r="J97" s="68"/>
      <c r="K97" s="68"/>
      <c r="L97" s="72"/>
      <c r="M97" s="72"/>
      <c r="N97" s="72"/>
      <c r="O97" s="238"/>
      <c r="P97" s="238"/>
      <c r="Q97" s="238"/>
    </row>
    <row r="98" spans="1:17" ht="12.75" customHeight="1">
      <c r="A98" s="69"/>
      <c r="B98" s="69"/>
      <c r="C98" s="68"/>
      <c r="D98" s="68"/>
      <c r="E98" s="68"/>
      <c r="F98" s="282"/>
      <c r="G98" s="282"/>
      <c r="H98" s="282"/>
      <c r="I98" s="68"/>
      <c r="J98" s="68"/>
      <c r="K98" s="68"/>
      <c r="L98" s="70"/>
      <c r="M98" s="70"/>
      <c r="N98" s="70"/>
      <c r="O98" s="283"/>
      <c r="P98" s="283"/>
      <c r="Q98" s="283"/>
    </row>
    <row r="99" spans="1:17" ht="12.75" customHeight="1">
      <c r="A99" s="69"/>
      <c r="B99" s="69"/>
      <c r="C99" s="68"/>
      <c r="D99" s="68"/>
      <c r="E99" s="68"/>
      <c r="F99" s="282"/>
      <c r="G99" s="282"/>
      <c r="H99" s="282"/>
      <c r="I99" s="68"/>
      <c r="J99" s="68"/>
      <c r="K99" s="68"/>
      <c r="L99" s="72"/>
      <c r="M99" s="72"/>
      <c r="N99" s="72"/>
      <c r="O99" s="238"/>
      <c r="P99" s="238"/>
      <c r="Q99" s="238"/>
    </row>
    <row r="100" spans="1:17" ht="12.75" customHeight="1">
      <c r="A100" s="69"/>
      <c r="B100" s="69"/>
      <c r="C100" s="68"/>
      <c r="D100" s="68"/>
      <c r="E100" s="68"/>
      <c r="F100" s="282"/>
      <c r="G100" s="282"/>
      <c r="H100" s="282"/>
      <c r="I100" s="68"/>
      <c r="J100" s="68"/>
      <c r="K100" s="68"/>
      <c r="L100" s="70"/>
      <c r="M100" s="70"/>
      <c r="N100" s="70"/>
      <c r="O100" s="270"/>
      <c r="P100" s="270"/>
      <c r="Q100" s="270"/>
    </row>
    <row r="101" spans="1:17" ht="12.75" customHeight="1">
      <c r="A101" s="69"/>
      <c r="B101" s="69"/>
      <c r="C101" s="68"/>
      <c r="D101" s="68"/>
      <c r="E101" s="68"/>
      <c r="F101" s="282"/>
      <c r="G101" s="282"/>
      <c r="H101" s="282"/>
      <c r="I101" s="68"/>
      <c r="J101" s="68"/>
      <c r="K101" s="68"/>
      <c r="L101" s="68"/>
      <c r="M101" s="68"/>
      <c r="N101" s="68"/>
      <c r="O101" s="238"/>
      <c r="P101" s="238"/>
      <c r="Q101" s="238"/>
    </row>
    <row r="102" spans="1:17" ht="12.75" customHeight="1">
      <c r="A102" s="69"/>
      <c r="B102" s="69"/>
      <c r="C102" s="68"/>
      <c r="D102" s="68"/>
      <c r="E102" s="68"/>
      <c r="F102" s="281"/>
      <c r="G102" s="281"/>
      <c r="H102" s="281"/>
      <c r="I102" s="68"/>
      <c r="J102" s="68"/>
      <c r="K102" s="68"/>
      <c r="L102" s="70"/>
      <c r="M102" s="70"/>
      <c r="N102" s="70"/>
      <c r="O102" s="284"/>
      <c r="P102" s="284"/>
      <c r="Q102" s="284"/>
    </row>
    <row r="103" spans="1:17" ht="12.75" customHeight="1">
      <c r="A103" s="69"/>
      <c r="B103" s="69"/>
      <c r="C103" s="68"/>
      <c r="D103" s="68"/>
      <c r="E103" s="68"/>
      <c r="F103" s="281"/>
      <c r="G103" s="281"/>
      <c r="H103" s="281"/>
      <c r="I103" s="68"/>
      <c r="J103" s="68"/>
      <c r="K103" s="68"/>
      <c r="L103" s="68"/>
      <c r="M103" s="68"/>
      <c r="N103" s="68"/>
      <c r="O103" s="269"/>
      <c r="P103" s="269"/>
      <c r="Q103" s="269"/>
    </row>
    <row r="104" spans="1:17" ht="12.75" customHeight="1">
      <c r="A104" s="69"/>
      <c r="B104" s="69"/>
      <c r="C104" s="68"/>
      <c r="D104" s="68"/>
      <c r="E104" s="68"/>
      <c r="F104" s="281"/>
      <c r="G104" s="281"/>
      <c r="H104" s="281"/>
      <c r="I104" s="68"/>
      <c r="J104" s="68"/>
      <c r="K104" s="68"/>
      <c r="L104" s="70"/>
      <c r="M104" s="70"/>
      <c r="N104" s="70"/>
      <c r="O104" s="238"/>
      <c r="P104" s="238"/>
      <c r="Q104" s="238"/>
    </row>
    <row r="105" spans="1:17" ht="12.75" customHeight="1">
      <c r="A105" s="69"/>
      <c r="B105" s="69"/>
      <c r="C105" s="69"/>
      <c r="D105" s="69"/>
      <c r="E105" s="69"/>
      <c r="F105" s="282"/>
      <c r="G105" s="282"/>
      <c r="H105" s="282"/>
      <c r="I105" s="68"/>
      <c r="J105" s="68"/>
      <c r="K105" s="68"/>
      <c r="L105" s="68"/>
      <c r="M105" s="68"/>
      <c r="N105" s="68"/>
      <c r="O105" s="274"/>
      <c r="P105" s="274"/>
      <c r="Q105" s="274"/>
    </row>
    <row r="106" spans="1:17" ht="12.75" customHeight="1">
      <c r="A106" s="69"/>
      <c r="B106" s="69"/>
      <c r="C106" s="69"/>
      <c r="D106" s="69"/>
      <c r="E106" s="69"/>
      <c r="F106" s="282"/>
      <c r="G106" s="282"/>
      <c r="H106" s="282"/>
      <c r="I106" s="68"/>
      <c r="J106" s="68"/>
      <c r="K106" s="68"/>
      <c r="L106" s="70"/>
      <c r="M106" s="70"/>
      <c r="N106" s="70"/>
      <c r="O106" s="277"/>
      <c r="P106" s="277"/>
      <c r="Q106" s="277"/>
    </row>
    <row r="107" spans="1:17" ht="12.75" customHeight="1">
      <c r="A107" s="69"/>
      <c r="B107" s="69"/>
      <c r="C107" s="69"/>
      <c r="D107" s="69"/>
      <c r="E107" s="69"/>
      <c r="F107" s="282"/>
      <c r="G107" s="282"/>
      <c r="H107" s="282"/>
      <c r="I107" s="68"/>
      <c r="J107" s="68"/>
      <c r="K107" s="68"/>
      <c r="L107" s="68"/>
      <c r="M107" s="68"/>
      <c r="N107" s="68"/>
      <c r="O107" s="238"/>
      <c r="P107" s="238"/>
      <c r="Q107" s="238"/>
    </row>
    <row r="108" spans="1:17" ht="12.75" customHeight="1">
      <c r="A108" s="69"/>
      <c r="B108" s="69"/>
      <c r="C108" s="69"/>
      <c r="D108" s="69"/>
      <c r="E108" s="69"/>
      <c r="F108" s="282"/>
      <c r="G108" s="282"/>
      <c r="H108" s="282"/>
      <c r="I108" s="68"/>
      <c r="J108" s="68"/>
      <c r="K108" s="68"/>
      <c r="L108" s="72"/>
      <c r="M108" s="72"/>
      <c r="N108" s="72"/>
      <c r="O108" s="285"/>
      <c r="P108" s="285"/>
      <c r="Q108" s="285"/>
    </row>
    <row r="109" spans="1:17" ht="12.75" customHeight="1">
      <c r="A109" s="69"/>
      <c r="B109" s="69"/>
      <c r="C109" s="69"/>
      <c r="D109" s="69"/>
      <c r="E109" s="69"/>
      <c r="F109" s="282"/>
      <c r="G109" s="282"/>
      <c r="H109" s="282"/>
      <c r="I109" s="68"/>
      <c r="J109" s="68"/>
      <c r="K109" s="68"/>
      <c r="L109" s="72"/>
      <c r="M109" s="72"/>
      <c r="N109" s="72"/>
      <c r="O109" s="238"/>
      <c r="P109" s="238"/>
      <c r="Q109" s="238"/>
    </row>
    <row r="110" spans="1:17" ht="12.75" customHeight="1">
      <c r="A110" s="69"/>
      <c r="B110" s="69"/>
      <c r="C110" s="69"/>
      <c r="D110" s="69"/>
      <c r="E110" s="69"/>
      <c r="F110" s="282"/>
      <c r="G110" s="282"/>
      <c r="H110" s="282"/>
      <c r="I110" s="68"/>
      <c r="J110" s="68"/>
      <c r="K110" s="68"/>
      <c r="L110" s="68"/>
      <c r="M110" s="68"/>
      <c r="N110" s="68"/>
      <c r="O110" s="270"/>
      <c r="P110" s="270"/>
      <c r="Q110" s="270"/>
    </row>
    <row r="111" spans="1:17" ht="12.75" customHeight="1">
      <c r="A111" s="69"/>
      <c r="B111" s="69"/>
      <c r="C111" s="69"/>
      <c r="D111" s="69"/>
      <c r="E111" s="69"/>
      <c r="F111" s="282"/>
      <c r="G111" s="282"/>
      <c r="H111" s="282"/>
      <c r="I111" s="68"/>
      <c r="J111" s="68"/>
      <c r="K111" s="68"/>
      <c r="L111" s="70"/>
      <c r="M111" s="70"/>
      <c r="N111" s="70"/>
      <c r="O111" s="238"/>
      <c r="P111" s="238"/>
      <c r="Q111" s="238"/>
    </row>
    <row r="112" spans="1:17" ht="12.75" customHeight="1">
      <c r="A112" s="69"/>
      <c r="B112" s="69"/>
      <c r="C112" s="69"/>
      <c r="D112" s="69"/>
      <c r="E112" s="69"/>
      <c r="F112" s="282"/>
      <c r="G112" s="282"/>
      <c r="H112" s="282"/>
      <c r="I112" s="68"/>
      <c r="J112" s="68"/>
      <c r="K112" s="68"/>
      <c r="L112" s="70"/>
      <c r="M112" s="70"/>
      <c r="N112" s="70"/>
      <c r="O112" s="269"/>
      <c r="P112" s="269"/>
      <c r="Q112" s="269"/>
    </row>
    <row r="113" spans="1:17" ht="12.75" customHeight="1">
      <c r="A113" s="69"/>
      <c r="B113" s="69"/>
      <c r="C113" s="69"/>
      <c r="D113" s="69"/>
      <c r="E113" s="69"/>
      <c r="F113" s="282"/>
      <c r="G113" s="282"/>
      <c r="H113" s="282"/>
      <c r="I113" s="68"/>
      <c r="J113" s="68"/>
      <c r="K113" s="68"/>
      <c r="L113" s="70"/>
      <c r="M113" s="70"/>
      <c r="N113" s="70"/>
      <c r="O113" s="269"/>
      <c r="P113" s="269"/>
      <c r="Q113" s="269"/>
    </row>
    <row r="114" spans="1:17" ht="12.75" customHeight="1">
      <c r="A114" s="69"/>
      <c r="B114" s="69"/>
      <c r="C114" s="69"/>
      <c r="D114" s="69"/>
      <c r="E114" s="69"/>
      <c r="F114" s="282"/>
      <c r="G114" s="282"/>
      <c r="H114" s="282"/>
      <c r="I114" s="68"/>
      <c r="J114" s="68"/>
      <c r="K114" s="68"/>
      <c r="L114" s="70"/>
      <c r="M114" s="70"/>
      <c r="N114" s="70"/>
      <c r="O114" s="269"/>
      <c r="P114" s="269"/>
      <c r="Q114" s="269"/>
    </row>
    <row r="115" spans="1:17" ht="12.75" customHeight="1">
      <c r="A115" s="69"/>
      <c r="B115" s="69"/>
      <c r="C115" s="69"/>
      <c r="D115" s="69"/>
      <c r="E115" s="69"/>
      <c r="F115" s="282"/>
      <c r="G115" s="282"/>
      <c r="H115" s="282"/>
      <c r="I115" s="68"/>
      <c r="J115" s="68"/>
      <c r="K115" s="68"/>
      <c r="L115" s="70"/>
      <c r="M115" s="70"/>
      <c r="N115" s="70"/>
      <c r="O115" s="269"/>
      <c r="P115" s="269"/>
      <c r="Q115" s="269"/>
    </row>
    <row r="116" spans="1:17" ht="12.75" customHeight="1">
      <c r="A116" s="69"/>
      <c r="B116" s="69"/>
      <c r="C116" s="69"/>
      <c r="D116" s="69"/>
      <c r="E116" s="69"/>
      <c r="F116" s="282"/>
      <c r="G116" s="282"/>
      <c r="H116" s="282"/>
      <c r="I116" s="68"/>
      <c r="J116" s="68"/>
      <c r="K116" s="68"/>
      <c r="L116" s="70"/>
      <c r="M116" s="70"/>
      <c r="N116" s="70"/>
      <c r="O116" s="269"/>
      <c r="P116" s="269"/>
      <c r="Q116" s="269"/>
    </row>
    <row r="117" spans="1:17" ht="12.75" customHeight="1">
      <c r="A117" s="69"/>
      <c r="B117" s="69"/>
      <c r="C117" s="69"/>
      <c r="D117" s="69"/>
      <c r="E117" s="69"/>
      <c r="F117" s="282"/>
      <c r="G117" s="282"/>
      <c r="H117" s="282"/>
      <c r="I117" s="68"/>
      <c r="J117" s="68"/>
      <c r="K117" s="68"/>
      <c r="L117" s="70"/>
      <c r="M117" s="70"/>
      <c r="N117" s="70"/>
      <c r="O117" s="238"/>
      <c r="P117" s="238"/>
      <c r="Q117" s="238"/>
    </row>
    <row r="118" spans="1:17" ht="12.75" customHeight="1">
      <c r="A118" s="69"/>
      <c r="B118" s="69"/>
      <c r="C118" s="69"/>
      <c r="D118" s="69"/>
      <c r="E118" s="69"/>
      <c r="F118" s="282"/>
      <c r="G118" s="282"/>
      <c r="H118" s="282"/>
      <c r="I118" s="68"/>
      <c r="J118" s="68"/>
      <c r="K118" s="68"/>
      <c r="L118" s="70"/>
      <c r="M118" s="70"/>
      <c r="N118" s="70"/>
      <c r="O118" s="238"/>
      <c r="P118" s="238"/>
      <c r="Q118" s="238"/>
    </row>
    <row r="119" spans="1:17" ht="12.75" customHeight="1">
      <c r="A119" s="69"/>
      <c r="B119" s="69"/>
      <c r="C119" s="69"/>
      <c r="D119" s="69"/>
      <c r="E119" s="69"/>
      <c r="F119" s="282"/>
      <c r="G119" s="282"/>
      <c r="H119" s="282"/>
      <c r="I119" s="68"/>
      <c r="J119" s="68"/>
      <c r="K119" s="68"/>
      <c r="L119" s="70"/>
      <c r="M119" s="70"/>
      <c r="N119" s="70"/>
      <c r="O119" s="238"/>
      <c r="P119" s="238"/>
      <c r="Q119" s="238"/>
    </row>
    <row r="120" spans="1:17" ht="12.75" customHeight="1">
      <c r="A120" s="69"/>
      <c r="B120" s="69"/>
      <c r="C120" s="69"/>
      <c r="D120" s="69"/>
      <c r="E120" s="69"/>
      <c r="F120" s="282"/>
      <c r="G120" s="282"/>
      <c r="H120" s="282"/>
      <c r="I120" s="68"/>
      <c r="J120" s="68"/>
      <c r="K120" s="68"/>
      <c r="L120" s="70"/>
      <c r="M120" s="70"/>
      <c r="N120" s="70"/>
      <c r="O120" s="238"/>
      <c r="P120" s="238"/>
      <c r="Q120" s="238"/>
    </row>
    <row r="121" spans="1:17" ht="12.75" customHeight="1">
      <c r="A121" s="69"/>
      <c r="B121" s="69"/>
      <c r="C121" s="69"/>
      <c r="D121" s="69"/>
      <c r="E121" s="69"/>
      <c r="F121" s="282"/>
      <c r="G121" s="282"/>
      <c r="H121" s="282"/>
      <c r="I121" s="68"/>
      <c r="J121" s="68"/>
      <c r="K121" s="68"/>
      <c r="L121" s="70"/>
      <c r="M121" s="70"/>
      <c r="N121" s="70"/>
      <c r="O121" s="238"/>
      <c r="P121" s="238"/>
      <c r="Q121" s="238"/>
    </row>
    <row r="122" spans="1:17" ht="12.75" customHeight="1">
      <c r="A122" s="69"/>
      <c r="B122" s="69"/>
      <c r="C122" s="69"/>
      <c r="D122" s="69"/>
      <c r="E122" s="69"/>
      <c r="F122" s="282"/>
      <c r="G122" s="282"/>
      <c r="H122" s="282"/>
      <c r="I122" s="68"/>
      <c r="J122" s="68"/>
      <c r="K122" s="68"/>
      <c r="L122" s="70"/>
      <c r="M122" s="70"/>
      <c r="N122" s="70"/>
      <c r="O122" s="238"/>
      <c r="P122" s="238"/>
      <c r="Q122" s="238"/>
    </row>
    <row r="123" spans="1:17" ht="12.75" customHeight="1">
      <c r="A123" s="69"/>
      <c r="B123" s="69"/>
      <c r="C123" s="69"/>
      <c r="D123" s="69"/>
      <c r="E123" s="69"/>
      <c r="F123" s="282"/>
      <c r="G123" s="282"/>
      <c r="H123" s="282"/>
      <c r="I123" s="68"/>
      <c r="J123" s="68"/>
      <c r="K123" s="68"/>
      <c r="L123" s="70"/>
      <c r="M123" s="70"/>
      <c r="N123" s="70"/>
      <c r="O123" s="238"/>
      <c r="P123" s="238"/>
      <c r="Q123" s="238"/>
    </row>
    <row r="124" spans="1:17" ht="12.75" customHeight="1">
      <c r="A124" s="69"/>
      <c r="B124" s="69"/>
      <c r="C124" s="69"/>
      <c r="D124" s="69"/>
      <c r="E124" s="69"/>
      <c r="F124" s="282"/>
      <c r="G124" s="282"/>
      <c r="H124" s="282"/>
      <c r="I124" s="68"/>
      <c r="J124" s="68"/>
      <c r="K124" s="68"/>
      <c r="L124" s="70"/>
      <c r="M124" s="70"/>
      <c r="N124" s="70"/>
      <c r="O124" s="238"/>
      <c r="P124" s="238"/>
      <c r="Q124" s="238"/>
    </row>
    <row r="125" spans="1:17" ht="12.75" customHeight="1">
      <c r="A125" s="69"/>
      <c r="B125" s="69"/>
      <c r="C125" s="69"/>
      <c r="D125" s="69"/>
      <c r="E125" s="69"/>
      <c r="F125" s="282"/>
      <c r="G125" s="282"/>
      <c r="H125" s="282"/>
      <c r="I125" s="68"/>
      <c r="J125" s="68"/>
      <c r="K125" s="68"/>
      <c r="L125" s="70"/>
      <c r="M125" s="70"/>
      <c r="N125" s="70"/>
      <c r="O125" s="238"/>
      <c r="P125" s="238"/>
      <c r="Q125" s="238"/>
    </row>
    <row r="126" spans="1:17" ht="12.75" customHeight="1">
      <c r="A126" s="69"/>
      <c r="B126" s="69"/>
      <c r="C126" s="69"/>
      <c r="D126" s="69"/>
      <c r="E126" s="69"/>
      <c r="F126" s="282"/>
      <c r="G126" s="282"/>
      <c r="H126" s="282"/>
      <c r="I126" s="68"/>
      <c r="J126" s="68"/>
      <c r="K126" s="68"/>
      <c r="L126" s="70"/>
      <c r="M126" s="70"/>
      <c r="N126" s="70"/>
      <c r="O126" s="238"/>
      <c r="P126" s="238"/>
      <c r="Q126" s="238"/>
    </row>
    <row r="127" spans="1:17" ht="13.5" customHeight="1">
      <c r="A127" s="69"/>
      <c r="B127" s="69"/>
      <c r="C127" s="69"/>
      <c r="D127" s="69"/>
      <c r="E127" s="69"/>
      <c r="F127" s="282"/>
      <c r="G127" s="282"/>
      <c r="H127" s="282"/>
      <c r="I127" s="68"/>
      <c r="J127" s="68"/>
      <c r="K127" s="68"/>
      <c r="L127" s="70"/>
      <c r="M127" s="70"/>
      <c r="N127" s="70"/>
      <c r="O127" s="269"/>
      <c r="P127" s="269"/>
      <c r="Q127" s="269"/>
    </row>
    <row r="128" spans="1:17" ht="12.75" customHeight="1">
      <c r="A128" s="69"/>
      <c r="B128" s="69"/>
      <c r="C128" s="69"/>
      <c r="D128" s="69"/>
      <c r="E128" s="69"/>
      <c r="F128" s="282"/>
      <c r="G128" s="282"/>
      <c r="H128" s="282"/>
      <c r="I128" s="68"/>
      <c r="J128" s="68"/>
      <c r="K128" s="68"/>
      <c r="L128" s="70"/>
      <c r="M128" s="70"/>
      <c r="N128" s="70"/>
      <c r="O128" s="269"/>
      <c r="P128" s="269"/>
      <c r="Q128" s="269"/>
    </row>
    <row r="129" spans="1:17" ht="12.75" customHeight="1">
      <c r="A129" s="69"/>
      <c r="B129" s="69"/>
      <c r="C129" s="69"/>
      <c r="D129" s="69"/>
      <c r="E129" s="69"/>
      <c r="F129" s="282"/>
      <c r="G129" s="282"/>
      <c r="H129" s="282"/>
      <c r="I129" s="68"/>
      <c r="J129" s="68"/>
      <c r="K129" s="68"/>
      <c r="L129" s="68"/>
      <c r="M129" s="68"/>
      <c r="N129" s="68"/>
      <c r="O129" s="270"/>
      <c r="P129" s="270"/>
      <c r="Q129" s="270"/>
    </row>
    <row r="130" spans="1:17" ht="12.75" customHeight="1">
      <c r="A130" s="69"/>
      <c r="B130" s="69"/>
      <c r="C130" s="69"/>
      <c r="D130" s="69"/>
      <c r="E130" s="69"/>
      <c r="F130" s="282"/>
      <c r="G130" s="282"/>
      <c r="H130" s="282"/>
      <c r="I130" s="68"/>
      <c r="J130" s="68"/>
      <c r="K130" s="68"/>
      <c r="L130" s="70"/>
      <c r="M130" s="70"/>
      <c r="N130" s="70"/>
      <c r="O130" s="270"/>
      <c r="P130" s="270"/>
      <c r="Q130" s="270"/>
    </row>
    <row r="131" spans="1:17" ht="12.75" customHeight="1">
      <c r="A131" s="69"/>
      <c r="B131" s="69"/>
      <c r="C131" s="69"/>
      <c r="D131" s="69"/>
      <c r="E131" s="69"/>
      <c r="F131" s="282"/>
      <c r="G131" s="282"/>
      <c r="H131" s="282"/>
      <c r="I131" s="68"/>
      <c r="J131" s="68"/>
      <c r="K131" s="68"/>
      <c r="L131" s="68"/>
      <c r="M131" s="68"/>
      <c r="N131" s="68"/>
      <c r="O131" s="238"/>
      <c r="P131" s="238"/>
      <c r="Q131" s="238"/>
    </row>
    <row r="132" spans="1:17" ht="12.75" customHeight="1">
      <c r="A132" s="69"/>
      <c r="B132" s="69"/>
      <c r="C132" s="69"/>
      <c r="D132" s="69"/>
      <c r="E132" s="69"/>
      <c r="F132" s="282"/>
      <c r="G132" s="282"/>
      <c r="H132" s="282"/>
      <c r="I132" s="68"/>
      <c r="J132" s="68"/>
      <c r="K132" s="68"/>
      <c r="L132" s="70"/>
      <c r="M132" s="70"/>
      <c r="N132" s="70"/>
      <c r="O132" s="269"/>
      <c r="P132" s="269"/>
      <c r="Q132" s="269"/>
    </row>
    <row r="133" spans="1:17" ht="12.75" customHeight="1">
      <c r="A133" s="69"/>
      <c r="B133" s="69"/>
      <c r="C133" s="69"/>
      <c r="D133" s="69"/>
      <c r="E133" s="69"/>
      <c r="F133" s="282"/>
      <c r="G133" s="282"/>
      <c r="H133" s="282"/>
      <c r="I133" s="68"/>
      <c r="J133" s="68"/>
      <c r="K133" s="68"/>
      <c r="L133" s="70"/>
      <c r="M133" s="70"/>
      <c r="N133" s="70"/>
      <c r="O133" s="269"/>
      <c r="P133" s="269"/>
      <c r="Q133" s="269"/>
    </row>
    <row r="134" spans="1:17" ht="12.75" customHeight="1">
      <c r="A134" s="69"/>
      <c r="B134" s="69"/>
      <c r="C134" s="69"/>
      <c r="D134" s="69"/>
      <c r="E134" s="69"/>
      <c r="F134" s="282"/>
      <c r="G134" s="282"/>
      <c r="H134" s="282"/>
      <c r="I134" s="68"/>
      <c r="J134" s="68"/>
      <c r="K134" s="68"/>
      <c r="L134" s="69"/>
      <c r="M134" s="69"/>
      <c r="N134" s="69"/>
      <c r="O134" s="269"/>
      <c r="P134" s="269"/>
      <c r="Q134" s="269"/>
    </row>
    <row r="135" spans="1:17" ht="12.75" customHeight="1">
      <c r="A135" s="69"/>
      <c r="B135" s="69"/>
      <c r="C135" s="69"/>
      <c r="D135" s="69"/>
      <c r="E135" s="69"/>
      <c r="F135" s="282"/>
      <c r="G135" s="282"/>
      <c r="H135" s="282"/>
      <c r="I135" s="68"/>
      <c r="J135" s="68"/>
      <c r="K135" s="68"/>
      <c r="L135" s="70"/>
      <c r="M135" s="70"/>
      <c r="N135" s="70"/>
      <c r="O135" s="269"/>
      <c r="P135" s="269"/>
      <c r="Q135" s="269"/>
    </row>
    <row r="136" spans="1:17" ht="12.75" customHeight="1">
      <c r="A136" s="69"/>
      <c r="B136" s="69"/>
      <c r="C136" s="69"/>
      <c r="D136" s="69"/>
      <c r="E136" s="69"/>
      <c r="F136" s="282"/>
      <c r="G136" s="282"/>
      <c r="H136" s="282"/>
      <c r="I136" s="68"/>
      <c r="J136" s="68"/>
      <c r="K136" s="68"/>
      <c r="L136" s="70"/>
      <c r="M136" s="70"/>
      <c r="N136" s="70"/>
      <c r="O136" s="238"/>
      <c r="P136" s="238"/>
      <c r="Q136" s="238"/>
    </row>
    <row r="137" spans="1:17" ht="12.75" customHeight="1">
      <c r="A137" s="69"/>
      <c r="B137" s="69"/>
      <c r="C137" s="69"/>
      <c r="D137" s="69"/>
      <c r="E137" s="69"/>
      <c r="F137" s="282"/>
      <c r="G137" s="282"/>
      <c r="H137" s="282"/>
      <c r="I137" s="68"/>
      <c r="J137" s="68"/>
      <c r="K137" s="68"/>
      <c r="L137" s="70"/>
      <c r="M137" s="70"/>
      <c r="N137" s="70"/>
      <c r="O137" s="238"/>
      <c r="P137" s="238"/>
      <c r="Q137" s="238"/>
    </row>
    <row r="138" spans="1:17" ht="12.75" customHeight="1">
      <c r="A138" s="69"/>
      <c r="B138" s="69"/>
      <c r="C138" s="69"/>
      <c r="D138" s="69"/>
      <c r="E138" s="69"/>
      <c r="F138" s="282"/>
      <c r="G138" s="282"/>
      <c r="H138" s="282"/>
      <c r="I138" s="68"/>
      <c r="J138" s="68"/>
      <c r="K138" s="68"/>
      <c r="L138" s="70"/>
      <c r="M138" s="70"/>
      <c r="N138" s="70"/>
      <c r="O138" s="269"/>
      <c r="P138" s="269"/>
      <c r="Q138" s="269"/>
    </row>
    <row r="139" spans="1:17" ht="12.75" customHeight="1">
      <c r="A139" s="69"/>
      <c r="B139" s="69"/>
      <c r="C139" s="69"/>
      <c r="D139" s="69"/>
      <c r="E139" s="69"/>
      <c r="F139" s="282"/>
      <c r="G139" s="282"/>
      <c r="H139" s="282"/>
      <c r="I139" s="68"/>
      <c r="J139" s="68"/>
      <c r="K139" s="68"/>
      <c r="L139" s="70"/>
      <c r="M139" s="70"/>
      <c r="N139" s="70"/>
      <c r="O139" s="269"/>
      <c r="P139" s="269"/>
      <c r="Q139" s="269"/>
    </row>
    <row r="140" spans="1:17" ht="12.75" customHeight="1">
      <c r="A140" s="69"/>
      <c r="B140" s="69"/>
      <c r="C140" s="69"/>
      <c r="D140" s="69"/>
      <c r="E140" s="69"/>
      <c r="F140" s="282"/>
      <c r="G140" s="282"/>
      <c r="H140" s="282"/>
      <c r="I140" s="68"/>
      <c r="J140" s="68"/>
      <c r="K140" s="68"/>
      <c r="L140" s="70"/>
      <c r="M140" s="70"/>
      <c r="N140" s="70"/>
      <c r="O140" s="269"/>
      <c r="P140" s="269"/>
      <c r="Q140" s="269"/>
    </row>
    <row r="141" spans="1:17" ht="12.75" customHeight="1">
      <c r="A141" s="264"/>
      <c r="B141" s="265"/>
      <c r="C141" s="265"/>
      <c r="D141" s="265"/>
      <c r="E141" s="265"/>
      <c r="F141" s="266"/>
      <c r="G141" s="266"/>
      <c r="H141" s="266"/>
      <c r="I141" s="62"/>
      <c r="J141" s="62"/>
      <c r="K141" s="62"/>
      <c r="L141" s="63"/>
      <c r="M141" s="63"/>
      <c r="N141" s="63"/>
      <c r="O141" s="263"/>
      <c r="P141" s="263"/>
      <c r="Q141" s="263"/>
    </row>
    <row r="142" spans="1:17" ht="12.75" customHeight="1">
      <c r="A142" s="264"/>
      <c r="B142" s="265"/>
      <c r="C142" s="265"/>
      <c r="D142" s="265"/>
      <c r="E142" s="265"/>
      <c r="F142" s="266"/>
      <c r="G142" s="266"/>
      <c r="H142" s="266"/>
      <c r="I142" s="62"/>
      <c r="J142" s="62"/>
      <c r="K142" s="62"/>
      <c r="L142" s="63"/>
      <c r="M142" s="63"/>
      <c r="N142" s="63"/>
      <c r="O142" s="263"/>
      <c r="P142" s="263"/>
      <c r="Q142" s="263"/>
    </row>
    <row r="143" spans="1:17" ht="12.75" customHeight="1">
      <c r="A143" s="265"/>
      <c r="B143" s="265"/>
      <c r="C143" s="264"/>
      <c r="D143" s="264"/>
      <c r="E143" s="264"/>
      <c r="F143" s="266"/>
      <c r="G143" s="266"/>
      <c r="H143" s="266"/>
      <c r="I143" s="63"/>
      <c r="J143" s="63"/>
      <c r="K143" s="63"/>
      <c r="L143" s="62"/>
      <c r="M143" s="62"/>
      <c r="N143" s="62"/>
      <c r="O143" s="263"/>
      <c r="P143" s="263"/>
      <c r="Q143" s="263"/>
    </row>
    <row r="144" spans="1:17" ht="12.75" customHeight="1">
      <c r="A144" s="265"/>
      <c r="B144" s="265"/>
      <c r="C144" s="265"/>
      <c r="D144" s="265"/>
      <c r="E144" s="265"/>
      <c r="F144" s="286"/>
      <c r="G144" s="286"/>
      <c r="H144" s="286"/>
      <c r="I144" s="63"/>
      <c r="J144" s="63"/>
      <c r="K144" s="63"/>
      <c r="L144" s="65"/>
      <c r="M144" s="65"/>
      <c r="N144" s="65"/>
      <c r="O144" s="263"/>
      <c r="P144" s="263"/>
      <c r="Q144" s="263"/>
    </row>
    <row r="145" spans="1:17" ht="12.75" customHeight="1">
      <c r="A145" s="265"/>
      <c r="B145" s="265"/>
      <c r="C145" s="265"/>
      <c r="D145" s="265"/>
      <c r="E145" s="265"/>
      <c r="F145" s="286"/>
      <c r="G145" s="286"/>
      <c r="H145" s="286"/>
      <c r="I145" s="63"/>
      <c r="J145" s="63"/>
      <c r="K145" s="63"/>
      <c r="L145" s="65"/>
      <c r="M145" s="65"/>
      <c r="N145" s="65"/>
      <c r="O145" s="263"/>
      <c r="P145" s="263"/>
      <c r="Q145" s="263"/>
    </row>
    <row r="146" spans="1:17" ht="12.75" customHeight="1">
      <c r="A146" s="265"/>
      <c r="B146" s="265"/>
      <c r="C146" s="265"/>
      <c r="D146" s="265"/>
      <c r="E146" s="265"/>
      <c r="F146" s="286"/>
      <c r="G146" s="286"/>
      <c r="H146" s="286"/>
      <c r="I146" s="63"/>
      <c r="J146" s="63"/>
      <c r="K146" s="63"/>
      <c r="L146" s="63"/>
      <c r="M146" s="63"/>
      <c r="N146" s="63"/>
      <c r="O146" s="238"/>
      <c r="P146" s="238"/>
      <c r="Q146" s="238"/>
    </row>
    <row r="147" spans="1:17" ht="12.75" customHeight="1">
      <c r="A147" s="265"/>
      <c r="B147" s="265"/>
      <c r="C147" s="265"/>
      <c r="D147" s="265"/>
      <c r="E147" s="265"/>
      <c r="F147" s="286"/>
      <c r="G147" s="286"/>
      <c r="H147" s="286"/>
      <c r="I147" s="63"/>
      <c r="J147" s="63"/>
      <c r="K147" s="63"/>
      <c r="L147" s="63"/>
      <c r="M147" s="63"/>
      <c r="N147" s="63"/>
      <c r="O147" s="238"/>
      <c r="P147" s="238"/>
      <c r="Q147" s="238"/>
    </row>
    <row r="148" spans="1:17" ht="12.75" customHeight="1">
      <c r="A148" s="265"/>
      <c r="B148" s="265"/>
      <c r="C148" s="265"/>
      <c r="D148" s="265"/>
      <c r="E148" s="265"/>
      <c r="F148" s="286"/>
      <c r="G148" s="286"/>
      <c r="H148" s="286"/>
      <c r="I148" s="63"/>
      <c r="J148" s="63"/>
      <c r="K148" s="63"/>
      <c r="L148" s="63"/>
      <c r="M148" s="63"/>
      <c r="N148" s="63"/>
      <c r="O148" s="238"/>
      <c r="P148" s="238"/>
      <c r="Q148" s="238"/>
    </row>
    <row r="149" spans="1:17" ht="12.75" customHeight="1">
      <c r="A149" s="265"/>
      <c r="B149" s="265"/>
      <c r="C149" s="265"/>
      <c r="D149" s="265"/>
      <c r="E149" s="265"/>
      <c r="F149" s="286"/>
      <c r="G149" s="286"/>
      <c r="H149" s="286"/>
      <c r="I149" s="63"/>
      <c r="J149" s="63"/>
      <c r="K149" s="63"/>
      <c r="L149" s="63"/>
      <c r="M149" s="63"/>
      <c r="N149" s="63"/>
      <c r="O149" s="238"/>
      <c r="P149" s="238"/>
      <c r="Q149" s="238"/>
    </row>
    <row r="150" spans="1:17" ht="12.75" customHeight="1">
      <c r="A150" s="265"/>
      <c r="B150" s="265"/>
      <c r="C150" s="265"/>
      <c r="D150" s="265"/>
      <c r="E150" s="265"/>
      <c r="F150" s="286"/>
      <c r="G150" s="286"/>
      <c r="H150" s="286"/>
      <c r="I150" s="63"/>
      <c r="J150" s="63"/>
      <c r="K150" s="63"/>
      <c r="L150" s="63"/>
      <c r="M150" s="63"/>
      <c r="N150" s="63"/>
      <c r="O150" s="238"/>
      <c r="P150" s="238"/>
      <c r="Q150" s="238"/>
    </row>
    <row r="151" spans="1:17" ht="12.75" customHeight="1">
      <c r="A151" s="265"/>
      <c r="B151" s="265"/>
      <c r="C151" s="265"/>
      <c r="D151" s="265"/>
      <c r="E151" s="265"/>
      <c r="F151" s="286"/>
      <c r="G151" s="286"/>
      <c r="H151" s="286"/>
      <c r="I151" s="63"/>
      <c r="J151" s="63"/>
      <c r="K151" s="63"/>
      <c r="L151" s="63"/>
      <c r="M151" s="63"/>
      <c r="N151" s="63"/>
      <c r="O151" s="238"/>
      <c r="P151" s="238"/>
      <c r="Q151" s="238"/>
    </row>
    <row r="152" spans="1:17" ht="12.75" customHeight="1">
      <c r="A152" s="265"/>
      <c r="B152" s="265"/>
      <c r="C152" s="265"/>
      <c r="D152" s="265"/>
      <c r="E152" s="265"/>
      <c r="F152" s="286"/>
      <c r="G152" s="286"/>
      <c r="H152" s="286"/>
      <c r="I152" s="63"/>
      <c r="J152" s="63"/>
      <c r="K152" s="63"/>
      <c r="L152" s="63"/>
      <c r="M152" s="63"/>
      <c r="N152" s="63"/>
      <c r="O152" s="238"/>
      <c r="P152" s="238"/>
      <c r="Q152" s="238"/>
    </row>
    <row r="153" spans="1:17" ht="12.75" customHeight="1">
      <c r="A153" s="265"/>
      <c r="B153" s="265"/>
      <c r="C153" s="265"/>
      <c r="D153" s="265"/>
      <c r="E153" s="265"/>
      <c r="F153" s="286"/>
      <c r="G153" s="286"/>
      <c r="H153" s="286"/>
      <c r="I153" s="63"/>
      <c r="J153" s="63"/>
      <c r="K153" s="63"/>
      <c r="L153" s="63"/>
      <c r="M153" s="63"/>
      <c r="N153" s="63"/>
      <c r="O153" s="238"/>
      <c r="P153" s="238"/>
      <c r="Q153" s="238"/>
    </row>
    <row r="154" spans="1:17" ht="12.75" customHeight="1">
      <c r="A154" s="265"/>
      <c r="B154" s="265"/>
      <c r="C154" s="265"/>
      <c r="D154" s="265"/>
      <c r="E154" s="265"/>
      <c r="F154" s="286"/>
      <c r="G154" s="286"/>
      <c r="H154" s="286"/>
      <c r="I154" s="63"/>
      <c r="J154" s="63"/>
      <c r="K154" s="63"/>
      <c r="L154" s="63"/>
      <c r="M154" s="63"/>
      <c r="N154" s="63"/>
      <c r="O154" s="238"/>
      <c r="P154" s="238"/>
      <c r="Q154" s="238"/>
    </row>
    <row r="155" spans="1:17" ht="12.75" customHeight="1">
      <c r="A155" s="69"/>
      <c r="B155" s="69"/>
      <c r="C155" s="68"/>
      <c r="D155" s="68"/>
      <c r="E155" s="68"/>
      <c r="F155" s="282"/>
      <c r="G155" s="282"/>
      <c r="H155" s="282"/>
      <c r="I155" s="68"/>
      <c r="J155" s="68"/>
      <c r="K155" s="68"/>
      <c r="L155" s="72"/>
      <c r="M155" s="72"/>
      <c r="N155" s="72"/>
      <c r="O155" s="287"/>
      <c r="P155" s="287"/>
      <c r="Q155" s="287"/>
    </row>
    <row r="156" spans="1:17" ht="12.75" customHeight="1">
      <c r="A156" s="265"/>
      <c r="B156" s="265"/>
      <c r="C156" s="265"/>
      <c r="D156" s="265"/>
      <c r="E156" s="265"/>
      <c r="F156" s="286"/>
      <c r="G156" s="286"/>
      <c r="H156" s="286"/>
      <c r="I156" s="63"/>
      <c r="J156" s="63"/>
      <c r="K156" s="63"/>
      <c r="L156" s="63"/>
      <c r="M156" s="63"/>
      <c r="N156" s="63"/>
      <c r="O156" s="238"/>
      <c r="P156" s="238"/>
      <c r="Q156" s="238"/>
    </row>
    <row r="157" spans="1:17" ht="12.75" customHeight="1">
      <c r="A157" s="265"/>
      <c r="B157" s="265"/>
      <c r="C157" s="265"/>
      <c r="D157" s="265"/>
      <c r="E157" s="265"/>
      <c r="F157" s="286"/>
      <c r="G157" s="286"/>
      <c r="H157" s="286"/>
      <c r="I157" s="63"/>
      <c r="J157" s="63"/>
      <c r="K157" s="63"/>
      <c r="L157" s="63"/>
      <c r="M157" s="63"/>
      <c r="N157" s="63"/>
      <c r="O157" s="238"/>
      <c r="P157" s="238"/>
      <c r="Q157" s="238"/>
    </row>
    <row r="158" spans="1:17" ht="12.75" customHeight="1">
      <c r="A158" s="265"/>
      <c r="B158" s="265"/>
      <c r="C158" s="265"/>
      <c r="D158" s="265"/>
      <c r="E158" s="265"/>
      <c r="F158" s="286"/>
      <c r="G158" s="286"/>
      <c r="H158" s="286"/>
      <c r="I158" s="63"/>
      <c r="J158" s="63"/>
      <c r="K158" s="63"/>
      <c r="L158" s="63"/>
      <c r="M158" s="63"/>
      <c r="N158" s="63"/>
      <c r="O158" s="238"/>
      <c r="P158" s="238"/>
      <c r="Q158" s="238"/>
    </row>
    <row r="159" spans="1:17" ht="12.75" customHeight="1">
      <c r="A159" s="265"/>
      <c r="B159" s="265"/>
      <c r="C159" s="265"/>
      <c r="D159" s="265"/>
      <c r="E159" s="265"/>
      <c r="F159" s="286"/>
      <c r="G159" s="286"/>
      <c r="H159" s="286"/>
      <c r="I159" s="63"/>
      <c r="J159" s="63"/>
      <c r="K159" s="63"/>
      <c r="L159" s="63"/>
      <c r="M159" s="63"/>
      <c r="N159" s="63"/>
      <c r="O159" s="238"/>
      <c r="P159" s="238"/>
      <c r="Q159" s="238"/>
    </row>
    <row r="160" spans="1:17" ht="12.75" customHeight="1">
      <c r="A160" s="265"/>
      <c r="B160" s="265"/>
      <c r="C160" s="265"/>
      <c r="D160" s="265"/>
      <c r="E160" s="265"/>
      <c r="F160" s="286"/>
      <c r="G160" s="286"/>
      <c r="H160" s="286"/>
      <c r="I160" s="63"/>
      <c r="J160" s="63"/>
      <c r="K160" s="63"/>
      <c r="L160" s="63"/>
      <c r="M160" s="63"/>
      <c r="N160" s="63"/>
      <c r="O160" s="238"/>
      <c r="P160" s="238"/>
      <c r="Q160" s="238"/>
    </row>
    <row r="161" spans="1:17" ht="12.75" customHeight="1">
      <c r="A161" s="265"/>
      <c r="B161" s="265"/>
      <c r="C161" s="265"/>
      <c r="D161" s="265"/>
      <c r="E161" s="265"/>
      <c r="F161" s="286"/>
      <c r="G161" s="286"/>
      <c r="H161" s="286"/>
      <c r="I161" s="63"/>
      <c r="J161" s="63"/>
      <c r="K161" s="63"/>
      <c r="L161" s="63"/>
      <c r="M161" s="63"/>
      <c r="N161" s="63"/>
      <c r="O161" s="238"/>
      <c r="P161" s="238"/>
      <c r="Q161" s="238"/>
    </row>
    <row r="162" spans="1:17" ht="12.75" customHeight="1">
      <c r="A162" s="265"/>
      <c r="B162" s="265"/>
      <c r="C162" s="265"/>
      <c r="D162" s="265"/>
      <c r="E162" s="265"/>
      <c r="F162" s="286"/>
      <c r="G162" s="286"/>
      <c r="H162" s="286"/>
      <c r="I162" s="63"/>
      <c r="J162" s="63"/>
      <c r="K162" s="63"/>
      <c r="L162" s="63"/>
      <c r="M162" s="63"/>
      <c r="N162" s="63"/>
      <c r="O162" s="238"/>
      <c r="P162" s="238"/>
      <c r="Q162" s="238"/>
    </row>
    <row r="163" spans="1:17" ht="12.75" customHeight="1">
      <c r="A163" s="265"/>
      <c r="B163" s="265"/>
      <c r="C163" s="265"/>
      <c r="D163" s="265"/>
      <c r="E163" s="265"/>
      <c r="F163" s="286"/>
      <c r="G163" s="286"/>
      <c r="H163" s="286"/>
      <c r="I163" s="63"/>
      <c r="J163" s="63"/>
      <c r="K163" s="63"/>
      <c r="L163" s="63"/>
      <c r="M163" s="63"/>
      <c r="N163" s="63"/>
      <c r="O163" s="238"/>
      <c r="P163" s="238"/>
      <c r="Q163" s="238"/>
    </row>
    <row r="164" spans="1:17" ht="12.75" customHeight="1">
      <c r="A164" s="265"/>
      <c r="B164" s="265"/>
      <c r="C164" s="265"/>
      <c r="D164" s="265"/>
      <c r="E164" s="265"/>
      <c r="F164" s="286"/>
      <c r="G164" s="286"/>
      <c r="H164" s="286"/>
      <c r="I164" s="63"/>
      <c r="J164" s="63"/>
      <c r="K164" s="63"/>
      <c r="L164" s="63"/>
      <c r="M164" s="63"/>
      <c r="N164" s="63"/>
      <c r="O164" s="238"/>
      <c r="P164" s="238"/>
      <c r="Q164" s="238"/>
    </row>
    <row r="165" spans="1:17" ht="12.75" customHeight="1">
      <c r="A165" s="265"/>
      <c r="B165" s="265"/>
      <c r="C165" s="265"/>
      <c r="D165" s="265"/>
      <c r="E165" s="265"/>
      <c r="F165" s="266"/>
      <c r="G165" s="266"/>
      <c r="H165" s="266"/>
      <c r="I165" s="63"/>
      <c r="J165" s="63"/>
      <c r="K165" s="63"/>
      <c r="L165" s="15"/>
      <c r="M165" s="15"/>
      <c r="N165" s="15"/>
      <c r="O165" s="269"/>
      <c r="P165" s="269"/>
      <c r="Q165" s="269"/>
    </row>
    <row r="166" spans="1:17" ht="12.75" customHeight="1">
      <c r="A166" s="265"/>
      <c r="B166" s="265"/>
      <c r="C166" s="265"/>
      <c r="D166" s="265"/>
      <c r="E166" s="265"/>
      <c r="F166" s="286"/>
      <c r="G166" s="286"/>
      <c r="H166" s="286"/>
      <c r="I166" s="63"/>
      <c r="J166" s="63"/>
      <c r="K166" s="63"/>
      <c r="L166" s="63"/>
      <c r="M166" s="63"/>
      <c r="N166" s="63"/>
      <c r="O166" s="238"/>
      <c r="P166" s="238"/>
      <c r="Q166" s="238"/>
    </row>
    <row r="167" spans="1:17" ht="12.75" customHeight="1">
      <c r="A167" s="265"/>
      <c r="B167" s="265"/>
      <c r="C167" s="265"/>
      <c r="D167" s="265"/>
      <c r="E167" s="265"/>
      <c r="F167" s="286"/>
      <c r="G167" s="286"/>
      <c r="H167" s="286"/>
      <c r="I167" s="63"/>
      <c r="J167" s="63"/>
      <c r="K167" s="63"/>
      <c r="L167" s="65"/>
      <c r="M167" s="65"/>
      <c r="N167" s="65"/>
      <c r="O167" s="238"/>
      <c r="P167" s="238"/>
      <c r="Q167" s="238"/>
    </row>
    <row r="168" spans="1:17" ht="12.75" customHeight="1">
      <c r="A168" s="265"/>
      <c r="B168" s="265"/>
      <c r="C168" s="265"/>
      <c r="D168" s="265"/>
      <c r="E168" s="265"/>
      <c r="F168" s="286"/>
      <c r="G168" s="286"/>
      <c r="H168" s="286"/>
      <c r="I168" s="63"/>
      <c r="J168" s="63"/>
      <c r="K168" s="63"/>
      <c r="L168" s="15"/>
      <c r="M168" s="15"/>
      <c r="N168" s="15"/>
      <c r="O168" s="238"/>
      <c r="P168" s="238"/>
      <c r="Q168" s="238"/>
    </row>
    <row r="169" spans="1:17" ht="12.75" customHeight="1">
      <c r="A169" s="265"/>
      <c r="B169" s="265"/>
      <c r="C169" s="265"/>
      <c r="D169" s="265"/>
      <c r="E169" s="265"/>
      <c r="F169" s="286"/>
      <c r="G169" s="286"/>
      <c r="H169" s="286"/>
      <c r="I169" s="63"/>
      <c r="J169" s="63"/>
      <c r="K169" s="63"/>
      <c r="L169" s="63"/>
      <c r="M169" s="63"/>
      <c r="N169" s="63"/>
      <c r="O169" s="238"/>
      <c r="P169" s="238"/>
      <c r="Q169" s="238"/>
    </row>
    <row r="170" spans="1:17" ht="12.75" customHeight="1">
      <c r="A170" s="265"/>
      <c r="B170" s="265"/>
      <c r="C170" s="265"/>
      <c r="D170" s="265"/>
      <c r="E170" s="265"/>
      <c r="F170" s="286"/>
      <c r="G170" s="286"/>
      <c r="H170" s="286"/>
      <c r="I170" s="63"/>
      <c r="J170" s="63"/>
      <c r="K170" s="63"/>
      <c r="L170" s="63"/>
      <c r="M170" s="63"/>
      <c r="N170" s="63"/>
      <c r="O170" s="238"/>
      <c r="P170" s="238"/>
      <c r="Q170" s="238"/>
    </row>
    <row r="171" spans="1:17" ht="12.75" customHeight="1">
      <c r="A171" s="265"/>
      <c r="B171" s="265"/>
      <c r="C171" s="265"/>
      <c r="D171" s="265"/>
      <c r="E171" s="265"/>
      <c r="F171" s="286"/>
      <c r="G171" s="286"/>
      <c r="H171" s="286"/>
      <c r="I171" s="63"/>
      <c r="J171" s="63"/>
      <c r="K171" s="63"/>
      <c r="L171" s="63"/>
      <c r="M171" s="63"/>
      <c r="N171" s="63"/>
      <c r="O171" s="269"/>
      <c r="P171" s="269"/>
      <c r="Q171" s="269"/>
    </row>
    <row r="172" spans="1:17" ht="12.75" customHeight="1">
      <c r="A172" s="264"/>
      <c r="B172" s="265"/>
      <c r="C172" s="265"/>
      <c r="D172" s="265"/>
      <c r="E172" s="265"/>
      <c r="F172" s="266"/>
      <c r="G172" s="266"/>
      <c r="H172" s="266"/>
      <c r="I172" s="62"/>
      <c r="J172" s="62"/>
      <c r="K172" s="62"/>
      <c r="L172" s="62"/>
      <c r="M172" s="62"/>
      <c r="N172" s="62"/>
      <c r="O172" s="267"/>
      <c r="P172" s="267"/>
      <c r="Q172" s="267"/>
    </row>
    <row r="173" spans="1:17" ht="12.75" customHeight="1">
      <c r="A173" s="264"/>
      <c r="B173" s="265"/>
      <c r="C173" s="265"/>
      <c r="D173" s="265"/>
      <c r="E173" s="265"/>
      <c r="F173" s="286"/>
      <c r="G173" s="286"/>
      <c r="H173" s="286"/>
      <c r="I173" s="62"/>
      <c r="J173" s="62"/>
      <c r="K173" s="62"/>
      <c r="L173" s="65"/>
      <c r="M173" s="65"/>
      <c r="N173" s="65"/>
      <c r="O173" s="267"/>
      <c r="P173" s="267"/>
      <c r="Q173" s="267"/>
    </row>
    <row r="174" spans="1:17" ht="12.75" customHeight="1">
      <c r="A174" s="264"/>
      <c r="B174" s="265"/>
      <c r="C174" s="265"/>
      <c r="D174" s="265"/>
      <c r="E174" s="265"/>
      <c r="F174" s="286"/>
      <c r="G174" s="286"/>
      <c r="H174" s="286"/>
      <c r="I174" s="62"/>
      <c r="J174" s="62"/>
      <c r="K174" s="62"/>
      <c r="L174" s="63"/>
      <c r="M174" s="63"/>
      <c r="N174" s="63"/>
      <c r="O174" s="287"/>
      <c r="P174" s="287"/>
      <c r="Q174" s="287"/>
    </row>
    <row r="175" spans="1:17" ht="12.75" customHeight="1">
      <c r="A175" s="264"/>
      <c r="B175" s="265"/>
      <c r="C175" s="265"/>
      <c r="D175" s="265"/>
      <c r="E175" s="265"/>
      <c r="F175" s="266"/>
      <c r="G175" s="266"/>
      <c r="H175" s="266"/>
      <c r="I175" s="62"/>
      <c r="J175" s="62"/>
      <c r="K175" s="62"/>
      <c r="L175" s="268"/>
      <c r="M175" s="268"/>
      <c r="N175" s="268"/>
      <c r="O175" s="269"/>
      <c r="P175" s="269"/>
      <c r="Q175" s="269"/>
    </row>
    <row r="176" spans="1:17" ht="12.75" customHeight="1">
      <c r="A176" s="69"/>
      <c r="B176" s="69"/>
      <c r="C176" s="68"/>
      <c r="D176" s="68"/>
      <c r="E176" s="68"/>
      <c r="F176" s="281"/>
      <c r="G176" s="281"/>
      <c r="H176" s="281"/>
      <c r="I176" s="68"/>
      <c r="J176" s="68"/>
      <c r="K176" s="68"/>
      <c r="L176" s="73"/>
      <c r="M176" s="73"/>
      <c r="N176" s="73"/>
      <c r="O176" s="269"/>
      <c r="P176" s="269"/>
      <c r="Q176" s="269"/>
    </row>
    <row r="177" spans="1:17" ht="12.75" customHeight="1">
      <c r="A177" s="69"/>
      <c r="B177" s="69"/>
      <c r="C177" s="68"/>
      <c r="D177" s="68"/>
      <c r="E177" s="68"/>
      <c r="F177" s="281"/>
      <c r="G177" s="281"/>
      <c r="H177" s="281"/>
      <c r="I177" s="73"/>
      <c r="J177" s="73"/>
      <c r="K177" s="73"/>
      <c r="L177" s="73"/>
      <c r="M177" s="73"/>
      <c r="N177" s="73"/>
      <c r="O177" s="238"/>
      <c r="P177" s="238"/>
      <c r="Q177" s="238"/>
    </row>
    <row r="178" spans="1:17" ht="12.75" customHeight="1">
      <c r="A178" s="69"/>
      <c r="B178" s="69"/>
      <c r="C178" s="68"/>
      <c r="D178" s="68"/>
      <c r="E178" s="68"/>
      <c r="F178" s="281"/>
      <c r="G178" s="281"/>
      <c r="H178" s="281"/>
      <c r="I178" s="73"/>
      <c r="J178" s="73"/>
      <c r="K178" s="73"/>
      <c r="L178" s="73"/>
      <c r="M178" s="73"/>
      <c r="N178" s="73"/>
      <c r="O178" s="269"/>
      <c r="P178" s="269"/>
      <c r="Q178" s="269"/>
    </row>
    <row r="179" spans="1:17" ht="12.75" customHeight="1">
      <c r="A179" s="69"/>
      <c r="B179" s="69"/>
      <c r="C179" s="68"/>
      <c r="D179" s="68"/>
      <c r="E179" s="68"/>
      <c r="F179" s="281"/>
      <c r="G179" s="281"/>
      <c r="H179" s="281"/>
      <c r="I179" s="72"/>
      <c r="J179" s="72"/>
      <c r="K179" s="72"/>
      <c r="L179" s="73"/>
      <c r="M179" s="73"/>
      <c r="N179" s="73"/>
      <c r="O179" s="269"/>
      <c r="P179" s="269"/>
      <c r="Q179" s="269"/>
    </row>
    <row r="180" spans="1:17" ht="12.75" customHeight="1">
      <c r="A180" s="69"/>
      <c r="B180" s="282"/>
      <c r="C180" s="68"/>
      <c r="D180" s="68"/>
      <c r="E180" s="68"/>
      <c r="F180" s="281"/>
      <c r="G180" s="281"/>
      <c r="H180" s="281"/>
      <c r="I180" s="72"/>
      <c r="J180" s="72"/>
      <c r="K180" s="72"/>
      <c r="L180" s="72"/>
      <c r="M180" s="72"/>
      <c r="N180" s="72"/>
      <c r="O180" s="238"/>
      <c r="P180" s="238"/>
      <c r="Q180" s="238"/>
    </row>
    <row r="181" spans="1:17" ht="12.75" customHeight="1">
      <c r="A181" s="69"/>
      <c r="B181" s="282"/>
      <c r="C181" s="68"/>
      <c r="D181" s="68"/>
      <c r="E181" s="68"/>
      <c r="F181" s="281"/>
      <c r="G181" s="281"/>
      <c r="H181" s="281"/>
      <c r="I181" s="68"/>
      <c r="J181" s="68"/>
      <c r="K181" s="68"/>
      <c r="L181" s="70"/>
      <c r="M181" s="70"/>
      <c r="N181" s="70"/>
      <c r="O181" s="238"/>
      <c r="P181" s="238"/>
      <c r="Q181" s="238"/>
    </row>
    <row r="182" spans="1:17" ht="12.75" customHeight="1">
      <c r="A182" s="69"/>
      <c r="B182" s="69"/>
      <c r="C182" s="69"/>
      <c r="D182" s="69"/>
      <c r="E182" s="69"/>
      <c r="F182" s="281"/>
      <c r="G182" s="281"/>
      <c r="H182" s="281"/>
      <c r="I182" s="68"/>
      <c r="J182" s="68"/>
      <c r="K182" s="68"/>
      <c r="L182" s="65"/>
      <c r="M182" s="65"/>
      <c r="N182" s="65"/>
      <c r="O182" s="288"/>
      <c r="P182" s="288"/>
      <c r="Q182" s="288"/>
    </row>
    <row r="183" spans="1:17" ht="12.75" customHeight="1">
      <c r="A183" s="69"/>
      <c r="B183" s="69"/>
      <c r="C183" s="68"/>
      <c r="D183" s="68"/>
      <c r="E183" s="68"/>
      <c r="F183" s="282"/>
      <c r="G183" s="282"/>
      <c r="H183" s="282"/>
      <c r="I183" s="68"/>
      <c r="J183" s="68"/>
      <c r="K183" s="68"/>
      <c r="L183" s="68"/>
      <c r="M183" s="68"/>
      <c r="N183" s="68"/>
      <c r="O183" s="289"/>
      <c r="P183" s="289"/>
      <c r="Q183" s="289"/>
    </row>
    <row r="184" spans="1:17" ht="12.75" customHeight="1">
      <c r="A184" s="69"/>
      <c r="B184" s="69"/>
      <c r="C184" s="68"/>
      <c r="D184" s="68"/>
      <c r="E184" s="68"/>
      <c r="F184" s="282"/>
      <c r="G184" s="282"/>
      <c r="H184" s="282"/>
      <c r="I184" s="68"/>
      <c r="J184" s="68"/>
      <c r="K184" s="68"/>
      <c r="L184" s="68"/>
      <c r="M184" s="68"/>
      <c r="N184" s="68"/>
      <c r="O184" s="238"/>
      <c r="P184" s="238"/>
      <c r="Q184" s="238"/>
    </row>
    <row r="185" spans="1:17" ht="12.75" customHeight="1">
      <c r="A185" s="69"/>
      <c r="B185" s="69"/>
      <c r="C185" s="68"/>
      <c r="D185" s="68"/>
      <c r="E185" s="68"/>
      <c r="F185" s="282"/>
      <c r="G185" s="282"/>
      <c r="H185" s="282"/>
      <c r="I185" s="68"/>
      <c r="J185" s="68"/>
      <c r="K185" s="68"/>
      <c r="L185" s="68"/>
      <c r="M185" s="68"/>
      <c r="N185" s="68"/>
      <c r="O185" s="283"/>
      <c r="P185" s="283"/>
      <c r="Q185" s="283"/>
    </row>
    <row r="186" spans="1:17" ht="12.75" customHeight="1">
      <c r="A186" s="69"/>
      <c r="B186" s="69"/>
      <c r="C186" s="68"/>
      <c r="D186" s="68"/>
      <c r="E186" s="68"/>
      <c r="F186" s="282"/>
      <c r="G186" s="282"/>
      <c r="H186" s="282"/>
      <c r="I186" s="68"/>
      <c r="J186" s="68"/>
      <c r="K186" s="68"/>
      <c r="L186" s="68"/>
      <c r="M186" s="68"/>
      <c r="N186" s="68"/>
      <c r="O186" s="290"/>
      <c r="P186" s="290"/>
      <c r="Q186" s="290"/>
    </row>
    <row r="187" spans="1:17" ht="12.75" customHeight="1">
      <c r="A187" s="69"/>
      <c r="B187" s="69"/>
      <c r="C187" s="68"/>
      <c r="D187" s="68"/>
      <c r="E187" s="68"/>
      <c r="F187" s="282"/>
      <c r="G187" s="282"/>
      <c r="H187" s="282"/>
      <c r="I187" s="68"/>
      <c r="J187" s="68"/>
      <c r="K187" s="68"/>
      <c r="L187" s="68"/>
      <c r="M187" s="68"/>
      <c r="N187" s="68"/>
      <c r="O187" s="290"/>
      <c r="P187" s="290"/>
      <c r="Q187" s="290"/>
    </row>
    <row r="188" spans="1:17" ht="12.75" customHeight="1">
      <c r="A188" s="69"/>
      <c r="B188" s="69"/>
      <c r="C188" s="68"/>
      <c r="D188" s="68"/>
      <c r="E188" s="68"/>
      <c r="F188" s="281"/>
      <c r="G188" s="281"/>
      <c r="H188" s="281"/>
      <c r="I188" s="68"/>
      <c r="J188" s="68"/>
      <c r="K188" s="68"/>
      <c r="L188" s="70"/>
      <c r="M188" s="70"/>
      <c r="N188" s="70"/>
      <c r="O188" s="291"/>
      <c r="P188" s="291"/>
      <c r="Q188" s="291"/>
    </row>
    <row r="189" spans="1:17" ht="12.75" customHeight="1">
      <c r="A189" s="69"/>
      <c r="B189" s="69"/>
      <c r="C189" s="68"/>
      <c r="D189" s="68"/>
      <c r="E189" s="68"/>
      <c r="F189" s="281"/>
      <c r="G189" s="281"/>
      <c r="H189" s="281"/>
      <c r="I189" s="68"/>
      <c r="J189" s="68"/>
      <c r="K189" s="68"/>
      <c r="L189" s="70"/>
      <c r="M189" s="70"/>
      <c r="N189" s="70"/>
      <c r="O189" s="291"/>
      <c r="P189" s="291"/>
      <c r="Q189" s="291"/>
    </row>
    <row r="190" spans="1:17" ht="12.75" customHeight="1">
      <c r="A190" s="69"/>
      <c r="B190" s="69"/>
      <c r="C190" s="68"/>
      <c r="D190" s="68"/>
      <c r="E190" s="68"/>
      <c r="F190" s="282"/>
      <c r="G190" s="282"/>
      <c r="H190" s="282"/>
      <c r="I190" s="68"/>
      <c r="J190" s="68"/>
      <c r="K190" s="68"/>
      <c r="L190" s="70"/>
      <c r="M190" s="70"/>
      <c r="N190" s="70"/>
      <c r="O190" s="292"/>
      <c r="P190" s="292"/>
      <c r="Q190" s="292"/>
    </row>
    <row r="191" spans="1:17" ht="12.75" customHeight="1">
      <c r="A191" s="69"/>
      <c r="B191" s="69"/>
      <c r="C191" s="68"/>
      <c r="D191" s="68"/>
      <c r="E191" s="68"/>
      <c r="F191" s="282"/>
      <c r="G191" s="282"/>
      <c r="H191" s="282"/>
      <c r="I191" s="68"/>
      <c r="J191" s="68"/>
      <c r="K191" s="68"/>
      <c r="L191" s="70"/>
      <c r="M191" s="70"/>
      <c r="N191" s="70"/>
      <c r="O191" s="291"/>
      <c r="P191" s="291"/>
      <c r="Q191" s="291"/>
    </row>
    <row r="192" spans="1:17" ht="12.75" customHeight="1">
      <c r="A192" s="69"/>
      <c r="B192" s="69"/>
      <c r="C192" s="68"/>
      <c r="D192" s="68"/>
      <c r="E192" s="68"/>
      <c r="F192" s="281"/>
      <c r="G192" s="281"/>
      <c r="H192" s="281"/>
      <c r="I192" s="68"/>
      <c r="J192" s="68"/>
      <c r="K192" s="68"/>
      <c r="L192" s="70"/>
      <c r="M192" s="70"/>
      <c r="N192" s="70"/>
      <c r="O192" s="291"/>
      <c r="P192" s="291"/>
      <c r="Q192" s="291"/>
    </row>
    <row r="193" spans="1:17" ht="12.75" customHeight="1">
      <c r="A193" s="69"/>
      <c r="B193" s="69"/>
      <c r="C193" s="68"/>
      <c r="D193" s="68"/>
      <c r="E193" s="68"/>
      <c r="F193" s="282"/>
      <c r="G193" s="282"/>
      <c r="H193" s="282"/>
      <c r="I193" s="68"/>
      <c r="J193" s="68"/>
      <c r="K193" s="68"/>
      <c r="L193" s="70"/>
      <c r="M193" s="70"/>
      <c r="N193" s="70"/>
      <c r="O193" s="291"/>
      <c r="P193" s="291"/>
      <c r="Q193" s="291"/>
    </row>
    <row r="194" spans="1:17" ht="12.75" customHeight="1">
      <c r="A194" s="69"/>
      <c r="B194" s="69"/>
      <c r="C194" s="68"/>
      <c r="D194" s="68"/>
      <c r="E194" s="68"/>
      <c r="F194" s="282"/>
      <c r="G194" s="282"/>
      <c r="H194" s="282"/>
      <c r="I194" s="73"/>
      <c r="J194" s="73"/>
      <c r="K194" s="73"/>
      <c r="L194" s="70"/>
      <c r="M194" s="70"/>
      <c r="N194" s="70"/>
      <c r="O194" s="291"/>
      <c r="P194" s="291"/>
      <c r="Q194" s="291"/>
    </row>
    <row r="195" spans="1:17" ht="12.75" customHeight="1">
      <c r="A195" s="69"/>
      <c r="B195" s="69"/>
      <c r="C195" s="68"/>
      <c r="D195" s="68"/>
      <c r="E195" s="68"/>
      <c r="F195" s="281"/>
      <c r="G195" s="281"/>
      <c r="H195" s="281"/>
      <c r="I195" s="68"/>
      <c r="J195" s="68"/>
      <c r="K195" s="68"/>
      <c r="L195" s="73"/>
      <c r="M195" s="73"/>
      <c r="N195" s="73"/>
      <c r="O195" s="285"/>
      <c r="P195" s="285"/>
      <c r="Q195" s="285"/>
    </row>
    <row r="196" spans="1:17" ht="13.5" customHeight="1">
      <c r="A196" s="69"/>
      <c r="B196" s="69"/>
      <c r="C196" s="68"/>
      <c r="D196" s="68"/>
      <c r="E196" s="68"/>
      <c r="F196" s="281"/>
      <c r="G196" s="281"/>
      <c r="H196" s="281"/>
      <c r="I196" s="73"/>
      <c r="J196" s="73"/>
      <c r="K196" s="73"/>
      <c r="L196" s="68"/>
      <c r="M196" s="68"/>
      <c r="N196" s="68"/>
      <c r="O196" s="238"/>
      <c r="P196" s="238"/>
      <c r="Q196" s="238"/>
    </row>
    <row r="197" spans="1:17" ht="13.5" customHeight="1">
      <c r="A197" s="69"/>
      <c r="B197" s="69"/>
      <c r="C197" s="68"/>
      <c r="D197" s="68"/>
      <c r="E197" s="68"/>
      <c r="F197" s="281"/>
      <c r="G197" s="281"/>
      <c r="H197" s="281"/>
      <c r="I197" s="73"/>
      <c r="J197" s="73"/>
      <c r="K197" s="73"/>
      <c r="L197" s="68"/>
      <c r="M197" s="68"/>
      <c r="N197" s="68"/>
      <c r="O197" s="269"/>
      <c r="P197" s="269"/>
      <c r="Q197" s="269"/>
    </row>
    <row r="198" spans="1:17" ht="12.75" customHeight="1">
      <c r="A198" s="69"/>
      <c r="B198" s="69"/>
      <c r="C198" s="68"/>
      <c r="D198" s="68"/>
      <c r="E198" s="68"/>
      <c r="F198" s="281"/>
      <c r="G198" s="281"/>
      <c r="H198" s="281"/>
      <c r="I198" s="68"/>
      <c r="J198" s="68"/>
      <c r="K198" s="68"/>
      <c r="L198" s="73"/>
      <c r="M198" s="73"/>
      <c r="N198" s="73"/>
      <c r="O198" s="283"/>
      <c r="P198" s="283"/>
      <c r="Q198" s="283"/>
    </row>
    <row r="199" spans="1:17" ht="13.5" customHeight="1">
      <c r="A199" s="69"/>
      <c r="B199" s="69"/>
      <c r="C199" s="68"/>
      <c r="D199" s="68"/>
      <c r="E199" s="68"/>
      <c r="F199" s="281"/>
      <c r="G199" s="281"/>
      <c r="H199" s="281"/>
      <c r="I199" s="68"/>
      <c r="J199" s="68"/>
      <c r="K199" s="68"/>
      <c r="L199" s="68"/>
      <c r="M199" s="68"/>
      <c r="N199" s="68"/>
      <c r="O199" s="238"/>
      <c r="P199" s="238"/>
      <c r="Q199" s="238"/>
    </row>
    <row r="200" spans="1:17" ht="12.75" customHeight="1">
      <c r="A200" s="69"/>
      <c r="B200" s="69"/>
      <c r="C200" s="68"/>
      <c r="D200" s="68"/>
      <c r="E200" s="68"/>
      <c r="F200" s="281"/>
      <c r="G200" s="281"/>
      <c r="H200" s="281"/>
      <c r="I200" s="72"/>
      <c r="J200" s="72"/>
      <c r="K200" s="72"/>
      <c r="L200" s="68"/>
      <c r="M200" s="68"/>
      <c r="N200" s="68"/>
      <c r="O200" s="238"/>
      <c r="P200" s="238"/>
      <c r="Q200" s="238"/>
    </row>
    <row r="201" spans="1:17" ht="12.75" customHeight="1">
      <c r="A201" s="69"/>
      <c r="B201" s="282"/>
      <c r="C201" s="68"/>
      <c r="D201" s="68"/>
      <c r="E201" s="68"/>
      <c r="F201" s="281"/>
      <c r="G201" s="281"/>
      <c r="H201" s="281"/>
      <c r="I201" s="72"/>
      <c r="J201" s="72"/>
      <c r="K201" s="72"/>
      <c r="L201" s="72"/>
      <c r="M201" s="72"/>
      <c r="N201" s="72"/>
      <c r="O201" s="238"/>
      <c r="P201" s="238"/>
      <c r="Q201" s="238"/>
    </row>
    <row r="202" spans="1:17" ht="12.75" customHeight="1">
      <c r="A202" s="69"/>
      <c r="B202" s="282"/>
      <c r="C202" s="68"/>
      <c r="D202" s="68"/>
      <c r="E202" s="68"/>
      <c r="F202" s="281"/>
      <c r="G202" s="281"/>
      <c r="H202" s="281"/>
      <c r="I202" s="68"/>
      <c r="J202" s="68"/>
      <c r="K202" s="68"/>
      <c r="L202" s="72"/>
      <c r="M202" s="72"/>
      <c r="N202" s="72"/>
      <c r="O202" s="238"/>
      <c r="P202" s="238"/>
      <c r="Q202" s="238"/>
    </row>
    <row r="203" spans="1:17" ht="12.75" customHeight="1">
      <c r="A203" s="69"/>
      <c r="B203" s="69"/>
      <c r="C203" s="69"/>
      <c r="D203" s="69"/>
      <c r="E203" s="69"/>
      <c r="F203" s="281"/>
      <c r="G203" s="281"/>
      <c r="H203" s="281"/>
      <c r="I203" s="68"/>
      <c r="J203" s="68"/>
      <c r="K203" s="68"/>
      <c r="L203" s="65"/>
      <c r="M203" s="65"/>
      <c r="N203" s="65"/>
      <c r="O203" s="291"/>
      <c r="P203" s="291"/>
      <c r="Q203" s="291"/>
    </row>
    <row r="204" spans="1:17" ht="12.75" customHeight="1">
      <c r="A204" s="69"/>
      <c r="B204" s="69"/>
      <c r="C204" s="68"/>
      <c r="D204" s="68"/>
      <c r="E204" s="68"/>
      <c r="F204" s="282"/>
      <c r="G204" s="282"/>
      <c r="H204" s="282"/>
      <c r="I204" s="68"/>
      <c r="J204" s="68"/>
      <c r="K204" s="68"/>
      <c r="L204" s="68"/>
      <c r="M204" s="68"/>
      <c r="N204" s="68"/>
      <c r="O204" s="291"/>
      <c r="P204" s="291"/>
      <c r="Q204" s="291"/>
    </row>
    <row r="205" spans="1:17" ht="12.75" customHeight="1">
      <c r="A205" s="69"/>
      <c r="B205" s="69"/>
      <c r="C205" s="68"/>
      <c r="D205" s="68"/>
      <c r="E205" s="68"/>
      <c r="F205" s="282"/>
      <c r="G205" s="282"/>
      <c r="H205" s="282"/>
      <c r="I205" s="68"/>
      <c r="J205" s="68"/>
      <c r="K205" s="68"/>
      <c r="L205" s="68"/>
      <c r="M205" s="68"/>
      <c r="N205" s="68"/>
      <c r="O205" s="238"/>
      <c r="P205" s="238"/>
      <c r="Q205" s="238"/>
    </row>
    <row r="206" spans="1:17" ht="12.75" customHeight="1">
      <c r="A206" s="69"/>
      <c r="B206" s="69"/>
      <c r="C206" s="68"/>
      <c r="D206" s="68"/>
      <c r="E206" s="68"/>
      <c r="F206" s="282"/>
      <c r="G206" s="282"/>
      <c r="H206" s="282"/>
      <c r="I206" s="68"/>
      <c r="J206" s="68"/>
      <c r="K206" s="68"/>
      <c r="L206" s="68"/>
      <c r="M206" s="68"/>
      <c r="N206" s="68"/>
      <c r="O206" s="238"/>
      <c r="P206" s="238"/>
      <c r="Q206" s="238"/>
    </row>
    <row r="207" spans="1:17" ht="12.75" customHeight="1">
      <c r="A207" s="69"/>
      <c r="B207" s="69"/>
      <c r="C207" s="68"/>
      <c r="D207" s="68"/>
      <c r="E207" s="68"/>
      <c r="F207" s="282"/>
      <c r="G207" s="282"/>
      <c r="H207" s="282"/>
      <c r="I207" s="68"/>
      <c r="J207" s="68"/>
      <c r="K207" s="68"/>
      <c r="L207" s="68"/>
      <c r="M207" s="68"/>
      <c r="N207" s="68"/>
      <c r="O207" s="238"/>
      <c r="P207" s="238"/>
      <c r="Q207" s="238"/>
    </row>
    <row r="208" spans="1:17" ht="12.75" customHeight="1">
      <c r="A208" s="69"/>
      <c r="B208" s="69"/>
      <c r="C208" s="68"/>
      <c r="D208" s="68"/>
      <c r="E208" s="68"/>
      <c r="F208" s="282"/>
      <c r="G208" s="282"/>
      <c r="H208" s="282"/>
      <c r="I208" s="68"/>
      <c r="J208" s="68"/>
      <c r="K208" s="68"/>
      <c r="L208" s="68"/>
      <c r="M208" s="68"/>
      <c r="N208" s="68"/>
      <c r="O208" s="238"/>
      <c r="P208" s="238"/>
      <c r="Q208" s="238"/>
    </row>
    <row r="209" spans="1:17" ht="12.75" customHeight="1">
      <c r="A209" s="69"/>
      <c r="B209" s="69"/>
      <c r="C209" s="68"/>
      <c r="D209" s="68"/>
      <c r="E209" s="68"/>
      <c r="F209" s="281"/>
      <c r="G209" s="281"/>
      <c r="H209" s="281"/>
      <c r="I209" s="68"/>
      <c r="J209" s="68"/>
      <c r="K209" s="68"/>
      <c r="L209" s="70"/>
      <c r="M209" s="70"/>
      <c r="N209" s="70"/>
      <c r="O209" s="238"/>
      <c r="P209" s="238"/>
      <c r="Q209" s="238"/>
    </row>
    <row r="210" spans="1:17" ht="12.75" customHeight="1">
      <c r="A210" s="69"/>
      <c r="B210" s="69"/>
      <c r="C210" s="68"/>
      <c r="D210" s="68"/>
      <c r="E210" s="68"/>
      <c r="F210" s="281"/>
      <c r="G210" s="281"/>
      <c r="H210" s="281"/>
      <c r="I210" s="68"/>
      <c r="J210" s="68"/>
      <c r="K210" s="68"/>
      <c r="L210" s="70"/>
      <c r="M210" s="70"/>
      <c r="N210" s="70"/>
      <c r="O210" s="238"/>
      <c r="P210" s="238"/>
      <c r="Q210" s="238"/>
    </row>
    <row r="211" spans="1:17" ht="12.75" customHeight="1">
      <c r="A211" s="69"/>
      <c r="B211" s="69"/>
      <c r="C211" s="68"/>
      <c r="D211" s="68"/>
      <c r="E211" s="68"/>
      <c r="F211" s="282"/>
      <c r="G211" s="282"/>
      <c r="H211" s="282"/>
      <c r="I211" s="68"/>
      <c r="J211" s="68"/>
      <c r="K211" s="68"/>
      <c r="L211" s="70"/>
      <c r="M211" s="70"/>
      <c r="N211" s="70"/>
      <c r="O211" s="238"/>
      <c r="P211" s="238"/>
      <c r="Q211" s="238"/>
    </row>
    <row r="212" spans="1:17" ht="12.75" customHeight="1">
      <c r="A212" s="69"/>
      <c r="B212" s="69"/>
      <c r="C212" s="68"/>
      <c r="D212" s="68"/>
      <c r="E212" s="68"/>
      <c r="F212" s="282"/>
      <c r="G212" s="282"/>
      <c r="H212" s="282"/>
      <c r="I212" s="68"/>
      <c r="J212" s="68"/>
      <c r="K212" s="68"/>
      <c r="L212" s="70"/>
      <c r="M212" s="70"/>
      <c r="N212" s="70"/>
      <c r="O212" s="238"/>
      <c r="P212" s="238"/>
      <c r="Q212" s="238"/>
    </row>
    <row r="213" spans="1:17" ht="12.75" customHeight="1">
      <c r="A213" s="69"/>
      <c r="B213" s="69"/>
      <c r="C213" s="68"/>
      <c r="D213" s="68"/>
      <c r="E213" s="68"/>
      <c r="F213" s="282"/>
      <c r="G213" s="282"/>
      <c r="H213" s="282"/>
      <c r="I213" s="68"/>
      <c r="J213" s="68"/>
      <c r="K213" s="68"/>
      <c r="L213" s="70"/>
      <c r="M213" s="70"/>
      <c r="N213" s="70"/>
      <c r="O213" s="238"/>
      <c r="P213" s="238"/>
      <c r="Q213" s="238"/>
    </row>
    <row r="214" spans="1:17" ht="12.75" customHeight="1">
      <c r="A214" s="69"/>
      <c r="B214" s="69"/>
      <c r="C214" s="68"/>
      <c r="D214" s="68"/>
      <c r="E214" s="68"/>
      <c r="F214" s="281"/>
      <c r="G214" s="281"/>
      <c r="H214" s="281"/>
      <c r="I214" s="68"/>
      <c r="J214" s="68"/>
      <c r="K214" s="68"/>
      <c r="L214" s="70"/>
      <c r="M214" s="70"/>
      <c r="N214" s="70"/>
      <c r="O214" s="238"/>
      <c r="P214" s="238"/>
      <c r="Q214" s="238"/>
    </row>
    <row r="215" spans="1:17" ht="12.75" customHeight="1">
      <c r="A215" s="69"/>
      <c r="B215" s="69"/>
      <c r="C215" s="68"/>
      <c r="D215" s="68"/>
      <c r="E215" s="68"/>
      <c r="F215" s="282"/>
      <c r="G215" s="282"/>
      <c r="H215" s="282"/>
      <c r="I215" s="68"/>
      <c r="J215" s="68"/>
      <c r="K215" s="68"/>
      <c r="L215" s="70"/>
      <c r="M215" s="70"/>
      <c r="N215" s="70"/>
      <c r="O215" s="238"/>
      <c r="P215" s="238"/>
      <c r="Q215" s="238"/>
    </row>
    <row r="216" spans="1:17" ht="12.75" customHeight="1">
      <c r="A216" s="69"/>
      <c r="B216" s="69"/>
      <c r="C216" s="68"/>
      <c r="D216" s="68"/>
      <c r="E216" s="68"/>
      <c r="F216" s="282"/>
      <c r="G216" s="282"/>
      <c r="H216" s="282"/>
      <c r="I216" s="73"/>
      <c r="J216" s="73"/>
      <c r="K216" s="73"/>
      <c r="L216" s="70"/>
      <c r="M216" s="70"/>
      <c r="N216" s="70"/>
      <c r="O216" s="291"/>
      <c r="P216" s="291"/>
      <c r="Q216" s="291"/>
    </row>
    <row r="217" spans="1:17" ht="12.75" customHeight="1">
      <c r="A217" s="69"/>
      <c r="B217" s="69"/>
      <c r="C217" s="68"/>
      <c r="D217" s="68"/>
      <c r="E217" s="68"/>
      <c r="F217" s="281"/>
      <c r="G217" s="281"/>
      <c r="H217" s="281"/>
      <c r="I217" s="68"/>
      <c r="J217" s="68"/>
      <c r="K217" s="68"/>
      <c r="L217" s="73"/>
      <c r="M217" s="73"/>
      <c r="N217" s="73"/>
      <c r="O217" s="269"/>
      <c r="P217" s="269"/>
      <c r="Q217" s="269"/>
    </row>
    <row r="218" spans="1:17" ht="27" customHeight="1">
      <c r="A218" s="69"/>
      <c r="B218" s="69"/>
      <c r="C218" s="68"/>
      <c r="D218" s="68"/>
      <c r="E218" s="68"/>
      <c r="F218" s="281"/>
      <c r="G218" s="281"/>
      <c r="H218" s="281"/>
      <c r="I218" s="73"/>
      <c r="J218" s="73"/>
      <c r="K218" s="73"/>
      <c r="L218" s="1014"/>
      <c r="M218" s="1014"/>
      <c r="N218" s="538"/>
      <c r="O218" s="238"/>
      <c r="P218" s="238"/>
      <c r="Q218" s="238"/>
    </row>
    <row r="219" spans="1:17" ht="13.5" customHeight="1">
      <c r="A219" s="69"/>
      <c r="B219" s="69"/>
      <c r="C219" s="68"/>
      <c r="D219" s="68"/>
      <c r="E219" s="68"/>
      <c r="F219" s="281"/>
      <c r="G219" s="281"/>
      <c r="H219" s="281"/>
      <c r="I219" s="68"/>
      <c r="J219" s="68"/>
      <c r="K219" s="68"/>
      <c r="L219" s="73"/>
      <c r="M219" s="73"/>
      <c r="N219" s="73"/>
      <c r="O219" s="285"/>
      <c r="P219" s="285"/>
      <c r="Q219" s="285"/>
    </row>
    <row r="220" spans="1:17" ht="12.75" customHeight="1">
      <c r="A220" s="69"/>
      <c r="B220" s="69"/>
      <c r="C220" s="68"/>
      <c r="D220" s="68"/>
      <c r="E220" s="68"/>
      <c r="F220" s="281"/>
      <c r="G220" s="281"/>
      <c r="H220" s="281"/>
      <c r="I220" s="68"/>
      <c r="J220" s="68"/>
      <c r="K220" s="68"/>
      <c r="L220" s="68"/>
      <c r="M220" s="68"/>
      <c r="N220" s="68"/>
      <c r="O220" s="238"/>
      <c r="P220" s="238"/>
      <c r="Q220" s="238"/>
    </row>
    <row r="221" spans="1:17" ht="12.75" customHeight="1">
      <c r="A221" s="69"/>
      <c r="B221" s="69"/>
      <c r="C221" s="68"/>
      <c r="D221" s="68"/>
      <c r="E221" s="68"/>
      <c r="F221" s="281"/>
      <c r="G221" s="281"/>
      <c r="H221" s="281"/>
      <c r="I221" s="72"/>
      <c r="J221" s="72"/>
      <c r="K221" s="72"/>
      <c r="L221" s="68"/>
      <c r="M221" s="68"/>
      <c r="N221" s="68"/>
      <c r="O221" s="288"/>
      <c r="P221" s="288"/>
      <c r="Q221" s="288"/>
    </row>
    <row r="222" spans="1:17" ht="12.75" customHeight="1">
      <c r="A222" s="69"/>
      <c r="B222" s="69"/>
      <c r="C222" s="68"/>
      <c r="D222" s="68"/>
      <c r="E222" s="68"/>
      <c r="F222" s="281"/>
      <c r="G222" s="281"/>
      <c r="H222" s="281"/>
      <c r="I222" s="68"/>
      <c r="J222" s="68"/>
      <c r="K222" s="68"/>
      <c r="L222" s="72"/>
      <c r="M222" s="72"/>
      <c r="N222" s="72"/>
      <c r="O222" s="288"/>
      <c r="P222" s="288"/>
      <c r="Q222" s="288"/>
    </row>
    <row r="223" spans="1:17" ht="12.75" customHeight="1">
      <c r="A223" s="69"/>
      <c r="B223" s="69"/>
      <c r="C223" s="69"/>
      <c r="D223" s="69"/>
      <c r="E223" s="69"/>
      <c r="F223" s="281"/>
      <c r="G223" s="281"/>
      <c r="H223" s="281"/>
      <c r="I223" s="68"/>
      <c r="J223" s="68"/>
      <c r="K223" s="68"/>
      <c r="L223" s="65"/>
      <c r="M223" s="65"/>
      <c r="N223" s="65"/>
      <c r="O223" s="288"/>
      <c r="P223" s="288"/>
      <c r="Q223" s="288"/>
    </row>
    <row r="224" spans="1:17" ht="12.75" customHeight="1">
      <c r="A224" s="69"/>
      <c r="B224" s="69"/>
      <c r="C224" s="69"/>
      <c r="D224" s="69"/>
      <c r="E224" s="69"/>
      <c r="F224" s="281"/>
      <c r="G224" s="281"/>
      <c r="H224" s="281"/>
      <c r="I224" s="68"/>
      <c r="J224" s="68"/>
      <c r="K224" s="68"/>
      <c r="L224" s="65"/>
      <c r="M224" s="65"/>
      <c r="N224" s="65"/>
      <c r="O224" s="288"/>
      <c r="P224" s="288"/>
      <c r="Q224" s="288"/>
    </row>
    <row r="225" spans="1:17" ht="12.75" customHeight="1">
      <c r="A225" s="69"/>
      <c r="B225" s="69"/>
      <c r="C225" s="68"/>
      <c r="D225" s="68"/>
      <c r="E225" s="68"/>
      <c r="F225" s="282"/>
      <c r="G225" s="282"/>
      <c r="H225" s="282"/>
      <c r="I225" s="68"/>
      <c r="J225" s="68"/>
      <c r="K225" s="68"/>
      <c r="L225" s="68"/>
      <c r="M225" s="68"/>
      <c r="N225" s="68"/>
      <c r="O225" s="238"/>
      <c r="P225" s="238"/>
      <c r="Q225" s="238"/>
    </row>
    <row r="226" spans="1:17" ht="12.75" customHeight="1">
      <c r="A226" s="69"/>
      <c r="B226" s="69"/>
      <c r="C226" s="68"/>
      <c r="D226" s="68"/>
      <c r="E226" s="68"/>
      <c r="F226" s="282"/>
      <c r="G226" s="282"/>
      <c r="H226" s="282"/>
      <c r="I226" s="68"/>
      <c r="J226" s="68"/>
      <c r="K226" s="68"/>
      <c r="L226" s="68"/>
      <c r="M226" s="68"/>
      <c r="N226" s="68"/>
      <c r="O226" s="238"/>
      <c r="P226" s="238"/>
      <c r="Q226" s="238"/>
    </row>
    <row r="227" spans="1:17" ht="12.75" customHeight="1">
      <c r="A227" s="69"/>
      <c r="B227" s="69"/>
      <c r="C227" s="68"/>
      <c r="D227" s="68"/>
      <c r="E227" s="68"/>
      <c r="F227" s="282"/>
      <c r="G227" s="282"/>
      <c r="H227" s="282"/>
      <c r="I227" s="68"/>
      <c r="J227" s="68"/>
      <c r="K227" s="68"/>
      <c r="L227" s="68"/>
      <c r="M227" s="68"/>
      <c r="N227" s="68"/>
      <c r="O227" s="238"/>
      <c r="P227" s="238"/>
      <c r="Q227" s="238"/>
    </row>
    <row r="228" spans="1:17" ht="12.75" customHeight="1">
      <c r="A228" s="69"/>
      <c r="B228" s="69"/>
      <c r="C228" s="68"/>
      <c r="D228" s="68"/>
      <c r="E228" s="68"/>
      <c r="F228" s="282"/>
      <c r="G228" s="282"/>
      <c r="H228" s="282"/>
      <c r="I228" s="68"/>
      <c r="J228" s="68"/>
      <c r="K228" s="68"/>
      <c r="L228" s="68"/>
      <c r="M228" s="68"/>
      <c r="N228" s="68"/>
      <c r="O228" s="238"/>
      <c r="P228" s="238"/>
      <c r="Q228" s="238"/>
    </row>
    <row r="229" spans="1:17" ht="12.75" customHeight="1">
      <c r="A229" s="69"/>
      <c r="B229" s="69"/>
      <c r="C229" s="68"/>
      <c r="D229" s="68"/>
      <c r="E229" s="68"/>
      <c r="F229" s="282"/>
      <c r="G229" s="282"/>
      <c r="H229" s="282"/>
      <c r="I229" s="68"/>
      <c r="J229" s="68"/>
      <c r="K229" s="68"/>
      <c r="L229" s="68"/>
      <c r="M229" s="68"/>
      <c r="N229" s="68"/>
      <c r="O229" s="238"/>
      <c r="P229" s="238"/>
      <c r="Q229" s="238"/>
    </row>
    <row r="230" spans="1:17" ht="12.75" customHeight="1">
      <c r="A230" s="69"/>
      <c r="B230" s="69"/>
      <c r="C230" s="68"/>
      <c r="D230" s="68"/>
      <c r="E230" s="68"/>
      <c r="F230" s="281"/>
      <c r="G230" s="281"/>
      <c r="H230" s="281"/>
      <c r="I230" s="68"/>
      <c r="J230" s="68"/>
      <c r="K230" s="68"/>
      <c r="L230" s="70"/>
      <c r="M230" s="70"/>
      <c r="N230" s="70"/>
      <c r="O230" s="238"/>
      <c r="P230" s="238"/>
      <c r="Q230" s="238"/>
    </row>
    <row r="231" spans="1:17" ht="12.75" customHeight="1">
      <c r="A231" s="69"/>
      <c r="B231" s="69"/>
      <c r="C231" s="68"/>
      <c r="D231" s="68"/>
      <c r="E231" s="68"/>
      <c r="F231" s="281"/>
      <c r="G231" s="281"/>
      <c r="H231" s="281"/>
      <c r="I231" s="68"/>
      <c r="J231" s="68"/>
      <c r="K231" s="68"/>
      <c r="L231" s="70"/>
      <c r="M231" s="70"/>
      <c r="N231" s="70"/>
      <c r="O231" s="238"/>
      <c r="P231" s="238"/>
      <c r="Q231" s="238"/>
    </row>
    <row r="232" spans="1:17" ht="12.75" customHeight="1">
      <c r="A232" s="69"/>
      <c r="B232" s="69"/>
      <c r="C232" s="68"/>
      <c r="D232" s="68"/>
      <c r="E232" s="68"/>
      <c r="F232" s="282"/>
      <c r="G232" s="282"/>
      <c r="H232" s="282"/>
      <c r="I232" s="68"/>
      <c r="J232" s="68"/>
      <c r="K232" s="68"/>
      <c r="L232" s="70"/>
      <c r="M232" s="70"/>
      <c r="N232" s="70"/>
      <c r="O232" s="238"/>
      <c r="P232" s="238"/>
      <c r="Q232" s="238"/>
    </row>
    <row r="233" spans="1:17" ht="12.75" customHeight="1">
      <c r="A233" s="69"/>
      <c r="B233" s="69"/>
      <c r="C233" s="68"/>
      <c r="D233" s="68"/>
      <c r="E233" s="68"/>
      <c r="F233" s="282"/>
      <c r="G233" s="282"/>
      <c r="H233" s="282"/>
      <c r="I233" s="68"/>
      <c r="J233" s="68"/>
      <c r="K233" s="68"/>
      <c r="L233" s="70"/>
      <c r="M233" s="70"/>
      <c r="N233" s="70"/>
      <c r="O233" s="238"/>
      <c r="P233" s="238"/>
      <c r="Q233" s="238"/>
    </row>
    <row r="234" spans="1:17" ht="12.75" customHeight="1">
      <c r="A234" s="69"/>
      <c r="B234" s="69"/>
      <c r="C234" s="68"/>
      <c r="D234" s="68"/>
      <c r="E234" s="68"/>
      <c r="F234" s="281"/>
      <c r="G234" s="281"/>
      <c r="H234" s="281"/>
      <c r="I234" s="68"/>
      <c r="J234" s="68"/>
      <c r="K234" s="68"/>
      <c r="L234" s="70"/>
      <c r="M234" s="70"/>
      <c r="N234" s="70"/>
      <c r="O234" s="238"/>
      <c r="P234" s="238"/>
      <c r="Q234" s="238"/>
    </row>
    <row r="235" spans="1:17" ht="12.75" customHeight="1">
      <c r="A235" s="69"/>
      <c r="B235" s="69"/>
      <c r="C235" s="68"/>
      <c r="D235" s="68"/>
      <c r="E235" s="68"/>
      <c r="F235" s="282"/>
      <c r="G235" s="282"/>
      <c r="H235" s="282"/>
      <c r="I235" s="68"/>
      <c r="J235" s="68"/>
      <c r="K235" s="68"/>
      <c r="L235" s="70"/>
      <c r="M235" s="70"/>
      <c r="N235" s="70"/>
      <c r="O235" s="238"/>
      <c r="P235" s="238"/>
      <c r="Q235" s="238"/>
    </row>
    <row r="236" spans="1:17" ht="12.75" customHeight="1">
      <c r="A236" s="69"/>
      <c r="B236" s="69"/>
      <c r="C236" s="68"/>
      <c r="D236" s="68"/>
      <c r="E236" s="68"/>
      <c r="F236" s="282"/>
      <c r="G236" s="282"/>
      <c r="H236" s="282"/>
      <c r="I236" s="73"/>
      <c r="J236" s="73"/>
      <c r="K236" s="73"/>
      <c r="L236" s="70"/>
      <c r="M236" s="70"/>
      <c r="N236" s="70"/>
      <c r="O236" s="238"/>
      <c r="P236" s="238"/>
      <c r="Q236" s="238"/>
    </row>
    <row r="237" spans="1:17" ht="12.75" customHeight="1">
      <c r="A237" s="69"/>
      <c r="B237" s="69"/>
      <c r="C237" s="68"/>
      <c r="D237" s="68"/>
      <c r="E237" s="68"/>
      <c r="F237" s="281"/>
      <c r="G237" s="281"/>
      <c r="H237" s="281"/>
      <c r="I237" s="68"/>
      <c r="J237" s="68"/>
      <c r="K237" s="68"/>
      <c r="L237" s="68"/>
      <c r="M237" s="68"/>
      <c r="N237" s="68"/>
      <c r="O237" s="285"/>
      <c r="P237" s="285"/>
      <c r="Q237" s="285"/>
    </row>
    <row r="238" spans="1:17" ht="12.75" customHeight="1">
      <c r="A238" s="69"/>
      <c r="B238" s="69"/>
      <c r="C238" s="68"/>
      <c r="D238" s="68"/>
      <c r="E238" s="68"/>
      <c r="F238" s="281"/>
      <c r="G238" s="281"/>
      <c r="H238" s="281"/>
      <c r="I238" s="69"/>
      <c r="J238" s="69"/>
      <c r="K238" s="69"/>
      <c r="L238" s="68"/>
      <c r="M238" s="68"/>
      <c r="N238" s="68"/>
      <c r="O238" s="238"/>
      <c r="P238" s="238"/>
      <c r="Q238" s="238"/>
    </row>
    <row r="239" spans="1:17" ht="13.5" customHeight="1">
      <c r="A239" s="69"/>
      <c r="B239" s="69"/>
      <c r="C239" s="68"/>
      <c r="D239" s="68"/>
      <c r="E239" s="68"/>
      <c r="F239" s="281"/>
      <c r="G239" s="281"/>
      <c r="H239" s="281"/>
      <c r="I239" s="69"/>
      <c r="J239" s="69"/>
      <c r="K239" s="69"/>
      <c r="L239" s="69"/>
      <c r="M239" s="69"/>
      <c r="N239" s="69"/>
      <c r="O239" s="269"/>
      <c r="P239" s="269"/>
      <c r="Q239" s="269"/>
    </row>
    <row r="240" spans="1:17" ht="12.75" customHeight="1">
      <c r="A240" s="69"/>
      <c r="B240" s="69"/>
      <c r="C240" s="68"/>
      <c r="D240" s="68"/>
      <c r="E240" s="68"/>
      <c r="F240" s="281"/>
      <c r="G240" s="281"/>
      <c r="H240" s="281"/>
      <c r="I240" s="69"/>
      <c r="J240" s="69"/>
      <c r="K240" s="69"/>
      <c r="L240" s="69"/>
      <c r="M240" s="69"/>
      <c r="N240" s="69"/>
      <c r="O240" s="238"/>
      <c r="P240" s="238"/>
      <c r="Q240" s="238"/>
    </row>
    <row r="241" spans="1:17" ht="12.75" customHeight="1">
      <c r="A241" s="74"/>
      <c r="B241" s="74"/>
      <c r="C241" s="73"/>
      <c r="D241" s="73"/>
      <c r="E241" s="73"/>
      <c r="F241" s="293"/>
      <c r="G241" s="293"/>
      <c r="H241" s="293"/>
      <c r="I241" s="73"/>
      <c r="J241" s="73"/>
      <c r="K241" s="73"/>
      <c r="L241" s="68"/>
      <c r="M241" s="68"/>
      <c r="N241" s="68"/>
      <c r="O241" s="269"/>
      <c r="P241" s="269"/>
      <c r="Q241" s="269"/>
    </row>
    <row r="242" spans="1:17" ht="12.75" customHeight="1">
      <c r="A242" s="74"/>
      <c r="B242" s="74"/>
      <c r="C242" s="73"/>
      <c r="D242" s="73"/>
      <c r="E242" s="73"/>
      <c r="F242" s="293"/>
      <c r="G242" s="293"/>
      <c r="H242" s="293"/>
      <c r="I242" s="68"/>
      <c r="J242" s="68"/>
      <c r="K242" s="68"/>
      <c r="L242" s="73"/>
      <c r="M242" s="73"/>
      <c r="N242" s="73"/>
      <c r="O242" s="288"/>
      <c r="P242" s="288"/>
      <c r="Q242" s="288"/>
    </row>
    <row r="243" spans="1:17" ht="12.75" customHeight="1">
      <c r="A243" s="15"/>
      <c r="B243" s="15"/>
      <c r="C243" s="15"/>
      <c r="D243" s="15"/>
      <c r="E243" s="15"/>
      <c r="F243" s="224"/>
      <c r="G243" s="224"/>
      <c r="H243" s="224"/>
      <c r="I243" s="15"/>
      <c r="J243" s="15"/>
      <c r="K243" s="15"/>
      <c r="L243" s="15"/>
      <c r="M243" s="15"/>
      <c r="N243" s="15"/>
      <c r="O243" s="15"/>
      <c r="P243" s="15"/>
      <c r="Q243" s="15"/>
    </row>
    <row r="244" spans="1:17" ht="12.75" customHeight="1">
      <c r="A244" s="15"/>
      <c r="B244" s="15"/>
      <c r="C244" s="63"/>
      <c r="D244" s="63"/>
      <c r="E244" s="63"/>
      <c r="F244" s="294"/>
      <c r="G244" s="294"/>
      <c r="H244" s="294"/>
      <c r="I244" s="15"/>
      <c r="J244" s="15"/>
      <c r="K244" s="15"/>
      <c r="L244" s="63"/>
      <c r="M244" s="63"/>
      <c r="N244" s="63"/>
      <c r="O244" s="15"/>
      <c r="P244" s="15"/>
      <c r="Q244" s="15"/>
    </row>
    <row r="245" spans="1:17" ht="12.75" customHeight="1">
      <c r="A245" s="15"/>
      <c r="B245" s="15"/>
      <c r="C245" s="63"/>
      <c r="D245" s="63"/>
      <c r="E245" s="63"/>
      <c r="F245" s="294"/>
      <c r="G245" s="294"/>
      <c r="H245" s="294"/>
      <c r="I245" s="15"/>
      <c r="J245" s="15"/>
      <c r="K245" s="15"/>
      <c r="L245" s="63"/>
      <c r="M245" s="63"/>
      <c r="N245" s="63"/>
      <c r="O245" s="63"/>
      <c r="P245" s="63"/>
      <c r="Q245" s="63"/>
    </row>
    <row r="246" spans="1:17" ht="12.75" customHeight="1">
      <c r="A246" s="15"/>
      <c r="B246" s="15"/>
      <c r="C246" s="63"/>
      <c r="D246" s="63"/>
      <c r="E246" s="63"/>
      <c r="F246" s="294"/>
      <c r="G246" s="294"/>
      <c r="H246" s="294"/>
      <c r="I246" s="15"/>
      <c r="J246" s="15"/>
      <c r="K246" s="15"/>
      <c r="L246" s="63"/>
      <c r="M246" s="63"/>
      <c r="N246" s="63"/>
      <c r="O246" s="15"/>
      <c r="P246" s="15"/>
      <c r="Q246" s="15"/>
    </row>
    <row r="247" spans="1:17" ht="12.75" customHeight="1">
      <c r="A247" s="15"/>
      <c r="B247" s="15"/>
      <c r="C247" s="63"/>
      <c r="D247" s="63"/>
      <c r="E247" s="63"/>
      <c r="F247" s="294"/>
      <c r="G247" s="294"/>
      <c r="H247" s="294"/>
      <c r="I247" s="15"/>
      <c r="J247" s="15"/>
      <c r="K247" s="15"/>
      <c r="L247" s="63"/>
      <c r="M247" s="63"/>
      <c r="N247" s="63"/>
      <c r="O247" s="15"/>
      <c r="P247" s="15"/>
      <c r="Q247" s="15"/>
    </row>
    <row r="248" spans="1:17" ht="12.75" customHeight="1">
      <c r="A248" s="15"/>
      <c r="B248" s="15"/>
      <c r="C248" s="63"/>
      <c r="D248" s="63"/>
      <c r="E248" s="63"/>
      <c r="F248" s="294"/>
      <c r="G248" s="294"/>
      <c r="H248" s="294"/>
      <c r="I248" s="15"/>
      <c r="J248" s="15"/>
      <c r="K248" s="15"/>
      <c r="L248" s="15"/>
      <c r="M248" s="15"/>
      <c r="N248" s="15"/>
      <c r="O248" s="63"/>
      <c r="P248" s="63"/>
      <c r="Q248" s="63"/>
    </row>
    <row r="249" spans="1:17" ht="12.75" customHeight="1">
      <c r="A249" s="15"/>
      <c r="B249" s="15"/>
      <c r="C249" s="63"/>
      <c r="D249" s="63"/>
      <c r="E249" s="63"/>
      <c r="F249" s="294"/>
      <c r="G249" s="294"/>
      <c r="H249" s="294"/>
      <c r="I249" s="15"/>
      <c r="J249" s="15"/>
      <c r="K249" s="15"/>
      <c r="L249" s="63"/>
      <c r="M249" s="63"/>
      <c r="N249" s="63"/>
      <c r="O249" s="63"/>
      <c r="P249" s="63"/>
      <c r="Q249" s="63"/>
    </row>
    <row r="250" spans="1:17" ht="12.75" customHeight="1">
      <c r="A250" s="15"/>
      <c r="B250" s="15"/>
      <c r="C250" s="63"/>
      <c r="D250" s="63"/>
      <c r="E250" s="63"/>
      <c r="F250" s="294"/>
      <c r="G250" s="294"/>
      <c r="H250" s="294"/>
      <c r="I250" s="15"/>
      <c r="J250" s="15"/>
      <c r="K250" s="15"/>
      <c r="L250" s="63"/>
      <c r="M250" s="63"/>
      <c r="N250" s="63"/>
      <c r="O250" s="63"/>
      <c r="P250" s="63"/>
      <c r="Q250" s="63"/>
    </row>
    <row r="251" spans="1:17" ht="12.75" customHeight="1">
      <c r="A251" s="15"/>
      <c r="B251" s="15"/>
      <c r="C251" s="63"/>
      <c r="D251" s="63"/>
      <c r="E251" s="63"/>
      <c r="F251" s="294"/>
      <c r="G251" s="294"/>
      <c r="H251" s="294"/>
      <c r="I251" s="15"/>
      <c r="J251" s="15"/>
      <c r="K251" s="15"/>
      <c r="L251" s="63"/>
      <c r="M251" s="63"/>
      <c r="N251" s="63"/>
      <c r="O251" s="63"/>
      <c r="P251" s="63"/>
      <c r="Q251" s="63"/>
    </row>
    <row r="252" spans="1:17" ht="12.75" customHeight="1">
      <c r="A252" s="15"/>
      <c r="B252" s="15"/>
      <c r="C252" s="15"/>
      <c r="D252" s="15"/>
      <c r="E252" s="15"/>
      <c r="F252" s="224"/>
      <c r="G252" s="224"/>
      <c r="H252" s="224"/>
      <c r="I252" s="15"/>
      <c r="J252" s="15"/>
      <c r="K252" s="15"/>
      <c r="L252" s="63"/>
      <c r="M252" s="63"/>
      <c r="N252" s="63"/>
      <c r="O252" s="15"/>
      <c r="P252" s="15"/>
      <c r="Q252" s="15"/>
    </row>
    <row r="253" spans="1:17" ht="13.5" customHeight="1">
      <c r="A253" s="15"/>
      <c r="B253" s="15"/>
      <c r="C253" s="15"/>
      <c r="D253" s="15"/>
      <c r="E253" s="15"/>
      <c r="F253" s="224"/>
      <c r="G253" s="224"/>
      <c r="H253" s="224"/>
      <c r="I253" s="76"/>
      <c r="J253" s="76"/>
      <c r="K253" s="76"/>
      <c r="L253" s="76"/>
      <c r="M253" s="76"/>
      <c r="N253" s="76"/>
      <c r="O253" s="62"/>
      <c r="P253" s="62"/>
      <c r="Q253" s="62"/>
    </row>
    <row r="254" spans="1:17" ht="12.75" customHeight="1">
      <c r="A254" s="15"/>
      <c r="B254" s="15"/>
      <c r="C254" s="15"/>
      <c r="D254" s="15"/>
      <c r="E254" s="15"/>
      <c r="F254" s="224"/>
      <c r="G254" s="224"/>
      <c r="H254" s="224"/>
      <c r="I254" s="76"/>
      <c r="J254" s="76"/>
      <c r="K254" s="76"/>
      <c r="L254" s="76"/>
      <c r="M254" s="76"/>
      <c r="N254" s="76"/>
      <c r="O254" s="62"/>
      <c r="P254" s="62"/>
      <c r="Q254" s="62"/>
    </row>
    <row r="255" spans="1:17" ht="12.75" customHeight="1">
      <c r="A255" s="15"/>
      <c r="B255" s="15"/>
      <c r="C255" s="15"/>
      <c r="D255" s="15"/>
      <c r="E255" s="15"/>
      <c r="F255" s="224"/>
      <c r="G255" s="224"/>
      <c r="H255" s="224"/>
      <c r="I255" s="15"/>
      <c r="J255" s="15"/>
      <c r="K255" s="15"/>
      <c r="L255" s="15"/>
      <c r="M255" s="15"/>
      <c r="N255" s="15"/>
      <c r="O255" s="15"/>
      <c r="P255" s="15"/>
      <c r="Q255" s="15"/>
    </row>
    <row r="256" spans="1:17" ht="12.75" customHeight="1">
      <c r="A256" s="15"/>
      <c r="B256" s="15"/>
      <c r="C256" s="15"/>
      <c r="D256" s="15"/>
      <c r="E256" s="15"/>
      <c r="F256" s="224"/>
      <c r="G256" s="224"/>
      <c r="H256" s="224"/>
      <c r="I256" s="15"/>
      <c r="J256" s="15"/>
      <c r="K256" s="15"/>
      <c r="L256" s="15"/>
      <c r="M256" s="15"/>
      <c r="N256" s="15"/>
      <c r="O256" s="15"/>
      <c r="P256" s="15"/>
      <c r="Q256" s="15"/>
    </row>
    <row r="257" spans="1:17" ht="12.75" customHeight="1">
      <c r="A257" s="15"/>
      <c r="B257" s="15"/>
      <c r="C257" s="15"/>
      <c r="D257" s="15"/>
      <c r="E257" s="15"/>
      <c r="F257" s="224"/>
      <c r="G257" s="224"/>
      <c r="H257" s="224"/>
      <c r="I257" s="15"/>
      <c r="J257" s="15"/>
      <c r="K257" s="15"/>
      <c r="L257" s="15"/>
      <c r="M257" s="15"/>
      <c r="N257" s="15"/>
      <c r="O257" s="87"/>
      <c r="P257" s="87"/>
      <c r="Q257" s="87"/>
    </row>
    <row r="258" spans="1:17" ht="12.75" customHeight="1">
      <c r="A258" s="15"/>
      <c r="B258" s="15"/>
      <c r="C258" s="63"/>
      <c r="D258" s="63"/>
      <c r="E258" s="63"/>
      <c r="F258" s="294"/>
      <c r="G258" s="294"/>
      <c r="H258" s="294"/>
      <c r="I258" s="15"/>
      <c r="J258" s="15"/>
      <c r="K258" s="15"/>
      <c r="L258" s="63"/>
      <c r="M258" s="63"/>
      <c r="N258" s="63"/>
      <c r="O258" s="91"/>
      <c r="P258" s="91"/>
      <c r="Q258" s="91"/>
    </row>
    <row r="259" spans="1:17" ht="12.75" customHeight="1">
      <c r="A259" s="15"/>
      <c r="B259" s="15"/>
      <c r="C259" s="63"/>
      <c r="D259" s="63"/>
      <c r="E259" s="63"/>
      <c r="F259" s="294"/>
      <c r="G259" s="294"/>
      <c r="H259" s="294"/>
      <c r="I259" s="15"/>
      <c r="J259" s="15"/>
      <c r="K259" s="15"/>
      <c r="L259" s="63"/>
      <c r="M259" s="63"/>
      <c r="N259" s="63"/>
      <c r="O259" s="91"/>
      <c r="P259" s="91"/>
      <c r="Q259" s="91"/>
    </row>
    <row r="260" spans="1:17" ht="12.75" customHeight="1">
      <c r="A260" s="15"/>
      <c r="B260" s="15"/>
      <c r="C260" s="63"/>
      <c r="D260" s="63"/>
      <c r="E260" s="63"/>
      <c r="F260" s="294"/>
      <c r="G260" s="294"/>
      <c r="H260" s="294"/>
      <c r="I260" s="15"/>
      <c r="J260" s="15"/>
      <c r="K260" s="15"/>
      <c r="L260" s="63"/>
      <c r="M260" s="63"/>
      <c r="N260" s="63"/>
      <c r="O260" s="91"/>
      <c r="P260" s="91"/>
      <c r="Q260" s="91"/>
    </row>
    <row r="261" spans="1:17" ht="12.75" customHeight="1">
      <c r="A261" s="15"/>
      <c r="B261" s="15"/>
      <c r="C261" s="63"/>
      <c r="D261" s="63"/>
      <c r="E261" s="63"/>
      <c r="F261" s="294"/>
      <c r="G261" s="294"/>
      <c r="H261" s="294"/>
      <c r="I261" s="15"/>
      <c r="J261" s="15"/>
      <c r="K261" s="15"/>
      <c r="L261" s="63"/>
      <c r="M261" s="63"/>
      <c r="N261" s="63"/>
      <c r="O261" s="91"/>
      <c r="P261" s="91"/>
      <c r="Q261" s="91"/>
    </row>
    <row r="262" spans="1:17" ht="12.75" customHeight="1">
      <c r="A262" s="15"/>
      <c r="B262" s="15"/>
      <c r="C262" s="63"/>
      <c r="D262" s="63"/>
      <c r="E262" s="63"/>
      <c r="F262" s="294"/>
      <c r="G262" s="294"/>
      <c r="H262" s="294"/>
      <c r="I262" s="15"/>
      <c r="J262" s="15"/>
      <c r="K262" s="15"/>
      <c r="L262" s="63"/>
      <c r="M262" s="63"/>
      <c r="N262" s="63"/>
      <c r="O262" s="91"/>
      <c r="P262" s="91"/>
      <c r="Q262" s="91"/>
    </row>
    <row r="263" spans="1:17" ht="12.75" customHeight="1">
      <c r="A263" s="15"/>
      <c r="B263" s="15"/>
      <c r="C263" s="63"/>
      <c r="D263" s="63"/>
      <c r="E263" s="63"/>
      <c r="F263" s="294"/>
      <c r="G263" s="294"/>
      <c r="H263" s="294"/>
      <c r="I263" s="15"/>
      <c r="J263" s="15"/>
      <c r="K263" s="15"/>
      <c r="L263" s="63"/>
      <c r="M263" s="63"/>
      <c r="N263" s="63"/>
      <c r="O263" s="91"/>
      <c r="P263" s="91"/>
      <c r="Q263" s="91"/>
    </row>
    <row r="264" spans="1:17" ht="12.75" customHeight="1">
      <c r="A264" s="15"/>
      <c r="B264" s="15"/>
      <c r="C264" s="63"/>
      <c r="D264" s="63"/>
      <c r="E264" s="63"/>
      <c r="F264" s="294"/>
      <c r="G264" s="294"/>
      <c r="H264" s="294"/>
      <c r="I264" s="15"/>
      <c r="J264" s="15"/>
      <c r="K264" s="15"/>
      <c r="L264" s="63"/>
      <c r="M264" s="63"/>
      <c r="N264" s="63"/>
      <c r="O264" s="91"/>
      <c r="P264" s="91"/>
      <c r="Q264" s="91"/>
    </row>
    <row r="265" spans="1:17" ht="12.75" customHeight="1">
      <c r="A265" s="15"/>
      <c r="B265" s="15"/>
      <c r="C265" s="63"/>
      <c r="D265" s="63"/>
      <c r="E265" s="63"/>
      <c r="F265" s="294"/>
      <c r="G265" s="294"/>
      <c r="H265" s="294"/>
      <c r="I265" s="15"/>
      <c r="J265" s="15"/>
      <c r="K265" s="15"/>
      <c r="L265" s="63"/>
      <c r="M265" s="63"/>
      <c r="N265" s="63"/>
      <c r="O265" s="91"/>
      <c r="P265" s="91"/>
      <c r="Q265" s="91"/>
    </row>
    <row r="266" spans="1:17" ht="12.75" customHeight="1">
      <c r="A266" s="15"/>
      <c r="B266" s="15"/>
      <c r="C266" s="63"/>
      <c r="D266" s="63"/>
      <c r="E266" s="63"/>
      <c r="F266" s="294"/>
      <c r="G266" s="294"/>
      <c r="H266" s="294"/>
      <c r="I266" s="15"/>
      <c r="J266" s="15"/>
      <c r="K266" s="15"/>
      <c r="L266" s="63"/>
      <c r="M266" s="63"/>
      <c r="N266" s="63"/>
      <c r="O266" s="295"/>
      <c r="P266" s="295"/>
      <c r="Q266" s="295"/>
    </row>
    <row r="267" spans="1:17" ht="12.75" customHeight="1">
      <c r="A267" s="15"/>
      <c r="B267" s="15"/>
      <c r="C267" s="63"/>
      <c r="D267" s="63"/>
      <c r="E267" s="63"/>
      <c r="F267" s="294"/>
      <c r="G267" s="294"/>
      <c r="H267" s="294"/>
      <c r="I267" s="15"/>
      <c r="J267" s="15"/>
      <c r="K267" s="15"/>
      <c r="L267" s="63"/>
      <c r="M267" s="63"/>
      <c r="N267" s="63"/>
      <c r="O267" s="295"/>
      <c r="P267" s="295"/>
      <c r="Q267" s="295"/>
    </row>
    <row r="268" spans="1:17" ht="13.5" customHeight="1">
      <c r="A268" s="15"/>
      <c r="B268" s="15"/>
      <c r="C268" s="63"/>
      <c r="D268" s="63"/>
      <c r="E268" s="63"/>
      <c r="F268" s="294"/>
      <c r="G268" s="294"/>
      <c r="H268" s="294"/>
      <c r="I268" s="15"/>
      <c r="J268" s="15"/>
      <c r="K268" s="15"/>
      <c r="L268" s="63"/>
      <c r="M268" s="63"/>
      <c r="N268" s="63"/>
      <c r="O268" s="91"/>
      <c r="P268" s="91"/>
      <c r="Q268" s="91"/>
    </row>
    <row r="269" spans="1:17" ht="13.5" customHeight="1">
      <c r="A269" s="15"/>
      <c r="B269" s="15"/>
      <c r="C269" s="63"/>
      <c r="D269" s="63"/>
      <c r="E269" s="63"/>
      <c r="F269" s="294"/>
      <c r="G269" s="294"/>
      <c r="H269" s="294"/>
      <c r="I269" s="15"/>
      <c r="J269" s="15"/>
      <c r="K269" s="15"/>
      <c r="L269" s="63"/>
      <c r="M269" s="63"/>
      <c r="N269" s="63"/>
      <c r="O269" s="91"/>
      <c r="P269" s="91"/>
      <c r="Q269" s="91"/>
    </row>
    <row r="270" spans="1:17" ht="13.5" customHeight="1">
      <c r="A270" s="15"/>
      <c r="B270" s="15"/>
      <c r="C270" s="63"/>
      <c r="D270" s="63"/>
      <c r="E270" s="63"/>
      <c r="F270" s="294"/>
      <c r="G270" s="294"/>
      <c r="H270" s="294"/>
      <c r="I270" s="15"/>
      <c r="J270" s="15"/>
      <c r="K270" s="15"/>
      <c r="L270" s="63"/>
      <c r="M270" s="63"/>
      <c r="N270" s="63"/>
      <c r="O270" s="91"/>
      <c r="P270" s="91"/>
      <c r="Q270" s="91"/>
    </row>
    <row r="271" spans="1:17" ht="13.5" customHeight="1">
      <c r="A271" s="15"/>
      <c r="B271" s="15"/>
      <c r="C271" s="63"/>
      <c r="D271" s="63"/>
      <c r="E271" s="63"/>
      <c r="F271" s="294"/>
      <c r="G271" s="294"/>
      <c r="H271" s="294"/>
      <c r="I271" s="15"/>
      <c r="J271" s="15"/>
      <c r="K271" s="15"/>
      <c r="L271" s="63"/>
      <c r="M271" s="63"/>
      <c r="N271" s="63"/>
      <c r="O271" s="91"/>
      <c r="P271" s="91"/>
      <c r="Q271" s="91"/>
    </row>
    <row r="272" spans="1:17" ht="13.5" customHeight="1">
      <c r="A272" s="15"/>
      <c r="B272" s="15"/>
      <c r="C272" s="63"/>
      <c r="D272" s="63"/>
      <c r="E272" s="63"/>
      <c r="F272" s="294"/>
      <c r="G272" s="294"/>
      <c r="H272" s="294"/>
      <c r="I272" s="15"/>
      <c r="J272" s="15"/>
      <c r="K272" s="15"/>
      <c r="L272" s="63"/>
      <c r="M272" s="63"/>
      <c r="N272" s="63"/>
      <c r="O272" s="91"/>
      <c r="P272" s="91"/>
      <c r="Q272" s="91"/>
    </row>
    <row r="273" spans="1:17" ht="13.5" customHeight="1">
      <c r="A273" s="15"/>
      <c r="B273" s="15"/>
      <c r="C273" s="63"/>
      <c r="D273" s="63"/>
      <c r="E273" s="63"/>
      <c r="F273" s="294"/>
      <c r="G273" s="294"/>
      <c r="H273" s="294"/>
      <c r="I273" s="15"/>
      <c r="J273" s="15"/>
      <c r="K273" s="15"/>
      <c r="L273" s="63"/>
      <c r="M273" s="63"/>
      <c r="N273" s="63"/>
      <c r="O273" s="91"/>
      <c r="P273" s="91"/>
      <c r="Q273" s="91"/>
    </row>
    <row r="274" spans="1:17" ht="13.5" customHeight="1">
      <c r="A274" s="15"/>
      <c r="B274" s="15"/>
      <c r="C274" s="63"/>
      <c r="D274" s="63"/>
      <c r="E274" s="63"/>
      <c r="F274" s="294"/>
      <c r="G274" s="294"/>
      <c r="H274" s="294"/>
      <c r="I274" s="76"/>
      <c r="J274" s="76"/>
      <c r="K274" s="76"/>
      <c r="L274" s="76"/>
      <c r="M274" s="76"/>
      <c r="N274" s="76"/>
      <c r="O274" s="295"/>
      <c r="P274" s="295"/>
      <c r="Q274" s="295"/>
    </row>
  </sheetData>
  <sheetProtection selectLockedCells="1" selectUnlockedCells="1"/>
  <mergeCells count="11">
    <mergeCell ref="I4:K4"/>
    <mergeCell ref="A2:W2"/>
    <mergeCell ref="L4:N4"/>
    <mergeCell ref="U4:W4"/>
    <mergeCell ref="O1:W1"/>
    <mergeCell ref="R4:T4"/>
    <mergeCell ref="L218:M218"/>
    <mergeCell ref="A3:A4"/>
    <mergeCell ref="O4:Q4"/>
    <mergeCell ref="C3:E4"/>
    <mergeCell ref="F4:H4"/>
  </mergeCells>
  <phoneticPr fontId="3" type="noConversion"/>
  <printOptions horizontalCentered="1"/>
  <pageMargins left="0.19685039370078741" right="0.19685039370078741" top="0.59055118110236227" bottom="0.19685039370078741" header="0" footer="0"/>
  <pageSetup paperSize="9" scale="59" firstPageNumber="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DD306"/>
  <sheetViews>
    <sheetView view="pageBreakPreview" zoomScaleNormal="100" workbookViewId="0">
      <selection activeCell="J1" sqref="J1:O1"/>
    </sheetView>
  </sheetViews>
  <sheetFormatPr defaultRowHeight="12.75"/>
  <cols>
    <col min="1" max="1" width="6.42578125" customWidth="1"/>
    <col min="2" max="2" width="8" customWidth="1"/>
    <col min="3" max="3" width="5.5703125" customWidth="1"/>
    <col min="4" max="4" width="11.85546875" customWidth="1"/>
    <col min="5" max="5" width="13.85546875" bestFit="1" customWidth="1"/>
    <col min="10" max="10" width="11.5703125" bestFit="1" customWidth="1"/>
    <col min="15" max="15" width="9.28515625" style="530" bestFit="1" customWidth="1"/>
  </cols>
  <sheetData>
    <row r="1" spans="1:15" s="347" customFormat="1" ht="12.75" customHeight="1">
      <c r="J1" s="1012" t="s">
        <v>746</v>
      </c>
      <c r="K1" s="1013"/>
      <c r="L1" s="1013"/>
      <c r="M1" s="1013"/>
      <c r="N1" s="1013"/>
      <c r="O1" s="1013"/>
    </row>
    <row r="2" spans="1:15" s="347" customFormat="1" ht="12.75" customHeight="1">
      <c r="A2" s="1022" t="s">
        <v>317</v>
      </c>
      <c r="B2" s="1022"/>
      <c r="C2" s="1022"/>
      <c r="D2" s="1022"/>
      <c r="E2" s="1022"/>
      <c r="F2" s="1022"/>
      <c r="G2" s="1022"/>
      <c r="H2" s="1022"/>
      <c r="I2" s="1022"/>
      <c r="J2" s="1022"/>
      <c r="K2" s="1022"/>
      <c r="L2" s="1022"/>
      <c r="M2" s="1022"/>
      <c r="N2" s="1022"/>
      <c r="O2" s="1022"/>
    </row>
    <row r="3" spans="1:15" s="347" customFormat="1" ht="11.25">
      <c r="A3" s="349"/>
      <c r="B3" s="349"/>
      <c r="C3" s="77"/>
      <c r="D3" s="1027" t="s">
        <v>53</v>
      </c>
      <c r="E3" s="6" t="s">
        <v>131</v>
      </c>
      <c r="F3" s="6" t="s">
        <v>132</v>
      </c>
      <c r="G3" s="6" t="s">
        <v>31</v>
      </c>
      <c r="H3" s="6" t="s">
        <v>32</v>
      </c>
      <c r="I3" s="6" t="s">
        <v>133</v>
      </c>
      <c r="J3" s="6" t="s">
        <v>7</v>
      </c>
      <c r="K3" s="6" t="s">
        <v>134</v>
      </c>
      <c r="L3" s="6" t="s">
        <v>135</v>
      </c>
      <c r="M3" s="6" t="s">
        <v>38</v>
      </c>
      <c r="N3" s="505" t="s">
        <v>136</v>
      </c>
      <c r="O3" s="1029" t="s">
        <v>319</v>
      </c>
    </row>
    <row r="4" spans="1:15" s="347" customFormat="1" ht="11.25">
      <c r="A4" s="350"/>
      <c r="B4" s="350"/>
      <c r="C4" s="78"/>
      <c r="D4" s="1028"/>
      <c r="E4" s="8" t="s">
        <v>39</v>
      </c>
      <c r="F4" s="8" t="s">
        <v>40</v>
      </c>
      <c r="G4" s="8" t="s">
        <v>47</v>
      </c>
      <c r="H4" s="8" t="s">
        <v>47</v>
      </c>
      <c r="I4" s="8" t="s">
        <v>138</v>
      </c>
      <c r="J4" s="8" t="s">
        <v>139</v>
      </c>
      <c r="K4" s="8" t="s">
        <v>140</v>
      </c>
      <c r="L4" s="8" t="s">
        <v>140</v>
      </c>
      <c r="M4" s="8"/>
      <c r="N4" s="506" t="s">
        <v>141</v>
      </c>
      <c r="O4" s="1030"/>
    </row>
    <row r="5" spans="1:15" s="347" customFormat="1" ht="11.25" customHeight="1">
      <c r="A5" s="62" t="s">
        <v>203</v>
      </c>
      <c r="B5" s="62"/>
      <c r="C5" s="79"/>
      <c r="D5" s="80"/>
      <c r="E5" s="58"/>
      <c r="F5" s="58"/>
      <c r="G5" s="58"/>
      <c r="H5" s="58"/>
      <c r="I5" s="58"/>
      <c r="J5" s="58"/>
      <c r="K5" s="58"/>
      <c r="L5" s="58"/>
      <c r="M5" s="58"/>
      <c r="N5" s="507"/>
      <c r="O5" s="521"/>
    </row>
    <row r="6" spans="1:15" s="347" customFormat="1">
      <c r="A6" s="79"/>
      <c r="B6" s="62" t="s">
        <v>142</v>
      </c>
      <c r="C6" s="62"/>
      <c r="D6" s="81"/>
      <c r="E6" s="82"/>
      <c r="F6" s="82"/>
      <c r="G6" s="82"/>
      <c r="H6" s="82"/>
      <c r="I6" s="82"/>
      <c r="J6" s="25"/>
      <c r="K6" s="25"/>
      <c r="L6" s="25"/>
      <c r="M6" s="82"/>
      <c r="N6" s="89"/>
      <c r="O6" s="522"/>
    </row>
    <row r="7" spans="1:15" s="347" customFormat="1">
      <c r="A7" s="79"/>
      <c r="B7" s="79"/>
      <c r="C7" s="84" t="s">
        <v>143</v>
      </c>
      <c r="D7" s="426"/>
      <c r="E7" s="427"/>
      <c r="F7" s="427"/>
      <c r="G7" s="430">
        <v>12000</v>
      </c>
      <c r="H7" s="430"/>
      <c r="I7" s="430"/>
      <c r="J7" s="25"/>
      <c r="K7" s="25"/>
      <c r="L7" s="25"/>
      <c r="M7" s="430"/>
      <c r="N7" s="508"/>
      <c r="O7" s="523">
        <f>SUM(E7:N7)</f>
        <v>12000</v>
      </c>
    </row>
    <row r="8" spans="1:15" s="347" customFormat="1">
      <c r="A8" s="79"/>
      <c r="B8" s="79"/>
      <c r="C8" s="84" t="s">
        <v>389</v>
      </c>
      <c r="D8" s="426"/>
      <c r="E8" s="427"/>
      <c r="F8" s="427"/>
      <c r="G8" s="430">
        <v>12000</v>
      </c>
      <c r="H8" s="430"/>
      <c r="I8" s="430"/>
      <c r="J8" s="25"/>
      <c r="K8" s="25"/>
      <c r="L8" s="25"/>
      <c r="M8" s="430"/>
      <c r="N8" s="508"/>
      <c r="O8" s="523">
        <f>SUM(E8:N8)</f>
        <v>12000</v>
      </c>
    </row>
    <row r="9" spans="1:15" s="347" customFormat="1">
      <c r="A9" s="79"/>
      <c r="B9" s="79"/>
      <c r="C9" s="84" t="s">
        <v>417</v>
      </c>
      <c r="D9" s="426"/>
      <c r="E9" s="427"/>
      <c r="F9" s="427"/>
      <c r="G9" s="427">
        <v>12073</v>
      </c>
      <c r="H9" s="427"/>
      <c r="I9" s="427"/>
      <c r="J9" s="26"/>
      <c r="K9" s="26"/>
      <c r="L9" s="26"/>
      <c r="M9" s="427"/>
      <c r="N9" s="541"/>
      <c r="O9" s="523">
        <f>SUM(E9:N9)</f>
        <v>12073</v>
      </c>
    </row>
    <row r="10" spans="1:15" s="347" customFormat="1">
      <c r="A10" s="79"/>
      <c r="B10" s="79"/>
      <c r="C10" s="425" t="s">
        <v>419</v>
      </c>
      <c r="D10" s="605"/>
      <c r="E10" s="657" t="str">
        <f>IF(ISERROR(E9/E8),"",E9/E8)</f>
        <v/>
      </c>
      <c r="F10" s="657" t="str">
        <f t="shared" ref="F10:O10" si="0">IF(ISERROR(F9/F8),"",F9/F8)</f>
        <v/>
      </c>
      <c r="G10" s="657">
        <f>IF(ISERROR(G9/G8),"",G9/G8)</f>
        <v>1.0060833333333334</v>
      </c>
      <c r="H10" s="657" t="str">
        <f t="shared" si="0"/>
        <v/>
      </c>
      <c r="I10" s="657" t="str">
        <f t="shared" si="0"/>
        <v/>
      </c>
      <c r="J10" s="657" t="str">
        <f t="shared" si="0"/>
        <v/>
      </c>
      <c r="K10" s="657" t="str">
        <f t="shared" si="0"/>
        <v/>
      </c>
      <c r="L10" s="657" t="str">
        <f t="shared" si="0"/>
        <v/>
      </c>
      <c r="M10" s="657" t="str">
        <f t="shared" si="0"/>
        <v/>
      </c>
      <c r="N10" s="657" t="str">
        <f t="shared" si="0"/>
        <v/>
      </c>
      <c r="O10" s="657">
        <f t="shared" si="0"/>
        <v>1.0060833333333334</v>
      </c>
    </row>
    <row r="11" spans="1:15" s="347" customFormat="1">
      <c r="A11" s="79"/>
      <c r="B11" s="79"/>
      <c r="C11" s="84" t="s">
        <v>328</v>
      </c>
      <c r="D11" s="426"/>
      <c r="E11" s="427"/>
      <c r="F11" s="427"/>
      <c r="G11" s="427"/>
      <c r="H11" s="427"/>
      <c r="I11" s="427"/>
      <c r="J11" s="26"/>
      <c r="K11" s="430">
        <v>500</v>
      </c>
      <c r="L11" s="25"/>
      <c r="M11" s="430"/>
      <c r="N11" s="508"/>
      <c r="O11" s="523">
        <f>SUM(E11:N11)</f>
        <v>500</v>
      </c>
    </row>
    <row r="12" spans="1:15" s="347" customFormat="1">
      <c r="A12" s="79"/>
      <c r="B12" s="79"/>
      <c r="C12" s="84" t="s">
        <v>389</v>
      </c>
      <c r="D12" s="426"/>
      <c r="E12" s="427"/>
      <c r="F12" s="427"/>
      <c r="G12" s="427"/>
      <c r="H12" s="427"/>
      <c r="I12" s="427"/>
      <c r="J12" s="26"/>
      <c r="K12" s="430">
        <v>500</v>
      </c>
      <c r="L12" s="25"/>
      <c r="M12" s="430"/>
      <c r="N12" s="543"/>
      <c r="O12" s="523">
        <f>SUM(E12:N12)</f>
        <v>500</v>
      </c>
    </row>
    <row r="13" spans="1:15" s="347" customFormat="1">
      <c r="A13" s="79"/>
      <c r="B13" s="79"/>
      <c r="C13" s="84" t="s">
        <v>417</v>
      </c>
      <c r="D13" s="545"/>
      <c r="E13" s="427"/>
      <c r="F13" s="427"/>
      <c r="G13" s="427"/>
      <c r="H13" s="427"/>
      <c r="I13" s="427"/>
      <c r="J13" s="26"/>
      <c r="K13" s="427">
        <v>500</v>
      </c>
      <c r="L13" s="26"/>
      <c r="M13" s="427"/>
      <c r="N13" s="510"/>
      <c r="O13" s="523">
        <f>SUM(E13:N13)</f>
        <v>500</v>
      </c>
    </row>
    <row r="14" spans="1:15" s="347" customFormat="1">
      <c r="A14" s="79"/>
      <c r="B14" s="79"/>
      <c r="C14" s="425" t="s">
        <v>419</v>
      </c>
      <c r="D14" s="605"/>
      <c r="E14" s="657" t="str">
        <f>IF(ISERROR(E13/E12),"",E13/E12)</f>
        <v/>
      </c>
      <c r="F14" s="657" t="str">
        <f t="shared" ref="F14:O14" si="1">IF(ISERROR(F13/F12),"",F13/F12)</f>
        <v/>
      </c>
      <c r="G14" s="657" t="str">
        <f t="shared" si="1"/>
        <v/>
      </c>
      <c r="H14" s="657" t="str">
        <f t="shared" si="1"/>
        <v/>
      </c>
      <c r="I14" s="657" t="str">
        <f t="shared" si="1"/>
        <v/>
      </c>
      <c r="J14" s="657" t="str">
        <f t="shared" si="1"/>
        <v/>
      </c>
      <c r="K14" s="657">
        <f t="shared" si="1"/>
        <v>1</v>
      </c>
      <c r="L14" s="657" t="str">
        <f t="shared" si="1"/>
        <v/>
      </c>
      <c r="M14" s="657" t="str">
        <f t="shared" si="1"/>
        <v/>
      </c>
      <c r="N14" s="657" t="str">
        <f t="shared" si="1"/>
        <v/>
      </c>
      <c r="O14" s="657">
        <f t="shared" si="1"/>
        <v>1</v>
      </c>
    </row>
    <row r="15" spans="1:15" s="347" customFormat="1">
      <c r="A15" s="79"/>
      <c r="B15" s="79"/>
      <c r="C15" s="429" t="s">
        <v>323</v>
      </c>
      <c r="D15" s="428"/>
      <c r="E15" s="431">
        <f>SUM(E19,E22,E25,E28,E31)</f>
        <v>0</v>
      </c>
      <c r="F15" s="431">
        <f t="shared" ref="F15:M15" si="2">SUM(F19,F22,F25,F28,F31)</f>
        <v>0</v>
      </c>
      <c r="G15" s="431">
        <f t="shared" si="2"/>
        <v>6941</v>
      </c>
      <c r="H15" s="431">
        <f t="shared" si="2"/>
        <v>400</v>
      </c>
      <c r="I15" s="431">
        <f t="shared" si="2"/>
        <v>0</v>
      </c>
      <c r="J15" s="431">
        <f t="shared" si="2"/>
        <v>0</v>
      </c>
      <c r="K15" s="431">
        <f t="shared" si="2"/>
        <v>23872</v>
      </c>
      <c r="L15" s="431">
        <f t="shared" si="2"/>
        <v>1000</v>
      </c>
      <c r="M15" s="431">
        <f t="shared" si="2"/>
        <v>0</v>
      </c>
      <c r="N15" s="509">
        <f>SUM(N19,N22,N25,N28,N31)</f>
        <v>0</v>
      </c>
      <c r="O15" s="542">
        <f>SUM(O19,O22,O25,O28,O31)</f>
        <v>32213</v>
      </c>
    </row>
    <row r="16" spans="1:15" s="347" customFormat="1">
      <c r="A16" s="79"/>
      <c r="B16" s="79"/>
      <c r="C16" s="84" t="s">
        <v>389</v>
      </c>
      <c r="D16" s="426"/>
      <c r="E16" s="430">
        <f>SUM(E20,E23,E26,E29,E32)</f>
        <v>0</v>
      </c>
      <c r="F16" s="430">
        <f t="shared" ref="F16:N16" si="3">SUM(F20,F23,F26,F29,F32)</f>
        <v>0</v>
      </c>
      <c r="G16" s="430">
        <f>SUM(G20,G23,G26,G29,G32)</f>
        <v>14086</v>
      </c>
      <c r="H16" s="430">
        <f t="shared" si="3"/>
        <v>400</v>
      </c>
      <c r="I16" s="430">
        <f t="shared" si="3"/>
        <v>0</v>
      </c>
      <c r="J16" s="430">
        <f t="shared" si="3"/>
        <v>0</v>
      </c>
      <c r="K16" s="430">
        <f t="shared" si="3"/>
        <v>23872</v>
      </c>
      <c r="L16" s="430">
        <f t="shared" si="3"/>
        <v>2000</v>
      </c>
      <c r="M16" s="430">
        <f t="shared" si="3"/>
        <v>0</v>
      </c>
      <c r="N16" s="508">
        <f t="shared" si="3"/>
        <v>4000</v>
      </c>
      <c r="O16" s="511">
        <f>SUM(O20,O23,O26,O29,O32)</f>
        <v>44358</v>
      </c>
    </row>
    <row r="17" spans="1:15" s="347" customFormat="1">
      <c r="A17" s="79"/>
      <c r="B17" s="79"/>
      <c r="C17" s="84" t="s">
        <v>417</v>
      </c>
      <c r="D17" s="545"/>
      <c r="E17" s="427">
        <f>E21+E24+E27+E30+E33</f>
        <v>0</v>
      </c>
      <c r="F17" s="427">
        <f t="shared" ref="F17:O17" si="4">F21+F24+F27+F30+F33</f>
        <v>0</v>
      </c>
      <c r="G17" s="427">
        <f t="shared" si="4"/>
        <v>19454</v>
      </c>
      <c r="H17" s="427">
        <f t="shared" si="4"/>
        <v>107</v>
      </c>
      <c r="I17" s="427">
        <f t="shared" si="4"/>
        <v>0</v>
      </c>
      <c r="J17" s="427">
        <f t="shared" si="4"/>
        <v>0</v>
      </c>
      <c r="K17" s="427">
        <f t="shared" si="4"/>
        <v>23872</v>
      </c>
      <c r="L17" s="427">
        <f t="shared" si="4"/>
        <v>2000</v>
      </c>
      <c r="M17" s="427">
        <f t="shared" si="4"/>
        <v>0</v>
      </c>
      <c r="N17" s="427">
        <f t="shared" si="4"/>
        <v>4000</v>
      </c>
      <c r="O17" s="427">
        <f t="shared" si="4"/>
        <v>49433</v>
      </c>
    </row>
    <row r="18" spans="1:15" s="347" customFormat="1">
      <c r="A18" s="79"/>
      <c r="B18" s="79"/>
      <c r="C18" s="84" t="s">
        <v>419</v>
      </c>
      <c r="D18" s="545"/>
      <c r="E18" s="660" t="str">
        <f>IF(ISERROR(E17/E16),"",E17/E16)</f>
        <v/>
      </c>
      <c r="F18" s="660" t="str">
        <f t="shared" ref="F18:O18" si="5">IF(ISERROR(F17/F16),"",F17/F16)</f>
        <v/>
      </c>
      <c r="G18" s="660">
        <f t="shared" si="5"/>
        <v>1.3810876047139002</v>
      </c>
      <c r="H18" s="660">
        <f t="shared" si="5"/>
        <v>0.26750000000000002</v>
      </c>
      <c r="I18" s="660" t="str">
        <f t="shared" si="5"/>
        <v/>
      </c>
      <c r="J18" s="660" t="str">
        <f t="shared" si="5"/>
        <v/>
      </c>
      <c r="K18" s="660">
        <f t="shared" si="5"/>
        <v>1</v>
      </c>
      <c r="L18" s="660">
        <f t="shared" si="5"/>
        <v>1</v>
      </c>
      <c r="M18" s="660" t="str">
        <f t="shared" si="5"/>
        <v/>
      </c>
      <c r="N18" s="660">
        <f t="shared" si="5"/>
        <v>1</v>
      </c>
      <c r="O18" s="660">
        <f t="shared" si="5"/>
        <v>1.1144100275034943</v>
      </c>
    </row>
    <row r="19" spans="1:15" s="347" customFormat="1">
      <c r="A19" s="79"/>
      <c r="B19" s="79"/>
      <c r="C19" s="354" t="s">
        <v>318</v>
      </c>
      <c r="D19" s="80" t="s">
        <v>347</v>
      </c>
      <c r="E19" s="82"/>
      <c r="F19" s="82"/>
      <c r="G19" s="82"/>
      <c r="H19" s="82"/>
      <c r="I19" s="82"/>
      <c r="J19" s="82"/>
      <c r="K19" s="120">
        <v>23872</v>
      </c>
      <c r="L19" s="25"/>
      <c r="M19" s="82"/>
      <c r="N19" s="89"/>
      <c r="O19" s="528">
        <f t="shared" ref="O19:O76" si="6">SUM(E19:N19)</f>
        <v>23872</v>
      </c>
    </row>
    <row r="20" spans="1:15" s="347" customFormat="1">
      <c r="A20" s="79"/>
      <c r="B20" s="79"/>
      <c r="C20" s="354"/>
      <c r="D20" s="80" t="s">
        <v>389</v>
      </c>
      <c r="E20" s="82"/>
      <c r="F20" s="82"/>
      <c r="G20" s="82"/>
      <c r="H20" s="82"/>
      <c r="I20" s="82"/>
      <c r="J20" s="82"/>
      <c r="K20" s="120">
        <v>23872</v>
      </c>
      <c r="L20" s="25"/>
      <c r="M20" s="82"/>
      <c r="N20" s="89"/>
      <c r="O20" s="528">
        <f t="shared" si="6"/>
        <v>23872</v>
      </c>
    </row>
    <row r="21" spans="1:15" s="347" customFormat="1">
      <c r="A21" s="79"/>
      <c r="B21" s="79"/>
      <c r="C21" s="354"/>
      <c r="D21" s="80" t="s">
        <v>417</v>
      </c>
      <c r="E21" s="82"/>
      <c r="F21" s="82"/>
      <c r="G21" s="82"/>
      <c r="H21" s="82"/>
      <c r="I21" s="82"/>
      <c r="J21" s="82"/>
      <c r="K21" s="120">
        <v>23872</v>
      </c>
      <c r="L21" s="25"/>
      <c r="M21" s="82"/>
      <c r="N21" s="89"/>
      <c r="O21" s="528">
        <f t="shared" si="6"/>
        <v>23872</v>
      </c>
    </row>
    <row r="22" spans="1:15" s="347" customFormat="1">
      <c r="A22" s="79"/>
      <c r="B22" s="79"/>
      <c r="C22" s="79"/>
      <c r="D22" s="80" t="s">
        <v>324</v>
      </c>
      <c r="E22" s="82"/>
      <c r="F22" s="82"/>
      <c r="G22" s="25">
        <v>200</v>
      </c>
      <c r="H22" s="82"/>
      <c r="I22" s="82"/>
      <c r="J22" s="82"/>
      <c r="K22" s="82"/>
      <c r="L22" s="82"/>
      <c r="M22" s="82"/>
      <c r="N22" s="89"/>
      <c r="O22" s="528">
        <f t="shared" si="6"/>
        <v>200</v>
      </c>
    </row>
    <row r="23" spans="1:15" s="347" customFormat="1">
      <c r="A23" s="79"/>
      <c r="B23" s="79"/>
      <c r="C23" s="79"/>
      <c r="D23" s="80" t="s">
        <v>389</v>
      </c>
      <c r="E23" s="82"/>
      <c r="F23" s="82"/>
      <c r="G23" s="25">
        <v>200</v>
      </c>
      <c r="H23" s="82"/>
      <c r="I23" s="82"/>
      <c r="J23" s="82"/>
      <c r="K23" s="82"/>
      <c r="L23" s="82"/>
      <c r="M23" s="82"/>
      <c r="N23" s="89"/>
      <c r="O23" s="528">
        <f t="shared" si="6"/>
        <v>200</v>
      </c>
    </row>
    <row r="24" spans="1:15" s="347" customFormat="1">
      <c r="A24" s="79"/>
      <c r="B24" s="79"/>
      <c r="C24" s="79"/>
      <c r="D24" s="80" t="s">
        <v>417</v>
      </c>
      <c r="E24" s="82"/>
      <c r="F24" s="82"/>
      <c r="G24" s="25">
        <v>256</v>
      </c>
      <c r="H24" s="82"/>
      <c r="I24" s="82"/>
      <c r="J24" s="82"/>
      <c r="K24" s="82"/>
      <c r="L24" s="82"/>
      <c r="M24" s="82"/>
      <c r="N24" s="89"/>
      <c r="O24" s="528">
        <f t="shared" si="6"/>
        <v>256</v>
      </c>
    </row>
    <row r="25" spans="1:15" s="347" customFormat="1">
      <c r="A25" s="79"/>
      <c r="B25" s="79"/>
      <c r="C25" s="79"/>
      <c r="D25" s="80" t="s">
        <v>375</v>
      </c>
      <c r="E25" s="82"/>
      <c r="F25" s="82"/>
      <c r="G25" s="25">
        <v>2741</v>
      </c>
      <c r="H25" s="82"/>
      <c r="I25" s="82"/>
      <c r="J25" s="82"/>
      <c r="K25" s="82"/>
      <c r="L25" s="82"/>
      <c r="M25" s="82"/>
      <c r="N25" s="89"/>
      <c r="O25" s="528">
        <f t="shared" si="6"/>
        <v>2741</v>
      </c>
    </row>
    <row r="26" spans="1:15" s="347" customFormat="1">
      <c r="A26" s="79"/>
      <c r="B26" s="79"/>
      <c r="C26" s="79"/>
      <c r="D26" s="80" t="s">
        <v>389</v>
      </c>
      <c r="E26" s="82"/>
      <c r="F26" s="82"/>
      <c r="G26" s="25">
        <v>2741</v>
      </c>
      <c r="H26" s="82"/>
      <c r="I26" s="82"/>
      <c r="J26" s="82"/>
      <c r="K26" s="82"/>
      <c r="L26" s="82"/>
      <c r="M26" s="82"/>
      <c r="N26" s="89"/>
      <c r="O26" s="528">
        <f t="shared" si="6"/>
        <v>2741</v>
      </c>
    </row>
    <row r="27" spans="1:15" s="347" customFormat="1">
      <c r="A27" s="79"/>
      <c r="B27" s="79"/>
      <c r="C27" s="79"/>
      <c r="D27" s="80" t="s">
        <v>417</v>
      </c>
      <c r="E27" s="82"/>
      <c r="F27" s="82"/>
      <c r="G27" s="25">
        <v>2741</v>
      </c>
      <c r="H27" s="82"/>
      <c r="I27" s="82"/>
      <c r="J27" s="82"/>
      <c r="K27" s="82"/>
      <c r="L27" s="82"/>
      <c r="M27" s="82"/>
      <c r="N27" s="89"/>
      <c r="O27" s="528">
        <f t="shared" si="6"/>
        <v>2741</v>
      </c>
    </row>
    <row r="28" spans="1:15" s="347" customFormat="1">
      <c r="A28" s="79"/>
      <c r="B28" s="79"/>
      <c r="C28" s="79"/>
      <c r="D28" s="80" t="s">
        <v>376</v>
      </c>
      <c r="E28" s="82"/>
      <c r="F28" s="82"/>
      <c r="G28" s="25">
        <v>0</v>
      </c>
      <c r="H28" s="82"/>
      <c r="I28" s="82"/>
      <c r="J28" s="82"/>
      <c r="K28" s="82"/>
      <c r="L28" s="25">
        <v>1000</v>
      </c>
      <c r="M28" s="82"/>
      <c r="N28" s="89"/>
      <c r="O28" s="528">
        <f t="shared" si="6"/>
        <v>1000</v>
      </c>
    </row>
    <row r="29" spans="1:15" s="347" customFormat="1">
      <c r="A29" s="79"/>
      <c r="B29" s="79"/>
      <c r="C29" s="79"/>
      <c r="D29" s="80" t="s">
        <v>389</v>
      </c>
      <c r="E29" s="82"/>
      <c r="F29" s="82"/>
      <c r="G29" s="25"/>
      <c r="H29" s="82"/>
      <c r="I29" s="82"/>
      <c r="J29" s="82"/>
      <c r="K29" s="82"/>
      <c r="L29" s="25">
        <v>2000</v>
      </c>
      <c r="M29" s="82"/>
      <c r="N29" s="89"/>
      <c r="O29" s="528">
        <f t="shared" si="6"/>
        <v>2000</v>
      </c>
    </row>
    <row r="30" spans="1:15" s="347" customFormat="1">
      <c r="A30" s="79"/>
      <c r="B30" s="79"/>
      <c r="C30" s="79"/>
      <c r="D30" s="80" t="s">
        <v>417</v>
      </c>
      <c r="E30" s="82"/>
      <c r="F30" s="82"/>
      <c r="G30" s="25"/>
      <c r="H30" s="82"/>
      <c r="I30" s="82"/>
      <c r="J30" s="82"/>
      <c r="K30" s="82"/>
      <c r="L30" s="25">
        <v>2000</v>
      </c>
      <c r="M30" s="82"/>
      <c r="N30" s="89"/>
      <c r="O30" s="528">
        <f t="shared" si="6"/>
        <v>2000</v>
      </c>
    </row>
    <row r="31" spans="1:15" s="347" customFormat="1">
      <c r="A31" s="79"/>
      <c r="B31" s="79"/>
      <c r="C31" s="79"/>
      <c r="D31" s="80" t="s">
        <v>320</v>
      </c>
      <c r="E31" s="82"/>
      <c r="F31" s="82"/>
      <c r="G31" s="25">
        <v>4000</v>
      </c>
      <c r="H31" s="25">
        <v>400</v>
      </c>
      <c r="I31" s="82"/>
      <c r="J31" s="82"/>
      <c r="K31" s="25"/>
      <c r="L31" s="82"/>
      <c r="M31" s="82"/>
      <c r="N31" s="90"/>
      <c r="O31" s="528">
        <f>SUM(E31:N31)</f>
        <v>4400</v>
      </c>
    </row>
    <row r="32" spans="1:15" s="347" customFormat="1">
      <c r="A32" s="79"/>
      <c r="B32" s="79"/>
      <c r="C32" s="79"/>
      <c r="D32" s="80" t="s">
        <v>389</v>
      </c>
      <c r="E32" s="82"/>
      <c r="F32" s="82"/>
      <c r="G32" s="25">
        <v>11145</v>
      </c>
      <c r="H32" s="25">
        <v>400</v>
      </c>
      <c r="I32" s="82"/>
      <c r="J32" s="82"/>
      <c r="K32" s="25"/>
      <c r="L32" s="82"/>
      <c r="M32" s="82"/>
      <c r="N32" s="90">
        <v>4000</v>
      </c>
      <c r="O32" s="528">
        <f>SUM(E32:N32)</f>
        <v>15545</v>
      </c>
    </row>
    <row r="33" spans="1:16" s="347" customFormat="1">
      <c r="A33" s="79"/>
      <c r="B33" s="79"/>
      <c r="C33" s="433"/>
      <c r="D33" s="358" t="s">
        <v>417</v>
      </c>
      <c r="E33" s="434"/>
      <c r="F33" s="434"/>
      <c r="G33" s="702">
        <v>16457</v>
      </c>
      <c r="H33" s="353">
        <v>107</v>
      </c>
      <c r="I33" s="434"/>
      <c r="J33" s="434"/>
      <c r="K33" s="353"/>
      <c r="L33" s="434"/>
      <c r="M33" s="434"/>
      <c r="N33" s="554">
        <v>4000</v>
      </c>
      <c r="O33" s="528">
        <f>SUM(E33:N33)</f>
        <v>20564</v>
      </c>
    </row>
    <row r="34" spans="1:16">
      <c r="A34" s="79"/>
      <c r="B34" s="79"/>
      <c r="C34" s="84" t="s">
        <v>145</v>
      </c>
      <c r="D34" s="435"/>
      <c r="E34" s="430">
        <f>SUM(E38,E41,E44,E47,E50,E53,E56,E59,E62,E65,E68,E71,E74,E83,E77,E80)</f>
        <v>0</v>
      </c>
      <c r="F34" s="430">
        <f>SUM(F38,F41,F44,F47,F50,F53,F56,F59,F62,F65,F68,F71,F74,F83,F77,F80)</f>
        <v>241</v>
      </c>
      <c r="G34" s="430">
        <f>SUM(G38,G41,G44,G47,G50,G53,G56,G59,G62,G65,G68,G71,G74,G83,G77,G80)</f>
        <v>0</v>
      </c>
      <c r="H34" s="430">
        <f>SUM(H38,H41,H44,H47,H50,H53,H56,H59,H62,H65,H68,H71,H74,H83,H77,H80)</f>
        <v>0</v>
      </c>
      <c r="I34" s="430">
        <f>SUM(I38,I41,I44,I47,I50,I53,I56,I59,I62,I65,I68,I71,I74,I83,I77,I80)</f>
        <v>21008</v>
      </c>
      <c r="J34" s="430">
        <f t="shared" ref="J34:O34" si="7">SUM(J38,J41,J44,J47,J50,J53,J56,J59,J62,J65,J68,J71,J74,J83,J77,J80)</f>
        <v>0</v>
      </c>
      <c r="K34" s="430">
        <f t="shared" si="7"/>
        <v>0</v>
      </c>
      <c r="L34" s="430">
        <f t="shared" si="7"/>
        <v>0</v>
      </c>
      <c r="M34" s="430">
        <f t="shared" si="7"/>
        <v>0</v>
      </c>
      <c r="N34" s="430">
        <f t="shared" si="7"/>
        <v>0</v>
      </c>
      <c r="O34" s="508">
        <f t="shared" si="7"/>
        <v>21249</v>
      </c>
      <c r="P34" s="201"/>
    </row>
    <row r="35" spans="1:16">
      <c r="A35" s="79"/>
      <c r="B35" s="79"/>
      <c r="C35" s="84" t="s">
        <v>389</v>
      </c>
      <c r="D35" s="435"/>
      <c r="E35" s="430">
        <f>SUM(E39,E42,E45,E48,E51,E54,E57,E60,E63,E66,E69,E72,E75,E84,E78,E81)</f>
        <v>0</v>
      </c>
      <c r="F35" s="430">
        <f>SUM(F39,F42,F45,F48,F51,F54,F57,F60,F63,F66,F69,F72,F75,F84,F78,F81)</f>
        <v>241</v>
      </c>
      <c r="G35" s="430">
        <f>SUM(G39,G42,G45,G48,G51,G54,G57,G60,G63,G66,G69,G72,G75,G84,G78,G81)</f>
        <v>0</v>
      </c>
      <c r="H35" s="430">
        <f>SUM(H39,H42,H45,H48,H51,H54,H57,H60,H63,H66,H69,H72,H75,H84,H78,H81)</f>
        <v>0</v>
      </c>
      <c r="I35" s="430">
        <f t="shared" ref="I35:O35" si="8">SUM(I39,I42,I45,I48,I51,I54,I57,I60,I63,I66,I69,I72,I75,I84,I78,I81)</f>
        <v>81786</v>
      </c>
      <c r="J35" s="430">
        <f t="shared" si="8"/>
        <v>0</v>
      </c>
      <c r="K35" s="430">
        <f t="shared" si="8"/>
        <v>0</v>
      </c>
      <c r="L35" s="430">
        <f t="shared" si="8"/>
        <v>0</v>
      </c>
      <c r="M35" s="430">
        <f t="shared" si="8"/>
        <v>0</v>
      </c>
      <c r="N35" s="430">
        <f t="shared" si="8"/>
        <v>0</v>
      </c>
      <c r="O35" s="508">
        <f t="shared" si="8"/>
        <v>82027</v>
      </c>
      <c r="P35" s="201"/>
    </row>
    <row r="36" spans="1:16">
      <c r="A36" s="79"/>
      <c r="B36" s="79"/>
      <c r="C36" s="84" t="s">
        <v>417</v>
      </c>
      <c r="D36" s="85"/>
      <c r="E36" s="427">
        <f>E40+E43+E46+E49+E52+E55+E58+E61+E64+E67+E70+E73+E76+E79+E82+E85</f>
        <v>0</v>
      </c>
      <c r="F36" s="427">
        <f t="shared" ref="F36:O36" si="9">F40+F43+F46+F49+F52+F55+F58+F61+F64+F67+F70+F73+F76+F79+F82+F85</f>
        <v>0</v>
      </c>
      <c r="G36" s="427">
        <f t="shared" si="9"/>
        <v>0</v>
      </c>
      <c r="H36" s="427">
        <f t="shared" si="9"/>
        <v>0</v>
      </c>
      <c r="I36" s="427">
        <f t="shared" si="9"/>
        <v>81322</v>
      </c>
      <c r="J36" s="427">
        <f t="shared" si="9"/>
        <v>0</v>
      </c>
      <c r="K36" s="427">
        <f t="shared" si="9"/>
        <v>0</v>
      </c>
      <c r="L36" s="427">
        <f t="shared" si="9"/>
        <v>0</v>
      </c>
      <c r="M36" s="427">
        <f t="shared" si="9"/>
        <v>0</v>
      </c>
      <c r="N36" s="427">
        <f t="shared" si="9"/>
        <v>0</v>
      </c>
      <c r="O36" s="427">
        <f t="shared" si="9"/>
        <v>81322</v>
      </c>
      <c r="P36" s="201"/>
    </row>
    <row r="37" spans="1:16">
      <c r="A37" s="79"/>
      <c r="B37" s="79"/>
      <c r="C37" s="84" t="s">
        <v>419</v>
      </c>
      <c r="D37" s="85"/>
      <c r="E37" s="660" t="str">
        <f>IF(ISERROR(E36/E35),"",E36/E35)</f>
        <v/>
      </c>
      <c r="F37" s="660">
        <f t="shared" ref="F37:O37" si="10">IF(ISERROR(F36/F35),"",F36/F35)</f>
        <v>0</v>
      </c>
      <c r="G37" s="660" t="str">
        <f t="shared" si="10"/>
        <v/>
      </c>
      <c r="H37" s="660" t="str">
        <f t="shared" si="10"/>
        <v/>
      </c>
      <c r="I37" s="660">
        <f t="shared" si="10"/>
        <v>0.99432665737412274</v>
      </c>
      <c r="J37" s="660" t="str">
        <f t="shared" si="10"/>
        <v/>
      </c>
      <c r="K37" s="660" t="str">
        <f t="shared" si="10"/>
        <v/>
      </c>
      <c r="L37" s="660" t="str">
        <f t="shared" si="10"/>
        <v/>
      </c>
      <c r="M37" s="660" t="str">
        <f t="shared" si="10"/>
        <v/>
      </c>
      <c r="N37" s="660" t="str">
        <f t="shared" si="10"/>
        <v/>
      </c>
      <c r="O37" s="660">
        <f t="shared" si="10"/>
        <v>0.99140526899679371</v>
      </c>
      <c r="P37" s="201"/>
    </row>
    <row r="38" spans="1:16">
      <c r="A38" s="79"/>
      <c r="B38" s="79"/>
      <c r="C38" s="355" t="s">
        <v>318</v>
      </c>
      <c r="D38" s="80" t="s">
        <v>146</v>
      </c>
      <c r="E38" s="82"/>
      <c r="F38" s="82"/>
      <c r="G38" s="82"/>
      <c r="H38" s="82"/>
      <c r="I38" s="120">
        <v>900</v>
      </c>
      <c r="J38" s="82"/>
      <c r="K38" s="25"/>
      <c r="L38" s="82"/>
      <c r="M38" s="82"/>
      <c r="N38" s="89"/>
      <c r="O38" s="528">
        <f t="shared" si="6"/>
        <v>900</v>
      </c>
    </row>
    <row r="39" spans="1:16">
      <c r="A39" s="79"/>
      <c r="B39" s="79"/>
      <c r="C39" s="355"/>
      <c r="D39" s="80" t="s">
        <v>389</v>
      </c>
      <c r="E39" s="87"/>
      <c r="F39" s="82"/>
      <c r="G39" s="82"/>
      <c r="H39" s="82"/>
      <c r="I39" s="120">
        <v>900</v>
      </c>
      <c r="J39" s="82"/>
      <c r="K39" s="25"/>
      <c r="L39" s="82"/>
      <c r="M39" s="82"/>
      <c r="N39" s="89"/>
      <c r="O39" s="528">
        <f t="shared" si="6"/>
        <v>900</v>
      </c>
    </row>
    <row r="40" spans="1:16">
      <c r="A40" s="79"/>
      <c r="B40" s="79"/>
      <c r="C40" s="355"/>
      <c r="D40" s="80" t="s">
        <v>417</v>
      </c>
      <c r="E40" s="87"/>
      <c r="F40" s="82"/>
      <c r="G40" s="82"/>
      <c r="H40" s="82"/>
      <c r="I40" s="120">
        <v>989</v>
      </c>
      <c r="J40" s="82"/>
      <c r="K40" s="25"/>
      <c r="L40" s="82"/>
      <c r="M40" s="82"/>
      <c r="N40" s="89"/>
      <c r="O40" s="528">
        <f t="shared" si="6"/>
        <v>989</v>
      </c>
    </row>
    <row r="41" spans="1:16">
      <c r="A41" s="79"/>
      <c r="B41" s="79"/>
      <c r="C41" s="86"/>
      <c r="D41" s="80" t="s">
        <v>147</v>
      </c>
      <c r="E41" s="87"/>
      <c r="F41" s="82"/>
      <c r="G41" s="82"/>
      <c r="H41" s="82"/>
      <c r="I41" s="120">
        <v>700</v>
      </c>
      <c r="J41" s="82"/>
      <c r="K41" s="25"/>
      <c r="L41" s="82"/>
      <c r="M41" s="82"/>
      <c r="N41" s="89"/>
      <c r="O41" s="528">
        <f t="shared" si="6"/>
        <v>700</v>
      </c>
    </row>
    <row r="42" spans="1:16">
      <c r="A42" s="79"/>
      <c r="B42" s="79"/>
      <c r="C42" s="86"/>
      <c r="D42" s="80" t="s">
        <v>389</v>
      </c>
      <c r="E42" s="87"/>
      <c r="F42" s="82"/>
      <c r="G42" s="82"/>
      <c r="H42" s="82"/>
      <c r="I42" s="120">
        <v>700</v>
      </c>
      <c r="J42" s="82"/>
      <c r="K42" s="25"/>
      <c r="L42" s="82"/>
      <c r="M42" s="82"/>
      <c r="N42" s="89"/>
      <c r="O42" s="528">
        <f t="shared" si="6"/>
        <v>700</v>
      </c>
    </row>
    <row r="43" spans="1:16">
      <c r="A43" s="79"/>
      <c r="B43" s="79"/>
      <c r="C43" s="86"/>
      <c r="D43" s="80" t="s">
        <v>417</v>
      </c>
      <c r="E43" s="87"/>
      <c r="F43" s="82"/>
      <c r="G43" s="82"/>
      <c r="H43" s="82"/>
      <c r="I43" s="120">
        <v>109</v>
      </c>
      <c r="J43" s="82"/>
      <c r="K43" s="25"/>
      <c r="L43" s="82"/>
      <c r="M43" s="82"/>
      <c r="N43" s="89"/>
      <c r="O43" s="528">
        <f t="shared" si="6"/>
        <v>109</v>
      </c>
    </row>
    <row r="44" spans="1:16">
      <c r="A44" s="79"/>
      <c r="B44" s="79"/>
      <c r="C44" s="86"/>
      <c r="D44" s="80" t="s">
        <v>148</v>
      </c>
      <c r="E44" s="87"/>
      <c r="F44" s="82"/>
      <c r="G44" s="82"/>
      <c r="H44" s="82"/>
      <c r="I44" s="25">
        <v>900</v>
      </c>
      <c r="J44" s="82"/>
      <c r="K44" s="25"/>
      <c r="L44" s="82"/>
      <c r="M44" s="82"/>
      <c r="N44" s="89"/>
      <c r="O44" s="528">
        <f t="shared" si="6"/>
        <v>900</v>
      </c>
    </row>
    <row r="45" spans="1:16">
      <c r="A45" s="79"/>
      <c r="B45" s="79"/>
      <c r="C45" s="86"/>
      <c r="D45" s="80" t="s">
        <v>389</v>
      </c>
      <c r="E45" s="87"/>
      <c r="F45" s="82"/>
      <c r="G45" s="82"/>
      <c r="H45" s="82"/>
      <c r="I45" s="25">
        <v>9605</v>
      </c>
      <c r="J45" s="82"/>
      <c r="K45" s="25"/>
      <c r="L45" s="82"/>
      <c r="M45" s="82"/>
      <c r="N45" s="89"/>
      <c r="O45" s="528">
        <f t="shared" si="6"/>
        <v>9605</v>
      </c>
    </row>
    <row r="46" spans="1:16">
      <c r="A46" s="79"/>
      <c r="B46" s="79"/>
      <c r="C46" s="86"/>
      <c r="D46" s="80" t="s">
        <v>417</v>
      </c>
      <c r="E46" s="87"/>
      <c r="F46" s="82"/>
      <c r="G46" s="82"/>
      <c r="H46" s="82"/>
      <c r="I46" s="25">
        <v>9664</v>
      </c>
      <c r="J46" s="82"/>
      <c r="K46" s="25"/>
      <c r="L46" s="82"/>
      <c r="M46" s="82"/>
      <c r="N46" s="89"/>
      <c r="O46" s="528">
        <f t="shared" si="6"/>
        <v>9664</v>
      </c>
    </row>
    <row r="47" spans="1:16">
      <c r="A47" s="79"/>
      <c r="B47" s="79"/>
      <c r="C47" s="86"/>
      <c r="D47" s="80" t="s">
        <v>220</v>
      </c>
      <c r="E47" s="87"/>
      <c r="F47" s="82"/>
      <c r="G47" s="82"/>
      <c r="H47" s="82"/>
      <c r="I47" s="25">
        <v>8000</v>
      </c>
      <c r="J47" s="82"/>
      <c r="K47" s="25"/>
      <c r="L47" s="82"/>
      <c r="M47" s="82"/>
      <c r="N47" s="89"/>
      <c r="O47" s="528">
        <f t="shared" si="6"/>
        <v>8000</v>
      </c>
    </row>
    <row r="48" spans="1:16">
      <c r="A48" s="79"/>
      <c r="B48" s="79"/>
      <c r="C48" s="86"/>
      <c r="D48" s="80" t="s">
        <v>389</v>
      </c>
      <c r="E48" s="87"/>
      <c r="F48" s="82"/>
      <c r="G48" s="82"/>
      <c r="H48" s="82"/>
      <c r="I48" s="25">
        <v>39138</v>
      </c>
      <c r="J48" s="82"/>
      <c r="K48" s="25"/>
      <c r="L48" s="82"/>
      <c r="M48" s="82"/>
      <c r="N48" s="89"/>
      <c r="O48" s="528">
        <f t="shared" si="6"/>
        <v>39138</v>
      </c>
    </row>
    <row r="49" spans="1:15">
      <c r="A49" s="79"/>
      <c r="B49" s="79"/>
      <c r="C49" s="86"/>
      <c r="D49" s="80" t="s">
        <v>417</v>
      </c>
      <c r="E49" s="87"/>
      <c r="F49" s="82"/>
      <c r="G49" s="82"/>
      <c r="H49" s="82"/>
      <c r="I49" s="25">
        <v>39591</v>
      </c>
      <c r="J49" s="82"/>
      <c r="K49" s="25"/>
      <c r="L49" s="82"/>
      <c r="M49" s="82"/>
      <c r="N49" s="89"/>
      <c r="O49" s="528">
        <f t="shared" si="6"/>
        <v>39591</v>
      </c>
    </row>
    <row r="50" spans="1:15">
      <c r="A50" s="79"/>
      <c r="B50" s="79"/>
      <c r="C50" s="86"/>
      <c r="D50" s="80" t="s">
        <v>149</v>
      </c>
      <c r="E50" s="87"/>
      <c r="F50" s="82"/>
      <c r="G50" s="82"/>
      <c r="H50" s="82"/>
      <c r="I50" s="120">
        <v>1100</v>
      </c>
      <c r="J50" s="82"/>
      <c r="K50" s="25"/>
      <c r="L50" s="82"/>
      <c r="M50" s="82"/>
      <c r="N50" s="89"/>
      <c r="O50" s="528">
        <f t="shared" si="6"/>
        <v>1100</v>
      </c>
    </row>
    <row r="51" spans="1:15">
      <c r="A51" s="79"/>
      <c r="B51" s="79"/>
      <c r="C51" s="86"/>
      <c r="D51" s="80" t="s">
        <v>389</v>
      </c>
      <c r="E51" s="87"/>
      <c r="F51" s="82"/>
      <c r="G51" s="82"/>
      <c r="H51" s="82"/>
      <c r="I51" s="120">
        <v>1100</v>
      </c>
      <c r="J51" s="82"/>
      <c r="K51" s="25"/>
      <c r="L51" s="82"/>
      <c r="M51" s="82"/>
      <c r="N51" s="89"/>
      <c r="O51" s="528">
        <f t="shared" si="6"/>
        <v>1100</v>
      </c>
    </row>
    <row r="52" spans="1:15">
      <c r="A52" s="79"/>
      <c r="B52" s="79"/>
      <c r="C52" s="86"/>
      <c r="D52" s="80" t="s">
        <v>417</v>
      </c>
      <c r="E52" s="87"/>
      <c r="F52" s="82"/>
      <c r="G52" s="82"/>
      <c r="H52" s="82"/>
      <c r="I52" s="120">
        <v>1053</v>
      </c>
      <c r="J52" s="82"/>
      <c r="K52" s="25"/>
      <c r="L52" s="82"/>
      <c r="M52" s="82"/>
      <c r="N52" s="89"/>
      <c r="O52" s="528">
        <f t="shared" si="6"/>
        <v>1053</v>
      </c>
    </row>
    <row r="53" spans="1:15">
      <c r="A53" s="79"/>
      <c r="B53" s="79"/>
      <c r="C53" s="86"/>
      <c r="D53" s="80" t="s">
        <v>150</v>
      </c>
      <c r="E53" s="87"/>
      <c r="F53" s="82"/>
      <c r="G53" s="82"/>
      <c r="H53" s="82"/>
      <c r="I53" s="120">
        <v>900</v>
      </c>
      <c r="J53" s="82"/>
      <c r="K53" s="25"/>
      <c r="L53" s="82"/>
      <c r="M53" s="82"/>
      <c r="N53" s="89"/>
      <c r="O53" s="528">
        <f t="shared" si="6"/>
        <v>900</v>
      </c>
    </row>
    <row r="54" spans="1:15">
      <c r="A54" s="79"/>
      <c r="B54" s="79"/>
      <c r="C54" s="86"/>
      <c r="D54" s="80" t="s">
        <v>389</v>
      </c>
      <c r="E54" s="87"/>
      <c r="F54" s="82"/>
      <c r="G54" s="82"/>
      <c r="H54" s="82"/>
      <c r="I54" s="120">
        <v>900</v>
      </c>
      <c r="J54" s="82"/>
      <c r="K54" s="25"/>
      <c r="L54" s="82"/>
      <c r="M54" s="82"/>
      <c r="N54" s="89"/>
      <c r="O54" s="528">
        <f t="shared" si="6"/>
        <v>900</v>
      </c>
    </row>
    <row r="55" spans="1:15">
      <c r="A55" s="79"/>
      <c r="B55" s="79"/>
      <c r="C55" s="86"/>
      <c r="D55" s="80" t="s">
        <v>417</v>
      </c>
      <c r="E55" s="87"/>
      <c r="F55" s="82"/>
      <c r="G55" s="82"/>
      <c r="H55" s="82"/>
      <c r="I55" s="120">
        <v>716</v>
      </c>
      <c r="J55" s="82"/>
      <c r="K55" s="25"/>
      <c r="L55" s="82"/>
      <c r="M55" s="82"/>
      <c r="N55" s="89"/>
      <c r="O55" s="528">
        <f t="shared" si="6"/>
        <v>716</v>
      </c>
    </row>
    <row r="56" spans="1:15">
      <c r="A56" s="79"/>
      <c r="B56" s="79"/>
      <c r="C56" s="86"/>
      <c r="D56" s="80" t="s">
        <v>151</v>
      </c>
      <c r="E56" s="87"/>
      <c r="F56" s="82"/>
      <c r="G56" s="82"/>
      <c r="H56" s="82"/>
      <c r="I56" s="120">
        <v>1425</v>
      </c>
      <c r="J56" s="82"/>
      <c r="K56" s="25"/>
      <c r="L56" s="82"/>
      <c r="M56" s="82"/>
      <c r="N56" s="89"/>
      <c r="O56" s="528">
        <f t="shared" si="6"/>
        <v>1425</v>
      </c>
    </row>
    <row r="57" spans="1:15">
      <c r="A57" s="79"/>
      <c r="B57" s="79"/>
      <c r="C57" s="86"/>
      <c r="D57" s="80" t="s">
        <v>389</v>
      </c>
      <c r="E57" s="87"/>
      <c r="F57" s="82"/>
      <c r="G57" s="82"/>
      <c r="H57" s="82"/>
      <c r="I57" s="120">
        <v>1425</v>
      </c>
      <c r="J57" s="82"/>
      <c r="K57" s="25"/>
      <c r="L57" s="82"/>
      <c r="M57" s="82"/>
      <c r="N57" s="89"/>
      <c r="O57" s="528">
        <f t="shared" si="6"/>
        <v>1425</v>
      </c>
    </row>
    <row r="58" spans="1:15">
      <c r="A58" s="79"/>
      <c r="B58" s="79"/>
      <c r="C58" s="86"/>
      <c r="D58" s="80" t="s">
        <v>417</v>
      </c>
      <c r="E58" s="87"/>
      <c r="F58" s="82"/>
      <c r="G58" s="82"/>
      <c r="H58" s="82"/>
      <c r="I58" s="120">
        <v>1596</v>
      </c>
      <c r="J58" s="82"/>
      <c r="K58" s="25"/>
      <c r="L58" s="82"/>
      <c r="M58" s="82"/>
      <c r="N58" s="89"/>
      <c r="O58" s="528">
        <f t="shared" si="6"/>
        <v>1596</v>
      </c>
    </row>
    <row r="59" spans="1:15">
      <c r="A59" s="79"/>
      <c r="B59" s="79"/>
      <c r="C59" s="86"/>
      <c r="D59" s="80" t="s">
        <v>152</v>
      </c>
      <c r="E59" s="87"/>
      <c r="F59" s="82"/>
      <c r="G59" s="82"/>
      <c r="H59" s="82"/>
      <c r="I59" s="120">
        <v>4000</v>
      </c>
      <c r="J59" s="82"/>
      <c r="K59" s="25"/>
      <c r="L59" s="82"/>
      <c r="M59" s="82"/>
      <c r="N59" s="89"/>
      <c r="O59" s="528">
        <f t="shared" si="6"/>
        <v>4000</v>
      </c>
    </row>
    <row r="60" spans="1:15">
      <c r="A60" s="79"/>
      <c r="B60" s="79"/>
      <c r="C60" s="86"/>
      <c r="D60" s="80" t="s">
        <v>389</v>
      </c>
      <c r="E60" s="87"/>
      <c r="F60" s="82"/>
      <c r="G60" s="82"/>
      <c r="H60" s="82"/>
      <c r="I60" s="120">
        <v>4000</v>
      </c>
      <c r="J60" s="82"/>
      <c r="K60" s="25"/>
      <c r="L60" s="82"/>
      <c r="M60" s="82"/>
      <c r="N60" s="89"/>
      <c r="O60" s="528">
        <f t="shared" si="6"/>
        <v>4000</v>
      </c>
    </row>
    <row r="61" spans="1:15">
      <c r="A61" s="79"/>
      <c r="B61" s="79"/>
      <c r="C61" s="86"/>
      <c r="D61" s="80" t="s">
        <v>417</v>
      </c>
      <c r="E61" s="87"/>
      <c r="F61" s="82"/>
      <c r="G61" s="82"/>
      <c r="H61" s="82"/>
      <c r="I61" s="120">
        <v>2114</v>
      </c>
      <c r="J61" s="82"/>
      <c r="K61" s="25"/>
      <c r="L61" s="82"/>
      <c r="M61" s="82"/>
      <c r="N61" s="89"/>
      <c r="O61" s="528">
        <f t="shared" si="6"/>
        <v>2114</v>
      </c>
    </row>
    <row r="62" spans="1:15">
      <c r="A62" s="79"/>
      <c r="B62" s="79"/>
      <c r="C62" s="86"/>
      <c r="D62" s="80" t="s">
        <v>153</v>
      </c>
      <c r="E62" s="87"/>
      <c r="F62" s="82"/>
      <c r="G62" s="25"/>
      <c r="H62" s="25"/>
      <c r="I62" s="25">
        <v>1600</v>
      </c>
      <c r="J62" s="82"/>
      <c r="K62" s="25"/>
      <c r="L62" s="82"/>
      <c r="M62" s="82"/>
      <c r="N62" s="89"/>
      <c r="O62" s="528">
        <f t="shared" si="6"/>
        <v>1600</v>
      </c>
    </row>
    <row r="63" spans="1:15">
      <c r="A63" s="79"/>
      <c r="B63" s="79"/>
      <c r="C63" s="86"/>
      <c r="D63" s="80" t="s">
        <v>389</v>
      </c>
      <c r="E63" s="87"/>
      <c r="F63" s="82"/>
      <c r="G63" s="25"/>
      <c r="H63" s="25"/>
      <c r="I63" s="91">
        <v>16584</v>
      </c>
      <c r="J63" s="82"/>
      <c r="K63" s="25"/>
      <c r="L63" s="82"/>
      <c r="M63" s="82"/>
      <c r="N63" s="89"/>
      <c r="O63" s="528">
        <f t="shared" si="6"/>
        <v>16584</v>
      </c>
    </row>
    <row r="64" spans="1:15">
      <c r="A64" s="79"/>
      <c r="B64" s="79"/>
      <c r="C64" s="86"/>
      <c r="D64" s="88" t="s">
        <v>417</v>
      </c>
      <c r="E64" s="87"/>
      <c r="F64" s="94"/>
      <c r="G64" s="25"/>
      <c r="H64" s="25"/>
      <c r="I64" s="91">
        <v>16665</v>
      </c>
      <c r="J64" s="82"/>
      <c r="K64" s="25"/>
      <c r="L64" s="82"/>
      <c r="M64" s="82"/>
      <c r="N64" s="89"/>
      <c r="O64" s="528">
        <f t="shared" si="6"/>
        <v>16665</v>
      </c>
    </row>
    <row r="65" spans="1:15">
      <c r="A65" s="79"/>
      <c r="B65" s="79"/>
      <c r="C65" s="86"/>
      <c r="D65" s="88" t="s">
        <v>154</v>
      </c>
      <c r="E65" s="442"/>
      <c r="F65" s="55">
        <v>241</v>
      </c>
      <c r="G65" s="25">
        <v>0</v>
      </c>
      <c r="H65" s="25"/>
      <c r="I65" s="91">
        <v>553</v>
      </c>
      <c r="J65" s="82"/>
      <c r="K65" s="25"/>
      <c r="L65" s="82"/>
      <c r="M65" s="82"/>
      <c r="N65" s="89"/>
      <c r="O65" s="528">
        <f t="shared" si="6"/>
        <v>794</v>
      </c>
    </row>
    <row r="66" spans="1:15">
      <c r="A66" s="79"/>
      <c r="B66" s="79"/>
      <c r="C66" s="86"/>
      <c r="D66" s="88" t="s">
        <v>389</v>
      </c>
      <c r="E66" s="442"/>
      <c r="F66" s="55">
        <v>241</v>
      </c>
      <c r="G66" s="90">
        <v>0</v>
      </c>
      <c r="H66" s="90"/>
      <c r="I66" s="441">
        <v>662</v>
      </c>
      <c r="J66" s="89"/>
      <c r="K66" s="90"/>
      <c r="L66" s="82"/>
      <c r="M66" s="82"/>
      <c r="N66" s="89"/>
      <c r="O66" s="528">
        <f t="shared" si="6"/>
        <v>903</v>
      </c>
    </row>
    <row r="67" spans="1:15">
      <c r="A67" s="79"/>
      <c r="B67" s="79"/>
      <c r="C67" s="86"/>
      <c r="D67" s="88" t="s">
        <v>417</v>
      </c>
      <c r="E67" s="442"/>
      <c r="F67" s="55"/>
      <c r="G67" s="90"/>
      <c r="H67" s="553"/>
      <c r="I67" s="91">
        <v>2454</v>
      </c>
      <c r="J67" s="89"/>
      <c r="K67" s="90"/>
      <c r="L67" s="82"/>
      <c r="M67" s="82"/>
      <c r="N67" s="89"/>
      <c r="O67" s="528">
        <f t="shared" si="6"/>
        <v>2454</v>
      </c>
    </row>
    <row r="68" spans="1:15" s="347" customFormat="1">
      <c r="A68" s="79"/>
      <c r="B68" s="79"/>
      <c r="C68" s="86"/>
      <c r="D68" s="88" t="s">
        <v>156</v>
      </c>
      <c r="E68" s="356"/>
      <c r="F68" s="55"/>
      <c r="G68" s="90"/>
      <c r="H68" s="90"/>
      <c r="I68" s="90">
        <v>20</v>
      </c>
      <c r="J68" s="89"/>
      <c r="K68" s="90"/>
      <c r="L68" s="82"/>
      <c r="M68" s="82"/>
      <c r="N68" s="89"/>
      <c r="O68" s="528">
        <f t="shared" si="6"/>
        <v>20</v>
      </c>
    </row>
    <row r="69" spans="1:15" s="347" customFormat="1">
      <c r="A69" s="79"/>
      <c r="B69" s="79"/>
      <c r="C69" s="86"/>
      <c r="D69" s="88" t="s">
        <v>389</v>
      </c>
      <c r="E69" s="356"/>
      <c r="F69" s="55"/>
      <c r="G69" s="90"/>
      <c r="H69" s="90"/>
      <c r="I69" s="90">
        <v>28</v>
      </c>
      <c r="J69" s="89"/>
      <c r="K69" s="90"/>
      <c r="L69" s="82"/>
      <c r="M69" s="82"/>
      <c r="N69" s="89"/>
      <c r="O69" s="528">
        <f t="shared" si="6"/>
        <v>28</v>
      </c>
    </row>
    <row r="70" spans="1:15" s="347" customFormat="1">
      <c r="A70" s="79"/>
      <c r="B70" s="79"/>
      <c r="C70" s="86"/>
      <c r="D70" s="88" t="s">
        <v>417</v>
      </c>
      <c r="E70" s="356"/>
      <c r="F70" s="55"/>
      <c r="G70" s="90"/>
      <c r="H70" s="90"/>
      <c r="I70" s="90">
        <v>200</v>
      </c>
      <c r="J70" s="89"/>
      <c r="K70" s="90"/>
      <c r="L70" s="82"/>
      <c r="M70" s="82"/>
      <c r="N70" s="89"/>
      <c r="O70" s="528">
        <f t="shared" si="6"/>
        <v>200</v>
      </c>
    </row>
    <row r="71" spans="1:15" s="347" customFormat="1">
      <c r="A71" s="79"/>
      <c r="B71" s="79"/>
      <c r="C71" s="86"/>
      <c r="D71" s="88" t="s">
        <v>157</v>
      </c>
      <c r="E71" s="356"/>
      <c r="F71" s="55"/>
      <c r="G71" s="82"/>
      <c r="H71" s="82"/>
      <c r="I71" s="120">
        <v>500</v>
      </c>
      <c r="J71" s="82"/>
      <c r="K71" s="25"/>
      <c r="L71" s="25"/>
      <c r="M71" s="82"/>
      <c r="N71" s="89"/>
      <c r="O71" s="528">
        <f t="shared" si="6"/>
        <v>500</v>
      </c>
    </row>
    <row r="72" spans="1:15" s="347" customFormat="1">
      <c r="A72" s="79"/>
      <c r="B72" s="79"/>
      <c r="C72" s="86"/>
      <c r="D72" s="88" t="s">
        <v>389</v>
      </c>
      <c r="E72" s="356"/>
      <c r="F72" s="55"/>
      <c r="G72" s="82"/>
      <c r="H72" s="82"/>
      <c r="I72" s="120">
        <v>500</v>
      </c>
      <c r="J72" s="82"/>
      <c r="K72" s="25"/>
      <c r="L72" s="25"/>
      <c r="M72" s="82"/>
      <c r="N72" s="89"/>
      <c r="O72" s="528">
        <f t="shared" si="6"/>
        <v>500</v>
      </c>
    </row>
    <row r="73" spans="1:15" s="347" customFormat="1">
      <c r="A73" s="79"/>
      <c r="B73" s="79"/>
      <c r="C73" s="86"/>
      <c r="D73" s="88" t="s">
        <v>417</v>
      </c>
      <c r="E73" s="356"/>
      <c r="F73" s="55"/>
      <c r="G73" s="82"/>
      <c r="H73" s="82"/>
      <c r="I73" s="120">
        <v>0</v>
      </c>
      <c r="J73" s="82"/>
      <c r="K73" s="25"/>
      <c r="L73" s="25"/>
      <c r="M73" s="82"/>
      <c r="N73" s="89"/>
      <c r="O73" s="528">
        <f t="shared" si="6"/>
        <v>0</v>
      </c>
    </row>
    <row r="74" spans="1:15" s="347" customFormat="1">
      <c r="A74" s="79"/>
      <c r="B74" s="79"/>
      <c r="C74" s="86"/>
      <c r="D74" s="88" t="s">
        <v>158</v>
      </c>
      <c r="E74" s="356"/>
      <c r="F74" s="55"/>
      <c r="G74" s="82"/>
      <c r="H74" s="82"/>
      <c r="I74" s="120">
        <v>260</v>
      </c>
      <c r="J74" s="82"/>
      <c r="K74" s="25"/>
      <c r="L74" s="25"/>
      <c r="M74" s="82"/>
      <c r="N74" s="89"/>
      <c r="O74" s="528">
        <f t="shared" si="6"/>
        <v>260</v>
      </c>
    </row>
    <row r="75" spans="1:15" s="347" customFormat="1">
      <c r="A75" s="79"/>
      <c r="B75" s="79"/>
      <c r="C75" s="86"/>
      <c r="D75" s="88" t="s">
        <v>389</v>
      </c>
      <c r="E75" s="356"/>
      <c r="F75" s="55"/>
      <c r="G75" s="82"/>
      <c r="H75" s="82"/>
      <c r="I75" s="120">
        <v>260</v>
      </c>
      <c r="J75" s="82"/>
      <c r="K75" s="25"/>
      <c r="L75" s="25"/>
      <c r="M75" s="82"/>
      <c r="N75" s="89"/>
      <c r="O75" s="528">
        <f t="shared" si="6"/>
        <v>260</v>
      </c>
    </row>
    <row r="76" spans="1:15" s="347" customFormat="1">
      <c r="A76" s="79"/>
      <c r="B76" s="79"/>
      <c r="C76" s="86"/>
      <c r="D76" s="88" t="s">
        <v>417</v>
      </c>
      <c r="E76" s="356"/>
      <c r="F76" s="55"/>
      <c r="G76" s="82"/>
      <c r="H76" s="82"/>
      <c r="I76" s="120">
        <v>240</v>
      </c>
      <c r="J76" s="82"/>
      <c r="K76" s="25"/>
      <c r="L76" s="25"/>
      <c r="M76" s="82"/>
      <c r="N76" s="89"/>
      <c r="O76" s="528">
        <f t="shared" si="6"/>
        <v>240</v>
      </c>
    </row>
    <row r="77" spans="1:15" s="347" customFormat="1">
      <c r="A77" s="79"/>
      <c r="B77" s="79"/>
      <c r="C77" s="86"/>
      <c r="D77" s="88" t="s">
        <v>159</v>
      </c>
      <c r="E77" s="356"/>
      <c r="F77" s="55"/>
      <c r="G77" s="82"/>
      <c r="H77" s="82"/>
      <c r="I77" s="25">
        <v>150</v>
      </c>
      <c r="J77" s="82"/>
      <c r="K77" s="25"/>
      <c r="L77" s="25"/>
      <c r="M77" s="82"/>
      <c r="N77" s="89"/>
      <c r="O77" s="528">
        <f t="shared" ref="O77:O85" si="11">SUM(E77:N77)</f>
        <v>150</v>
      </c>
    </row>
    <row r="78" spans="1:15" s="347" customFormat="1">
      <c r="A78" s="79"/>
      <c r="B78" s="79"/>
      <c r="C78" s="86"/>
      <c r="D78" s="88" t="s">
        <v>389</v>
      </c>
      <c r="E78" s="356"/>
      <c r="F78" s="55"/>
      <c r="G78" s="82"/>
      <c r="H78" s="82"/>
      <c r="I78" s="25">
        <v>890</v>
      </c>
      <c r="J78" s="82"/>
      <c r="K78" s="25"/>
      <c r="L78" s="25"/>
      <c r="M78" s="82"/>
      <c r="N78" s="89"/>
      <c r="O78" s="528">
        <f t="shared" si="11"/>
        <v>890</v>
      </c>
    </row>
    <row r="79" spans="1:15" s="347" customFormat="1">
      <c r="A79" s="79"/>
      <c r="B79" s="79"/>
      <c r="C79" s="86"/>
      <c r="D79" s="88" t="s">
        <v>417</v>
      </c>
      <c r="E79" s="356"/>
      <c r="F79" s="55"/>
      <c r="G79" s="82"/>
      <c r="H79" s="82"/>
      <c r="I79" s="25">
        <v>859</v>
      </c>
      <c r="J79" s="82"/>
      <c r="K79" s="25"/>
      <c r="L79" s="25"/>
      <c r="M79" s="82"/>
      <c r="N79" s="89"/>
      <c r="O79" s="528">
        <f t="shared" si="11"/>
        <v>859</v>
      </c>
    </row>
    <row r="80" spans="1:15" s="347" customFormat="1">
      <c r="A80" s="79"/>
      <c r="B80" s="79"/>
      <c r="C80" s="86"/>
      <c r="D80" s="88" t="s">
        <v>402</v>
      </c>
      <c r="E80" s="356"/>
      <c r="F80" s="55"/>
      <c r="G80" s="82"/>
      <c r="H80" s="82"/>
      <c r="I80" s="25">
        <v>0</v>
      </c>
      <c r="J80" s="82"/>
      <c r="K80" s="25"/>
      <c r="L80" s="25"/>
      <c r="M80" s="82"/>
      <c r="N80" s="89"/>
      <c r="O80" s="528">
        <f t="shared" si="11"/>
        <v>0</v>
      </c>
    </row>
    <row r="81" spans="1:15" s="347" customFormat="1">
      <c r="A81" s="79"/>
      <c r="B81" s="79"/>
      <c r="C81" s="86"/>
      <c r="D81" s="88" t="s">
        <v>389</v>
      </c>
      <c r="E81" s="356"/>
      <c r="F81" s="55"/>
      <c r="G81" s="82"/>
      <c r="H81" s="82"/>
      <c r="I81" s="25">
        <v>4964</v>
      </c>
      <c r="J81" s="82"/>
      <c r="K81" s="25"/>
      <c r="L81" s="25"/>
      <c r="M81" s="82"/>
      <c r="N81" s="89"/>
      <c r="O81" s="528">
        <f t="shared" si="11"/>
        <v>4964</v>
      </c>
    </row>
    <row r="82" spans="1:15" s="347" customFormat="1">
      <c r="A82" s="79"/>
      <c r="B82" s="79"/>
      <c r="C82" s="86"/>
      <c r="D82" s="88" t="s">
        <v>417</v>
      </c>
      <c r="E82" s="356"/>
      <c r="F82" s="55"/>
      <c r="G82" s="82"/>
      <c r="H82" s="82"/>
      <c r="I82" s="25">
        <v>4942</v>
      </c>
      <c r="J82" s="82"/>
      <c r="K82" s="25"/>
      <c r="L82" s="25"/>
      <c r="M82" s="82"/>
      <c r="N82" s="89"/>
      <c r="O82" s="528">
        <f t="shared" si="11"/>
        <v>4942</v>
      </c>
    </row>
    <row r="83" spans="1:15" s="347" customFormat="1">
      <c r="A83" s="79"/>
      <c r="B83" s="79"/>
      <c r="C83" s="86"/>
      <c r="D83" s="534" t="s">
        <v>403</v>
      </c>
      <c r="E83" s="356"/>
      <c r="F83" s="441"/>
      <c r="G83" s="82"/>
      <c r="H83" s="82"/>
      <c r="I83" s="25">
        <v>0</v>
      </c>
      <c r="J83" s="82"/>
      <c r="K83" s="25"/>
      <c r="L83" s="25"/>
      <c r="M83" s="82"/>
      <c r="N83" s="535"/>
      <c r="O83" s="528">
        <f t="shared" si="11"/>
        <v>0</v>
      </c>
    </row>
    <row r="84" spans="1:15" s="347" customFormat="1">
      <c r="A84" s="79"/>
      <c r="B84" s="79"/>
      <c r="C84" s="86"/>
      <c r="D84" s="88" t="s">
        <v>389</v>
      </c>
      <c r="E84" s="356"/>
      <c r="F84" s="55"/>
      <c r="G84" s="82"/>
      <c r="H84" s="82"/>
      <c r="I84" s="25">
        <v>130</v>
      </c>
      <c r="J84" s="82"/>
      <c r="K84" s="25"/>
      <c r="L84" s="25"/>
      <c r="M84" s="82"/>
      <c r="N84" s="89"/>
      <c r="O84" s="528">
        <f t="shared" si="11"/>
        <v>130</v>
      </c>
    </row>
    <row r="85" spans="1:15" s="347" customFormat="1">
      <c r="A85" s="79"/>
      <c r="B85" s="79"/>
      <c r="C85" s="438"/>
      <c r="D85" s="547" t="s">
        <v>417</v>
      </c>
      <c r="E85" s="546"/>
      <c r="F85" s="548"/>
      <c r="G85" s="434"/>
      <c r="H85" s="434"/>
      <c r="I85" s="353">
        <v>130</v>
      </c>
      <c r="J85" s="434"/>
      <c r="K85" s="353"/>
      <c r="L85" s="353"/>
      <c r="M85" s="434"/>
      <c r="N85" s="549"/>
      <c r="O85" s="550">
        <f t="shared" si="11"/>
        <v>130</v>
      </c>
    </row>
    <row r="86" spans="1:15" s="347" customFormat="1">
      <c r="A86" s="79"/>
      <c r="B86" s="79"/>
      <c r="C86" s="84" t="s">
        <v>337</v>
      </c>
      <c r="D86" s="439"/>
      <c r="E86" s="443"/>
      <c r="F86" s="437"/>
      <c r="G86" s="430">
        <v>1270</v>
      </c>
      <c r="H86" s="430"/>
      <c r="I86" s="25"/>
      <c r="J86" s="430"/>
      <c r="K86" s="25"/>
      <c r="L86" s="25"/>
      <c r="M86" s="430"/>
      <c r="N86" s="508"/>
      <c r="O86" s="523">
        <f>SUM(E86:N86)</f>
        <v>1270</v>
      </c>
    </row>
    <row r="87" spans="1:15" s="347" customFormat="1">
      <c r="A87" s="79"/>
      <c r="B87" s="79"/>
      <c r="C87" s="551" t="s">
        <v>389</v>
      </c>
      <c r="D87" s="439"/>
      <c r="E87" s="443"/>
      <c r="F87" s="437"/>
      <c r="G87" s="430">
        <v>1270</v>
      </c>
      <c r="H87" s="430"/>
      <c r="I87" s="25"/>
      <c r="J87" s="430"/>
      <c r="K87" s="25"/>
      <c r="L87" s="25"/>
      <c r="M87" s="430"/>
      <c r="N87" s="508"/>
      <c r="O87" s="523">
        <f>SUM(E87:N87)</f>
        <v>1270</v>
      </c>
    </row>
    <row r="88" spans="1:15" s="347" customFormat="1">
      <c r="A88" s="79"/>
      <c r="B88" s="79"/>
      <c r="C88" s="551" t="s">
        <v>417</v>
      </c>
      <c r="D88" s="552"/>
      <c r="E88" s="443"/>
      <c r="F88" s="527"/>
      <c r="G88" s="443">
        <v>0</v>
      </c>
      <c r="H88" s="544"/>
      <c r="I88" s="527"/>
      <c r="J88" s="512"/>
      <c r="K88" s="527"/>
      <c r="L88" s="527"/>
      <c r="M88" s="512"/>
      <c r="N88" s="443"/>
      <c r="O88" s="523">
        <f>SUM(E88:N88)</f>
        <v>0</v>
      </c>
    </row>
    <row r="89" spans="1:15" s="347" customFormat="1">
      <c r="A89" s="79"/>
      <c r="B89" s="79"/>
      <c r="C89" s="436" t="s">
        <v>419</v>
      </c>
      <c r="D89" s="440"/>
      <c r="E89" s="661" t="str">
        <f>IF(ISERROR(E88/E87),"",E88/E87)</f>
        <v/>
      </c>
      <c r="F89" s="661" t="str">
        <f t="shared" ref="F89:O89" si="12">IF(ISERROR(F88/F87),"",F88/F87)</f>
        <v/>
      </c>
      <c r="G89" s="661">
        <f t="shared" si="12"/>
        <v>0</v>
      </c>
      <c r="H89" s="661" t="str">
        <f t="shared" si="12"/>
        <v/>
      </c>
      <c r="I89" s="661" t="str">
        <f t="shared" si="12"/>
        <v/>
      </c>
      <c r="J89" s="661" t="str">
        <f t="shared" si="12"/>
        <v/>
      </c>
      <c r="K89" s="661" t="str">
        <f t="shared" si="12"/>
        <v/>
      </c>
      <c r="L89" s="661" t="str">
        <f t="shared" si="12"/>
        <v/>
      </c>
      <c r="M89" s="661" t="str">
        <f t="shared" si="12"/>
        <v/>
      </c>
      <c r="N89" s="661" t="str">
        <f t="shared" si="12"/>
        <v/>
      </c>
      <c r="O89" s="661">
        <f t="shared" si="12"/>
        <v>0</v>
      </c>
    </row>
    <row r="90" spans="1:15" s="347" customFormat="1">
      <c r="A90" s="79"/>
      <c r="B90" s="79"/>
      <c r="C90" s="84" t="s">
        <v>325</v>
      </c>
      <c r="D90" s="445"/>
      <c r="E90" s="447">
        <f>SUM(E94,E97)</f>
        <v>0</v>
      </c>
      <c r="F90" s="447">
        <f t="shared" ref="F90:O90" si="13">SUM(F94,F97)</f>
        <v>0</v>
      </c>
      <c r="G90" s="447">
        <f t="shared" si="13"/>
        <v>0</v>
      </c>
      <c r="H90" s="447">
        <f t="shared" si="13"/>
        <v>0</v>
      </c>
      <c r="I90" s="447">
        <f t="shared" si="13"/>
        <v>0</v>
      </c>
      <c r="J90" s="447">
        <f t="shared" si="13"/>
        <v>84870</v>
      </c>
      <c r="K90" s="447">
        <f t="shared" si="13"/>
        <v>0</v>
      </c>
      <c r="L90" s="447">
        <f t="shared" si="13"/>
        <v>0</v>
      </c>
      <c r="M90" s="447">
        <f t="shared" si="13"/>
        <v>0</v>
      </c>
      <c r="N90" s="511">
        <f t="shared" si="13"/>
        <v>0</v>
      </c>
      <c r="O90" s="511">
        <f t="shared" si="13"/>
        <v>84870</v>
      </c>
    </row>
    <row r="91" spans="1:15" s="347" customFormat="1">
      <c r="A91" s="79"/>
      <c r="B91" s="79"/>
      <c r="C91" s="84" t="s">
        <v>389</v>
      </c>
      <c r="D91" s="446"/>
      <c r="E91" s="447">
        <f>SUM(E95,E98)</f>
        <v>0</v>
      </c>
      <c r="F91" s="447">
        <f t="shared" ref="F91:O91" si="14">SUM(F95,F98)</f>
        <v>0</v>
      </c>
      <c r="G91" s="447">
        <f t="shared" si="14"/>
        <v>0</v>
      </c>
      <c r="H91" s="447">
        <f t="shared" si="14"/>
        <v>0</v>
      </c>
      <c r="I91" s="447">
        <f t="shared" si="14"/>
        <v>0</v>
      </c>
      <c r="J91" s="447">
        <f t="shared" si="14"/>
        <v>85370</v>
      </c>
      <c r="K91" s="447">
        <f t="shared" si="14"/>
        <v>0</v>
      </c>
      <c r="L91" s="447">
        <f t="shared" si="14"/>
        <v>0</v>
      </c>
      <c r="M91" s="447">
        <f t="shared" si="14"/>
        <v>0</v>
      </c>
      <c r="N91" s="511">
        <f t="shared" si="14"/>
        <v>0</v>
      </c>
      <c r="O91" s="511">
        <f t="shared" si="14"/>
        <v>85370</v>
      </c>
    </row>
    <row r="92" spans="1:15" s="347" customFormat="1">
      <c r="A92" s="79"/>
      <c r="B92" s="79"/>
      <c r="C92" s="84" t="s">
        <v>417</v>
      </c>
      <c r="D92" s="445"/>
      <c r="E92" s="443">
        <f>E96+E99</f>
        <v>0</v>
      </c>
      <c r="F92" s="443">
        <f t="shared" ref="F92:O92" si="15">F96+F99</f>
        <v>0</v>
      </c>
      <c r="G92" s="443">
        <f t="shared" si="15"/>
        <v>0</v>
      </c>
      <c r="H92" s="443">
        <f t="shared" si="15"/>
        <v>0</v>
      </c>
      <c r="I92" s="443">
        <f t="shared" si="15"/>
        <v>0</v>
      </c>
      <c r="J92" s="443">
        <f t="shared" si="15"/>
        <v>85390</v>
      </c>
      <c r="K92" s="443">
        <f t="shared" si="15"/>
        <v>0</v>
      </c>
      <c r="L92" s="443">
        <f t="shared" si="15"/>
        <v>0</v>
      </c>
      <c r="M92" s="443">
        <f t="shared" si="15"/>
        <v>0</v>
      </c>
      <c r="N92" s="443">
        <f t="shared" si="15"/>
        <v>0</v>
      </c>
      <c r="O92" s="443">
        <f t="shared" si="15"/>
        <v>85390</v>
      </c>
    </row>
    <row r="93" spans="1:15" s="347" customFormat="1">
      <c r="A93" s="79"/>
      <c r="B93" s="79"/>
      <c r="C93" s="84" t="s">
        <v>419</v>
      </c>
      <c r="D93" s="445"/>
      <c r="E93" s="662" t="str">
        <f>IF(ISERROR(E92/E91),"",E92/E91)</f>
        <v/>
      </c>
      <c r="F93" s="662" t="str">
        <f t="shared" ref="F93:O93" si="16">IF(ISERROR(F92/F91),"",F92/F91)</f>
        <v/>
      </c>
      <c r="G93" s="662" t="str">
        <f t="shared" si="16"/>
        <v/>
      </c>
      <c r="H93" s="662" t="str">
        <f t="shared" si="16"/>
        <v/>
      </c>
      <c r="I93" s="662" t="str">
        <f t="shared" si="16"/>
        <v/>
      </c>
      <c r="J93" s="662">
        <f t="shared" si="16"/>
        <v>1.0002342743352466</v>
      </c>
      <c r="K93" s="662" t="str">
        <f t="shared" si="16"/>
        <v/>
      </c>
      <c r="L93" s="662" t="str">
        <f t="shared" si="16"/>
        <v/>
      </c>
      <c r="M93" s="662" t="str">
        <f t="shared" si="16"/>
        <v/>
      </c>
      <c r="N93" s="662" t="str">
        <f t="shared" si="16"/>
        <v/>
      </c>
      <c r="O93" s="662">
        <f t="shared" si="16"/>
        <v>1.0002342743352466</v>
      </c>
    </row>
    <row r="94" spans="1:15" s="347" customFormat="1" ht="11.25">
      <c r="A94" s="79"/>
      <c r="B94" s="79"/>
      <c r="C94" s="354" t="s">
        <v>318</v>
      </c>
      <c r="D94" s="79" t="s">
        <v>326</v>
      </c>
      <c r="E94" s="444"/>
      <c r="F94" s="91"/>
      <c r="G94" s="444"/>
      <c r="H94" s="55"/>
      <c r="I94" s="90"/>
      <c r="J94" s="352">
        <v>83231</v>
      </c>
      <c r="K94" s="55"/>
      <c r="L94" s="90"/>
      <c r="M94" s="444"/>
      <c r="N94" s="91"/>
      <c r="O94" s="528">
        <f t="shared" ref="O94:O126" si="17">SUM(E94:N94)</f>
        <v>83231</v>
      </c>
    </row>
    <row r="95" spans="1:15" s="347" customFormat="1" ht="11.25">
      <c r="A95" s="79"/>
      <c r="B95" s="79"/>
      <c r="C95" s="354"/>
      <c r="D95" s="79" t="s">
        <v>389</v>
      </c>
      <c r="E95" s="444"/>
      <c r="F95" s="91"/>
      <c r="G95" s="444"/>
      <c r="H95" s="91"/>
      <c r="I95" s="444"/>
      <c r="J95" s="450">
        <v>83731</v>
      </c>
      <c r="K95" s="444"/>
      <c r="L95" s="91"/>
      <c r="M95" s="444"/>
      <c r="N95" s="91"/>
      <c r="O95" s="528">
        <f t="shared" si="17"/>
        <v>83731</v>
      </c>
    </row>
    <row r="96" spans="1:15" s="347" customFormat="1" ht="11.25">
      <c r="A96" s="79"/>
      <c r="B96" s="79"/>
      <c r="C96" s="354"/>
      <c r="D96" s="79" t="s">
        <v>417</v>
      </c>
      <c r="E96" s="444"/>
      <c r="F96" s="91"/>
      <c r="G96" s="444"/>
      <c r="H96" s="91"/>
      <c r="I96" s="444"/>
      <c r="J96" s="703">
        <v>83751</v>
      </c>
      <c r="K96" s="444"/>
      <c r="L96" s="91"/>
      <c r="M96" s="444"/>
      <c r="N96" s="91"/>
      <c r="O96" s="528">
        <f t="shared" si="17"/>
        <v>83751</v>
      </c>
    </row>
    <row r="97" spans="1:17" s="347" customFormat="1" ht="11.25">
      <c r="A97" s="79"/>
      <c r="B97" s="79"/>
      <c r="C97" s="79"/>
      <c r="D97" s="79" t="s">
        <v>336</v>
      </c>
      <c r="E97" s="444"/>
      <c r="F97" s="91"/>
      <c r="G97" s="444"/>
      <c r="H97" s="91"/>
      <c r="I97" s="444"/>
      <c r="J97" s="450">
        <v>1639</v>
      </c>
      <c r="K97" s="444"/>
      <c r="L97" s="91"/>
      <c r="M97" s="444"/>
      <c r="N97" s="91"/>
      <c r="O97" s="528">
        <f t="shared" si="17"/>
        <v>1639</v>
      </c>
    </row>
    <row r="98" spans="1:17" s="347" customFormat="1" ht="11.25">
      <c r="A98" s="79"/>
      <c r="B98" s="79"/>
      <c r="C98" s="79"/>
      <c r="D98" s="79" t="s">
        <v>389</v>
      </c>
      <c r="E98" s="444"/>
      <c r="F98" s="91"/>
      <c r="G98" s="444"/>
      <c r="H98" s="91"/>
      <c r="I98" s="444"/>
      <c r="J98" s="450">
        <v>1639</v>
      </c>
      <c r="K98" s="444"/>
      <c r="L98" s="91"/>
      <c r="M98" s="444"/>
      <c r="N98" s="91"/>
      <c r="O98" s="528">
        <f t="shared" si="17"/>
        <v>1639</v>
      </c>
    </row>
    <row r="99" spans="1:17" s="347" customFormat="1" ht="11.25">
      <c r="A99" s="79"/>
      <c r="B99" s="79"/>
      <c r="C99" s="79"/>
      <c r="D99" s="79" t="s">
        <v>417</v>
      </c>
      <c r="E99" s="444"/>
      <c r="F99" s="91"/>
      <c r="G99" s="444"/>
      <c r="H99" s="91"/>
      <c r="I99" s="444"/>
      <c r="J99" s="450">
        <v>1639</v>
      </c>
      <c r="K99" s="444"/>
      <c r="L99" s="91"/>
      <c r="M99" s="444"/>
      <c r="N99" s="91"/>
      <c r="O99" s="528">
        <f t="shared" si="17"/>
        <v>1639</v>
      </c>
    </row>
    <row r="100" spans="1:17" s="347" customFormat="1">
      <c r="A100" s="79"/>
      <c r="B100" s="79"/>
      <c r="C100" s="429" t="s">
        <v>373</v>
      </c>
      <c r="D100" s="451"/>
      <c r="E100" s="452"/>
      <c r="F100" s="453"/>
      <c r="G100" s="452">
        <v>3977</v>
      </c>
      <c r="H100" s="453"/>
      <c r="I100" s="452"/>
      <c r="J100" s="454"/>
      <c r="K100" s="452"/>
      <c r="L100" s="453"/>
      <c r="M100" s="452"/>
      <c r="N100" s="453"/>
      <c r="O100" s="531">
        <f t="shared" si="17"/>
        <v>3977</v>
      </c>
      <c r="Q100" s="455"/>
    </row>
    <row r="101" spans="1:17" s="347" customFormat="1">
      <c r="A101" s="79"/>
      <c r="B101" s="79"/>
      <c r="C101" s="84" t="s">
        <v>389</v>
      </c>
      <c r="D101" s="76"/>
      <c r="E101" s="443"/>
      <c r="F101" s="544"/>
      <c r="G101" s="447">
        <v>3977</v>
      </c>
      <c r="H101" s="493"/>
      <c r="I101" s="447"/>
      <c r="J101" s="557"/>
      <c r="K101" s="447"/>
      <c r="L101" s="447"/>
      <c r="M101" s="447"/>
      <c r="N101" s="447"/>
      <c r="O101" s="523">
        <f t="shared" si="17"/>
        <v>3977</v>
      </c>
    </row>
    <row r="102" spans="1:17" s="347" customFormat="1">
      <c r="A102" s="79"/>
      <c r="B102" s="79"/>
      <c r="C102" s="84" t="s">
        <v>417</v>
      </c>
      <c r="D102" s="558"/>
      <c r="E102" s="443"/>
      <c r="F102" s="443"/>
      <c r="G102" s="443">
        <v>1133</v>
      </c>
      <c r="H102" s="443"/>
      <c r="I102" s="443"/>
      <c r="J102" s="559"/>
      <c r="K102" s="443"/>
      <c r="L102" s="544"/>
      <c r="M102" s="443"/>
      <c r="N102" s="544"/>
      <c r="O102" s="523">
        <f t="shared" si="17"/>
        <v>1133</v>
      </c>
    </row>
    <row r="103" spans="1:17" s="347" customFormat="1">
      <c r="A103" s="79"/>
      <c r="B103" s="79"/>
      <c r="C103" s="425" t="s">
        <v>419</v>
      </c>
      <c r="D103" s="448"/>
      <c r="E103" s="661" t="str">
        <f>IF(ISERROR(E102/E101),"",E102/E101)</f>
        <v/>
      </c>
      <c r="F103" s="661" t="str">
        <f t="shared" ref="F103:O103" si="18">IF(ISERROR(F102/F101),"",F102/F101)</f>
        <v/>
      </c>
      <c r="G103" s="661">
        <f t="shared" si="18"/>
        <v>0.28488810661302488</v>
      </c>
      <c r="H103" s="661" t="str">
        <f t="shared" si="18"/>
        <v/>
      </c>
      <c r="I103" s="661" t="str">
        <f t="shared" si="18"/>
        <v/>
      </c>
      <c r="J103" s="661" t="str">
        <f t="shared" si="18"/>
        <v/>
      </c>
      <c r="K103" s="661" t="str">
        <f t="shared" si="18"/>
        <v/>
      </c>
      <c r="L103" s="661" t="str">
        <f t="shared" si="18"/>
        <v/>
      </c>
      <c r="M103" s="661" t="str">
        <f t="shared" si="18"/>
        <v/>
      </c>
      <c r="N103" s="661" t="str">
        <f t="shared" si="18"/>
        <v/>
      </c>
      <c r="O103" s="661">
        <f t="shared" si="18"/>
        <v>0.28488810661302488</v>
      </c>
    </row>
    <row r="104" spans="1:17" s="347" customFormat="1">
      <c r="A104" s="79"/>
      <c r="B104" s="79"/>
      <c r="C104" s="84" t="s">
        <v>346</v>
      </c>
      <c r="D104" s="555"/>
      <c r="E104" s="556"/>
      <c r="F104" s="295"/>
      <c r="G104" s="556"/>
      <c r="H104" s="295"/>
      <c r="I104" s="444"/>
      <c r="J104" s="557">
        <v>5000</v>
      </c>
      <c r="K104" s="444"/>
      <c r="L104" s="91"/>
      <c r="M104" s="444"/>
      <c r="N104" s="91"/>
      <c r="O104" s="523">
        <f t="shared" si="17"/>
        <v>5000</v>
      </c>
    </row>
    <row r="105" spans="1:17" s="347" customFormat="1">
      <c r="A105" s="79"/>
      <c r="B105" s="79"/>
      <c r="C105" s="84" t="s">
        <v>389</v>
      </c>
      <c r="D105" s="555"/>
      <c r="E105" s="556"/>
      <c r="F105" s="295"/>
      <c r="G105" s="556"/>
      <c r="H105" s="295"/>
      <c r="I105" s="444"/>
      <c r="J105" s="557">
        <v>5000</v>
      </c>
      <c r="K105" s="444"/>
      <c r="L105" s="91"/>
      <c r="M105" s="444"/>
      <c r="N105" s="91"/>
      <c r="O105" s="523">
        <f t="shared" si="17"/>
        <v>5000</v>
      </c>
    </row>
    <row r="106" spans="1:17" s="347" customFormat="1">
      <c r="A106" s="79"/>
      <c r="B106" s="79"/>
      <c r="C106" s="84" t="s">
        <v>417</v>
      </c>
      <c r="D106" s="561"/>
      <c r="E106" s="556"/>
      <c r="F106" s="556"/>
      <c r="G106" s="556"/>
      <c r="H106" s="556"/>
      <c r="I106" s="556"/>
      <c r="J106" s="559">
        <v>5000</v>
      </c>
      <c r="K106" s="556"/>
      <c r="L106" s="556"/>
      <c r="M106" s="556"/>
      <c r="N106" s="556"/>
      <c r="O106" s="523">
        <f t="shared" si="17"/>
        <v>5000</v>
      </c>
    </row>
    <row r="107" spans="1:17" s="347" customFormat="1" ht="11.25">
      <c r="A107" s="79"/>
      <c r="B107" s="79"/>
      <c r="C107" s="425" t="s">
        <v>419</v>
      </c>
      <c r="D107" s="449"/>
      <c r="E107" s="663" t="str">
        <f>IF(ISERROR(E106/E105),"",E106/E105)</f>
        <v/>
      </c>
      <c r="F107" s="663" t="str">
        <f t="shared" ref="F107:O107" si="19">IF(ISERROR(F106/F105),"",F106/F105)</f>
        <v/>
      </c>
      <c r="G107" s="663" t="str">
        <f t="shared" si="19"/>
        <v/>
      </c>
      <c r="H107" s="663" t="str">
        <f t="shared" si="19"/>
        <v/>
      </c>
      <c r="I107" s="663" t="str">
        <f t="shared" si="19"/>
        <v/>
      </c>
      <c r="J107" s="663">
        <f t="shared" si="19"/>
        <v>1</v>
      </c>
      <c r="K107" s="663" t="str">
        <f t="shared" si="19"/>
        <v/>
      </c>
      <c r="L107" s="663" t="str">
        <f t="shared" si="19"/>
        <v/>
      </c>
      <c r="M107" s="663" t="str">
        <f t="shared" si="19"/>
        <v/>
      </c>
      <c r="N107" s="663" t="str">
        <f t="shared" si="19"/>
        <v/>
      </c>
      <c r="O107" s="663">
        <f t="shared" si="19"/>
        <v>1</v>
      </c>
    </row>
    <row r="108" spans="1:17" s="347" customFormat="1">
      <c r="A108" s="79"/>
      <c r="B108" s="79"/>
      <c r="C108" s="84" t="s">
        <v>374</v>
      </c>
      <c r="D108" s="445"/>
      <c r="E108" s="560">
        <f>SUM(E112,E115,E118,E121)</f>
        <v>0</v>
      </c>
      <c r="F108" s="560">
        <f t="shared" ref="F108:O108" si="20">SUM(F112,F115,F118,F121)</f>
        <v>0</v>
      </c>
      <c r="G108" s="560">
        <f t="shared" si="20"/>
        <v>0</v>
      </c>
      <c r="H108" s="560">
        <f t="shared" si="20"/>
        <v>0</v>
      </c>
      <c r="I108" s="560">
        <f t="shared" si="20"/>
        <v>0</v>
      </c>
      <c r="J108" s="560">
        <f t="shared" si="20"/>
        <v>0</v>
      </c>
      <c r="K108" s="560">
        <f t="shared" si="20"/>
        <v>2700</v>
      </c>
      <c r="L108" s="560">
        <f t="shared" si="20"/>
        <v>0</v>
      </c>
      <c r="M108" s="560">
        <f t="shared" si="20"/>
        <v>0</v>
      </c>
      <c r="N108" s="525">
        <f t="shared" si="20"/>
        <v>0</v>
      </c>
      <c r="O108" s="525">
        <f t="shared" si="20"/>
        <v>2700</v>
      </c>
    </row>
    <row r="109" spans="1:17" s="347" customFormat="1">
      <c r="A109" s="79"/>
      <c r="B109" s="79"/>
      <c r="C109" s="84" t="s">
        <v>389</v>
      </c>
      <c r="D109" s="445"/>
      <c r="E109" s="560">
        <f>SUM(E113,E116,E119,E122)</f>
        <v>0</v>
      </c>
      <c r="F109" s="560">
        <f t="shared" ref="F109:O109" si="21">SUM(F113,F116,F119,F122)</f>
        <v>0</v>
      </c>
      <c r="G109" s="560">
        <f t="shared" si="21"/>
        <v>0</v>
      </c>
      <c r="H109" s="560">
        <f t="shared" si="21"/>
        <v>0</v>
      </c>
      <c r="I109" s="560">
        <f t="shared" si="21"/>
        <v>0</v>
      </c>
      <c r="J109" s="560">
        <f t="shared" si="21"/>
        <v>0</v>
      </c>
      <c r="K109" s="560">
        <f t="shared" si="21"/>
        <v>2700</v>
      </c>
      <c r="L109" s="560">
        <f t="shared" si="21"/>
        <v>0</v>
      </c>
      <c r="M109" s="560">
        <f t="shared" si="21"/>
        <v>0</v>
      </c>
      <c r="N109" s="525">
        <f t="shared" si="21"/>
        <v>0</v>
      </c>
      <c r="O109" s="525">
        <f t="shared" si="21"/>
        <v>2700</v>
      </c>
    </row>
    <row r="110" spans="1:17" s="347" customFormat="1">
      <c r="A110" s="79"/>
      <c r="B110" s="79"/>
      <c r="C110" s="84" t="s">
        <v>417</v>
      </c>
      <c r="D110" s="445"/>
      <c r="E110" s="513">
        <f>E114+E117+E120+E123</f>
        <v>0</v>
      </c>
      <c r="F110" s="513">
        <f t="shared" ref="F110:O110" si="22">F114+F117+F120+F123</f>
        <v>0</v>
      </c>
      <c r="G110" s="513">
        <f t="shared" si="22"/>
        <v>0</v>
      </c>
      <c r="H110" s="513">
        <f t="shared" si="22"/>
        <v>0</v>
      </c>
      <c r="I110" s="513">
        <f t="shared" si="22"/>
        <v>0</v>
      </c>
      <c r="J110" s="513">
        <f t="shared" si="22"/>
        <v>0</v>
      </c>
      <c r="K110" s="513">
        <f t="shared" si="22"/>
        <v>2700</v>
      </c>
      <c r="L110" s="513">
        <f t="shared" si="22"/>
        <v>0</v>
      </c>
      <c r="M110" s="513">
        <f t="shared" si="22"/>
        <v>0</v>
      </c>
      <c r="N110" s="513">
        <f t="shared" si="22"/>
        <v>0</v>
      </c>
      <c r="O110" s="513">
        <f t="shared" si="22"/>
        <v>2700</v>
      </c>
    </row>
    <row r="111" spans="1:17" s="347" customFormat="1">
      <c r="A111" s="79"/>
      <c r="B111" s="79"/>
      <c r="C111" s="84" t="s">
        <v>419</v>
      </c>
      <c r="D111" s="445"/>
      <c r="E111" s="664" t="str">
        <f>IF(ISERROR(E110/E109),"",E110/E109)</f>
        <v/>
      </c>
      <c r="F111" s="664" t="str">
        <f t="shared" ref="F111:O111" si="23">IF(ISERROR(F110/F109),"",F110/F109)</f>
        <v/>
      </c>
      <c r="G111" s="664" t="str">
        <f t="shared" si="23"/>
        <v/>
      </c>
      <c r="H111" s="664" t="str">
        <f t="shared" si="23"/>
        <v/>
      </c>
      <c r="I111" s="664" t="str">
        <f t="shared" si="23"/>
        <v/>
      </c>
      <c r="J111" s="664" t="str">
        <f t="shared" si="23"/>
        <v/>
      </c>
      <c r="K111" s="664">
        <f t="shared" si="23"/>
        <v>1</v>
      </c>
      <c r="L111" s="664" t="str">
        <f t="shared" si="23"/>
        <v/>
      </c>
      <c r="M111" s="664" t="str">
        <f t="shared" si="23"/>
        <v/>
      </c>
      <c r="N111" s="664" t="str">
        <f t="shared" si="23"/>
        <v/>
      </c>
      <c r="O111" s="664">
        <f t="shared" si="23"/>
        <v>1</v>
      </c>
    </row>
    <row r="112" spans="1:17" s="347" customFormat="1">
      <c r="A112" s="79"/>
      <c r="B112" s="79"/>
      <c r="C112" s="79" t="s">
        <v>318</v>
      </c>
      <c r="D112" s="83" t="s">
        <v>160</v>
      </c>
      <c r="E112" s="92"/>
      <c r="F112" s="82"/>
      <c r="G112" s="82"/>
      <c r="H112" s="82"/>
      <c r="I112" s="82"/>
      <c r="J112" s="89"/>
      <c r="K112" s="352">
        <v>500</v>
      </c>
      <c r="L112" s="91"/>
      <c r="M112" s="356"/>
      <c r="N112" s="87"/>
      <c r="O112" s="528">
        <f t="shared" si="17"/>
        <v>500</v>
      </c>
    </row>
    <row r="113" spans="1:108" s="347" customFormat="1">
      <c r="A113" s="79"/>
      <c r="B113" s="79"/>
      <c r="C113" s="79"/>
      <c r="D113" s="83" t="s">
        <v>389</v>
      </c>
      <c r="E113" s="92"/>
      <c r="F113" s="82"/>
      <c r="G113" s="82"/>
      <c r="H113" s="82"/>
      <c r="I113" s="82"/>
      <c r="J113" s="89"/>
      <c r="K113" s="352">
        <v>500</v>
      </c>
      <c r="L113" s="55"/>
      <c r="M113" s="82"/>
      <c r="N113" s="89"/>
      <c r="O113" s="528">
        <f t="shared" si="17"/>
        <v>500</v>
      </c>
    </row>
    <row r="114" spans="1:108" s="347" customFormat="1">
      <c r="A114" s="79"/>
      <c r="B114" s="79"/>
      <c r="C114" s="79"/>
      <c r="D114" s="83" t="s">
        <v>417</v>
      </c>
      <c r="E114" s="92"/>
      <c r="F114" s="82"/>
      <c r="G114" s="82"/>
      <c r="H114" s="82"/>
      <c r="I114" s="82"/>
      <c r="J114" s="89"/>
      <c r="K114" s="352">
        <v>500</v>
      </c>
      <c r="L114" s="55"/>
      <c r="M114" s="82"/>
      <c r="N114" s="89"/>
      <c r="O114" s="528">
        <f t="shared" si="17"/>
        <v>500</v>
      </c>
    </row>
    <row r="115" spans="1:108" s="348" customFormat="1" ht="13.5" thickBot="1">
      <c r="A115" s="79"/>
      <c r="B115" s="79"/>
      <c r="C115" s="79"/>
      <c r="D115" s="83" t="s">
        <v>161</v>
      </c>
      <c r="E115" s="93"/>
      <c r="F115" s="82"/>
      <c r="G115" s="82"/>
      <c r="H115" s="82"/>
      <c r="I115" s="82"/>
      <c r="J115" s="89"/>
      <c r="K115" s="352">
        <v>400</v>
      </c>
      <c r="L115" s="55"/>
      <c r="M115" s="25"/>
      <c r="N115" s="89"/>
      <c r="O115" s="528">
        <f t="shared" si="17"/>
        <v>400</v>
      </c>
      <c r="P115" s="258"/>
      <c r="Q115" s="258"/>
      <c r="R115" s="258"/>
      <c r="S115" s="258"/>
      <c r="T115" s="258"/>
      <c r="U115" s="258"/>
      <c r="V115" s="258"/>
      <c r="W115" s="258"/>
      <c r="X115" s="258"/>
      <c r="Y115" s="258"/>
      <c r="Z115" s="258"/>
      <c r="AA115" s="258"/>
      <c r="AB115" s="258"/>
      <c r="AC115" s="258"/>
      <c r="AD115" s="258"/>
      <c r="AE115" s="258"/>
      <c r="AF115" s="258"/>
      <c r="AG115" s="258"/>
      <c r="AH115" s="258"/>
      <c r="AI115" s="258"/>
      <c r="AJ115" s="258"/>
      <c r="AK115" s="258"/>
      <c r="AL115" s="258"/>
      <c r="AM115" s="258"/>
      <c r="AN115" s="258"/>
      <c r="AO115" s="258"/>
      <c r="AP115" s="258"/>
      <c r="AQ115" s="258"/>
      <c r="AR115" s="258"/>
      <c r="AS115" s="258"/>
      <c r="AT115" s="258"/>
      <c r="AU115" s="258"/>
      <c r="AV115" s="258"/>
      <c r="AW115" s="258"/>
      <c r="AX115" s="258"/>
      <c r="AY115" s="258"/>
      <c r="AZ115" s="258"/>
      <c r="BA115" s="258"/>
      <c r="BB115" s="258"/>
      <c r="BC115" s="258"/>
      <c r="BD115" s="258"/>
      <c r="BE115" s="258"/>
      <c r="BF115" s="258"/>
      <c r="BG115" s="258"/>
      <c r="BH115" s="258"/>
      <c r="BI115" s="258"/>
      <c r="BJ115" s="258"/>
      <c r="BK115" s="258"/>
      <c r="BL115" s="258"/>
      <c r="BM115" s="258"/>
      <c r="BN115" s="258"/>
      <c r="BO115" s="258"/>
      <c r="BP115" s="258"/>
      <c r="BQ115" s="258"/>
      <c r="BR115" s="258"/>
      <c r="BS115" s="258"/>
      <c r="BT115" s="258"/>
      <c r="BU115" s="258"/>
      <c r="BV115" s="258"/>
      <c r="BW115" s="258"/>
      <c r="BX115" s="258"/>
      <c r="BY115" s="258"/>
      <c r="BZ115" s="258"/>
      <c r="CA115" s="258"/>
      <c r="CB115" s="258"/>
      <c r="CC115" s="258"/>
      <c r="CD115" s="258"/>
      <c r="CE115" s="258"/>
      <c r="CF115" s="258"/>
      <c r="CG115" s="258"/>
      <c r="CH115" s="258"/>
      <c r="CI115" s="258"/>
      <c r="CJ115" s="258"/>
      <c r="CK115" s="258"/>
      <c r="CL115" s="258"/>
      <c r="CM115" s="258"/>
      <c r="CN115" s="258"/>
      <c r="CO115" s="258"/>
      <c r="CP115" s="258"/>
      <c r="CQ115" s="258"/>
      <c r="CR115" s="258"/>
      <c r="CS115" s="258"/>
      <c r="CT115" s="258"/>
      <c r="CU115" s="258"/>
      <c r="CV115" s="258"/>
      <c r="CW115" s="258"/>
      <c r="CX115" s="258"/>
      <c r="CY115" s="258"/>
      <c r="CZ115" s="258"/>
      <c r="DA115" s="258"/>
      <c r="DB115" s="258"/>
      <c r="DC115" s="258"/>
      <c r="DD115" s="258"/>
    </row>
    <row r="116" spans="1:108" s="258" customFormat="1">
      <c r="A116" s="79"/>
      <c r="B116" s="79"/>
      <c r="C116" s="79"/>
      <c r="D116" s="83" t="s">
        <v>389</v>
      </c>
      <c r="E116" s="93"/>
      <c r="F116" s="82"/>
      <c r="G116" s="82"/>
      <c r="H116" s="82"/>
      <c r="I116" s="82"/>
      <c r="J116" s="82"/>
      <c r="K116" s="120">
        <v>400</v>
      </c>
      <c r="L116" s="25"/>
      <c r="M116" s="25"/>
      <c r="N116" s="89"/>
      <c r="O116" s="528">
        <f t="shared" si="17"/>
        <v>400</v>
      </c>
    </row>
    <row r="117" spans="1:108" s="258" customFormat="1">
      <c r="A117" s="79"/>
      <c r="B117" s="79"/>
      <c r="C117" s="79"/>
      <c r="D117" s="83" t="s">
        <v>417</v>
      </c>
      <c r="E117" s="93"/>
      <c r="F117" s="82"/>
      <c r="G117" s="82"/>
      <c r="H117" s="82"/>
      <c r="I117" s="82"/>
      <c r="J117" s="82"/>
      <c r="K117" s="120">
        <v>400</v>
      </c>
      <c r="L117" s="25"/>
      <c r="M117" s="25"/>
      <c r="N117" s="89"/>
      <c r="O117" s="528">
        <f t="shared" si="17"/>
        <v>400</v>
      </c>
    </row>
    <row r="118" spans="1:108">
      <c r="A118" s="79"/>
      <c r="B118" s="79"/>
      <c r="C118" s="79"/>
      <c r="D118" s="83" t="s">
        <v>162</v>
      </c>
      <c r="E118" s="93"/>
      <c r="F118" s="82"/>
      <c r="G118" s="82"/>
      <c r="H118" s="82"/>
      <c r="I118" s="82"/>
      <c r="J118" s="82"/>
      <c r="K118" s="120">
        <v>300</v>
      </c>
      <c r="L118" s="82"/>
      <c r="M118" s="82"/>
      <c r="N118" s="89"/>
      <c r="O118" s="528">
        <f t="shared" si="17"/>
        <v>300</v>
      </c>
    </row>
    <row r="119" spans="1:108">
      <c r="A119" s="79"/>
      <c r="B119" s="79"/>
      <c r="C119" s="79"/>
      <c r="D119" s="83" t="s">
        <v>389</v>
      </c>
      <c r="E119" s="93"/>
      <c r="F119" s="82"/>
      <c r="G119" s="82"/>
      <c r="H119" s="82"/>
      <c r="I119" s="82"/>
      <c r="J119" s="82"/>
      <c r="K119" s="120">
        <v>300</v>
      </c>
      <c r="L119" s="82"/>
      <c r="M119" s="82"/>
      <c r="N119" s="89"/>
      <c r="O119" s="528">
        <f t="shared" si="17"/>
        <v>300</v>
      </c>
    </row>
    <row r="120" spans="1:108">
      <c r="A120" s="79"/>
      <c r="B120" s="79"/>
      <c r="C120" s="79"/>
      <c r="D120" s="83" t="s">
        <v>417</v>
      </c>
      <c r="E120" s="93"/>
      <c r="F120" s="82"/>
      <c r="G120" s="82"/>
      <c r="H120" s="82"/>
      <c r="I120" s="82"/>
      <c r="J120" s="82"/>
      <c r="K120" s="120">
        <v>300</v>
      </c>
      <c r="L120" s="82"/>
      <c r="M120" s="82"/>
      <c r="N120" s="89"/>
      <c r="O120" s="528">
        <f t="shared" si="17"/>
        <v>300</v>
      </c>
    </row>
    <row r="121" spans="1:108">
      <c r="A121" s="79"/>
      <c r="B121" s="79"/>
      <c r="C121" s="79"/>
      <c r="D121" s="83" t="s">
        <v>163</v>
      </c>
      <c r="E121" s="93"/>
      <c r="F121" s="82"/>
      <c r="G121" s="82"/>
      <c r="H121" s="82"/>
      <c r="I121" s="82"/>
      <c r="J121" s="82"/>
      <c r="K121" s="120">
        <v>1500</v>
      </c>
      <c r="L121" s="25"/>
      <c r="M121" s="82"/>
      <c r="N121" s="89"/>
      <c r="O121" s="528">
        <f t="shared" si="17"/>
        <v>1500</v>
      </c>
    </row>
    <row r="122" spans="1:108">
      <c r="A122" s="79"/>
      <c r="B122" s="79"/>
      <c r="C122" s="79"/>
      <c r="D122" s="83" t="s">
        <v>389</v>
      </c>
      <c r="E122" s="562"/>
      <c r="F122" s="94"/>
      <c r="G122" s="82"/>
      <c r="H122" s="82"/>
      <c r="I122" s="94"/>
      <c r="J122" s="94"/>
      <c r="K122" s="120">
        <v>1500</v>
      </c>
      <c r="L122" s="55"/>
      <c r="M122" s="94"/>
      <c r="N122" s="87"/>
      <c r="O122" s="528">
        <f t="shared" si="17"/>
        <v>1500</v>
      </c>
    </row>
    <row r="123" spans="1:108">
      <c r="A123" s="79"/>
      <c r="B123" s="79"/>
      <c r="C123" s="433"/>
      <c r="D123" s="456" t="s">
        <v>417</v>
      </c>
      <c r="E123" s="457"/>
      <c r="F123" s="434"/>
      <c r="G123" s="458"/>
      <c r="H123" s="458"/>
      <c r="I123" s="434"/>
      <c r="J123" s="434"/>
      <c r="K123" s="704">
        <v>1500</v>
      </c>
      <c r="L123" s="353"/>
      <c r="M123" s="434"/>
      <c r="N123" s="549"/>
      <c r="O123" s="532">
        <f t="shared" si="17"/>
        <v>1500</v>
      </c>
    </row>
    <row r="124" spans="1:108">
      <c r="A124" s="79"/>
      <c r="B124" s="79"/>
      <c r="C124" s="79" t="s">
        <v>349</v>
      </c>
      <c r="D124" s="83"/>
      <c r="E124" s="562"/>
      <c r="F124" s="82"/>
      <c r="G124" s="82"/>
      <c r="H124" s="535"/>
      <c r="I124" s="94"/>
      <c r="J124" s="82"/>
      <c r="K124" s="120"/>
      <c r="L124" s="55"/>
      <c r="M124" s="82"/>
      <c r="N124" s="87"/>
      <c r="O124" s="528">
        <f t="shared" si="17"/>
        <v>0</v>
      </c>
    </row>
    <row r="125" spans="1:108">
      <c r="A125" s="79"/>
      <c r="B125" s="79"/>
      <c r="C125" s="79" t="s">
        <v>389</v>
      </c>
      <c r="D125" s="83"/>
      <c r="E125" s="566">
        <v>3795</v>
      </c>
      <c r="F125" s="55">
        <v>1026</v>
      </c>
      <c r="G125" s="564"/>
      <c r="H125" s="564"/>
      <c r="I125" s="564"/>
      <c r="J125" s="430"/>
      <c r="K125" s="351"/>
      <c r="L125" s="55"/>
      <c r="M125" s="564"/>
      <c r="N125" s="493"/>
      <c r="O125" s="528">
        <f t="shared" si="17"/>
        <v>4821</v>
      </c>
    </row>
    <row r="126" spans="1:108">
      <c r="A126" s="79"/>
      <c r="B126" s="79"/>
      <c r="C126" s="79" t="s">
        <v>417</v>
      </c>
      <c r="D126" s="83"/>
      <c r="E126" s="228">
        <v>3415</v>
      </c>
      <c r="F126" s="26">
        <v>558</v>
      </c>
      <c r="G126" s="427"/>
      <c r="H126" s="427"/>
      <c r="I126" s="427"/>
      <c r="J126" s="567"/>
      <c r="K126" s="568"/>
      <c r="L126" s="26"/>
      <c r="M126" s="427"/>
      <c r="N126" s="541"/>
      <c r="O126" s="528">
        <f t="shared" si="17"/>
        <v>3973</v>
      </c>
    </row>
    <row r="127" spans="1:108">
      <c r="A127" s="79"/>
      <c r="B127" s="79"/>
      <c r="C127" s="433" t="s">
        <v>419</v>
      </c>
      <c r="D127" s="456"/>
      <c r="E127" s="665">
        <f>IF(ISERROR(E126/E125),"",E126/E125)</f>
        <v>0.8998682476943346</v>
      </c>
      <c r="F127" s="665">
        <f t="shared" ref="F127:O127" si="24">IF(ISERROR(F126/F125),"",F126/F125)</f>
        <v>0.54385964912280704</v>
      </c>
      <c r="G127" s="665" t="str">
        <f t="shared" si="24"/>
        <v/>
      </c>
      <c r="H127" s="665" t="str">
        <f t="shared" si="24"/>
        <v/>
      </c>
      <c r="I127" s="665" t="str">
        <f t="shared" si="24"/>
        <v/>
      </c>
      <c r="J127" s="665" t="str">
        <f t="shared" si="24"/>
        <v/>
      </c>
      <c r="K127" s="665" t="str">
        <f t="shared" si="24"/>
        <v/>
      </c>
      <c r="L127" s="665" t="str">
        <f t="shared" si="24"/>
        <v/>
      </c>
      <c r="M127" s="665" t="str">
        <f t="shared" si="24"/>
        <v/>
      </c>
      <c r="N127" s="665" t="str">
        <f t="shared" si="24"/>
        <v/>
      </c>
      <c r="O127" s="665">
        <f t="shared" si="24"/>
        <v>0.82410288321924907</v>
      </c>
    </row>
    <row r="128" spans="1:108">
      <c r="A128" s="79"/>
      <c r="B128" s="79"/>
      <c r="C128" s="79" t="s">
        <v>390</v>
      </c>
      <c r="D128" s="83"/>
      <c r="E128" s="93"/>
      <c r="F128" s="94"/>
      <c r="G128" s="94"/>
      <c r="H128" s="94"/>
      <c r="I128" s="94"/>
      <c r="J128" s="94"/>
      <c r="K128" s="351"/>
      <c r="L128" s="55"/>
      <c r="M128" s="94"/>
      <c r="N128" s="87"/>
      <c r="O128" s="524"/>
    </row>
    <row r="129" spans="1:16">
      <c r="A129" s="79"/>
      <c r="B129" s="79"/>
      <c r="C129" s="79" t="s">
        <v>389</v>
      </c>
      <c r="D129" s="83"/>
      <c r="E129" s="93"/>
      <c r="F129" s="564"/>
      <c r="G129" s="55">
        <v>5582</v>
      </c>
      <c r="H129" s="564"/>
      <c r="I129" s="564"/>
      <c r="J129" s="564"/>
      <c r="K129" s="120"/>
      <c r="L129" s="55"/>
      <c r="M129" s="564"/>
      <c r="N129" s="493"/>
      <c r="O129" s="569">
        <f>SUM(E129:N129)</f>
        <v>5582</v>
      </c>
    </row>
    <row r="130" spans="1:16">
      <c r="A130" s="79"/>
      <c r="B130" s="79"/>
      <c r="C130" s="79" t="s">
        <v>417</v>
      </c>
      <c r="D130" s="83"/>
      <c r="E130" s="562"/>
      <c r="F130" s="82"/>
      <c r="G130" s="26"/>
      <c r="H130" s="82"/>
      <c r="I130" s="82"/>
      <c r="J130" s="82"/>
      <c r="K130" s="351"/>
      <c r="L130" s="25"/>
      <c r="M130" s="82"/>
      <c r="N130" s="535"/>
      <c r="O130" s="565"/>
    </row>
    <row r="131" spans="1:16" ht="13.5" thickBot="1">
      <c r="A131" s="79"/>
      <c r="B131" s="79"/>
      <c r="C131" s="79" t="s">
        <v>419</v>
      </c>
      <c r="D131" s="606"/>
      <c r="E131" s="666" t="str">
        <f>IF(ISERROR(E130/E129),"",E130/E129)</f>
        <v/>
      </c>
      <c r="F131" s="666" t="str">
        <f t="shared" ref="F131:O131" si="25">IF(ISERROR(F130/F129),"",F130/F129)</f>
        <v/>
      </c>
      <c r="G131" s="666">
        <f t="shared" si="25"/>
        <v>0</v>
      </c>
      <c r="H131" s="666" t="str">
        <f t="shared" si="25"/>
        <v/>
      </c>
      <c r="I131" s="666" t="str">
        <f t="shared" si="25"/>
        <v/>
      </c>
      <c r="J131" s="666" t="str">
        <f t="shared" si="25"/>
        <v/>
      </c>
      <c r="K131" s="666" t="str">
        <f t="shared" si="25"/>
        <v/>
      </c>
      <c r="L131" s="666" t="str">
        <f t="shared" si="25"/>
        <v/>
      </c>
      <c r="M131" s="666" t="str">
        <f t="shared" si="25"/>
        <v/>
      </c>
      <c r="N131" s="666" t="str">
        <f t="shared" si="25"/>
        <v/>
      </c>
      <c r="O131" s="666">
        <f t="shared" si="25"/>
        <v>0</v>
      </c>
    </row>
    <row r="132" spans="1:16">
      <c r="A132" s="571" t="s">
        <v>205</v>
      </c>
      <c r="B132" s="572"/>
      <c r="C132" s="573"/>
      <c r="D132" s="574"/>
      <c r="E132" s="575">
        <f t="shared" ref="E132:O132" si="26">SUM(E7,E11,E15,E34,E86,E90,E100,E104,E108,E128,E124)</f>
        <v>0</v>
      </c>
      <c r="F132" s="575">
        <f t="shared" si="26"/>
        <v>241</v>
      </c>
      <c r="G132" s="575">
        <f t="shared" si="26"/>
        <v>24188</v>
      </c>
      <c r="H132" s="575">
        <f t="shared" si="26"/>
        <v>400</v>
      </c>
      <c r="I132" s="575">
        <f t="shared" si="26"/>
        <v>21008</v>
      </c>
      <c r="J132" s="575">
        <f t="shared" si="26"/>
        <v>89870</v>
      </c>
      <c r="K132" s="575">
        <f t="shared" si="26"/>
        <v>27072</v>
      </c>
      <c r="L132" s="575">
        <f t="shared" si="26"/>
        <v>1000</v>
      </c>
      <c r="M132" s="575">
        <f t="shared" si="26"/>
        <v>0</v>
      </c>
      <c r="N132" s="576">
        <f t="shared" si="26"/>
        <v>0</v>
      </c>
      <c r="O132" s="577">
        <f t="shared" si="26"/>
        <v>163779</v>
      </c>
    </row>
    <row r="133" spans="1:16">
      <c r="A133" s="579" t="s">
        <v>387</v>
      </c>
      <c r="B133" s="268"/>
      <c r="C133" s="84"/>
      <c r="D133" s="426"/>
      <c r="E133" s="462">
        <f t="shared" ref="E133:O133" si="27">SUM(E8,E12,E16,E35,E87,E91,E101,E105,E109,E129,E125)</f>
        <v>3795</v>
      </c>
      <c r="F133" s="462">
        <f t="shared" si="27"/>
        <v>1267</v>
      </c>
      <c r="G133" s="462">
        <f t="shared" si="27"/>
        <v>36915</v>
      </c>
      <c r="H133" s="462">
        <f t="shared" si="27"/>
        <v>400</v>
      </c>
      <c r="I133" s="462">
        <f t="shared" si="27"/>
        <v>81786</v>
      </c>
      <c r="J133" s="462">
        <v>90370</v>
      </c>
      <c r="K133" s="462">
        <f t="shared" si="27"/>
        <v>27072</v>
      </c>
      <c r="L133" s="462">
        <f t="shared" si="27"/>
        <v>2000</v>
      </c>
      <c r="M133" s="462">
        <f t="shared" si="27"/>
        <v>0</v>
      </c>
      <c r="N133" s="514">
        <f t="shared" si="27"/>
        <v>4000</v>
      </c>
      <c r="O133" s="580">
        <f t="shared" si="27"/>
        <v>247605</v>
      </c>
    </row>
    <row r="134" spans="1:16">
      <c r="A134" s="579" t="s">
        <v>420</v>
      </c>
      <c r="B134" s="268"/>
      <c r="C134" s="84"/>
      <c r="D134" s="426"/>
      <c r="E134" s="570">
        <f>E9+E13+E17+E36+E88+E92+E102+E106+E110+E126+E130</f>
        <v>3415</v>
      </c>
      <c r="F134" s="570">
        <f t="shared" ref="F134:O134" si="28">F9+F13+F17+F36+F88+F92+F102+F106+F110+F126+F130</f>
        <v>558</v>
      </c>
      <c r="G134" s="570">
        <f t="shared" si="28"/>
        <v>32660</v>
      </c>
      <c r="H134" s="570">
        <f t="shared" si="28"/>
        <v>107</v>
      </c>
      <c r="I134" s="570">
        <f t="shared" si="28"/>
        <v>81322</v>
      </c>
      <c r="J134" s="570">
        <f t="shared" si="28"/>
        <v>90390</v>
      </c>
      <c r="K134" s="570">
        <f t="shared" si="28"/>
        <v>27072</v>
      </c>
      <c r="L134" s="570">
        <f t="shared" si="28"/>
        <v>2000</v>
      </c>
      <c r="M134" s="570">
        <f t="shared" si="28"/>
        <v>0</v>
      </c>
      <c r="N134" s="570">
        <f t="shared" si="28"/>
        <v>4000</v>
      </c>
      <c r="O134" s="570">
        <f t="shared" si="28"/>
        <v>241524</v>
      </c>
    </row>
    <row r="135" spans="1:16" ht="13.5" thickBot="1">
      <c r="A135" s="578" t="s">
        <v>419</v>
      </c>
      <c r="B135" s="459"/>
      <c r="C135" s="460"/>
      <c r="D135" s="461"/>
      <c r="E135" s="667">
        <f>IF(ISERROR(E134/E133),"",E134/E133)</f>
        <v>0.8998682476943346</v>
      </c>
      <c r="F135" s="667">
        <f t="shared" ref="F135:O135" si="29">IF(ISERROR(F134/F133),"",F134/F133)</f>
        <v>0.44041041831097077</v>
      </c>
      <c r="G135" s="667">
        <f t="shared" si="29"/>
        <v>0.88473520249221183</v>
      </c>
      <c r="H135" s="667">
        <f t="shared" si="29"/>
        <v>0.26750000000000002</v>
      </c>
      <c r="I135" s="667">
        <f t="shared" si="29"/>
        <v>0.99432665737412274</v>
      </c>
      <c r="J135" s="667">
        <f t="shared" si="29"/>
        <v>1.0002213123824277</v>
      </c>
      <c r="K135" s="667">
        <f t="shared" si="29"/>
        <v>1</v>
      </c>
      <c r="L135" s="667">
        <f t="shared" si="29"/>
        <v>1</v>
      </c>
      <c r="M135" s="667" t="str">
        <f t="shared" si="29"/>
        <v/>
      </c>
      <c r="N135" s="667">
        <f t="shared" si="29"/>
        <v>1</v>
      </c>
      <c r="O135" s="667">
        <f t="shared" si="29"/>
        <v>0.97544072211788935</v>
      </c>
    </row>
    <row r="136" spans="1:16">
      <c r="A136" s="79"/>
      <c r="B136" s="62" t="s">
        <v>164</v>
      </c>
      <c r="C136" s="62"/>
      <c r="D136" s="97"/>
      <c r="E136" s="82"/>
      <c r="F136" s="82"/>
      <c r="G136" s="82"/>
      <c r="H136" s="82"/>
      <c r="I136" s="82"/>
      <c r="J136" s="82"/>
      <c r="K136" s="82"/>
      <c r="L136" s="82"/>
      <c r="M136" s="82"/>
      <c r="N136" s="89"/>
      <c r="O136" s="522"/>
    </row>
    <row r="137" spans="1:16">
      <c r="A137" s="79"/>
      <c r="B137" s="79"/>
      <c r="C137" s="84" t="s">
        <v>327</v>
      </c>
      <c r="D137" s="95"/>
      <c r="E137" s="25">
        <f>SUM(E141,E144,E147,E150,E153,E156,E159,E162,E165)</f>
        <v>0</v>
      </c>
      <c r="F137" s="25">
        <f t="shared" ref="F137:N137" si="30">SUM(F141,F144,F147,F150,F153,F156,F159,F162,F165)</f>
        <v>0</v>
      </c>
      <c r="G137" s="25">
        <f t="shared" si="30"/>
        <v>0</v>
      </c>
      <c r="H137" s="25">
        <f t="shared" si="30"/>
        <v>0</v>
      </c>
      <c r="I137" s="25">
        <f t="shared" si="30"/>
        <v>0</v>
      </c>
      <c r="J137" s="25">
        <f t="shared" si="30"/>
        <v>0</v>
      </c>
      <c r="K137" s="25">
        <f t="shared" si="30"/>
        <v>0</v>
      </c>
      <c r="L137" s="25">
        <f t="shared" si="30"/>
        <v>0</v>
      </c>
      <c r="M137" s="25">
        <f t="shared" si="30"/>
        <v>34120</v>
      </c>
      <c r="N137" s="90">
        <f t="shared" si="30"/>
        <v>400000</v>
      </c>
      <c r="O137" s="526">
        <f>SUM(O141,O144,O147,O150,O153,O156,O159,O162,O165)</f>
        <v>434120</v>
      </c>
    </row>
    <row r="138" spans="1:16">
      <c r="A138" s="79"/>
      <c r="B138" s="79"/>
      <c r="C138" s="84" t="s">
        <v>389</v>
      </c>
      <c r="D138" s="95"/>
      <c r="E138" s="25">
        <f t="shared" ref="E138:K138" si="31">SUM(E142,E145,E148,E151,E154,E157,E160,E163,E166,E169,E172,E175)</f>
        <v>0</v>
      </c>
      <c r="F138" s="25">
        <f t="shared" si="31"/>
        <v>0</v>
      </c>
      <c r="G138" s="25">
        <f t="shared" si="31"/>
        <v>0</v>
      </c>
      <c r="H138" s="25">
        <f t="shared" si="31"/>
        <v>0</v>
      </c>
      <c r="I138" s="25">
        <f t="shared" si="31"/>
        <v>0</v>
      </c>
      <c r="J138" s="25">
        <f t="shared" si="31"/>
        <v>0</v>
      </c>
      <c r="K138" s="25">
        <f t="shared" si="31"/>
        <v>0</v>
      </c>
      <c r="L138" s="25">
        <f>SUM(L142,L145,L148,L151,L154,L157,L160,L163,L166,L169,L172,L175,L179,L182)</f>
        <v>57648</v>
      </c>
      <c r="M138" s="25">
        <f>SUM(M142,M145,M148,M151,M154,M157,M160,M163,M166,M169,M172,M175)</f>
        <v>214699</v>
      </c>
      <c r="N138" s="25">
        <f>SUM(N142,N145,N148,N151,N154,N157,N160,N163,N166,N169,N172,N175)</f>
        <v>400000</v>
      </c>
      <c r="O138" s="90">
        <f>SUM(O142,O145,O148,O151,O154,O157,O160,O163,O166,O169,O172,O175)</f>
        <v>627699</v>
      </c>
      <c r="P138" s="201"/>
    </row>
    <row r="139" spans="1:16">
      <c r="A139" s="79"/>
      <c r="B139" s="79"/>
      <c r="C139" s="84" t="s">
        <v>417</v>
      </c>
      <c r="D139" s="95"/>
      <c r="E139" s="26">
        <f t="shared" ref="E139:O139" si="32">E143+E146+E149+E152+E155+E158+E161+E164+E167+E170+E173+E176+E179+E182</f>
        <v>0</v>
      </c>
      <c r="F139" s="26">
        <f t="shared" si="32"/>
        <v>0</v>
      </c>
      <c r="G139" s="26">
        <f t="shared" si="32"/>
        <v>0</v>
      </c>
      <c r="H139" s="26">
        <f t="shared" si="32"/>
        <v>9968</v>
      </c>
      <c r="I139" s="26">
        <f t="shared" si="32"/>
        <v>0</v>
      </c>
      <c r="J139" s="26">
        <f t="shared" si="32"/>
        <v>0</v>
      </c>
      <c r="K139" s="26">
        <f t="shared" si="32"/>
        <v>0</v>
      </c>
      <c r="L139" s="26">
        <f t="shared" si="32"/>
        <v>57648</v>
      </c>
      <c r="M139" s="26">
        <f t="shared" si="32"/>
        <v>202108</v>
      </c>
      <c r="N139" s="26">
        <f t="shared" si="32"/>
        <v>239952</v>
      </c>
      <c r="O139" s="26">
        <f t="shared" si="32"/>
        <v>509676</v>
      </c>
    </row>
    <row r="140" spans="1:16">
      <c r="A140" s="79"/>
      <c r="B140" s="79"/>
      <c r="C140" s="84" t="s">
        <v>419</v>
      </c>
      <c r="D140" s="95"/>
      <c r="E140" s="668" t="str">
        <f>IF(ISERROR(E139/E138),"",E139/E138)</f>
        <v/>
      </c>
      <c r="F140" s="668" t="str">
        <f t="shared" ref="F140:O140" si="33">IF(ISERROR(F139/F138),"",F139/F138)</f>
        <v/>
      </c>
      <c r="G140" s="668" t="str">
        <f t="shared" si="33"/>
        <v/>
      </c>
      <c r="H140" s="668" t="str">
        <f t="shared" si="33"/>
        <v/>
      </c>
      <c r="I140" s="668" t="str">
        <f t="shared" si="33"/>
        <v/>
      </c>
      <c r="J140" s="668" t="str">
        <f t="shared" si="33"/>
        <v/>
      </c>
      <c r="K140" s="668" t="str">
        <f t="shared" si="33"/>
        <v/>
      </c>
      <c r="L140" s="668">
        <f t="shared" si="33"/>
        <v>1</v>
      </c>
      <c r="M140" s="668">
        <f t="shared" si="33"/>
        <v>0.94135510645135745</v>
      </c>
      <c r="N140" s="668">
        <f t="shared" si="33"/>
        <v>0.59987999999999997</v>
      </c>
      <c r="O140" s="668">
        <f t="shared" si="33"/>
        <v>0.81197516644124013</v>
      </c>
    </row>
    <row r="141" spans="1:16">
      <c r="A141" s="79"/>
      <c r="B141" s="79"/>
      <c r="C141" s="79"/>
      <c r="D141" s="96" t="s">
        <v>394</v>
      </c>
      <c r="E141" s="25"/>
      <c r="F141" s="25"/>
      <c r="G141" s="25"/>
      <c r="H141" s="25"/>
      <c r="I141" s="25"/>
      <c r="J141" s="25"/>
      <c r="K141" s="25"/>
      <c r="L141" s="25"/>
      <c r="M141" s="25">
        <v>10000</v>
      </c>
      <c r="N141" s="90"/>
      <c r="O141" s="528">
        <f>SUM(E141:N141)</f>
        <v>10000</v>
      </c>
    </row>
    <row r="142" spans="1:16">
      <c r="A142" s="79"/>
      <c r="B142" s="79"/>
      <c r="C142" s="79"/>
      <c r="D142" s="96" t="s">
        <v>389</v>
      </c>
      <c r="E142" s="25"/>
      <c r="F142" s="25"/>
      <c r="G142" s="25"/>
      <c r="H142" s="25"/>
      <c r="I142" s="25"/>
      <c r="J142" s="25"/>
      <c r="K142" s="25"/>
      <c r="L142" s="25"/>
      <c r="M142" s="25">
        <v>4256</v>
      </c>
      <c r="N142" s="90"/>
      <c r="O142" s="528">
        <f t="shared" ref="O142:O176" si="34">SUM(E142:N142)</f>
        <v>4256</v>
      </c>
    </row>
    <row r="143" spans="1:16">
      <c r="A143" s="79"/>
      <c r="B143" s="79"/>
      <c r="C143" s="79"/>
      <c r="D143" s="96" t="s">
        <v>417</v>
      </c>
      <c r="E143" s="25"/>
      <c r="F143" s="25"/>
      <c r="G143" s="25"/>
      <c r="H143" s="25"/>
      <c r="I143" s="25"/>
      <c r="J143" s="25"/>
      <c r="K143" s="25"/>
      <c r="L143" s="25"/>
      <c r="M143" s="25">
        <v>788</v>
      </c>
      <c r="N143" s="90"/>
      <c r="O143" s="528">
        <f t="shared" si="34"/>
        <v>788</v>
      </c>
    </row>
    <row r="144" spans="1:16">
      <c r="A144" s="79"/>
      <c r="B144" s="79"/>
      <c r="C144" s="79"/>
      <c r="D144" s="96" t="s">
        <v>339</v>
      </c>
      <c r="E144" s="25"/>
      <c r="F144" s="25"/>
      <c r="G144" s="25"/>
      <c r="H144" s="25"/>
      <c r="I144" s="25"/>
      <c r="J144" s="25"/>
      <c r="K144" s="25"/>
      <c r="L144" s="25"/>
      <c r="M144" s="25">
        <v>5000</v>
      </c>
      <c r="N144" s="90"/>
      <c r="O144" s="528">
        <f t="shared" si="34"/>
        <v>5000</v>
      </c>
    </row>
    <row r="145" spans="1:15">
      <c r="A145" s="79"/>
      <c r="B145" s="79"/>
      <c r="C145" s="79"/>
      <c r="D145" s="96" t="s">
        <v>389</v>
      </c>
      <c r="E145" s="25"/>
      <c r="F145" s="25"/>
      <c r="G145" s="25"/>
      <c r="H145" s="25"/>
      <c r="I145" s="25"/>
      <c r="J145" s="25"/>
      <c r="K145" s="25"/>
      <c r="L145" s="25"/>
      <c r="M145" s="25">
        <v>5000</v>
      </c>
      <c r="N145" s="90"/>
      <c r="O145" s="528">
        <f t="shared" si="34"/>
        <v>5000</v>
      </c>
    </row>
    <row r="146" spans="1:15">
      <c r="A146" s="79"/>
      <c r="B146" s="79"/>
      <c r="C146" s="79"/>
      <c r="D146" s="96" t="s">
        <v>417</v>
      </c>
      <c r="E146" s="25"/>
      <c r="F146" s="25"/>
      <c r="G146" s="25"/>
      <c r="H146" s="25"/>
      <c r="I146" s="25"/>
      <c r="J146" s="25"/>
      <c r="K146" s="25"/>
      <c r="L146" s="25"/>
      <c r="M146" s="25">
        <v>1452</v>
      </c>
      <c r="N146" s="90"/>
      <c r="O146" s="528">
        <f t="shared" si="34"/>
        <v>1452</v>
      </c>
    </row>
    <row r="147" spans="1:15">
      <c r="A147" s="79"/>
      <c r="B147" s="79"/>
      <c r="C147" s="79"/>
      <c r="D147" s="96" t="s">
        <v>321</v>
      </c>
      <c r="E147" s="25"/>
      <c r="F147" s="25"/>
      <c r="G147" s="25"/>
      <c r="H147" s="25"/>
      <c r="I147" s="25"/>
      <c r="J147" s="25"/>
      <c r="K147" s="25"/>
      <c r="L147" s="25"/>
      <c r="M147" s="25">
        <v>13000</v>
      </c>
      <c r="N147" s="90"/>
      <c r="O147" s="528">
        <f t="shared" si="34"/>
        <v>13000</v>
      </c>
    </row>
    <row r="148" spans="1:15">
      <c r="A148" s="79"/>
      <c r="B148" s="79"/>
      <c r="C148" s="79"/>
      <c r="D148" s="96" t="s">
        <v>389</v>
      </c>
      <c r="E148" s="25"/>
      <c r="F148" s="25"/>
      <c r="G148" s="25"/>
      <c r="H148" s="25"/>
      <c r="I148" s="25"/>
      <c r="J148" s="25"/>
      <c r="K148" s="25"/>
      <c r="L148" s="25">
        <v>13000</v>
      </c>
      <c r="M148" s="25">
        <v>0</v>
      </c>
      <c r="N148" s="90"/>
      <c r="O148" s="528">
        <f t="shared" si="34"/>
        <v>13000</v>
      </c>
    </row>
    <row r="149" spans="1:15">
      <c r="A149" s="79"/>
      <c r="B149" s="79"/>
      <c r="C149" s="79"/>
      <c r="D149" s="96" t="s">
        <v>417</v>
      </c>
      <c r="E149" s="25"/>
      <c r="F149" s="25"/>
      <c r="G149" s="25"/>
      <c r="H149" s="25"/>
      <c r="I149" s="25"/>
      <c r="J149" s="25"/>
      <c r="K149" s="25"/>
      <c r="L149" s="25">
        <v>13000</v>
      </c>
      <c r="M149" s="25">
        <v>0</v>
      </c>
      <c r="N149" s="90"/>
      <c r="O149" s="528">
        <f t="shared" si="34"/>
        <v>13000</v>
      </c>
    </row>
    <row r="150" spans="1:15">
      <c r="A150" s="79"/>
      <c r="B150" s="79"/>
      <c r="C150" s="79"/>
      <c r="D150" s="96" t="s">
        <v>340</v>
      </c>
      <c r="E150" s="25"/>
      <c r="F150" s="25"/>
      <c r="G150" s="25"/>
      <c r="H150" s="25"/>
      <c r="I150" s="25"/>
      <c r="J150" s="25"/>
      <c r="K150" s="25"/>
      <c r="L150" s="25"/>
      <c r="M150" s="25">
        <v>1620</v>
      </c>
      <c r="N150" s="90"/>
      <c r="O150" s="528">
        <f t="shared" si="34"/>
        <v>1620</v>
      </c>
    </row>
    <row r="151" spans="1:15">
      <c r="A151" s="79"/>
      <c r="B151" s="79"/>
      <c r="C151" s="79"/>
      <c r="D151" s="96" t="s">
        <v>389</v>
      </c>
      <c r="E151" s="25"/>
      <c r="F151" s="25"/>
      <c r="G151" s="25"/>
      <c r="H151" s="25"/>
      <c r="I151" s="25"/>
      <c r="J151" s="25"/>
      <c r="K151" s="25"/>
      <c r="L151" s="25"/>
      <c r="M151" s="25">
        <v>1620</v>
      </c>
      <c r="N151" s="90"/>
      <c r="O151" s="528">
        <f t="shared" si="34"/>
        <v>1620</v>
      </c>
    </row>
    <row r="152" spans="1:15">
      <c r="A152" s="79"/>
      <c r="B152" s="79"/>
      <c r="C152" s="79"/>
      <c r="D152" s="96" t="s">
        <v>417</v>
      </c>
      <c r="E152" s="25"/>
      <c r="F152" s="25"/>
      <c r="G152" s="25"/>
      <c r="H152" s="25"/>
      <c r="I152" s="25"/>
      <c r="J152" s="25"/>
      <c r="K152" s="25"/>
      <c r="L152" s="25"/>
      <c r="M152" s="25">
        <v>7890</v>
      </c>
      <c r="N152" s="90"/>
      <c r="O152" s="528">
        <f t="shared" si="34"/>
        <v>7890</v>
      </c>
    </row>
    <row r="153" spans="1:15">
      <c r="A153" s="79"/>
      <c r="B153" s="79"/>
      <c r="C153" s="79"/>
      <c r="D153" s="96" t="s">
        <v>224</v>
      </c>
      <c r="E153" s="25"/>
      <c r="F153" s="25"/>
      <c r="G153" s="25"/>
      <c r="H153" s="25"/>
      <c r="I153" s="25"/>
      <c r="J153" s="25"/>
      <c r="K153" s="25"/>
      <c r="L153" s="25"/>
      <c r="M153" s="25">
        <v>1500</v>
      </c>
      <c r="N153" s="90"/>
      <c r="O153" s="528">
        <f t="shared" si="34"/>
        <v>1500</v>
      </c>
    </row>
    <row r="154" spans="1:15">
      <c r="A154" s="79"/>
      <c r="B154" s="79"/>
      <c r="C154" s="79"/>
      <c r="D154" s="96" t="s">
        <v>389</v>
      </c>
      <c r="E154" s="25"/>
      <c r="F154" s="25"/>
      <c r="G154" s="25"/>
      <c r="H154" s="25"/>
      <c r="I154" s="25"/>
      <c r="J154" s="25"/>
      <c r="K154" s="25"/>
      <c r="L154" s="25"/>
      <c r="M154" s="25">
        <v>11977</v>
      </c>
      <c r="N154" s="90"/>
      <c r="O154" s="528">
        <f t="shared" si="34"/>
        <v>11977</v>
      </c>
    </row>
    <row r="155" spans="1:15">
      <c r="A155" s="79"/>
      <c r="B155" s="79"/>
      <c r="C155" s="79"/>
      <c r="D155" s="96" t="s">
        <v>417</v>
      </c>
      <c r="E155" s="25"/>
      <c r="F155" s="25"/>
      <c r="G155" s="25"/>
      <c r="H155" s="25"/>
      <c r="I155" s="25"/>
      <c r="J155" s="25"/>
      <c r="K155" s="25"/>
      <c r="L155" s="25"/>
      <c r="M155" s="25">
        <v>12115</v>
      </c>
      <c r="N155" s="90"/>
      <c r="O155" s="528">
        <f t="shared" si="34"/>
        <v>12115</v>
      </c>
    </row>
    <row r="156" spans="1:15">
      <c r="A156" s="79"/>
      <c r="B156" s="79"/>
      <c r="C156" s="79"/>
      <c r="D156" s="96" t="s">
        <v>338</v>
      </c>
      <c r="E156" s="25"/>
      <c r="F156" s="25"/>
      <c r="G156" s="25"/>
      <c r="H156" s="25"/>
      <c r="I156" s="25"/>
      <c r="J156" s="25"/>
      <c r="K156" s="25"/>
      <c r="L156" s="25"/>
      <c r="M156" s="25">
        <v>3000</v>
      </c>
      <c r="N156" s="90"/>
      <c r="O156" s="528">
        <f t="shared" si="34"/>
        <v>3000</v>
      </c>
    </row>
    <row r="157" spans="1:15">
      <c r="A157" s="79"/>
      <c r="B157" s="79"/>
      <c r="C157" s="79"/>
      <c r="D157" s="96" t="s">
        <v>389</v>
      </c>
      <c r="E157" s="25"/>
      <c r="F157" s="25"/>
      <c r="G157" s="25"/>
      <c r="H157" s="25"/>
      <c r="I157" s="25"/>
      <c r="J157" s="25"/>
      <c r="K157" s="25"/>
      <c r="L157" s="25"/>
      <c r="M157" s="25">
        <v>3000</v>
      </c>
      <c r="N157" s="90"/>
      <c r="O157" s="528">
        <f t="shared" si="34"/>
        <v>3000</v>
      </c>
    </row>
    <row r="158" spans="1:15">
      <c r="A158" s="79"/>
      <c r="B158" s="79"/>
      <c r="C158" s="79"/>
      <c r="D158" s="96" t="s">
        <v>417</v>
      </c>
      <c r="E158" s="25"/>
      <c r="F158" s="25"/>
      <c r="G158" s="25"/>
      <c r="H158" s="25"/>
      <c r="I158" s="25"/>
      <c r="J158" s="25"/>
      <c r="K158" s="25"/>
      <c r="L158" s="25"/>
      <c r="M158" s="25">
        <v>2222</v>
      </c>
      <c r="N158" s="90"/>
      <c r="O158" s="528">
        <f t="shared" si="34"/>
        <v>2222</v>
      </c>
    </row>
    <row r="159" spans="1:15">
      <c r="A159" s="79"/>
      <c r="B159" s="79"/>
      <c r="C159" s="79"/>
      <c r="D159" s="96" t="s">
        <v>123</v>
      </c>
      <c r="E159" s="25"/>
      <c r="F159" s="25"/>
      <c r="G159" s="25"/>
      <c r="H159" s="25"/>
      <c r="I159" s="25"/>
      <c r="J159" s="25"/>
      <c r="K159" s="120"/>
      <c r="L159" s="25"/>
      <c r="M159" s="25"/>
      <c r="N159" s="90">
        <v>400000</v>
      </c>
      <c r="O159" s="528">
        <f t="shared" si="34"/>
        <v>400000</v>
      </c>
    </row>
    <row r="160" spans="1:15">
      <c r="A160" s="79"/>
      <c r="B160" s="79"/>
      <c r="C160" s="79"/>
      <c r="D160" s="96" t="s">
        <v>389</v>
      </c>
      <c r="E160" s="25"/>
      <c r="F160" s="25"/>
      <c r="G160" s="25"/>
      <c r="H160" s="25"/>
      <c r="I160" s="25"/>
      <c r="J160" s="25"/>
      <c r="K160" s="120"/>
      <c r="L160" s="25"/>
      <c r="M160" s="25"/>
      <c r="N160" s="90">
        <v>400000</v>
      </c>
      <c r="O160" s="528">
        <f t="shared" si="34"/>
        <v>400000</v>
      </c>
    </row>
    <row r="161" spans="1:15">
      <c r="A161" s="79"/>
      <c r="B161" s="79"/>
      <c r="C161" s="79"/>
      <c r="D161" s="96" t="s">
        <v>417</v>
      </c>
      <c r="E161" s="25"/>
      <c r="F161" s="25"/>
      <c r="G161" s="25"/>
      <c r="H161" s="25"/>
      <c r="I161" s="25"/>
      <c r="J161" s="25"/>
      <c r="K161" s="120"/>
      <c r="L161" s="25"/>
      <c r="M161" s="25"/>
      <c r="N161" s="90">
        <v>239952</v>
      </c>
      <c r="O161" s="528">
        <f t="shared" si="34"/>
        <v>239952</v>
      </c>
    </row>
    <row r="162" spans="1:15">
      <c r="A162" s="79"/>
      <c r="B162" s="79"/>
      <c r="C162" s="79"/>
      <c r="D162" s="96" t="s">
        <v>392</v>
      </c>
      <c r="E162" s="25"/>
      <c r="F162" s="25"/>
      <c r="G162" s="25"/>
      <c r="H162" s="25"/>
      <c r="I162" s="25"/>
      <c r="J162" s="25"/>
      <c r="K162" s="120"/>
      <c r="L162" s="25"/>
      <c r="M162" s="25">
        <v>0</v>
      </c>
      <c r="N162" s="90"/>
      <c r="O162" s="528">
        <f t="shared" si="34"/>
        <v>0</v>
      </c>
    </row>
    <row r="163" spans="1:15">
      <c r="A163" s="79"/>
      <c r="B163" s="79"/>
      <c r="C163" s="79"/>
      <c r="D163" s="96" t="s">
        <v>389</v>
      </c>
      <c r="E163" s="25"/>
      <c r="F163" s="25"/>
      <c r="G163" s="25"/>
      <c r="H163" s="25"/>
      <c r="I163" s="25"/>
      <c r="J163" s="25"/>
      <c r="K163" s="120"/>
      <c r="L163" s="25"/>
      <c r="M163" s="25">
        <v>177499</v>
      </c>
      <c r="N163" s="90"/>
      <c r="O163" s="528">
        <f t="shared" si="34"/>
        <v>177499</v>
      </c>
    </row>
    <row r="164" spans="1:15">
      <c r="A164" s="79"/>
      <c r="B164" s="79"/>
      <c r="C164" s="79"/>
      <c r="D164" s="96" t="s">
        <v>417</v>
      </c>
      <c r="E164" s="25"/>
      <c r="F164" s="25"/>
      <c r="G164" s="25"/>
      <c r="H164" s="25"/>
      <c r="I164" s="25"/>
      <c r="J164" s="25"/>
      <c r="K164" s="120"/>
      <c r="L164" s="25"/>
      <c r="M164" s="25">
        <v>177501</v>
      </c>
      <c r="N164" s="90"/>
      <c r="O164" s="528">
        <f t="shared" si="34"/>
        <v>177501</v>
      </c>
    </row>
    <row r="165" spans="1:15">
      <c r="A165" s="79"/>
      <c r="B165" s="79"/>
      <c r="C165" s="79"/>
      <c r="D165" s="96" t="s">
        <v>395</v>
      </c>
      <c r="E165" s="25"/>
      <c r="F165" s="25"/>
      <c r="G165" s="25"/>
      <c r="H165" s="25"/>
      <c r="I165" s="25"/>
      <c r="J165" s="25"/>
      <c r="K165" s="120"/>
      <c r="L165" s="25"/>
      <c r="M165" s="25">
        <v>0</v>
      </c>
      <c r="N165" s="90"/>
      <c r="O165" s="528">
        <f t="shared" si="34"/>
        <v>0</v>
      </c>
    </row>
    <row r="166" spans="1:15">
      <c r="A166" s="79"/>
      <c r="B166" s="79"/>
      <c r="C166" s="79"/>
      <c r="D166" s="96" t="s">
        <v>389</v>
      </c>
      <c r="E166" s="25"/>
      <c r="F166" s="25"/>
      <c r="G166" s="25"/>
      <c r="H166" s="25"/>
      <c r="I166" s="25"/>
      <c r="J166" s="25"/>
      <c r="K166" s="120"/>
      <c r="L166" s="25"/>
      <c r="M166" s="25">
        <v>5731</v>
      </c>
      <c r="N166" s="90"/>
      <c r="O166" s="528">
        <f t="shared" si="34"/>
        <v>5731</v>
      </c>
    </row>
    <row r="167" spans="1:15">
      <c r="A167" s="79"/>
      <c r="B167" s="79"/>
      <c r="C167" s="79"/>
      <c r="D167" s="96" t="s">
        <v>417</v>
      </c>
      <c r="E167" s="25"/>
      <c r="F167" s="25"/>
      <c r="G167" s="25"/>
      <c r="H167" s="25"/>
      <c r="I167" s="25"/>
      <c r="J167" s="25"/>
      <c r="K167" s="120"/>
      <c r="L167" s="25"/>
      <c r="M167" s="25">
        <v>0</v>
      </c>
      <c r="N167" s="90"/>
      <c r="O167" s="528">
        <f t="shared" si="34"/>
        <v>0</v>
      </c>
    </row>
    <row r="168" spans="1:15">
      <c r="A168" s="79"/>
      <c r="B168" s="79"/>
      <c r="C168" s="79"/>
      <c r="D168" s="96" t="s">
        <v>396</v>
      </c>
      <c r="E168" s="25"/>
      <c r="F168" s="25"/>
      <c r="G168" s="25"/>
      <c r="H168" s="25"/>
      <c r="I168" s="25"/>
      <c r="J168" s="25"/>
      <c r="K168" s="120"/>
      <c r="L168" s="25"/>
      <c r="M168" s="25">
        <v>0</v>
      </c>
      <c r="N168" s="90"/>
      <c r="O168" s="528">
        <f t="shared" si="34"/>
        <v>0</v>
      </c>
    </row>
    <row r="169" spans="1:15">
      <c r="A169" s="79"/>
      <c r="B169" s="79"/>
      <c r="C169" s="79"/>
      <c r="D169" s="96" t="s">
        <v>389</v>
      </c>
      <c r="E169" s="25"/>
      <c r="F169" s="25"/>
      <c r="G169" s="25"/>
      <c r="H169" s="25"/>
      <c r="I169" s="25"/>
      <c r="J169" s="25"/>
      <c r="K169" s="120"/>
      <c r="L169" s="25"/>
      <c r="M169" s="25">
        <v>140</v>
      </c>
      <c r="N169" s="90"/>
      <c r="O169" s="528">
        <f t="shared" si="34"/>
        <v>140</v>
      </c>
    </row>
    <row r="170" spans="1:15">
      <c r="A170" s="79"/>
      <c r="B170" s="79"/>
      <c r="C170" s="79"/>
      <c r="D170" s="96" t="s">
        <v>417</v>
      </c>
      <c r="E170" s="25"/>
      <c r="F170" s="25"/>
      <c r="G170" s="25"/>
      <c r="H170" s="25"/>
      <c r="I170" s="25"/>
      <c r="J170" s="25"/>
      <c r="K170" s="120"/>
      <c r="L170" s="25"/>
      <c r="M170" s="25">
        <v>140</v>
      </c>
      <c r="N170" s="90"/>
      <c r="O170" s="528">
        <f t="shared" si="34"/>
        <v>140</v>
      </c>
    </row>
    <row r="171" spans="1:15">
      <c r="A171" s="79"/>
      <c r="B171" s="79"/>
      <c r="C171" s="79"/>
      <c r="D171" s="96" t="s">
        <v>397</v>
      </c>
      <c r="E171" s="25"/>
      <c r="F171" s="25"/>
      <c r="G171" s="25"/>
      <c r="H171" s="25"/>
      <c r="I171" s="25"/>
      <c r="J171" s="25"/>
      <c r="K171" s="120"/>
      <c r="L171" s="25"/>
      <c r="M171" s="25">
        <v>0</v>
      </c>
      <c r="N171" s="90"/>
      <c r="O171" s="528">
        <f t="shared" si="34"/>
        <v>0</v>
      </c>
    </row>
    <row r="172" spans="1:15">
      <c r="A172" s="79"/>
      <c r="B172" s="79"/>
      <c r="C172" s="79"/>
      <c r="D172" s="96" t="s">
        <v>389</v>
      </c>
      <c r="E172" s="25"/>
      <c r="F172" s="25"/>
      <c r="G172" s="25"/>
      <c r="H172" s="25"/>
      <c r="I172" s="25"/>
      <c r="J172" s="25"/>
      <c r="K172" s="120"/>
      <c r="L172" s="25"/>
      <c r="M172" s="25">
        <v>2425</v>
      </c>
      <c r="N172" s="90"/>
      <c r="O172" s="528">
        <f t="shared" si="34"/>
        <v>2425</v>
      </c>
    </row>
    <row r="173" spans="1:15">
      <c r="A173" s="79"/>
      <c r="B173" s="79"/>
      <c r="C173" s="79"/>
      <c r="D173" s="96" t="s">
        <v>417</v>
      </c>
      <c r="E173" s="25"/>
      <c r="F173" s="25"/>
      <c r="G173" s="25"/>
      <c r="H173" s="25"/>
      <c r="I173" s="25"/>
      <c r="J173" s="25"/>
      <c r="K173" s="120"/>
      <c r="L173" s="25"/>
      <c r="M173" s="25">
        <v>0</v>
      </c>
      <c r="N173" s="90"/>
      <c r="O173" s="528">
        <f t="shared" si="34"/>
        <v>0</v>
      </c>
    </row>
    <row r="174" spans="1:15">
      <c r="A174" s="79"/>
      <c r="B174" s="79"/>
      <c r="C174" s="79"/>
      <c r="D174" s="96" t="s">
        <v>398</v>
      </c>
      <c r="E174" s="25"/>
      <c r="F174" s="25"/>
      <c r="G174" s="25"/>
      <c r="H174" s="25"/>
      <c r="I174" s="25"/>
      <c r="J174" s="25"/>
      <c r="K174" s="120"/>
      <c r="L174" s="25"/>
      <c r="M174" s="25">
        <v>0</v>
      </c>
      <c r="N174" s="90"/>
      <c r="O174" s="528">
        <f t="shared" si="34"/>
        <v>0</v>
      </c>
    </row>
    <row r="175" spans="1:15">
      <c r="A175" s="79"/>
      <c r="B175" s="79"/>
      <c r="C175" s="79"/>
      <c r="D175" s="96" t="s">
        <v>389</v>
      </c>
      <c r="E175" s="25"/>
      <c r="F175" s="25"/>
      <c r="G175" s="25"/>
      <c r="H175" s="25"/>
      <c r="I175" s="25"/>
      <c r="J175" s="25"/>
      <c r="K175" s="120"/>
      <c r="L175" s="25"/>
      <c r="M175" s="25">
        <v>3051</v>
      </c>
      <c r="N175" s="90"/>
      <c r="O175" s="528">
        <f t="shared" si="34"/>
        <v>3051</v>
      </c>
    </row>
    <row r="176" spans="1:15">
      <c r="A176" s="79"/>
      <c r="B176" s="79"/>
      <c r="C176" s="79"/>
      <c r="D176" s="96" t="s">
        <v>417</v>
      </c>
      <c r="E176" s="25"/>
      <c r="F176" s="25"/>
      <c r="G176" s="25"/>
      <c r="H176" s="25"/>
      <c r="I176" s="25"/>
      <c r="J176" s="25"/>
      <c r="K176" s="120"/>
      <c r="L176" s="25"/>
      <c r="M176" s="25">
        <v>0</v>
      </c>
      <c r="N176" s="90"/>
      <c r="O176" s="528">
        <f t="shared" si="34"/>
        <v>0</v>
      </c>
    </row>
    <row r="177" spans="1:17">
      <c r="A177" s="79"/>
      <c r="B177" s="79"/>
      <c r="C177" s="79"/>
      <c r="D177" s="464" t="s">
        <v>165</v>
      </c>
      <c r="E177" s="357"/>
      <c r="F177" s="357"/>
      <c r="G177" s="357"/>
      <c r="H177" s="59">
        <v>7500</v>
      </c>
      <c r="I177" s="59"/>
      <c r="J177" s="59"/>
      <c r="K177" s="59"/>
      <c r="L177" s="59"/>
      <c r="M177" s="59"/>
      <c r="N177" s="516"/>
      <c r="O177" s="533">
        <f t="shared" ref="O177:O184" si="35">SUM(E177:N177)</f>
        <v>7500</v>
      </c>
    </row>
    <row r="178" spans="1:17">
      <c r="A178" s="79"/>
      <c r="B178" s="79"/>
      <c r="C178" s="79"/>
      <c r="D178" s="96" t="s">
        <v>389</v>
      </c>
      <c r="E178" s="26"/>
      <c r="F178" s="26"/>
      <c r="G178" s="26"/>
      <c r="H178" s="25">
        <v>11982</v>
      </c>
      <c r="I178" s="25"/>
      <c r="J178" s="25"/>
      <c r="K178" s="25"/>
      <c r="L178" s="25"/>
      <c r="M178" s="25"/>
      <c r="N178" s="90"/>
      <c r="O178" s="528">
        <f>SUM(E178:N178)</f>
        <v>11982</v>
      </c>
    </row>
    <row r="179" spans="1:17">
      <c r="A179" s="79"/>
      <c r="B179" s="79"/>
      <c r="C179" s="79"/>
      <c r="D179" s="465" t="s">
        <v>417</v>
      </c>
      <c r="E179" s="466"/>
      <c r="F179" s="466"/>
      <c r="G179" s="466"/>
      <c r="H179" s="466">
        <v>9968</v>
      </c>
      <c r="I179" s="466"/>
      <c r="J179" s="466"/>
      <c r="K179" s="26"/>
      <c r="L179" s="26"/>
      <c r="M179" s="466"/>
      <c r="N179" s="582"/>
      <c r="O179" s="550">
        <f>SUM(E179:N179)</f>
        <v>9968</v>
      </c>
    </row>
    <row r="180" spans="1:17">
      <c r="A180" s="79"/>
      <c r="B180" s="79"/>
      <c r="C180" s="79"/>
      <c r="D180" s="464" t="s">
        <v>322</v>
      </c>
      <c r="E180" s="357"/>
      <c r="F180" s="357"/>
      <c r="G180" s="357"/>
      <c r="H180" s="357"/>
      <c r="I180" s="357"/>
      <c r="J180" s="357"/>
      <c r="K180" s="357"/>
      <c r="L180" s="468">
        <v>31000</v>
      </c>
      <c r="M180" s="59"/>
      <c r="N180" s="516"/>
      <c r="O180" s="528">
        <f t="shared" si="35"/>
        <v>31000</v>
      </c>
    </row>
    <row r="181" spans="1:17">
      <c r="A181" s="79"/>
      <c r="B181" s="79"/>
      <c r="C181" s="79"/>
      <c r="D181" s="96" t="s">
        <v>389</v>
      </c>
      <c r="E181" s="26"/>
      <c r="F181" s="26"/>
      <c r="G181" s="26"/>
      <c r="H181" s="26"/>
      <c r="I181" s="26"/>
      <c r="J181" s="26"/>
      <c r="K181" s="26"/>
      <c r="L181" s="120">
        <v>44605</v>
      </c>
      <c r="M181" s="25"/>
      <c r="N181" s="553"/>
      <c r="O181" s="528">
        <f t="shared" si="35"/>
        <v>44605</v>
      </c>
      <c r="Q181" s="201"/>
    </row>
    <row r="182" spans="1:17">
      <c r="A182" s="79"/>
      <c r="B182" s="79"/>
      <c r="C182" s="463"/>
      <c r="D182" s="96" t="s">
        <v>417</v>
      </c>
      <c r="E182" s="466"/>
      <c r="F182" s="466"/>
      <c r="G182" s="466"/>
      <c r="H182" s="466"/>
      <c r="I182" s="26"/>
      <c r="J182" s="466"/>
      <c r="K182" s="466"/>
      <c r="L182" s="467">
        <v>44648</v>
      </c>
      <c r="M182" s="26"/>
      <c r="N182" s="515"/>
      <c r="O182" s="528">
        <f t="shared" si="35"/>
        <v>44648</v>
      </c>
      <c r="Q182" s="201"/>
    </row>
    <row r="183" spans="1:17">
      <c r="A183" s="63"/>
      <c r="B183" s="63"/>
      <c r="C183" s="470" t="s">
        <v>391</v>
      </c>
      <c r="D183" s="469"/>
      <c r="E183" s="357"/>
      <c r="F183" s="357"/>
      <c r="G183" s="357"/>
      <c r="H183" s="357"/>
      <c r="I183" s="357"/>
      <c r="J183" s="357"/>
      <c r="K183" s="357"/>
      <c r="L183" s="357"/>
      <c r="M183" s="59">
        <v>0</v>
      </c>
      <c r="N183" s="516"/>
      <c r="O183" s="533">
        <f t="shared" si="35"/>
        <v>0</v>
      </c>
    </row>
    <row r="184" spans="1:17">
      <c r="A184" s="63"/>
      <c r="B184" s="63"/>
      <c r="C184" s="63" t="s">
        <v>389</v>
      </c>
      <c r="D184" s="581"/>
      <c r="E184" s="26"/>
      <c r="F184" s="26"/>
      <c r="G184" s="26"/>
      <c r="H184" s="26"/>
      <c r="I184" s="26"/>
      <c r="J184" s="26"/>
      <c r="K184" s="26"/>
      <c r="L184" s="26"/>
      <c r="M184" s="25">
        <v>979</v>
      </c>
      <c r="N184" s="90"/>
      <c r="O184" s="528">
        <f t="shared" si="35"/>
        <v>979</v>
      </c>
    </row>
    <row r="185" spans="1:17">
      <c r="A185" s="63"/>
      <c r="B185" s="63"/>
      <c r="C185" s="63" t="s">
        <v>417</v>
      </c>
      <c r="D185" s="581"/>
      <c r="E185" s="26"/>
      <c r="F185" s="26"/>
      <c r="G185" s="26"/>
      <c r="H185" s="26"/>
      <c r="I185" s="26"/>
      <c r="J185" s="26"/>
      <c r="K185" s="26"/>
      <c r="L185" s="26"/>
      <c r="M185" s="26"/>
      <c r="N185" s="583"/>
      <c r="O185" s="524"/>
    </row>
    <row r="186" spans="1:17" ht="13.5" thickBot="1">
      <c r="A186" s="63"/>
      <c r="B186" s="63"/>
      <c r="C186" s="63" t="s">
        <v>419</v>
      </c>
      <c r="D186" s="581"/>
      <c r="E186" s="26"/>
      <c r="F186" s="26"/>
      <c r="G186" s="26"/>
      <c r="H186" s="26"/>
      <c r="I186" s="26"/>
      <c r="J186" s="26"/>
      <c r="K186" s="26"/>
      <c r="L186" s="26"/>
      <c r="M186" s="26"/>
      <c r="N186" s="515"/>
      <c r="O186" s="524"/>
    </row>
    <row r="187" spans="1:17">
      <c r="A187" s="79"/>
      <c r="B187" s="584" t="s">
        <v>166</v>
      </c>
      <c r="C187" s="585"/>
      <c r="D187" s="586"/>
      <c r="E187" s="587">
        <f t="shared" ref="E187:O187" si="36">SUM(E137,E183,E177,E180)</f>
        <v>0</v>
      </c>
      <c r="F187" s="587">
        <f t="shared" si="36"/>
        <v>0</v>
      </c>
      <c r="G187" s="587">
        <f t="shared" si="36"/>
        <v>0</v>
      </c>
      <c r="H187" s="587">
        <f t="shared" si="36"/>
        <v>7500</v>
      </c>
      <c r="I187" s="587">
        <f t="shared" si="36"/>
        <v>0</v>
      </c>
      <c r="J187" s="587">
        <f t="shared" si="36"/>
        <v>0</v>
      </c>
      <c r="K187" s="587">
        <f t="shared" si="36"/>
        <v>0</v>
      </c>
      <c r="L187" s="587">
        <f t="shared" si="36"/>
        <v>31000</v>
      </c>
      <c r="M187" s="587">
        <f t="shared" si="36"/>
        <v>34120</v>
      </c>
      <c r="N187" s="588">
        <f t="shared" si="36"/>
        <v>400000</v>
      </c>
      <c r="O187" s="589">
        <f t="shared" si="36"/>
        <v>472620</v>
      </c>
    </row>
    <row r="188" spans="1:17">
      <c r="A188" s="79"/>
      <c r="B188" s="590" t="s">
        <v>387</v>
      </c>
      <c r="C188" s="79"/>
      <c r="D188" s="98"/>
      <c r="E188" s="25">
        <f t="shared" ref="E188:N188" si="37">SUM(E184,E181,E178,E138)</f>
        <v>0</v>
      </c>
      <c r="F188" s="25">
        <f t="shared" si="37"/>
        <v>0</v>
      </c>
      <c r="G188" s="25">
        <f t="shared" si="37"/>
        <v>0</v>
      </c>
      <c r="H188" s="25">
        <f t="shared" si="37"/>
        <v>11982</v>
      </c>
      <c r="I188" s="25">
        <f t="shared" si="37"/>
        <v>0</v>
      </c>
      <c r="J188" s="25">
        <f t="shared" si="37"/>
        <v>0</v>
      </c>
      <c r="K188" s="25">
        <f t="shared" si="37"/>
        <v>0</v>
      </c>
      <c r="L188" s="25">
        <f t="shared" si="37"/>
        <v>102253</v>
      </c>
      <c r="M188" s="25">
        <f t="shared" si="37"/>
        <v>215678</v>
      </c>
      <c r="N188" s="90">
        <f t="shared" si="37"/>
        <v>400000</v>
      </c>
      <c r="O188" s="604">
        <f>SUM(O184,O181,O178,O138)</f>
        <v>685265</v>
      </c>
    </row>
    <row r="189" spans="1:17">
      <c r="A189" s="79"/>
      <c r="B189" s="590" t="s">
        <v>420</v>
      </c>
      <c r="C189" s="79"/>
      <c r="D189" s="98"/>
      <c r="E189" s="26">
        <f>E139+E185</f>
        <v>0</v>
      </c>
      <c r="F189" s="26">
        <f t="shared" ref="F189:O189" si="38">F139+F185</f>
        <v>0</v>
      </c>
      <c r="G189" s="26">
        <f t="shared" si="38"/>
        <v>0</v>
      </c>
      <c r="H189" s="26">
        <f t="shared" si="38"/>
        <v>9968</v>
      </c>
      <c r="I189" s="26">
        <f t="shared" si="38"/>
        <v>0</v>
      </c>
      <c r="J189" s="26">
        <f t="shared" si="38"/>
        <v>0</v>
      </c>
      <c r="K189" s="26">
        <f t="shared" si="38"/>
        <v>0</v>
      </c>
      <c r="L189" s="26">
        <f t="shared" si="38"/>
        <v>57648</v>
      </c>
      <c r="M189" s="26">
        <f t="shared" si="38"/>
        <v>202108</v>
      </c>
      <c r="N189" s="26">
        <f t="shared" si="38"/>
        <v>239952</v>
      </c>
      <c r="O189" s="26">
        <f t="shared" si="38"/>
        <v>509676</v>
      </c>
    </row>
    <row r="190" spans="1:17" ht="13.5" thickBot="1">
      <c r="A190" s="79"/>
      <c r="B190" s="590" t="s">
        <v>419</v>
      </c>
      <c r="C190" s="79"/>
      <c r="D190" s="98"/>
      <c r="E190" s="668" t="str">
        <f>IF(ISERROR(E189/E188),"",E189/E188)</f>
        <v/>
      </c>
      <c r="F190" s="668" t="str">
        <f t="shared" ref="F190:O190" si="39">IF(ISERROR(F189/F188),"",F189/F188)</f>
        <v/>
      </c>
      <c r="G190" s="668" t="str">
        <f t="shared" si="39"/>
        <v/>
      </c>
      <c r="H190" s="668">
        <f t="shared" si="39"/>
        <v>0.83191453847437824</v>
      </c>
      <c r="I190" s="668" t="str">
        <f t="shared" si="39"/>
        <v/>
      </c>
      <c r="J190" s="668" t="str">
        <f t="shared" si="39"/>
        <v/>
      </c>
      <c r="K190" s="668" t="str">
        <f t="shared" si="39"/>
        <v/>
      </c>
      <c r="L190" s="668">
        <f t="shared" si="39"/>
        <v>0.56377807986073758</v>
      </c>
      <c r="M190" s="668">
        <f t="shared" si="39"/>
        <v>0.93708213169632504</v>
      </c>
      <c r="N190" s="668">
        <f t="shared" si="39"/>
        <v>0.59987999999999997</v>
      </c>
      <c r="O190" s="668">
        <f t="shared" si="39"/>
        <v>0.74376482090869955</v>
      </c>
    </row>
    <row r="191" spans="1:17">
      <c r="A191" s="596" t="s">
        <v>206</v>
      </c>
      <c r="B191" s="597"/>
      <c r="C191" s="597"/>
      <c r="D191" s="598"/>
      <c r="E191" s="587">
        <f t="shared" ref="E191:O191" si="40">SUM(E187,E132)</f>
        <v>0</v>
      </c>
      <c r="F191" s="587">
        <f t="shared" si="40"/>
        <v>241</v>
      </c>
      <c r="G191" s="587">
        <f t="shared" si="40"/>
        <v>24188</v>
      </c>
      <c r="H191" s="587">
        <f t="shared" si="40"/>
        <v>7900</v>
      </c>
      <c r="I191" s="587">
        <f t="shared" si="40"/>
        <v>21008</v>
      </c>
      <c r="J191" s="587">
        <f t="shared" si="40"/>
        <v>89870</v>
      </c>
      <c r="K191" s="587">
        <f t="shared" si="40"/>
        <v>27072</v>
      </c>
      <c r="L191" s="587">
        <f t="shared" si="40"/>
        <v>32000</v>
      </c>
      <c r="M191" s="587">
        <f t="shared" si="40"/>
        <v>34120</v>
      </c>
      <c r="N191" s="588">
        <f t="shared" si="40"/>
        <v>400000</v>
      </c>
      <c r="O191" s="589">
        <f t="shared" si="40"/>
        <v>636399</v>
      </c>
    </row>
    <row r="192" spans="1:17">
      <c r="A192" s="599" t="s">
        <v>387</v>
      </c>
      <c r="B192" s="118"/>
      <c r="C192" s="118"/>
      <c r="D192" s="119"/>
      <c r="E192" s="25">
        <f t="shared" ref="E192:O192" si="41">SUM(E188,E133)</f>
        <v>3795</v>
      </c>
      <c r="F192" s="25">
        <f t="shared" si="41"/>
        <v>1267</v>
      </c>
      <c r="G192" s="25">
        <f t="shared" si="41"/>
        <v>36915</v>
      </c>
      <c r="H192" s="25">
        <f t="shared" si="41"/>
        <v>12382</v>
      </c>
      <c r="I192" s="25">
        <f t="shared" si="41"/>
        <v>81786</v>
      </c>
      <c r="J192" s="25">
        <f t="shared" si="41"/>
        <v>90370</v>
      </c>
      <c r="K192" s="25">
        <f t="shared" si="41"/>
        <v>27072</v>
      </c>
      <c r="L192" s="25">
        <f t="shared" si="41"/>
        <v>104253</v>
      </c>
      <c r="M192" s="25">
        <f t="shared" si="41"/>
        <v>215678</v>
      </c>
      <c r="N192" s="90">
        <f t="shared" si="41"/>
        <v>404000</v>
      </c>
      <c r="O192" s="604">
        <f t="shared" si="41"/>
        <v>932870</v>
      </c>
    </row>
    <row r="193" spans="1:15">
      <c r="A193" s="599" t="s">
        <v>420</v>
      </c>
      <c r="B193" s="118"/>
      <c r="C193" s="118"/>
      <c r="D193" s="119"/>
      <c r="E193" s="26">
        <f>E189+E134</f>
        <v>3415</v>
      </c>
      <c r="F193" s="26">
        <f t="shared" ref="F193:O193" si="42">F189+F134</f>
        <v>558</v>
      </c>
      <c r="G193" s="26">
        <f t="shared" si="42"/>
        <v>32660</v>
      </c>
      <c r="H193" s="26">
        <f t="shared" si="42"/>
        <v>10075</v>
      </c>
      <c r="I193" s="26">
        <f t="shared" si="42"/>
        <v>81322</v>
      </c>
      <c r="J193" s="26">
        <f t="shared" si="42"/>
        <v>90390</v>
      </c>
      <c r="K193" s="26">
        <f t="shared" si="42"/>
        <v>27072</v>
      </c>
      <c r="L193" s="26">
        <f t="shared" si="42"/>
        <v>59648</v>
      </c>
      <c r="M193" s="26">
        <f t="shared" si="42"/>
        <v>202108</v>
      </c>
      <c r="N193" s="26">
        <f t="shared" si="42"/>
        <v>243952</v>
      </c>
      <c r="O193" s="26">
        <f t="shared" si="42"/>
        <v>751200</v>
      </c>
    </row>
    <row r="194" spans="1:15">
      <c r="A194" s="599" t="s">
        <v>419</v>
      </c>
      <c r="B194" s="118"/>
      <c r="C194" s="118"/>
      <c r="D194" s="119"/>
      <c r="E194" s="668">
        <f>IF(ISERROR(E193/E192),"",E193/E192)</f>
        <v>0.8998682476943346</v>
      </c>
      <c r="F194" s="668">
        <f t="shared" ref="F194:O194" si="43">IF(ISERROR(F193/F192),"",F193/F192)</f>
        <v>0.44041041831097077</v>
      </c>
      <c r="G194" s="668">
        <f t="shared" si="43"/>
        <v>0.88473520249221183</v>
      </c>
      <c r="H194" s="668">
        <f t="shared" si="43"/>
        <v>0.81368115005653363</v>
      </c>
      <c r="I194" s="668">
        <f t="shared" si="43"/>
        <v>0.99432665737412274</v>
      </c>
      <c r="J194" s="668">
        <f t="shared" si="43"/>
        <v>1.0002213123824277</v>
      </c>
      <c r="K194" s="668">
        <f t="shared" si="43"/>
        <v>1</v>
      </c>
      <c r="L194" s="668">
        <f t="shared" si="43"/>
        <v>0.57214660489386393</v>
      </c>
      <c r="M194" s="668">
        <f t="shared" si="43"/>
        <v>0.93708213169632504</v>
      </c>
      <c r="N194" s="668">
        <f t="shared" si="43"/>
        <v>0.60384158415841582</v>
      </c>
      <c r="O194" s="668">
        <f t="shared" si="43"/>
        <v>0.80525689538735301</v>
      </c>
    </row>
    <row r="195" spans="1:15" ht="13.5" thickBot="1">
      <c r="A195" s="600" t="s">
        <v>355</v>
      </c>
      <c r="B195" s="601"/>
      <c r="C195" s="601"/>
      <c r="D195" s="602"/>
      <c r="E195" s="594"/>
      <c r="F195" s="594"/>
      <c r="G195" s="594"/>
      <c r="H195" s="594"/>
      <c r="I195" s="594"/>
      <c r="J195" s="594"/>
      <c r="K195" s="594"/>
      <c r="L195" s="594"/>
      <c r="M195" s="594"/>
      <c r="N195" s="595"/>
      <c r="O195" s="603"/>
    </row>
    <row r="196" spans="1:15">
      <c r="A196" s="118"/>
      <c r="B196" s="121" t="s">
        <v>208</v>
      </c>
      <c r="C196" s="118"/>
      <c r="D196" s="119"/>
      <c r="E196" s="26"/>
      <c r="F196" s="26"/>
      <c r="G196" s="26"/>
      <c r="H196" s="26"/>
      <c r="I196" s="26"/>
      <c r="J196" s="26"/>
      <c r="K196" s="26"/>
      <c r="L196" s="26"/>
      <c r="M196" s="26"/>
      <c r="N196" s="515"/>
      <c r="O196" s="524"/>
    </row>
    <row r="197" spans="1:15">
      <c r="A197" s="118"/>
      <c r="B197" s="121"/>
      <c r="C197" s="79" t="s">
        <v>334</v>
      </c>
      <c r="D197" s="119"/>
      <c r="E197" s="25"/>
      <c r="F197" s="25"/>
      <c r="G197" s="25">
        <v>7270</v>
      </c>
      <c r="H197" s="25"/>
      <c r="I197" s="25"/>
      <c r="J197" s="25"/>
      <c r="K197" s="25"/>
      <c r="L197" s="25"/>
      <c r="M197" s="25"/>
      <c r="N197" s="90"/>
      <c r="O197" s="528">
        <f t="shared" ref="O197:O208" si="44">SUM(E197:N197)</f>
        <v>7270</v>
      </c>
    </row>
    <row r="198" spans="1:15">
      <c r="A198" s="118"/>
      <c r="B198" s="121"/>
      <c r="C198" s="79" t="s">
        <v>389</v>
      </c>
      <c r="D198" s="119"/>
      <c r="E198" s="26"/>
      <c r="F198" s="26"/>
      <c r="G198" s="25">
        <v>7270</v>
      </c>
      <c r="H198" s="25"/>
      <c r="I198" s="25"/>
      <c r="J198" s="25"/>
      <c r="K198" s="25"/>
      <c r="L198" s="25"/>
      <c r="M198" s="25"/>
      <c r="N198" s="553"/>
      <c r="O198" s="528">
        <f t="shared" si="44"/>
        <v>7270</v>
      </c>
    </row>
    <row r="199" spans="1:15">
      <c r="A199" s="118"/>
      <c r="B199" s="121"/>
      <c r="C199" s="79" t="s">
        <v>417</v>
      </c>
      <c r="D199" s="119"/>
      <c r="E199" s="26"/>
      <c r="F199" s="26"/>
      <c r="G199" s="26">
        <v>7623</v>
      </c>
      <c r="H199" s="26"/>
      <c r="I199" s="26"/>
      <c r="J199" s="26"/>
      <c r="K199" s="26"/>
      <c r="L199" s="26"/>
      <c r="M199" s="26"/>
      <c r="N199" s="515"/>
      <c r="O199" s="528">
        <f t="shared" si="44"/>
        <v>7623</v>
      </c>
    </row>
    <row r="200" spans="1:15">
      <c r="A200" s="118"/>
      <c r="B200" s="121"/>
      <c r="C200" s="79" t="s">
        <v>419</v>
      </c>
      <c r="D200" s="119"/>
      <c r="E200" s="668" t="str">
        <f>IF(ISERROR(E199/E198),"",E199/E198)</f>
        <v/>
      </c>
      <c r="F200" s="668" t="str">
        <f t="shared" ref="F200:O200" si="45">IF(ISERROR(F199/F198),"",F199/F198)</f>
        <v/>
      </c>
      <c r="G200" s="668">
        <f t="shared" si="45"/>
        <v>1.0485557083906465</v>
      </c>
      <c r="H200" s="668" t="str">
        <f t="shared" si="45"/>
        <v/>
      </c>
      <c r="I200" s="668" t="str">
        <f t="shared" si="45"/>
        <v/>
      </c>
      <c r="J200" s="668" t="str">
        <f t="shared" si="45"/>
        <v/>
      </c>
      <c r="K200" s="668" t="str">
        <f t="shared" si="45"/>
        <v/>
      </c>
      <c r="L200" s="668" t="str">
        <f t="shared" si="45"/>
        <v/>
      </c>
      <c r="M200" s="668" t="str">
        <f t="shared" si="45"/>
        <v/>
      </c>
      <c r="N200" s="668" t="str">
        <f t="shared" si="45"/>
        <v/>
      </c>
      <c r="O200" s="668">
        <f t="shared" si="45"/>
        <v>1.0485557083906465</v>
      </c>
    </row>
    <row r="201" spans="1:15">
      <c r="A201" s="118"/>
      <c r="B201" s="121"/>
      <c r="C201" s="472" t="s">
        <v>335</v>
      </c>
      <c r="D201" s="473"/>
      <c r="E201" s="432">
        <v>9030</v>
      </c>
      <c r="F201" s="432">
        <v>2437</v>
      </c>
      <c r="G201" s="432"/>
      <c r="H201" s="432"/>
      <c r="I201" s="432"/>
      <c r="J201" s="432"/>
      <c r="K201" s="432"/>
      <c r="L201" s="432"/>
      <c r="M201" s="432"/>
      <c r="N201" s="517"/>
      <c r="O201" s="533">
        <f t="shared" si="44"/>
        <v>11467</v>
      </c>
    </row>
    <row r="202" spans="1:15">
      <c r="A202" s="118"/>
      <c r="B202" s="121"/>
      <c r="C202" s="79" t="s">
        <v>389</v>
      </c>
      <c r="D202" s="119"/>
      <c r="E202" s="25">
        <v>9030</v>
      </c>
      <c r="F202" s="25">
        <v>2437</v>
      </c>
      <c r="G202" s="25"/>
      <c r="H202" s="25"/>
      <c r="I202" s="25"/>
      <c r="J202" s="25"/>
      <c r="K202" s="25"/>
      <c r="L202" s="25"/>
      <c r="M202" s="25"/>
      <c r="N202" s="90"/>
      <c r="O202" s="528">
        <f t="shared" si="44"/>
        <v>11467</v>
      </c>
    </row>
    <row r="203" spans="1:15">
      <c r="A203" s="118"/>
      <c r="B203" s="121"/>
      <c r="C203" s="79" t="s">
        <v>417</v>
      </c>
      <c r="D203" s="119"/>
      <c r="E203" s="26">
        <v>9048</v>
      </c>
      <c r="F203" s="26">
        <v>2235</v>
      </c>
      <c r="G203" s="26"/>
      <c r="H203" s="26"/>
      <c r="I203" s="26"/>
      <c r="J203" s="26"/>
      <c r="K203" s="26"/>
      <c r="L203" s="26"/>
      <c r="M203" s="26"/>
      <c r="N203" s="583"/>
      <c r="O203" s="528">
        <f t="shared" si="44"/>
        <v>11283</v>
      </c>
    </row>
    <row r="204" spans="1:15">
      <c r="A204" s="118"/>
      <c r="B204" s="121"/>
      <c r="C204" s="79" t="s">
        <v>419</v>
      </c>
      <c r="D204" s="119"/>
      <c r="E204" s="668">
        <f>IF(ISERROR(E203/E202),"",E203/E202)</f>
        <v>1.0019933554817275</v>
      </c>
      <c r="F204" s="668">
        <f t="shared" ref="F204:O204" si="46">IF(ISERROR(F203/F202),"",F203/F202)</f>
        <v>0.91711120229790721</v>
      </c>
      <c r="G204" s="668" t="str">
        <f t="shared" si="46"/>
        <v/>
      </c>
      <c r="H204" s="668" t="str">
        <f t="shared" si="46"/>
        <v/>
      </c>
      <c r="I204" s="668" t="str">
        <f t="shared" si="46"/>
        <v/>
      </c>
      <c r="J204" s="668" t="str">
        <f t="shared" si="46"/>
        <v/>
      </c>
      <c r="K204" s="668" t="str">
        <f t="shared" si="46"/>
        <v/>
      </c>
      <c r="L204" s="668" t="str">
        <f t="shared" si="46"/>
        <v/>
      </c>
      <c r="M204" s="668" t="str">
        <f t="shared" si="46"/>
        <v/>
      </c>
      <c r="N204" s="668" t="str">
        <f t="shared" si="46"/>
        <v/>
      </c>
      <c r="O204" s="668">
        <f t="shared" si="46"/>
        <v>0.98395395482689452</v>
      </c>
    </row>
    <row r="205" spans="1:15">
      <c r="A205" s="79"/>
      <c r="B205" s="79"/>
      <c r="C205" s="429" t="s">
        <v>330</v>
      </c>
      <c r="D205" s="475"/>
      <c r="E205" s="431"/>
      <c r="F205" s="431"/>
      <c r="G205" s="431"/>
      <c r="H205" s="431"/>
      <c r="I205" s="431"/>
      <c r="J205" s="431"/>
      <c r="K205" s="431"/>
      <c r="L205" s="431"/>
      <c r="M205" s="431"/>
      <c r="N205" s="509"/>
      <c r="O205" s="533">
        <f t="shared" si="44"/>
        <v>0</v>
      </c>
    </row>
    <row r="206" spans="1:15">
      <c r="A206" s="79"/>
      <c r="B206" s="79"/>
      <c r="C206" s="80" t="s">
        <v>331</v>
      </c>
      <c r="D206" s="80"/>
      <c r="E206" s="120">
        <v>79671</v>
      </c>
      <c r="F206" s="120">
        <v>20728</v>
      </c>
      <c r="G206" s="120">
        <v>34556</v>
      </c>
      <c r="H206" s="25">
        <v>5300</v>
      </c>
      <c r="I206" s="430"/>
      <c r="J206" s="430"/>
      <c r="K206" s="430"/>
      <c r="L206" s="430"/>
      <c r="M206" s="430"/>
      <c r="N206" s="508"/>
      <c r="O206" s="528">
        <f t="shared" si="44"/>
        <v>140255</v>
      </c>
    </row>
    <row r="207" spans="1:15">
      <c r="A207" s="79"/>
      <c r="B207" s="79"/>
      <c r="C207" s="88" t="s">
        <v>389</v>
      </c>
      <c r="D207" s="80"/>
      <c r="E207" s="563">
        <v>89415</v>
      </c>
      <c r="F207" s="566">
        <v>22395</v>
      </c>
      <c r="G207" s="566">
        <v>29156</v>
      </c>
      <c r="H207" s="566">
        <v>6574</v>
      </c>
      <c r="I207" s="608"/>
      <c r="J207" s="609"/>
      <c r="K207" s="566"/>
      <c r="L207" s="566"/>
      <c r="M207" s="566"/>
      <c r="N207" s="608"/>
      <c r="O207" s="528">
        <f t="shared" si="44"/>
        <v>147540</v>
      </c>
    </row>
    <row r="208" spans="1:15">
      <c r="A208" s="79"/>
      <c r="B208" s="79"/>
      <c r="C208" s="88" t="s">
        <v>417</v>
      </c>
      <c r="D208" s="80"/>
      <c r="E208" s="474">
        <v>87561</v>
      </c>
      <c r="F208" s="474">
        <v>22079</v>
      </c>
      <c r="G208" s="474">
        <v>21251</v>
      </c>
      <c r="H208" s="228">
        <v>2203</v>
      </c>
      <c r="I208" s="607"/>
      <c r="J208" s="228"/>
      <c r="K208" s="474"/>
      <c r="L208" s="474"/>
      <c r="M208" s="228"/>
      <c r="N208" s="607"/>
      <c r="O208" s="528">
        <f t="shared" si="44"/>
        <v>133094</v>
      </c>
    </row>
    <row r="209" spans="1:15">
      <c r="A209" s="79"/>
      <c r="B209" s="79"/>
      <c r="C209" s="88" t="s">
        <v>419</v>
      </c>
      <c r="D209" s="80"/>
      <c r="E209" s="669">
        <f>IF(ISERROR(E208/E207),"",E208/E207)</f>
        <v>0.97926522395571214</v>
      </c>
      <c r="F209" s="669">
        <f t="shared" ref="F209:O209" si="47">IF(ISERROR(F208/F207),"",F208/F207)</f>
        <v>0.98588970752400085</v>
      </c>
      <c r="G209" s="669">
        <f t="shared" si="47"/>
        <v>0.72887227328851689</v>
      </c>
      <c r="H209" s="669">
        <f t="shared" si="47"/>
        <v>0.33510800121691514</v>
      </c>
      <c r="I209" s="669" t="str">
        <f t="shared" si="47"/>
        <v/>
      </c>
      <c r="J209" s="669" t="str">
        <f t="shared" si="47"/>
        <v/>
      </c>
      <c r="K209" s="669" t="str">
        <f t="shared" si="47"/>
        <v/>
      </c>
      <c r="L209" s="669" t="str">
        <f t="shared" si="47"/>
        <v/>
      </c>
      <c r="M209" s="669" t="str">
        <f t="shared" si="47"/>
        <v/>
      </c>
      <c r="N209" s="669" t="str">
        <f t="shared" si="47"/>
        <v/>
      </c>
      <c r="O209" s="669">
        <f t="shared" si="47"/>
        <v>0.90208756947268542</v>
      </c>
    </row>
    <row r="210" spans="1:15">
      <c r="A210" s="79"/>
      <c r="B210" s="79"/>
      <c r="C210" s="472" t="s">
        <v>329</v>
      </c>
      <c r="D210" s="476"/>
      <c r="E210" s="479">
        <v>8919</v>
      </c>
      <c r="F210" s="479">
        <v>2340</v>
      </c>
      <c r="G210" s="479"/>
      <c r="H210" s="479"/>
      <c r="I210" s="479"/>
      <c r="J210" s="479"/>
      <c r="K210" s="479"/>
      <c r="L210" s="479"/>
      <c r="M210" s="479"/>
      <c r="N210" s="518"/>
      <c r="O210" s="533">
        <f t="shared" ref="O210:O226" si="48">SUM(E210:N210)</f>
        <v>11259</v>
      </c>
    </row>
    <row r="211" spans="1:15">
      <c r="A211" s="79"/>
      <c r="B211" s="79"/>
      <c r="C211" s="79" t="s">
        <v>389</v>
      </c>
      <c r="D211" s="98"/>
      <c r="E211" s="563">
        <v>8919</v>
      </c>
      <c r="F211" s="563">
        <v>2340</v>
      </c>
      <c r="G211" s="563"/>
      <c r="H211" s="563"/>
      <c r="I211" s="566"/>
      <c r="J211" s="563"/>
      <c r="K211" s="563"/>
      <c r="L211" s="563"/>
      <c r="M211" s="563"/>
      <c r="N211" s="610"/>
      <c r="O211" s="528">
        <f t="shared" si="48"/>
        <v>11259</v>
      </c>
    </row>
    <row r="212" spans="1:15">
      <c r="A212" s="79"/>
      <c r="B212" s="79"/>
      <c r="C212" s="79" t="s">
        <v>417</v>
      </c>
      <c r="D212" s="98"/>
      <c r="E212" s="474">
        <v>9461</v>
      </c>
      <c r="F212" s="474">
        <v>2305</v>
      </c>
      <c r="G212" s="474"/>
      <c r="H212" s="474"/>
      <c r="I212" s="228"/>
      <c r="J212" s="474"/>
      <c r="K212" s="474"/>
      <c r="L212" s="474"/>
      <c r="M212" s="474"/>
      <c r="N212" s="607"/>
      <c r="O212" s="524">
        <f t="shared" si="48"/>
        <v>11766</v>
      </c>
    </row>
    <row r="213" spans="1:15">
      <c r="A213" s="79"/>
      <c r="B213" s="79"/>
      <c r="C213" s="433" t="s">
        <v>419</v>
      </c>
      <c r="D213" s="477"/>
      <c r="E213" s="665">
        <f>IF(ISERROR(E212/E211),"",E212/E211)</f>
        <v>1.0607691445229286</v>
      </c>
      <c r="F213" s="665">
        <f t="shared" ref="F213:O213" si="49">IF(ISERROR(F212/F211),"",F212/F211)</f>
        <v>0.9850427350427351</v>
      </c>
      <c r="G213" s="665" t="str">
        <f t="shared" si="49"/>
        <v/>
      </c>
      <c r="H213" s="665" t="str">
        <f t="shared" si="49"/>
        <v/>
      </c>
      <c r="I213" s="665" t="str">
        <f t="shared" si="49"/>
        <v/>
      </c>
      <c r="J213" s="665" t="str">
        <f t="shared" si="49"/>
        <v/>
      </c>
      <c r="K213" s="665" t="str">
        <f t="shared" si="49"/>
        <v/>
      </c>
      <c r="L213" s="665" t="str">
        <f t="shared" si="49"/>
        <v/>
      </c>
      <c r="M213" s="665" t="str">
        <f t="shared" si="49"/>
        <v/>
      </c>
      <c r="N213" s="665" t="str">
        <f t="shared" si="49"/>
        <v/>
      </c>
      <c r="O213" s="665">
        <f t="shared" si="49"/>
        <v>1.0450306421529443</v>
      </c>
    </row>
    <row r="214" spans="1:15">
      <c r="A214" s="79"/>
      <c r="B214" s="79"/>
      <c r="C214" s="84" t="s">
        <v>144</v>
      </c>
      <c r="D214" s="85"/>
      <c r="E214" s="25">
        <f>SUM(E218,E221,E224)</f>
        <v>1338</v>
      </c>
      <c r="F214" s="25">
        <f t="shared" ref="F214:O214" si="50">SUM(F218,F221,F224)</f>
        <v>361</v>
      </c>
      <c r="G214" s="25">
        <f t="shared" si="50"/>
        <v>5165</v>
      </c>
      <c r="H214" s="25">
        <f t="shared" si="50"/>
        <v>60</v>
      </c>
      <c r="I214" s="25">
        <f t="shared" si="50"/>
        <v>0</v>
      </c>
      <c r="J214" s="25">
        <f t="shared" si="50"/>
        <v>0</v>
      </c>
      <c r="K214" s="25">
        <f t="shared" si="50"/>
        <v>0</v>
      </c>
      <c r="L214" s="25">
        <f t="shared" si="50"/>
        <v>0</v>
      </c>
      <c r="M214" s="25">
        <f t="shared" si="50"/>
        <v>0</v>
      </c>
      <c r="N214" s="90">
        <f t="shared" si="50"/>
        <v>0</v>
      </c>
      <c r="O214" s="526">
        <f t="shared" si="50"/>
        <v>6924</v>
      </c>
    </row>
    <row r="215" spans="1:15">
      <c r="A215" s="79"/>
      <c r="B215" s="79"/>
      <c r="C215" s="84" t="s">
        <v>389</v>
      </c>
      <c r="D215" s="85"/>
      <c r="E215" s="25">
        <f>SUM(E219,E222,E225)</f>
        <v>1338</v>
      </c>
      <c r="F215" s="25">
        <f t="shared" ref="F215:O215" si="51">SUM(F219,F222,F225)</f>
        <v>361</v>
      </c>
      <c r="G215" s="25">
        <f t="shared" si="51"/>
        <v>5165</v>
      </c>
      <c r="H215" s="25">
        <f t="shared" si="51"/>
        <v>60</v>
      </c>
      <c r="I215" s="25">
        <f t="shared" si="51"/>
        <v>0</v>
      </c>
      <c r="J215" s="25">
        <f t="shared" si="51"/>
        <v>0</v>
      </c>
      <c r="K215" s="25">
        <f t="shared" si="51"/>
        <v>0</v>
      </c>
      <c r="L215" s="25">
        <f t="shared" si="51"/>
        <v>0</v>
      </c>
      <c r="M215" s="25">
        <f t="shared" si="51"/>
        <v>0</v>
      </c>
      <c r="N215" s="90">
        <f t="shared" si="51"/>
        <v>0</v>
      </c>
      <c r="O215" s="526">
        <f t="shared" si="51"/>
        <v>6924</v>
      </c>
    </row>
    <row r="216" spans="1:15">
      <c r="A216" s="79"/>
      <c r="B216" s="79"/>
      <c r="C216" s="84" t="s">
        <v>417</v>
      </c>
      <c r="D216" s="85"/>
      <c r="E216" s="26">
        <f>E220+E223+E226</f>
        <v>1338</v>
      </c>
      <c r="F216" s="26">
        <f t="shared" ref="F216:N216" si="52">F220+F223+F226</f>
        <v>325</v>
      </c>
      <c r="G216" s="26">
        <f t="shared" si="52"/>
        <v>4794</v>
      </c>
      <c r="H216" s="26">
        <f t="shared" si="52"/>
        <v>0</v>
      </c>
      <c r="I216" s="26">
        <f t="shared" si="52"/>
        <v>0</v>
      </c>
      <c r="J216" s="26">
        <f t="shared" si="52"/>
        <v>0</v>
      </c>
      <c r="K216" s="26">
        <f t="shared" si="52"/>
        <v>0</v>
      </c>
      <c r="L216" s="26">
        <f t="shared" si="52"/>
        <v>0</v>
      </c>
      <c r="M216" s="26">
        <f t="shared" si="52"/>
        <v>0</v>
      </c>
      <c r="N216" s="26">
        <f t="shared" si="52"/>
        <v>0</v>
      </c>
      <c r="O216" s="526">
        <f>SUM(E216:N216)</f>
        <v>6457</v>
      </c>
    </row>
    <row r="217" spans="1:15">
      <c r="A217" s="79"/>
      <c r="B217" s="79"/>
      <c r="C217" s="84" t="s">
        <v>419</v>
      </c>
      <c r="D217" s="85"/>
      <c r="E217" s="668">
        <f>IF(ISERROR(E216/E215),"",E216/E215)</f>
        <v>1</v>
      </c>
      <c r="F217" s="668">
        <f t="shared" ref="F217:O217" si="53">IF(ISERROR(F216/F215),"",F216/F215)</f>
        <v>0.90027700831024926</v>
      </c>
      <c r="G217" s="668">
        <f t="shared" si="53"/>
        <v>0.92817037754114229</v>
      </c>
      <c r="H217" s="668">
        <f t="shared" si="53"/>
        <v>0</v>
      </c>
      <c r="I217" s="668" t="str">
        <f t="shared" si="53"/>
        <v/>
      </c>
      <c r="J217" s="668" t="str">
        <f t="shared" si="53"/>
        <v/>
      </c>
      <c r="K217" s="668" t="str">
        <f t="shared" si="53"/>
        <v/>
      </c>
      <c r="L217" s="668" t="str">
        <f t="shared" si="53"/>
        <v/>
      </c>
      <c r="M217" s="668" t="str">
        <f t="shared" si="53"/>
        <v/>
      </c>
      <c r="N217" s="668" t="str">
        <f t="shared" si="53"/>
        <v/>
      </c>
      <c r="O217" s="668">
        <f t="shared" si="53"/>
        <v>0.93255343731946849</v>
      </c>
    </row>
    <row r="218" spans="1:15">
      <c r="A218" s="79"/>
      <c r="B218" s="79"/>
      <c r="C218" s="84"/>
      <c r="D218" s="85" t="s">
        <v>221</v>
      </c>
      <c r="E218" s="82"/>
      <c r="F218" s="82"/>
      <c r="G218" s="25">
        <v>3336</v>
      </c>
      <c r="H218" s="25">
        <v>60</v>
      </c>
      <c r="I218" s="82"/>
      <c r="J218" s="82"/>
      <c r="K218" s="82"/>
      <c r="L218" s="82"/>
      <c r="M218" s="82"/>
      <c r="N218" s="89"/>
      <c r="O218" s="528">
        <f t="shared" si="48"/>
        <v>3396</v>
      </c>
    </row>
    <row r="219" spans="1:15">
      <c r="A219" s="79"/>
      <c r="B219" s="79"/>
      <c r="C219" s="84"/>
      <c r="D219" s="85" t="s">
        <v>389</v>
      </c>
      <c r="E219" s="82"/>
      <c r="F219" s="82"/>
      <c r="G219" s="25">
        <v>3336</v>
      </c>
      <c r="H219" s="25">
        <v>60</v>
      </c>
      <c r="I219" s="82"/>
      <c r="J219" s="82"/>
      <c r="K219" s="82"/>
      <c r="L219" s="82"/>
      <c r="M219" s="82"/>
      <c r="N219" s="89"/>
      <c r="O219" s="528">
        <f t="shared" si="48"/>
        <v>3396</v>
      </c>
    </row>
    <row r="220" spans="1:15">
      <c r="A220" s="79"/>
      <c r="B220" s="79"/>
      <c r="C220" s="84"/>
      <c r="D220" s="85" t="s">
        <v>417</v>
      </c>
      <c r="E220" s="82"/>
      <c r="F220" s="82"/>
      <c r="G220" s="25">
        <v>2965</v>
      </c>
      <c r="H220" s="25"/>
      <c r="I220" s="82"/>
      <c r="J220" s="82"/>
      <c r="K220" s="82"/>
      <c r="L220" s="82"/>
      <c r="M220" s="82"/>
      <c r="N220" s="89"/>
      <c r="O220" s="528">
        <f t="shared" si="48"/>
        <v>2965</v>
      </c>
    </row>
    <row r="221" spans="1:15">
      <c r="A221" s="79"/>
      <c r="B221" s="79"/>
      <c r="C221" s="84"/>
      <c r="D221" s="85" t="s">
        <v>332</v>
      </c>
      <c r="E221" s="82"/>
      <c r="F221" s="82"/>
      <c r="G221" s="25">
        <v>1829</v>
      </c>
      <c r="H221" s="82"/>
      <c r="I221" s="82"/>
      <c r="J221" s="82"/>
      <c r="K221" s="82"/>
      <c r="L221" s="82"/>
      <c r="M221" s="82"/>
      <c r="N221" s="89"/>
      <c r="O221" s="528">
        <f t="shared" si="48"/>
        <v>1829</v>
      </c>
    </row>
    <row r="222" spans="1:15">
      <c r="A222" s="79"/>
      <c r="B222" s="79"/>
      <c r="C222" s="84"/>
      <c r="D222" s="85" t="s">
        <v>389</v>
      </c>
      <c r="E222" s="82"/>
      <c r="F222" s="82"/>
      <c r="G222" s="25">
        <v>1829</v>
      </c>
      <c r="H222" s="82"/>
      <c r="I222" s="82"/>
      <c r="J222" s="82"/>
      <c r="K222" s="82"/>
      <c r="L222" s="82"/>
      <c r="M222" s="82"/>
      <c r="N222" s="89"/>
      <c r="O222" s="528">
        <f t="shared" si="48"/>
        <v>1829</v>
      </c>
    </row>
    <row r="223" spans="1:15">
      <c r="A223" s="79"/>
      <c r="B223" s="79"/>
      <c r="C223" s="84"/>
      <c r="D223" s="85" t="s">
        <v>417</v>
      </c>
      <c r="E223" s="82"/>
      <c r="F223" s="82"/>
      <c r="G223" s="25">
        <v>1829</v>
      </c>
      <c r="H223" s="82"/>
      <c r="I223" s="82"/>
      <c r="J223" s="82"/>
      <c r="K223" s="82"/>
      <c r="L223" s="82"/>
      <c r="M223" s="82"/>
      <c r="N223" s="89"/>
      <c r="O223" s="528">
        <f t="shared" si="48"/>
        <v>1829</v>
      </c>
    </row>
    <row r="224" spans="1:15">
      <c r="A224" s="79"/>
      <c r="B224" s="79"/>
      <c r="C224" s="84"/>
      <c r="D224" s="85" t="s">
        <v>207</v>
      </c>
      <c r="E224" s="25">
        <v>1338</v>
      </c>
      <c r="F224" s="25">
        <v>361</v>
      </c>
      <c r="G224" s="25"/>
      <c r="H224" s="25"/>
      <c r="I224" s="25"/>
      <c r="J224" s="25"/>
      <c r="K224" s="25"/>
      <c r="L224" s="25"/>
      <c r="M224" s="25"/>
      <c r="N224" s="90"/>
      <c r="O224" s="528">
        <f t="shared" si="48"/>
        <v>1699</v>
      </c>
    </row>
    <row r="225" spans="1:15">
      <c r="A225" s="79"/>
      <c r="B225" s="79"/>
      <c r="C225" s="84"/>
      <c r="D225" s="85" t="s">
        <v>389</v>
      </c>
      <c r="E225" s="25">
        <v>1338</v>
      </c>
      <c r="F225" s="25">
        <v>361</v>
      </c>
      <c r="G225" s="25"/>
      <c r="H225" s="25"/>
      <c r="I225" s="25"/>
      <c r="J225" s="25"/>
      <c r="K225" s="25"/>
      <c r="L225" s="25"/>
      <c r="M225" s="25"/>
      <c r="N225" s="90"/>
      <c r="O225" s="528">
        <f t="shared" si="48"/>
        <v>1699</v>
      </c>
    </row>
    <row r="226" spans="1:15">
      <c r="A226" s="79"/>
      <c r="B226" s="79"/>
      <c r="C226" s="84"/>
      <c r="D226" s="85" t="s">
        <v>417</v>
      </c>
      <c r="E226" s="25">
        <v>1338</v>
      </c>
      <c r="F226" s="25">
        <v>325</v>
      </c>
      <c r="G226" s="25"/>
      <c r="H226" s="25"/>
      <c r="I226" s="25"/>
      <c r="J226" s="25"/>
      <c r="K226" s="25"/>
      <c r="L226" s="25"/>
      <c r="M226" s="25"/>
      <c r="N226" s="90"/>
      <c r="O226" s="528">
        <f t="shared" si="48"/>
        <v>1663</v>
      </c>
    </row>
    <row r="227" spans="1:15">
      <c r="A227" s="79"/>
      <c r="B227" s="79"/>
      <c r="C227" s="472" t="s">
        <v>333</v>
      </c>
      <c r="D227" s="478"/>
      <c r="E227" s="432">
        <v>4634</v>
      </c>
      <c r="F227" s="432">
        <v>1206</v>
      </c>
      <c r="G227" s="432">
        <v>300</v>
      </c>
      <c r="H227" s="432"/>
      <c r="I227" s="432"/>
      <c r="J227" s="432"/>
      <c r="K227" s="432"/>
      <c r="L227" s="432"/>
      <c r="M227" s="432"/>
      <c r="N227" s="517"/>
      <c r="O227" s="533">
        <f>SUM(E227:N227)</f>
        <v>6140</v>
      </c>
    </row>
    <row r="228" spans="1:15">
      <c r="A228" s="79"/>
      <c r="B228" s="79"/>
      <c r="C228" s="79" t="s">
        <v>389</v>
      </c>
      <c r="D228" s="80"/>
      <c r="E228" s="55">
        <v>4634</v>
      </c>
      <c r="F228" s="25">
        <v>1206</v>
      </c>
      <c r="G228" s="25">
        <v>300</v>
      </c>
      <c r="H228" s="25"/>
      <c r="I228" s="25"/>
      <c r="J228" s="25"/>
      <c r="K228" s="25"/>
      <c r="L228" s="25"/>
      <c r="M228" s="25"/>
      <c r="N228" s="553"/>
      <c r="O228" s="528">
        <f>SUM(E228:N228)</f>
        <v>6140</v>
      </c>
    </row>
    <row r="229" spans="1:15">
      <c r="A229" s="79"/>
      <c r="B229" s="79"/>
      <c r="C229" s="79" t="s">
        <v>417</v>
      </c>
      <c r="D229" s="80"/>
      <c r="E229" s="26">
        <v>4047</v>
      </c>
      <c r="F229" s="26">
        <v>1133</v>
      </c>
      <c r="G229" s="26">
        <v>49</v>
      </c>
      <c r="H229" s="26"/>
      <c r="I229" s="26"/>
      <c r="J229" s="26"/>
      <c r="K229" s="26"/>
      <c r="L229" s="26"/>
      <c r="M229" s="26"/>
      <c r="N229" s="515"/>
      <c r="O229" s="528">
        <f>SUM(E229:N229)</f>
        <v>5229</v>
      </c>
    </row>
    <row r="230" spans="1:15">
      <c r="A230" s="79"/>
      <c r="B230" s="79"/>
      <c r="C230" s="433" t="s">
        <v>419</v>
      </c>
      <c r="D230" s="358"/>
      <c r="E230" s="670">
        <f>IF(ISERROR(E229/E228),"",E229/E228)</f>
        <v>0.87332757876564526</v>
      </c>
      <c r="F230" s="670">
        <f t="shared" ref="F230:O230" si="54">IF(ISERROR(F229/F228),"",F229/F228)</f>
        <v>0.93946932006633499</v>
      </c>
      <c r="G230" s="670">
        <f t="shared" si="54"/>
        <v>0.16333333333333333</v>
      </c>
      <c r="H230" s="670" t="str">
        <f t="shared" si="54"/>
        <v/>
      </c>
      <c r="I230" s="670" t="str">
        <f t="shared" si="54"/>
        <v/>
      </c>
      <c r="J230" s="670" t="str">
        <f t="shared" si="54"/>
        <v/>
      </c>
      <c r="K230" s="670" t="str">
        <f t="shared" si="54"/>
        <v/>
      </c>
      <c r="L230" s="670" t="str">
        <f t="shared" si="54"/>
        <v/>
      </c>
      <c r="M230" s="670" t="str">
        <f t="shared" si="54"/>
        <v/>
      </c>
      <c r="N230" s="670" t="str">
        <f t="shared" si="54"/>
        <v/>
      </c>
      <c r="O230" s="670">
        <f t="shared" si="54"/>
        <v>0.85162866449511399</v>
      </c>
    </row>
    <row r="231" spans="1:15">
      <c r="A231" s="79"/>
      <c r="B231" s="79"/>
      <c r="C231" s="79" t="s">
        <v>341</v>
      </c>
      <c r="D231" s="80"/>
      <c r="E231" s="55">
        <v>1775</v>
      </c>
      <c r="F231" s="25">
        <v>480</v>
      </c>
      <c r="G231" s="25"/>
      <c r="H231" s="25"/>
      <c r="I231" s="25"/>
      <c r="J231" s="25"/>
      <c r="K231" s="25"/>
      <c r="L231" s="25"/>
      <c r="M231" s="25"/>
      <c r="N231" s="90"/>
      <c r="O231" s="528">
        <f>SUM(E231:N231)</f>
        <v>2255</v>
      </c>
    </row>
    <row r="232" spans="1:15">
      <c r="A232" s="79"/>
      <c r="B232" s="79"/>
      <c r="C232" s="79" t="s">
        <v>389</v>
      </c>
      <c r="D232" s="80"/>
      <c r="E232" s="25">
        <v>83</v>
      </c>
      <c r="F232" s="25">
        <v>22</v>
      </c>
      <c r="G232" s="25"/>
      <c r="H232" s="25"/>
      <c r="I232" s="25"/>
      <c r="J232" s="25"/>
      <c r="K232" s="55"/>
      <c r="L232" s="25"/>
      <c r="M232" s="55"/>
      <c r="N232" s="91"/>
      <c r="O232" s="528">
        <f>SUM(E232:N232)</f>
        <v>105</v>
      </c>
    </row>
    <row r="233" spans="1:15">
      <c r="A233" s="79"/>
      <c r="B233" s="79"/>
      <c r="C233" s="79" t="s">
        <v>417</v>
      </c>
      <c r="D233" s="80"/>
      <c r="E233" s="437">
        <v>93</v>
      </c>
      <c r="F233" s="26">
        <v>14</v>
      </c>
      <c r="G233" s="437"/>
      <c r="H233" s="26"/>
      <c r="I233" s="437"/>
      <c r="J233" s="26"/>
      <c r="K233" s="437"/>
      <c r="L233" s="26"/>
      <c r="M233" s="437"/>
      <c r="N233" s="295"/>
      <c r="O233" s="524">
        <f>SUM(E233:N233)</f>
        <v>107</v>
      </c>
    </row>
    <row r="234" spans="1:15" ht="13.5" thickBot="1">
      <c r="A234" s="79"/>
      <c r="B234" s="79"/>
      <c r="C234" s="79" t="s">
        <v>419</v>
      </c>
      <c r="D234" s="80"/>
      <c r="E234" s="671">
        <f>IF(ISERROR(E233/E232),"",E233/E232)</f>
        <v>1.1204819277108433</v>
      </c>
      <c r="F234" s="671">
        <f t="shared" ref="F234:O234" si="55">IF(ISERROR(F233/F232),"",F233/F232)</f>
        <v>0.63636363636363635</v>
      </c>
      <c r="G234" s="671" t="str">
        <f t="shared" si="55"/>
        <v/>
      </c>
      <c r="H234" s="671" t="str">
        <f t="shared" si="55"/>
        <v/>
      </c>
      <c r="I234" s="671" t="str">
        <f t="shared" si="55"/>
        <v/>
      </c>
      <c r="J234" s="671" t="str">
        <f t="shared" si="55"/>
        <v/>
      </c>
      <c r="K234" s="671" t="str">
        <f t="shared" si="55"/>
        <v/>
      </c>
      <c r="L234" s="671" t="str">
        <f t="shared" si="55"/>
        <v/>
      </c>
      <c r="M234" s="671" t="str">
        <f t="shared" si="55"/>
        <v/>
      </c>
      <c r="N234" s="671" t="str">
        <f t="shared" si="55"/>
        <v/>
      </c>
      <c r="O234" s="671">
        <f t="shared" si="55"/>
        <v>1.019047619047619</v>
      </c>
    </row>
    <row r="235" spans="1:15">
      <c r="A235" s="611" t="s">
        <v>356</v>
      </c>
      <c r="B235" s="612"/>
      <c r="C235" s="612"/>
      <c r="D235" s="613"/>
      <c r="E235" s="614"/>
      <c r="F235" s="615"/>
      <c r="G235" s="614"/>
      <c r="H235" s="615"/>
      <c r="I235" s="614"/>
      <c r="J235" s="615"/>
      <c r="K235" s="615"/>
      <c r="L235" s="615"/>
      <c r="M235" s="614"/>
      <c r="N235" s="616"/>
      <c r="O235" s="617"/>
    </row>
    <row r="236" spans="1:15">
      <c r="A236" s="1031" t="s">
        <v>209</v>
      </c>
      <c r="B236" s="1032"/>
      <c r="C236" s="1032"/>
      <c r="D236" s="1033"/>
      <c r="E236" s="494">
        <f>SUM(E197,E201,E206,E210,E214,E227,E231)</f>
        <v>105367</v>
      </c>
      <c r="F236" s="494">
        <f t="shared" ref="F236:O236" si="56">SUM(F197,F201,F206,F210,F214,F227,F231)</f>
        <v>27552</v>
      </c>
      <c r="G236" s="494">
        <f t="shared" si="56"/>
        <v>47291</v>
      </c>
      <c r="H236" s="494">
        <f t="shared" si="56"/>
        <v>5360</v>
      </c>
      <c r="I236" s="494">
        <f t="shared" si="56"/>
        <v>0</v>
      </c>
      <c r="J236" s="494">
        <f t="shared" si="56"/>
        <v>0</v>
      </c>
      <c r="K236" s="494">
        <f t="shared" si="56"/>
        <v>0</v>
      </c>
      <c r="L236" s="494">
        <f t="shared" si="56"/>
        <v>0</v>
      </c>
      <c r="M236" s="494">
        <f t="shared" si="56"/>
        <v>0</v>
      </c>
      <c r="N236" s="519">
        <f t="shared" si="56"/>
        <v>0</v>
      </c>
      <c r="O236" s="618">
        <f t="shared" si="56"/>
        <v>185570</v>
      </c>
    </row>
    <row r="237" spans="1:15">
      <c r="A237" s="590" t="s">
        <v>387</v>
      </c>
      <c r="B237" s="79"/>
      <c r="C237" s="79"/>
      <c r="D237" s="98"/>
      <c r="E237" s="25">
        <f>SUM(E198,E202,E207,E211,E215,E228,E232)</f>
        <v>113419</v>
      </c>
      <c r="F237" s="25">
        <f t="shared" ref="F237:O237" si="57">SUM(F198,F202,F207,F211,F215,F228,F232)</f>
        <v>28761</v>
      </c>
      <c r="G237" s="25">
        <f t="shared" si="57"/>
        <v>41891</v>
      </c>
      <c r="H237" s="25">
        <f t="shared" si="57"/>
        <v>6634</v>
      </c>
      <c r="I237" s="25">
        <f t="shared" si="57"/>
        <v>0</v>
      </c>
      <c r="J237" s="25">
        <f t="shared" si="57"/>
        <v>0</v>
      </c>
      <c r="K237" s="25">
        <f t="shared" si="57"/>
        <v>0</v>
      </c>
      <c r="L237" s="25">
        <f t="shared" si="57"/>
        <v>0</v>
      </c>
      <c r="M237" s="25">
        <f t="shared" si="57"/>
        <v>0</v>
      </c>
      <c r="N237" s="553">
        <f t="shared" si="57"/>
        <v>0</v>
      </c>
      <c r="O237" s="604">
        <f t="shared" si="57"/>
        <v>190705</v>
      </c>
    </row>
    <row r="238" spans="1:15">
      <c r="A238" s="590" t="s">
        <v>420</v>
      </c>
      <c r="B238" s="79"/>
      <c r="C238" s="79"/>
      <c r="D238" s="98"/>
      <c r="E238" s="26">
        <f>E199+E203+E208+E212+E216+E229+E233</f>
        <v>111548</v>
      </c>
      <c r="F238" s="26">
        <f t="shared" ref="F238:O238" si="58">F199+F203+F208+F212+F216+F229+F233</f>
        <v>28091</v>
      </c>
      <c r="G238" s="26">
        <f t="shared" si="58"/>
        <v>33717</v>
      </c>
      <c r="H238" s="26">
        <f t="shared" si="58"/>
        <v>2203</v>
      </c>
      <c r="I238" s="26">
        <f t="shared" si="58"/>
        <v>0</v>
      </c>
      <c r="J238" s="26">
        <f t="shared" si="58"/>
        <v>0</v>
      </c>
      <c r="K238" s="26">
        <f t="shared" si="58"/>
        <v>0</v>
      </c>
      <c r="L238" s="26">
        <f t="shared" si="58"/>
        <v>0</v>
      </c>
      <c r="M238" s="26">
        <f t="shared" si="58"/>
        <v>0</v>
      </c>
      <c r="N238" s="26">
        <f t="shared" si="58"/>
        <v>0</v>
      </c>
      <c r="O238" s="26">
        <f t="shared" si="58"/>
        <v>175559</v>
      </c>
    </row>
    <row r="239" spans="1:15" ht="13.5" thickBot="1">
      <c r="A239" s="591" t="s">
        <v>419</v>
      </c>
      <c r="B239" s="592"/>
      <c r="C239" s="592"/>
      <c r="D239" s="593"/>
      <c r="E239" s="672">
        <f>IF(ISERROR(E238/E237),"",E238/E237)</f>
        <v>0.9835036457736358</v>
      </c>
      <c r="F239" s="672">
        <f t="shared" ref="F239:O239" si="59">IF(ISERROR(F238/F237),"",F238/F237)</f>
        <v>0.97670456520983273</v>
      </c>
      <c r="G239" s="672">
        <f t="shared" si="59"/>
        <v>0.80487455539375996</v>
      </c>
      <c r="H239" s="672">
        <f t="shared" si="59"/>
        <v>0.33207717817304794</v>
      </c>
      <c r="I239" s="672" t="str">
        <f t="shared" si="59"/>
        <v/>
      </c>
      <c r="J239" s="672" t="str">
        <f t="shared" si="59"/>
        <v/>
      </c>
      <c r="K239" s="672" t="str">
        <f t="shared" si="59"/>
        <v/>
      </c>
      <c r="L239" s="672" t="str">
        <f t="shared" si="59"/>
        <v/>
      </c>
      <c r="M239" s="672" t="str">
        <f t="shared" si="59"/>
        <v/>
      </c>
      <c r="N239" s="672" t="str">
        <f t="shared" si="59"/>
        <v/>
      </c>
      <c r="O239" s="672">
        <f t="shared" si="59"/>
        <v>0.92057890459086023</v>
      </c>
    </row>
    <row r="240" spans="1:15" ht="13.5" thickBot="1">
      <c r="A240" s="79"/>
      <c r="B240" s="79"/>
      <c r="C240" s="79"/>
      <c r="D240" s="98"/>
      <c r="E240" s="82"/>
      <c r="F240" s="82"/>
      <c r="G240" s="82"/>
      <c r="H240" s="82"/>
      <c r="I240" s="82"/>
      <c r="J240" s="82"/>
      <c r="K240" s="82"/>
      <c r="L240" s="82"/>
      <c r="M240" s="82"/>
      <c r="N240" s="89"/>
      <c r="O240" s="522"/>
    </row>
    <row r="241" spans="1:15">
      <c r="A241" s="624" t="s">
        <v>124</v>
      </c>
      <c r="B241" s="625"/>
      <c r="C241" s="625"/>
      <c r="D241" s="626"/>
      <c r="E241" s="627"/>
      <c r="F241" s="492"/>
      <c r="G241" s="492"/>
      <c r="H241" s="492"/>
      <c r="I241" s="492"/>
      <c r="J241" s="492"/>
      <c r="K241" s="492"/>
      <c r="L241" s="492"/>
      <c r="M241" s="492"/>
      <c r="N241" s="628"/>
      <c r="O241" s="629"/>
    </row>
    <row r="242" spans="1:15">
      <c r="A242" s="1023" t="s">
        <v>125</v>
      </c>
      <c r="B242" s="1024"/>
      <c r="C242" s="1024"/>
      <c r="D242" s="1026"/>
      <c r="E242" s="37">
        <v>50667</v>
      </c>
      <c r="F242" s="55">
        <v>13506</v>
      </c>
      <c r="G242" s="25">
        <v>34170</v>
      </c>
      <c r="H242" s="25">
        <v>0</v>
      </c>
      <c r="I242" s="430"/>
      <c r="J242" s="430"/>
      <c r="K242" s="430"/>
      <c r="L242" s="25"/>
      <c r="M242" s="25"/>
      <c r="N242" s="508"/>
      <c r="O242" s="630">
        <f>SUM(E242:N242)</f>
        <v>98343</v>
      </c>
    </row>
    <row r="243" spans="1:15">
      <c r="A243" s="590" t="s">
        <v>387</v>
      </c>
      <c r="B243" s="79"/>
      <c r="C243" s="79"/>
      <c r="D243" s="98"/>
      <c r="E243" s="25">
        <v>58224</v>
      </c>
      <c r="F243" s="25">
        <v>14515</v>
      </c>
      <c r="G243" s="25">
        <v>34170</v>
      </c>
      <c r="H243" s="25">
        <v>1362</v>
      </c>
      <c r="I243" s="25"/>
      <c r="J243" s="25"/>
      <c r="K243" s="25"/>
      <c r="L243" s="25"/>
      <c r="M243" s="25"/>
      <c r="N243" s="553"/>
      <c r="O243" s="630">
        <f>SUM(E243:N243)</f>
        <v>108271</v>
      </c>
    </row>
    <row r="244" spans="1:15">
      <c r="A244" s="590" t="s">
        <v>420</v>
      </c>
      <c r="B244" s="79"/>
      <c r="C244" s="79"/>
      <c r="D244" s="98"/>
      <c r="E244" s="26">
        <v>56689</v>
      </c>
      <c r="F244" s="26">
        <v>14153</v>
      </c>
      <c r="G244" s="26">
        <v>29777</v>
      </c>
      <c r="H244" s="26">
        <v>1522</v>
      </c>
      <c r="I244" s="26"/>
      <c r="J244" s="26"/>
      <c r="K244" s="26"/>
      <c r="L244" s="26"/>
      <c r="M244" s="26">
        <v>373</v>
      </c>
      <c r="N244" s="515"/>
      <c r="O244" s="631">
        <f>SUM(E244:N244)</f>
        <v>102514</v>
      </c>
    </row>
    <row r="245" spans="1:15" ht="13.5" thickBot="1">
      <c r="A245" s="591" t="s">
        <v>419</v>
      </c>
      <c r="B245" s="592"/>
      <c r="C245" s="592"/>
      <c r="D245" s="593"/>
      <c r="E245" s="672">
        <f>IF(ISERROR(E244/E243),"",E244/E243)</f>
        <v>0.97363630118164335</v>
      </c>
      <c r="F245" s="672">
        <f t="shared" ref="F245:O245" si="60">IF(ISERROR(F244/F243),"",F244/F243)</f>
        <v>0.97506028246641407</v>
      </c>
      <c r="G245" s="672">
        <f t="shared" si="60"/>
        <v>0.87143693298214808</v>
      </c>
      <c r="H245" s="672">
        <f t="shared" si="60"/>
        <v>1.117474302496329</v>
      </c>
      <c r="I245" s="672" t="str">
        <f t="shared" si="60"/>
        <v/>
      </c>
      <c r="J245" s="672" t="str">
        <f t="shared" si="60"/>
        <v/>
      </c>
      <c r="K245" s="672" t="str">
        <f t="shared" si="60"/>
        <v/>
      </c>
      <c r="L245" s="672" t="str">
        <f t="shared" si="60"/>
        <v/>
      </c>
      <c r="M245" s="672" t="str">
        <f t="shared" si="60"/>
        <v/>
      </c>
      <c r="N245" s="672" t="str">
        <f t="shared" si="60"/>
        <v/>
      </c>
      <c r="O245" s="672">
        <f t="shared" si="60"/>
        <v>0.94682786711123013</v>
      </c>
    </row>
    <row r="246" spans="1:15" ht="13.5" thickBot="1">
      <c r="A246" s="79"/>
      <c r="B246" s="79"/>
      <c r="C246" s="79"/>
      <c r="D246" s="98"/>
      <c r="E246" s="82"/>
      <c r="F246" s="82"/>
      <c r="G246" s="82"/>
      <c r="H246" s="82"/>
      <c r="I246" s="82"/>
      <c r="J246" s="82"/>
      <c r="K246" s="82"/>
      <c r="L246" s="82"/>
      <c r="M246" s="82"/>
      <c r="N246" s="89"/>
      <c r="O246" s="522"/>
    </row>
    <row r="247" spans="1:15">
      <c r="A247" s="624" t="s">
        <v>128</v>
      </c>
      <c r="B247" s="633"/>
      <c r="C247" s="633"/>
      <c r="D247" s="634"/>
      <c r="E247" s="635"/>
      <c r="F247" s="492"/>
      <c r="G247" s="492"/>
      <c r="H247" s="492"/>
      <c r="I247" s="492"/>
      <c r="J247" s="492"/>
      <c r="K247" s="492"/>
      <c r="L247" s="492"/>
      <c r="M247" s="492"/>
      <c r="N247" s="628"/>
      <c r="O247" s="629"/>
    </row>
    <row r="248" spans="1:15">
      <c r="A248" s="636" t="s">
        <v>385</v>
      </c>
      <c r="B248" s="99"/>
      <c r="C248" s="99"/>
      <c r="D248" s="100"/>
      <c r="E248" s="101"/>
      <c r="F248" s="82"/>
      <c r="G248" s="25">
        <v>800</v>
      </c>
      <c r="H248" s="82"/>
      <c r="I248" s="82"/>
      <c r="J248" s="82"/>
      <c r="K248" s="82"/>
      <c r="L248" s="82"/>
      <c r="M248" s="82"/>
      <c r="N248" s="89"/>
      <c r="O248" s="637"/>
    </row>
    <row r="249" spans="1:15">
      <c r="A249" s="1023" t="s">
        <v>125</v>
      </c>
      <c r="B249" s="1024"/>
      <c r="C249" s="1024"/>
      <c r="D249" s="1026"/>
      <c r="E249" s="25">
        <v>24291</v>
      </c>
      <c r="F249" s="25">
        <v>6419</v>
      </c>
      <c r="G249" s="25">
        <v>35994</v>
      </c>
      <c r="H249" s="25">
        <v>0</v>
      </c>
      <c r="I249" s="25"/>
      <c r="J249" s="25"/>
      <c r="K249" s="25"/>
      <c r="L249" s="25"/>
      <c r="M249" s="25"/>
      <c r="N249" s="90"/>
      <c r="O249" s="630">
        <f>SUM(E249:N249)</f>
        <v>66704</v>
      </c>
    </row>
    <row r="250" spans="1:15">
      <c r="A250" s="590" t="s">
        <v>387</v>
      </c>
      <c r="B250" s="72"/>
      <c r="C250" s="72"/>
      <c r="D250" s="70"/>
      <c r="E250" s="25">
        <v>33718</v>
      </c>
      <c r="F250" s="25">
        <v>8525</v>
      </c>
      <c r="G250" s="25">
        <v>39146</v>
      </c>
      <c r="H250" s="25">
        <v>579</v>
      </c>
      <c r="I250" s="25"/>
      <c r="J250" s="25"/>
      <c r="K250" s="25"/>
      <c r="L250" s="25"/>
      <c r="M250" s="25"/>
      <c r="N250" s="90"/>
      <c r="O250" s="630">
        <f>SUM(E250:N250)</f>
        <v>81968</v>
      </c>
    </row>
    <row r="251" spans="1:15">
      <c r="A251" s="590" t="s">
        <v>420</v>
      </c>
      <c r="B251" s="72"/>
      <c r="C251" s="72"/>
      <c r="D251" s="71"/>
      <c r="E251" s="26">
        <v>30045</v>
      </c>
      <c r="F251" s="26">
        <v>6733</v>
      </c>
      <c r="G251" s="26">
        <v>39754</v>
      </c>
      <c r="H251" s="26">
        <v>825</v>
      </c>
      <c r="I251" s="515"/>
      <c r="J251" s="640"/>
      <c r="K251" s="26"/>
      <c r="L251" s="26"/>
      <c r="M251" s="26">
        <v>842</v>
      </c>
      <c r="N251" s="583"/>
      <c r="O251" s="631">
        <f>SUM(E251:N251)</f>
        <v>78199</v>
      </c>
    </row>
    <row r="252" spans="1:15" ht="13.5" thickBot="1">
      <c r="A252" s="591" t="s">
        <v>419</v>
      </c>
      <c r="B252" s="638"/>
      <c r="C252" s="638"/>
      <c r="D252" s="639"/>
      <c r="E252" s="672">
        <f>IF(ISERROR(E251/E250),"",E251/E250)</f>
        <v>0.89106708582952721</v>
      </c>
      <c r="F252" s="672">
        <f t="shared" ref="F252:O252" si="61">IF(ISERROR(F251/F250),"",F251/F250)</f>
        <v>0.78979472140762463</v>
      </c>
      <c r="G252" s="672">
        <f t="shared" si="61"/>
        <v>1.0155315996525827</v>
      </c>
      <c r="H252" s="672">
        <f t="shared" si="61"/>
        <v>1.4248704663212435</v>
      </c>
      <c r="I252" s="672" t="str">
        <f t="shared" si="61"/>
        <v/>
      </c>
      <c r="J252" s="672" t="str">
        <f t="shared" si="61"/>
        <v/>
      </c>
      <c r="K252" s="672" t="str">
        <f t="shared" si="61"/>
        <v/>
      </c>
      <c r="L252" s="672" t="str">
        <f t="shared" si="61"/>
        <v/>
      </c>
      <c r="M252" s="672" t="str">
        <f t="shared" si="61"/>
        <v/>
      </c>
      <c r="N252" s="672" t="str">
        <f t="shared" si="61"/>
        <v/>
      </c>
      <c r="O252" s="672">
        <f t="shared" si="61"/>
        <v>0.95401864142104231</v>
      </c>
    </row>
    <row r="253" spans="1:15" ht="13.5" thickBot="1">
      <c r="A253" s="79"/>
      <c r="B253" s="79"/>
      <c r="C253" s="79"/>
      <c r="D253" s="98"/>
      <c r="E253" s="82"/>
      <c r="F253" s="82"/>
      <c r="G253" s="82"/>
      <c r="H253" s="82"/>
      <c r="I253" s="89"/>
      <c r="J253" s="632"/>
      <c r="K253" s="82"/>
      <c r="L253" s="82"/>
      <c r="M253" s="82"/>
      <c r="N253" s="89"/>
      <c r="O253" s="522"/>
    </row>
    <row r="254" spans="1:15">
      <c r="A254" s="584" t="s">
        <v>167</v>
      </c>
      <c r="B254" s="585"/>
      <c r="C254" s="585"/>
      <c r="D254" s="586"/>
      <c r="E254" s="587">
        <f>SUM(E242,E249)</f>
        <v>74958</v>
      </c>
      <c r="F254" s="587">
        <f t="shared" ref="F254:O254" si="62">SUM(F242,F249)</f>
        <v>19925</v>
      </c>
      <c r="G254" s="587">
        <f t="shared" si="62"/>
        <v>70164</v>
      </c>
      <c r="H254" s="587">
        <f t="shared" si="62"/>
        <v>0</v>
      </c>
      <c r="I254" s="588">
        <f t="shared" si="62"/>
        <v>0</v>
      </c>
      <c r="J254" s="641">
        <f t="shared" si="62"/>
        <v>0</v>
      </c>
      <c r="K254" s="587">
        <f t="shared" si="62"/>
        <v>0</v>
      </c>
      <c r="L254" s="587">
        <f t="shared" si="62"/>
        <v>0</v>
      </c>
      <c r="M254" s="587">
        <f t="shared" si="62"/>
        <v>0</v>
      </c>
      <c r="N254" s="588">
        <f t="shared" si="62"/>
        <v>0</v>
      </c>
      <c r="O254" s="589">
        <f t="shared" si="62"/>
        <v>165047</v>
      </c>
    </row>
    <row r="255" spans="1:15">
      <c r="A255" s="643" t="s">
        <v>387</v>
      </c>
      <c r="B255" s="619"/>
      <c r="C255" s="619"/>
      <c r="D255" s="97"/>
      <c r="E255" s="25">
        <f>SUM(E250,E243)</f>
        <v>91942</v>
      </c>
      <c r="F255" s="25">
        <f t="shared" ref="F255:O255" si="63">SUM(F250,F243)</f>
        <v>23040</v>
      </c>
      <c r="G255" s="25">
        <f t="shared" si="63"/>
        <v>73316</v>
      </c>
      <c r="H255" s="25">
        <f t="shared" si="63"/>
        <v>1941</v>
      </c>
      <c r="I255" s="25">
        <f t="shared" si="63"/>
        <v>0</v>
      </c>
      <c r="J255" s="25">
        <f t="shared" si="63"/>
        <v>0</v>
      </c>
      <c r="K255" s="25">
        <f t="shared" si="63"/>
        <v>0</v>
      </c>
      <c r="L255" s="25">
        <f t="shared" si="63"/>
        <v>0</v>
      </c>
      <c r="M255" s="25">
        <f t="shared" si="63"/>
        <v>0</v>
      </c>
      <c r="N255" s="90">
        <f t="shared" si="63"/>
        <v>0</v>
      </c>
      <c r="O255" s="604">
        <f t="shared" si="63"/>
        <v>190239</v>
      </c>
    </row>
    <row r="256" spans="1:15">
      <c r="A256" s="643" t="s">
        <v>420</v>
      </c>
      <c r="B256" s="619"/>
      <c r="C256" s="619"/>
      <c r="D256" s="97"/>
      <c r="E256" s="26">
        <f>E244+E251</f>
        <v>86734</v>
      </c>
      <c r="F256" s="26">
        <f t="shared" ref="F256:O256" si="64">F244+F251</f>
        <v>20886</v>
      </c>
      <c r="G256" s="26">
        <f t="shared" si="64"/>
        <v>69531</v>
      </c>
      <c r="H256" s="26">
        <f t="shared" si="64"/>
        <v>2347</v>
      </c>
      <c r="I256" s="26">
        <f t="shared" si="64"/>
        <v>0</v>
      </c>
      <c r="J256" s="26">
        <f t="shared" si="64"/>
        <v>0</v>
      </c>
      <c r="K256" s="26">
        <f t="shared" si="64"/>
        <v>0</v>
      </c>
      <c r="L256" s="26">
        <f t="shared" si="64"/>
        <v>0</v>
      </c>
      <c r="M256" s="26">
        <f t="shared" si="64"/>
        <v>1215</v>
      </c>
      <c r="N256" s="26">
        <f t="shared" si="64"/>
        <v>0</v>
      </c>
      <c r="O256" s="26">
        <f t="shared" si="64"/>
        <v>180713</v>
      </c>
    </row>
    <row r="257" spans="1:15" ht="13.5" thickBot="1">
      <c r="A257" s="644" t="s">
        <v>419</v>
      </c>
      <c r="B257" s="495"/>
      <c r="C257" s="495"/>
      <c r="D257" s="642"/>
      <c r="E257" s="672">
        <f>IF(ISERROR(E256/E255),"",E256/E255)</f>
        <v>0.943355593743882</v>
      </c>
      <c r="F257" s="672">
        <f t="shared" ref="F257:O257" si="65">IF(ISERROR(F256/F255),"",F256/F255)</f>
        <v>0.90651041666666665</v>
      </c>
      <c r="G257" s="672">
        <f t="shared" si="65"/>
        <v>0.94837416116536633</v>
      </c>
      <c r="H257" s="672">
        <f t="shared" si="65"/>
        <v>1.2091705306543019</v>
      </c>
      <c r="I257" s="672" t="str">
        <f t="shared" si="65"/>
        <v/>
      </c>
      <c r="J257" s="672" t="str">
        <f t="shared" si="65"/>
        <v/>
      </c>
      <c r="K257" s="672" t="str">
        <f t="shared" si="65"/>
        <v/>
      </c>
      <c r="L257" s="672" t="str">
        <f t="shared" si="65"/>
        <v/>
      </c>
      <c r="M257" s="672" t="str">
        <f t="shared" si="65"/>
        <v/>
      </c>
      <c r="N257" s="672" t="str">
        <f t="shared" si="65"/>
        <v/>
      </c>
      <c r="O257" s="672">
        <f t="shared" si="65"/>
        <v>0.94992614553272459</v>
      </c>
    </row>
    <row r="258" spans="1:15" ht="13.5" thickBot="1">
      <c r="A258" s="619"/>
      <c r="B258" s="619"/>
      <c r="C258" s="619"/>
      <c r="D258" s="97"/>
      <c r="E258" s="26"/>
      <c r="F258" s="26"/>
      <c r="G258" s="26"/>
      <c r="H258" s="26"/>
      <c r="I258" s="515"/>
      <c r="J258" s="437"/>
      <c r="K258" s="26"/>
      <c r="L258" s="26"/>
      <c r="M258" s="26"/>
      <c r="N258" s="515"/>
      <c r="O258" s="527"/>
    </row>
    <row r="259" spans="1:15">
      <c r="A259" s="584" t="s">
        <v>129</v>
      </c>
      <c r="B259" s="585"/>
      <c r="C259" s="585"/>
      <c r="D259" s="586"/>
      <c r="E259" s="587">
        <f t="shared" ref="E259:O259" si="66">SUM(E254,E191,E236)</f>
        <v>180325</v>
      </c>
      <c r="F259" s="587">
        <f t="shared" si="66"/>
        <v>47718</v>
      </c>
      <c r="G259" s="587">
        <f t="shared" si="66"/>
        <v>141643</v>
      </c>
      <c r="H259" s="587">
        <f t="shared" si="66"/>
        <v>13260</v>
      </c>
      <c r="I259" s="588">
        <f t="shared" si="66"/>
        <v>21008</v>
      </c>
      <c r="J259" s="641">
        <f t="shared" si="66"/>
        <v>89870</v>
      </c>
      <c r="K259" s="587">
        <f t="shared" si="66"/>
        <v>27072</v>
      </c>
      <c r="L259" s="587">
        <f t="shared" si="66"/>
        <v>32000</v>
      </c>
      <c r="M259" s="587">
        <f t="shared" si="66"/>
        <v>34120</v>
      </c>
      <c r="N259" s="588">
        <f t="shared" si="66"/>
        <v>400000</v>
      </c>
      <c r="O259" s="589">
        <f t="shared" si="66"/>
        <v>987016</v>
      </c>
    </row>
    <row r="260" spans="1:15">
      <c r="A260" s="646" t="s">
        <v>387</v>
      </c>
      <c r="B260" s="201"/>
      <c r="C260" s="201"/>
      <c r="D260" s="201"/>
      <c r="E260" s="647">
        <f>SUM(E255,E237,E192)</f>
        <v>209156</v>
      </c>
      <c r="F260" s="647">
        <f t="shared" ref="F260:N260" si="67">SUM(F255,F237,F192)</f>
        <v>53068</v>
      </c>
      <c r="G260" s="647">
        <f t="shared" si="67"/>
        <v>152122</v>
      </c>
      <c r="H260" s="647">
        <f t="shared" si="67"/>
        <v>20957</v>
      </c>
      <c r="I260" s="647">
        <f t="shared" si="67"/>
        <v>81786</v>
      </c>
      <c r="J260" s="647">
        <f t="shared" si="67"/>
        <v>90370</v>
      </c>
      <c r="K260" s="647">
        <f t="shared" si="67"/>
        <v>27072</v>
      </c>
      <c r="L260" s="647">
        <f t="shared" si="67"/>
        <v>104253</v>
      </c>
      <c r="M260" s="647">
        <f t="shared" si="67"/>
        <v>215678</v>
      </c>
      <c r="N260" s="647">
        <f t="shared" si="67"/>
        <v>404000</v>
      </c>
      <c r="O260" s="648">
        <f>SUM(O255,O237,O192)</f>
        <v>1313814</v>
      </c>
    </row>
    <row r="261" spans="1:15">
      <c r="A261" s="646" t="s">
        <v>420</v>
      </c>
      <c r="B261" s="201"/>
      <c r="C261" s="201"/>
      <c r="D261" s="201"/>
      <c r="E261" s="620">
        <f>E256+E238+E193</f>
        <v>201697</v>
      </c>
      <c r="F261" s="620">
        <f t="shared" ref="F261:O261" si="68">F256+F238+F193</f>
        <v>49535</v>
      </c>
      <c r="G261" s="620">
        <f t="shared" si="68"/>
        <v>135908</v>
      </c>
      <c r="H261" s="620">
        <f t="shared" si="68"/>
        <v>14625</v>
      </c>
      <c r="I261" s="620">
        <f t="shared" si="68"/>
        <v>81322</v>
      </c>
      <c r="J261" s="620">
        <f t="shared" si="68"/>
        <v>90390</v>
      </c>
      <c r="K261" s="620">
        <f t="shared" si="68"/>
        <v>27072</v>
      </c>
      <c r="L261" s="620">
        <f t="shared" si="68"/>
        <v>59648</v>
      </c>
      <c r="M261" s="620">
        <f t="shared" si="68"/>
        <v>203323</v>
      </c>
      <c r="N261" s="620">
        <f t="shared" si="68"/>
        <v>243952</v>
      </c>
      <c r="O261" s="620">
        <f t="shared" si="68"/>
        <v>1107472</v>
      </c>
    </row>
    <row r="262" spans="1:15" ht="13.5" thickBot="1">
      <c r="A262" s="645" t="s">
        <v>419</v>
      </c>
      <c r="B262" s="297"/>
      <c r="C262" s="297"/>
      <c r="D262" s="297"/>
      <c r="E262" s="673">
        <f>IF(ISERROR(E261/E260),"",E261/E260)</f>
        <v>0.96433762359196007</v>
      </c>
      <c r="F262" s="673">
        <f t="shared" ref="F262:O262" si="69">IF(ISERROR(F261/F260),"",F261/F260)</f>
        <v>0.93342503957187006</v>
      </c>
      <c r="G262" s="673">
        <f t="shared" si="69"/>
        <v>0.89341449625958114</v>
      </c>
      <c r="H262" s="673">
        <f t="shared" si="69"/>
        <v>0.69785751777449068</v>
      </c>
      <c r="I262" s="673">
        <f t="shared" si="69"/>
        <v>0.99432665737412274</v>
      </c>
      <c r="J262" s="673">
        <f t="shared" si="69"/>
        <v>1.0002213123824277</v>
      </c>
      <c r="K262" s="673">
        <f t="shared" si="69"/>
        <v>1</v>
      </c>
      <c r="L262" s="673">
        <f t="shared" si="69"/>
        <v>0.57214660489386393</v>
      </c>
      <c r="M262" s="673">
        <f t="shared" si="69"/>
        <v>0.94271552963213678</v>
      </c>
      <c r="N262" s="673">
        <f t="shared" si="69"/>
        <v>0.60384158415841582</v>
      </c>
      <c r="O262" s="673">
        <f t="shared" si="69"/>
        <v>0.84294428282846734</v>
      </c>
    </row>
    <row r="263" spans="1:15" ht="13.5" thickBot="1">
      <c r="A263" s="47"/>
      <c r="B263" s="201"/>
      <c r="C263" s="201"/>
      <c r="D263" s="201"/>
      <c r="E263" s="262"/>
      <c r="F263" s="262"/>
      <c r="G263" s="262"/>
      <c r="H263" s="262"/>
      <c r="I263" s="262"/>
      <c r="J263" s="262"/>
      <c r="K263" s="262"/>
      <c r="L263" s="262"/>
      <c r="M263" s="262"/>
      <c r="N263" s="262"/>
      <c r="O263" s="620"/>
    </row>
    <row r="264" spans="1:15">
      <c r="A264" s="624" t="s">
        <v>344</v>
      </c>
      <c r="B264" s="625"/>
      <c r="C264" s="625"/>
      <c r="D264" s="626"/>
      <c r="E264" s="627"/>
      <c r="F264" s="649"/>
      <c r="G264" s="492"/>
      <c r="H264" s="492"/>
      <c r="I264" s="492"/>
      <c r="J264" s="492"/>
      <c r="K264" s="492"/>
      <c r="L264" s="492"/>
      <c r="M264" s="492"/>
      <c r="N264" s="628"/>
      <c r="O264" s="629"/>
    </row>
    <row r="265" spans="1:15">
      <c r="A265" s="1023" t="s">
        <v>125</v>
      </c>
      <c r="B265" s="1024"/>
      <c r="C265" s="1024"/>
      <c r="D265" s="1026"/>
      <c r="E265" s="37">
        <v>0</v>
      </c>
      <c r="F265" s="25">
        <v>0</v>
      </c>
      <c r="G265" s="25">
        <v>316</v>
      </c>
      <c r="H265" s="25">
        <v>0</v>
      </c>
      <c r="I265" s="430"/>
      <c r="J265" s="430"/>
      <c r="K265" s="25">
        <v>3637</v>
      </c>
      <c r="L265" s="25"/>
      <c r="M265" s="25"/>
      <c r="N265" s="508"/>
      <c r="O265" s="630">
        <f>SUM(E265:N265)</f>
        <v>3953</v>
      </c>
    </row>
    <row r="266" spans="1:15">
      <c r="A266" s="655" t="s">
        <v>387</v>
      </c>
      <c r="B266" s="621"/>
      <c r="C266" s="621"/>
      <c r="D266" s="621"/>
      <c r="E266" s="187">
        <v>0</v>
      </c>
      <c r="F266" s="187">
        <v>0</v>
      </c>
      <c r="G266" s="187">
        <v>527</v>
      </c>
      <c r="H266" s="187">
        <v>0</v>
      </c>
      <c r="I266" s="187"/>
      <c r="J266" s="187"/>
      <c r="K266" s="652">
        <v>3637</v>
      </c>
      <c r="L266" s="187"/>
      <c r="M266" s="187"/>
      <c r="N266" s="187"/>
      <c r="O266" s="653">
        <f>SUM(E266:N266)</f>
        <v>4164</v>
      </c>
    </row>
    <row r="267" spans="1:15">
      <c r="A267" s="655" t="s">
        <v>420</v>
      </c>
      <c r="B267" s="621"/>
      <c r="C267" s="621"/>
      <c r="D267" s="621"/>
      <c r="E267" s="529"/>
      <c r="F267" s="529"/>
      <c r="G267" s="529">
        <v>402</v>
      </c>
      <c r="H267" s="529"/>
      <c r="I267" s="529"/>
      <c r="J267" s="623"/>
      <c r="K267" s="651"/>
      <c r="L267" s="623"/>
      <c r="M267" s="623"/>
      <c r="N267" s="529"/>
      <c r="O267" s="653">
        <f>SUM(E267:N267)</f>
        <v>402</v>
      </c>
    </row>
    <row r="268" spans="1:15" ht="13.5" thickBot="1">
      <c r="A268" s="656" t="s">
        <v>419</v>
      </c>
      <c r="B268" s="489"/>
      <c r="C268" s="489"/>
      <c r="D268" s="650"/>
      <c r="E268" s="674" t="str">
        <f>IF(ISERROR(E267/E266),"",E267/E266)</f>
        <v/>
      </c>
      <c r="F268" s="674" t="str">
        <f t="shared" ref="F268:O268" si="70">IF(ISERROR(F267/F266),"",F267/F266)</f>
        <v/>
      </c>
      <c r="G268" s="674">
        <f t="shared" si="70"/>
        <v>0.76280834914611007</v>
      </c>
      <c r="H268" s="674" t="str">
        <f t="shared" si="70"/>
        <v/>
      </c>
      <c r="I268" s="674" t="str">
        <f t="shared" si="70"/>
        <v/>
      </c>
      <c r="J268" s="674" t="str">
        <f t="shared" si="70"/>
        <v/>
      </c>
      <c r="K268" s="674">
        <f t="shared" si="70"/>
        <v>0</v>
      </c>
      <c r="L268" s="674" t="str">
        <f t="shared" si="70"/>
        <v/>
      </c>
      <c r="M268" s="674" t="str">
        <f t="shared" si="70"/>
        <v/>
      </c>
      <c r="N268" s="674" t="str">
        <f t="shared" si="70"/>
        <v/>
      </c>
      <c r="O268" s="674">
        <f t="shared" si="70"/>
        <v>9.6541786743515851E-2</v>
      </c>
    </row>
    <row r="269" spans="1:15" ht="13.5" thickBot="1">
      <c r="A269" s="621"/>
      <c r="B269" s="621"/>
      <c r="C269" s="621"/>
      <c r="D269" s="621"/>
      <c r="E269" s="261"/>
      <c r="F269" s="261"/>
      <c r="G269" s="261"/>
      <c r="H269" s="261"/>
      <c r="I269" s="261"/>
      <c r="J269" s="261"/>
      <c r="K269" s="622"/>
      <c r="L269" s="261"/>
      <c r="M269" s="623"/>
      <c r="N269" s="529"/>
      <c r="O269" s="529"/>
    </row>
    <row r="270" spans="1:15">
      <c r="A270" s="624" t="s">
        <v>345</v>
      </c>
      <c r="B270" s="625"/>
      <c r="C270" s="625"/>
      <c r="D270" s="654"/>
      <c r="E270" s="627"/>
      <c r="F270" s="649"/>
      <c r="G270" s="492"/>
      <c r="H270" s="492"/>
      <c r="I270" s="492"/>
      <c r="J270" s="492"/>
      <c r="K270" s="492"/>
      <c r="L270" s="628"/>
      <c r="M270" s="490"/>
      <c r="N270" s="520"/>
      <c r="O270" s="629"/>
    </row>
    <row r="271" spans="1:15">
      <c r="A271" s="1023" t="s">
        <v>125</v>
      </c>
      <c r="B271" s="1024"/>
      <c r="C271" s="1024"/>
      <c r="D271" s="1025"/>
      <c r="E271" s="491">
        <v>0</v>
      </c>
      <c r="F271" s="444">
        <v>0</v>
      </c>
      <c r="G271" s="444">
        <v>2589</v>
      </c>
      <c r="H271" s="444">
        <v>0</v>
      </c>
      <c r="I271" s="444"/>
      <c r="J271" s="444"/>
      <c r="K271" s="444"/>
      <c r="L271" s="444"/>
      <c r="M271" s="444">
        <v>5269192</v>
      </c>
      <c r="N271" s="91"/>
      <c r="O271" s="630">
        <f>SUM(E271:N271)</f>
        <v>5271781</v>
      </c>
    </row>
    <row r="272" spans="1:15">
      <c r="A272" s="655" t="s">
        <v>387</v>
      </c>
      <c r="B272" s="621"/>
      <c r="C272" s="621"/>
      <c r="D272" s="621"/>
      <c r="E272" s="187">
        <v>0</v>
      </c>
      <c r="F272" s="187">
        <v>0</v>
      </c>
      <c r="G272" s="187">
        <v>2589</v>
      </c>
      <c r="H272" s="258">
        <v>0</v>
      </c>
      <c r="I272" s="187"/>
      <c r="J272" s="187"/>
      <c r="K272" s="187"/>
      <c r="L272" s="258"/>
      <c r="M272" s="647">
        <v>5269192</v>
      </c>
      <c r="N272" s="258"/>
      <c r="O272" s="630">
        <f>SUM(E272:N272)</f>
        <v>5271781</v>
      </c>
    </row>
    <row r="273" spans="1:15">
      <c r="A273" s="655" t="s">
        <v>420</v>
      </c>
      <c r="B273" s="201"/>
      <c r="C273" s="201"/>
      <c r="D273" s="201"/>
      <c r="E273" s="647"/>
      <c r="F273" s="259"/>
      <c r="G273" s="647">
        <v>2519</v>
      </c>
      <c r="H273" s="259"/>
      <c r="I273" s="647"/>
      <c r="J273" s="259"/>
      <c r="K273" s="647"/>
      <c r="L273" s="259"/>
      <c r="M273" s="647">
        <v>2186072</v>
      </c>
      <c r="N273" s="259"/>
      <c r="O273" s="630">
        <f>SUM(E273:N273)</f>
        <v>2188591</v>
      </c>
    </row>
    <row r="274" spans="1:15" ht="13.5" thickBot="1">
      <c r="A274" s="656" t="s">
        <v>419</v>
      </c>
      <c r="B274" s="297"/>
      <c r="C274" s="297"/>
      <c r="D274" s="297"/>
      <c r="E274" s="675" t="str">
        <f>IF(ISERROR(E273/E272),"",E273/E272)</f>
        <v/>
      </c>
      <c r="F274" s="675" t="str">
        <f t="shared" ref="F274:O274" si="71">IF(ISERROR(F273/F272),"",F273/F272)</f>
        <v/>
      </c>
      <c r="G274" s="675">
        <f t="shared" si="71"/>
        <v>0.97296253379683273</v>
      </c>
      <c r="H274" s="675" t="str">
        <f t="shared" si="71"/>
        <v/>
      </c>
      <c r="I274" s="675" t="str">
        <f t="shared" si="71"/>
        <v/>
      </c>
      <c r="J274" s="675" t="str">
        <f t="shared" si="71"/>
        <v/>
      </c>
      <c r="K274" s="675" t="str">
        <f t="shared" si="71"/>
        <v/>
      </c>
      <c r="L274" s="675" t="str">
        <f t="shared" si="71"/>
        <v/>
      </c>
      <c r="M274" s="675">
        <f t="shared" si="71"/>
        <v>0.4148780306354371</v>
      </c>
      <c r="N274" s="675" t="str">
        <f t="shared" si="71"/>
        <v/>
      </c>
      <c r="O274" s="675">
        <f t="shared" si="71"/>
        <v>0.41515210893623994</v>
      </c>
    </row>
    <row r="275" spans="1:15">
      <c r="O275" s="201"/>
    </row>
    <row r="276" spans="1:15">
      <c r="O276" s="201"/>
    </row>
    <row r="277" spans="1:15">
      <c r="O277" s="201"/>
    </row>
    <row r="278" spans="1:15">
      <c r="O278" s="201"/>
    </row>
    <row r="279" spans="1:15">
      <c r="O279" s="201"/>
    </row>
    <row r="280" spans="1:15">
      <c r="O280" s="201"/>
    </row>
    <row r="281" spans="1:15">
      <c r="O281" s="201"/>
    </row>
    <row r="282" spans="1:15">
      <c r="O282" s="201"/>
    </row>
    <row r="283" spans="1:15">
      <c r="O283" s="201"/>
    </row>
    <row r="284" spans="1:15">
      <c r="O284" s="201"/>
    </row>
    <row r="285" spans="1:15">
      <c r="O285" s="201"/>
    </row>
    <row r="286" spans="1:15">
      <c r="O286" s="201"/>
    </row>
    <row r="287" spans="1:15">
      <c r="O287" s="201"/>
    </row>
    <row r="288" spans="1:15">
      <c r="O288" s="201"/>
    </row>
    <row r="289" spans="15:15">
      <c r="O289" s="201"/>
    </row>
    <row r="290" spans="15:15">
      <c r="O290" s="201"/>
    </row>
    <row r="291" spans="15:15">
      <c r="O291" s="201"/>
    </row>
    <row r="292" spans="15:15">
      <c r="O292" s="201"/>
    </row>
    <row r="293" spans="15:15">
      <c r="O293" s="201"/>
    </row>
    <row r="294" spans="15:15">
      <c r="O294" s="201"/>
    </row>
    <row r="295" spans="15:15">
      <c r="O295" s="201"/>
    </row>
    <row r="296" spans="15:15">
      <c r="O296" s="201"/>
    </row>
    <row r="297" spans="15:15">
      <c r="O297" s="201"/>
    </row>
    <row r="298" spans="15:15">
      <c r="O298" s="201"/>
    </row>
    <row r="299" spans="15:15">
      <c r="O299" s="201"/>
    </row>
    <row r="300" spans="15:15">
      <c r="O300" s="201"/>
    </row>
    <row r="301" spans="15:15">
      <c r="O301" s="201"/>
    </row>
    <row r="302" spans="15:15">
      <c r="O302" s="201"/>
    </row>
    <row r="303" spans="15:15">
      <c r="O303" s="201"/>
    </row>
    <row r="304" spans="15:15">
      <c r="O304" s="201"/>
    </row>
    <row r="305" spans="15:15">
      <c r="O305" s="201"/>
    </row>
    <row r="306" spans="15:15">
      <c r="O306" s="201"/>
    </row>
  </sheetData>
  <dataConsolidate/>
  <mergeCells count="9">
    <mergeCell ref="J1:O1"/>
    <mergeCell ref="A2:O2"/>
    <mergeCell ref="A271:D271"/>
    <mergeCell ref="A249:D249"/>
    <mergeCell ref="D3:D4"/>
    <mergeCell ref="O3:O4"/>
    <mergeCell ref="A236:D236"/>
    <mergeCell ref="A242:D242"/>
    <mergeCell ref="A265:D265"/>
  </mergeCells>
  <phoneticPr fontId="3" type="noConversion"/>
  <pageMargins left="0.19685039370078741" right="0.19685039370078741" top="0" bottom="0" header="0" footer="0"/>
  <pageSetup paperSize="9" scale="78" orientation="landscape" r:id="rId1"/>
  <headerFooter alignWithMargins="0"/>
  <rowBreaks count="5" manualBreakCount="5">
    <brk id="33" max="16383" man="1"/>
    <brk id="85" max="16383" man="1"/>
    <brk id="135" max="16383" man="1"/>
    <brk id="194" max="14" man="1"/>
    <brk id="239" max="16383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H52"/>
  <sheetViews>
    <sheetView workbookViewId="0">
      <selection activeCell="G6" sqref="G6"/>
    </sheetView>
  </sheetViews>
  <sheetFormatPr defaultColWidth="8.7109375" defaultRowHeight="12.75" customHeight="1"/>
  <cols>
    <col min="1" max="1" width="42" style="1" customWidth="1"/>
    <col min="2" max="2" width="0" style="1" hidden="1" customWidth="1"/>
    <col min="3" max="5" width="8.7109375" style="1" customWidth="1"/>
    <col min="6" max="6" width="10.5703125" style="1" customWidth="1"/>
    <col min="7" max="16384" width="8.7109375" style="1"/>
  </cols>
  <sheetData>
    <row r="1" spans="1:6" ht="12.75" customHeight="1">
      <c r="A1"/>
      <c r="B1" t="s">
        <v>183</v>
      </c>
      <c r="C1"/>
      <c r="D1"/>
      <c r="E1"/>
      <c r="F1"/>
    </row>
    <row r="2" spans="1:6" ht="12.75" customHeight="1">
      <c r="A2" s="140"/>
      <c r="B2" s="140"/>
      <c r="C2" s="140"/>
      <c r="D2" s="140"/>
      <c r="E2" s="140"/>
      <c r="F2"/>
    </row>
    <row r="3" spans="1:6" ht="12.75" customHeight="1">
      <c r="A3" s="1002" t="s">
        <v>747</v>
      </c>
      <c r="B3" s="1002"/>
      <c r="C3" s="1002"/>
      <c r="D3" s="1002"/>
      <c r="E3" s="1002"/>
      <c r="F3" s="1002"/>
    </row>
    <row r="4" spans="1:6" ht="12.75" customHeight="1">
      <c r="A4" s="140"/>
      <c r="B4" s="140"/>
      <c r="C4" s="140"/>
      <c r="D4" s="140"/>
      <c r="E4" s="140"/>
      <c r="F4"/>
    </row>
    <row r="5" spans="1:6" ht="12.75" customHeight="1">
      <c r="A5" s="1034" t="s">
        <v>184</v>
      </c>
      <c r="B5" s="993"/>
      <c r="C5" s="993"/>
      <c r="D5" s="993"/>
      <c r="E5" s="993"/>
      <c r="F5" s="993"/>
    </row>
    <row r="6" spans="1:6" ht="12.75" customHeight="1">
      <c r="A6" s="202"/>
      <c r="B6" s="202"/>
      <c r="C6" s="202"/>
      <c r="D6" s="202"/>
      <c r="E6" s="202"/>
      <c r="F6"/>
    </row>
    <row r="7" spans="1:6" ht="12.75" customHeight="1">
      <c r="A7" s="202"/>
      <c r="B7" s="202"/>
      <c r="C7" s="202"/>
      <c r="D7" s="202"/>
      <c r="E7" s="202"/>
      <c r="F7"/>
    </row>
    <row r="8" spans="1:6" ht="12.75" customHeight="1">
      <c r="A8" s="202"/>
      <c r="B8" s="202"/>
      <c r="C8"/>
      <c r="D8" s="202"/>
      <c r="E8" s="202"/>
      <c r="F8" s="202" t="s">
        <v>1</v>
      </c>
    </row>
    <row r="9" spans="1:6" ht="12.75" customHeight="1">
      <c r="A9" s="139" t="s">
        <v>185</v>
      </c>
      <c r="B9" s="203"/>
      <c r="C9" s="203">
        <v>2013</v>
      </c>
      <c r="D9" s="203">
        <v>2014</v>
      </c>
      <c r="E9" s="203">
        <v>2015</v>
      </c>
      <c r="F9" s="139" t="s">
        <v>113</v>
      </c>
    </row>
    <row r="10" spans="1:6" ht="12.75" customHeight="1">
      <c r="A10" s="190"/>
      <c r="B10" s="204"/>
      <c r="C10" s="204"/>
      <c r="D10" s="204"/>
      <c r="E10" s="204"/>
      <c r="F10" s="190"/>
    </row>
    <row r="11" spans="1:6" ht="12.75" customHeight="1">
      <c r="A11" s="205" t="s">
        <v>186</v>
      </c>
      <c r="B11" s="190"/>
      <c r="C11" s="190">
        <v>1000</v>
      </c>
      <c r="D11" s="190">
        <v>1000</v>
      </c>
      <c r="E11" s="190">
        <v>0</v>
      </c>
      <c r="F11" s="190">
        <f t="shared" ref="F11:F25" si="0">SUM(C11:E11)</f>
        <v>2000</v>
      </c>
    </row>
    <row r="12" spans="1:6" ht="12.75" customHeight="1">
      <c r="A12" s="205" t="s">
        <v>187</v>
      </c>
      <c r="B12" s="190"/>
      <c r="C12" s="190">
        <v>480</v>
      </c>
      <c r="D12" s="190">
        <v>480</v>
      </c>
      <c r="E12" s="190">
        <v>480</v>
      </c>
      <c r="F12" s="190">
        <f t="shared" si="0"/>
        <v>1440</v>
      </c>
    </row>
    <row r="13" spans="1:6" ht="12.75" customHeight="1">
      <c r="A13" s="205" t="s">
        <v>188</v>
      </c>
      <c r="B13" s="190"/>
      <c r="C13" s="190">
        <v>334</v>
      </c>
      <c r="D13" s="190">
        <v>334</v>
      </c>
      <c r="E13" s="190">
        <v>334</v>
      </c>
      <c r="F13" s="190">
        <f t="shared" si="0"/>
        <v>1002</v>
      </c>
    </row>
    <row r="14" spans="1:6" ht="12.75" customHeight="1">
      <c r="A14" s="205" t="s">
        <v>189</v>
      </c>
      <c r="B14" s="201"/>
      <c r="C14" s="190">
        <v>750</v>
      </c>
      <c r="D14" s="201">
        <v>750</v>
      </c>
      <c r="E14" s="208">
        <v>750</v>
      </c>
      <c r="F14" s="190">
        <f t="shared" si="0"/>
        <v>2250</v>
      </c>
    </row>
    <row r="15" spans="1:6" ht="12.75" customHeight="1">
      <c r="A15" s="206" t="s">
        <v>216</v>
      </c>
      <c r="B15" s="201"/>
      <c r="C15" s="190">
        <v>500</v>
      </c>
      <c r="D15" s="190">
        <v>500</v>
      </c>
      <c r="E15" s="209">
        <v>500</v>
      </c>
      <c r="F15" s="190">
        <f t="shared" si="0"/>
        <v>1500</v>
      </c>
    </row>
    <row r="16" spans="1:6" ht="12.75" customHeight="1">
      <c r="A16" s="206" t="s">
        <v>411</v>
      </c>
      <c r="B16" s="201"/>
      <c r="C16" s="190">
        <v>54616</v>
      </c>
      <c r="D16" s="190">
        <v>0</v>
      </c>
      <c r="E16" s="201">
        <v>0</v>
      </c>
      <c r="F16" s="190">
        <f t="shared" si="0"/>
        <v>54616</v>
      </c>
    </row>
    <row r="17" spans="1:8" ht="12.75" customHeight="1">
      <c r="A17" s="206" t="s">
        <v>412</v>
      </c>
      <c r="B17" s="201"/>
      <c r="C17" s="190">
        <v>788</v>
      </c>
      <c r="D17" s="190">
        <v>3477</v>
      </c>
      <c r="E17" s="201"/>
      <c r="F17" s="190">
        <f t="shared" si="0"/>
        <v>4265</v>
      </c>
    </row>
    <row r="18" spans="1:8" ht="12.75" customHeight="1">
      <c r="A18" s="206" t="s">
        <v>413</v>
      </c>
      <c r="B18" s="201"/>
      <c r="C18" s="190">
        <v>1452</v>
      </c>
      <c r="D18" s="190">
        <v>3548</v>
      </c>
      <c r="E18" s="201"/>
      <c r="F18" s="190">
        <f t="shared" si="0"/>
        <v>5000</v>
      </c>
    </row>
    <row r="19" spans="1:8" ht="12.75" customHeight="1">
      <c r="A19" s="206" t="s">
        <v>414</v>
      </c>
      <c r="B19" s="201"/>
      <c r="C19" s="190">
        <v>0</v>
      </c>
      <c r="D19" s="190">
        <v>5731</v>
      </c>
      <c r="E19" s="201"/>
      <c r="F19" s="190">
        <f t="shared" si="0"/>
        <v>5731</v>
      </c>
    </row>
    <row r="20" spans="1:8" ht="12.75" customHeight="1">
      <c r="A20" s="206" t="s">
        <v>377</v>
      </c>
      <c r="B20" s="201"/>
      <c r="C20" s="190">
        <v>13000</v>
      </c>
      <c r="D20" s="190"/>
      <c r="E20" s="201"/>
      <c r="F20" s="190">
        <f t="shared" si="0"/>
        <v>13000</v>
      </c>
    </row>
    <row r="21" spans="1:8" ht="12.75" customHeight="1">
      <c r="A21" s="206" t="s">
        <v>378</v>
      </c>
      <c r="B21" s="201"/>
      <c r="C21" s="190">
        <v>1620</v>
      </c>
      <c r="D21" s="190"/>
      <c r="E21" s="201"/>
      <c r="F21" s="190">
        <f t="shared" si="0"/>
        <v>1620</v>
      </c>
    </row>
    <row r="22" spans="1:8" ht="12.75" customHeight="1">
      <c r="A22" s="206" t="s">
        <v>379</v>
      </c>
      <c r="B22" s="201"/>
      <c r="C22" s="190">
        <v>1500</v>
      </c>
      <c r="D22" s="190"/>
      <c r="E22" s="201"/>
      <c r="F22" s="190">
        <f t="shared" si="0"/>
        <v>1500</v>
      </c>
    </row>
    <row r="23" spans="1:8" ht="12.75" customHeight="1">
      <c r="A23" s="206" t="s">
        <v>338</v>
      </c>
      <c r="B23" s="201"/>
      <c r="C23" s="190">
        <v>3000</v>
      </c>
      <c r="D23" s="190"/>
      <c r="E23" s="201"/>
      <c r="F23" s="190">
        <f t="shared" si="0"/>
        <v>3000</v>
      </c>
    </row>
    <row r="24" spans="1:8" ht="12.75" customHeight="1">
      <c r="A24" s="536" t="s">
        <v>397</v>
      </c>
      <c r="B24" s="201"/>
      <c r="C24" s="190"/>
      <c r="D24" s="190">
        <v>2425</v>
      </c>
      <c r="E24" s="201"/>
      <c r="F24" s="190">
        <f t="shared" si="0"/>
        <v>2425</v>
      </c>
      <c r="H24" s="2"/>
    </row>
    <row r="25" spans="1:8" ht="12.75" customHeight="1">
      <c r="A25" s="536" t="s">
        <v>398</v>
      </c>
      <c r="B25" s="201"/>
      <c r="C25" s="190"/>
      <c r="D25" s="190">
        <v>3051</v>
      </c>
      <c r="E25" s="201"/>
      <c r="F25" s="190">
        <f t="shared" si="0"/>
        <v>3051</v>
      </c>
    </row>
    <row r="26" spans="1:8" ht="12.75" customHeight="1">
      <c r="A26" s="207" t="s">
        <v>190</v>
      </c>
      <c r="B26" s="139"/>
      <c r="C26" s="139">
        <f>SUM(C11:C25)</f>
        <v>79040</v>
      </c>
      <c r="D26" s="139">
        <f>SUM(D11:D25)</f>
        <v>21296</v>
      </c>
      <c r="E26" s="139">
        <f>SUM(E11:E25)</f>
        <v>2064</v>
      </c>
      <c r="F26" s="139">
        <f>SUM(F11:F25)</f>
        <v>102400</v>
      </c>
    </row>
    <row r="27" spans="1:8" ht="12.75" customHeight="1">
      <c r="A27" s="537"/>
      <c r="B27" s="201"/>
      <c r="C27" s="201"/>
      <c r="D27" s="201"/>
      <c r="E27" s="201"/>
      <c r="F27" s="201"/>
    </row>
    <row r="28" spans="1:8" ht="12.75" customHeight="1">
      <c r="A28" s="1035" t="s">
        <v>369</v>
      </c>
      <c r="B28" s="1035"/>
      <c r="C28" s="1035"/>
      <c r="D28" s="140"/>
      <c r="E28" s="140"/>
      <c r="F28"/>
    </row>
    <row r="29" spans="1:8" ht="12.75" customHeight="1">
      <c r="A29"/>
      <c r="B29"/>
      <c r="C29"/>
      <c r="D29"/>
      <c r="E29"/>
      <c r="F29"/>
    </row>
    <row r="30" spans="1:8" ht="12.75" customHeight="1">
      <c r="A30" t="s">
        <v>191</v>
      </c>
      <c r="B30"/>
      <c r="C30"/>
      <c r="D30"/>
      <c r="E30"/>
      <c r="F30"/>
    </row>
    <row r="31" spans="1:8" ht="12.75" customHeight="1">
      <c r="A31" t="s">
        <v>192</v>
      </c>
      <c r="B31" s="122">
        <v>1605</v>
      </c>
      <c r="C31" s="122"/>
      <c r="D31" s="122"/>
      <c r="E31" s="122"/>
      <c r="F31">
        <v>1078</v>
      </c>
    </row>
    <row r="32" spans="1:8" ht="12.75" customHeight="1">
      <c r="A32"/>
      <c r="B32" s="122"/>
      <c r="C32" s="122"/>
      <c r="D32" s="122"/>
      <c r="E32" s="122"/>
      <c r="F32"/>
    </row>
    <row r="33" spans="1:6" ht="12.75" customHeight="1">
      <c r="A33" t="s">
        <v>193</v>
      </c>
      <c r="B33"/>
      <c r="C33"/>
      <c r="D33"/>
      <c r="E33"/>
      <c r="F33">
        <v>700</v>
      </c>
    </row>
    <row r="34" spans="1:6" ht="12.75" customHeight="1">
      <c r="A34"/>
      <c r="B34"/>
      <c r="C34"/>
      <c r="D34"/>
      <c r="E34"/>
      <c r="F34"/>
    </row>
    <row r="35" spans="1:6" ht="12.75" customHeight="1">
      <c r="A35"/>
      <c r="B35"/>
      <c r="C35"/>
      <c r="D35"/>
      <c r="E35"/>
      <c r="F35"/>
    </row>
    <row r="36" spans="1:6" ht="12.75" customHeight="1">
      <c r="A36"/>
      <c r="B36"/>
      <c r="C36"/>
      <c r="D36"/>
      <c r="E36"/>
      <c r="F36"/>
    </row>
    <row r="37" spans="1:6" ht="12.75" customHeight="1">
      <c r="A37" s="364" t="s">
        <v>368</v>
      </c>
      <c r="B37"/>
      <c r="C37"/>
      <c r="D37"/>
      <c r="E37"/>
      <c r="F37"/>
    </row>
    <row r="38" spans="1:6" ht="12.75" customHeight="1">
      <c r="A38"/>
      <c r="B38"/>
      <c r="C38"/>
      <c r="D38"/>
      <c r="E38"/>
      <c r="F38"/>
    </row>
    <row r="39" spans="1:6" ht="12.75" customHeight="1">
      <c r="A39" s="140" t="s">
        <v>367</v>
      </c>
      <c r="B39"/>
      <c r="C39"/>
      <c r="D39"/>
      <c r="E39"/>
      <c r="F39"/>
    </row>
    <row r="40" spans="1:6" ht="12.75" customHeight="1">
      <c r="A40"/>
      <c r="B40"/>
      <c r="C40"/>
      <c r="D40"/>
      <c r="E40"/>
      <c r="F40" s="200"/>
    </row>
    <row r="41" spans="1:6" ht="12.75" customHeight="1">
      <c r="A41" t="s">
        <v>366</v>
      </c>
      <c r="B41"/>
      <c r="C41"/>
      <c r="D41"/>
      <c r="E41"/>
      <c r="F41" s="242" t="s">
        <v>415</v>
      </c>
    </row>
    <row r="42" spans="1:6" ht="12.75" customHeight="1">
      <c r="A42"/>
      <c r="B42"/>
      <c r="C42"/>
      <c r="D42"/>
      <c r="E42"/>
      <c r="F42" s="242"/>
    </row>
    <row r="43" spans="1:6" ht="12.75" customHeight="1">
      <c r="A43" t="s">
        <v>364</v>
      </c>
      <c r="B43"/>
      <c r="C43"/>
      <c r="D43"/>
      <c r="E43"/>
      <c r="F43" s="242" t="s">
        <v>194</v>
      </c>
    </row>
    <row r="44" spans="1:6" ht="12.75" customHeight="1">
      <c r="A44" t="s">
        <v>365</v>
      </c>
      <c r="B44"/>
      <c r="C44"/>
      <c r="D44"/>
      <c r="E44"/>
      <c r="F44" s="242"/>
    </row>
    <row r="45" spans="1:6" ht="12.75" customHeight="1">
      <c r="A45"/>
      <c r="B45"/>
      <c r="C45"/>
      <c r="D45"/>
      <c r="E45"/>
      <c r="F45" s="242"/>
    </row>
    <row r="46" spans="1:6" ht="12.75" customHeight="1">
      <c r="A46" s="1037" t="s">
        <v>363</v>
      </c>
      <c r="B46"/>
      <c r="C46"/>
      <c r="D46"/>
      <c r="E46"/>
      <c r="F46" s="242" t="s">
        <v>228</v>
      </c>
    </row>
    <row r="47" spans="1:6" ht="12.75" customHeight="1">
      <c r="A47" s="1037"/>
      <c r="B47"/>
      <c r="C47"/>
      <c r="D47"/>
      <c r="E47"/>
      <c r="F47" s="242"/>
    </row>
    <row r="48" spans="1:6" ht="12.75" customHeight="1">
      <c r="A48" s="400" t="s">
        <v>370</v>
      </c>
      <c r="B48"/>
      <c r="C48"/>
      <c r="D48"/>
      <c r="E48"/>
      <c r="F48" s="242"/>
    </row>
    <row r="49" spans="1:6" ht="12.75" customHeight="1">
      <c r="A49"/>
      <c r="B49"/>
      <c r="C49"/>
      <c r="D49"/>
      <c r="E49"/>
      <c r="F49" s="242"/>
    </row>
    <row r="50" spans="1:6" ht="12.75" customHeight="1">
      <c r="A50" s="1036" t="s">
        <v>361</v>
      </c>
      <c r="F50" s="243" t="s">
        <v>228</v>
      </c>
    </row>
    <row r="51" spans="1:6" ht="12.75" customHeight="1">
      <c r="A51" s="1036"/>
      <c r="F51" s="243"/>
    </row>
    <row r="52" spans="1:6" ht="12.75" customHeight="1">
      <c r="A52" s="241" t="s">
        <v>362</v>
      </c>
    </row>
  </sheetData>
  <sheetProtection selectLockedCells="1" selectUnlockedCells="1"/>
  <mergeCells count="5">
    <mergeCell ref="A3:F3"/>
    <mergeCell ref="A5:F5"/>
    <mergeCell ref="A28:C28"/>
    <mergeCell ref="A50:A51"/>
    <mergeCell ref="A46:A47"/>
  </mergeCells>
  <phoneticPr fontId="3" type="noConversion"/>
  <pageMargins left="0.75" right="0.75" top="1" bottom="1" header="0.51180555555555551" footer="0.51180555555555551"/>
  <pageSetup paperSize="9" firstPageNumber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3:N34"/>
  <sheetViews>
    <sheetView workbookViewId="0">
      <selection activeCell="D3" sqref="D3"/>
    </sheetView>
  </sheetViews>
  <sheetFormatPr defaultColWidth="8.7109375" defaultRowHeight="12.75" customHeight="1"/>
  <cols>
    <col min="1" max="1" width="3.85546875" style="1" customWidth="1"/>
    <col min="2" max="2" width="4" style="1" customWidth="1"/>
    <col min="3" max="3" width="5.85546875" style="1" customWidth="1"/>
    <col min="4" max="4" width="27" style="1" customWidth="1"/>
    <col min="5" max="5" width="10.42578125" style="1" customWidth="1"/>
    <col min="6" max="6" width="12.5703125" style="1" bestFit="1" customWidth="1"/>
    <col min="7" max="7" width="11" style="1" customWidth="1"/>
    <col min="8" max="8" width="11.140625" style="1" customWidth="1"/>
    <col min="9" max="10" width="9.7109375" style="1" customWidth="1"/>
    <col min="11" max="16384" width="8.7109375" style="1"/>
  </cols>
  <sheetData>
    <row r="3" spans="1:11" ht="12.75" customHeight="1">
      <c r="E3" s="117"/>
      <c r="G3" s="1001" t="s">
        <v>748</v>
      </c>
      <c r="H3" s="1002"/>
      <c r="I3" s="1002"/>
      <c r="J3" s="1002"/>
      <c r="K3" s="998"/>
    </row>
    <row r="7" spans="1:11" ht="12.75" customHeight="1">
      <c r="A7" s="988" t="s">
        <v>734</v>
      </c>
      <c r="B7" s="988"/>
      <c r="C7" s="988"/>
      <c r="D7" s="988"/>
      <c r="E7" s="988"/>
      <c r="F7" s="988"/>
      <c r="G7" s="988"/>
      <c r="H7" s="988"/>
      <c r="I7" s="993"/>
      <c r="J7" s="993"/>
    </row>
    <row r="8" spans="1:11" ht="12.75" customHeight="1">
      <c r="A8" s="3"/>
      <c r="B8" s="3"/>
      <c r="C8" s="3"/>
      <c r="D8" s="3"/>
      <c r="E8" s="3"/>
      <c r="F8" s="3"/>
      <c r="G8" s="3"/>
      <c r="H8" s="3"/>
      <c r="I8" s="3"/>
      <c r="J8" s="3"/>
    </row>
    <row r="9" spans="1:11" ht="12.75" customHeight="1">
      <c r="A9" s="3"/>
      <c r="B9" s="3"/>
      <c r="C9" s="3"/>
      <c r="D9" s="3"/>
      <c r="E9" s="3"/>
      <c r="F9" s="3"/>
      <c r="G9" s="3"/>
      <c r="H9" s="3"/>
      <c r="I9" s="3"/>
      <c r="J9" s="3"/>
    </row>
    <row r="11" spans="1:11" ht="12.75" customHeight="1">
      <c r="J11" s="4"/>
    </row>
    <row r="12" spans="1:11" ht="12.75" customHeight="1">
      <c r="A12" s="56" t="s">
        <v>114</v>
      </c>
      <c r="B12" s="66" t="s">
        <v>130</v>
      </c>
      <c r="C12" s="56" t="s">
        <v>114</v>
      </c>
      <c r="D12" s="66" t="s">
        <v>130</v>
      </c>
      <c r="E12" s="103" t="s">
        <v>357</v>
      </c>
      <c r="F12" s="60" t="s">
        <v>358</v>
      </c>
      <c r="G12" s="60" t="s">
        <v>360</v>
      </c>
      <c r="H12" s="1041" t="s">
        <v>169</v>
      </c>
      <c r="I12" s="1041"/>
      <c r="J12" s="705" t="s">
        <v>170</v>
      </c>
      <c r="K12" s="711" t="s">
        <v>428</v>
      </c>
    </row>
    <row r="13" spans="1:11" ht="12.75" customHeight="1">
      <c r="A13" s="18"/>
      <c r="B13" s="36" t="s">
        <v>137</v>
      </c>
      <c r="C13" s="18"/>
      <c r="D13" s="36" t="s">
        <v>137</v>
      </c>
      <c r="E13" s="104" t="s">
        <v>171</v>
      </c>
      <c r="F13" s="105" t="s">
        <v>359</v>
      </c>
      <c r="G13" s="105" t="s">
        <v>172</v>
      </c>
      <c r="H13" s="105" t="s">
        <v>173</v>
      </c>
      <c r="I13" s="105" t="s">
        <v>174</v>
      </c>
      <c r="J13" s="706" t="s">
        <v>215</v>
      </c>
      <c r="K13" s="713">
        <v>2013</v>
      </c>
    </row>
    <row r="14" spans="1:11" ht="12.75" customHeight="1">
      <c r="A14" s="1042" t="s">
        <v>175</v>
      </c>
      <c r="B14" s="1042"/>
      <c r="C14" s="106" t="s">
        <v>168</v>
      </c>
      <c r="D14" s="19"/>
      <c r="E14" s="482" t="s">
        <v>176</v>
      </c>
      <c r="F14" s="54" t="s">
        <v>176</v>
      </c>
      <c r="G14" s="54" t="s">
        <v>176</v>
      </c>
      <c r="H14" s="54" t="s">
        <v>176</v>
      </c>
      <c r="I14" s="54" t="s">
        <v>176</v>
      </c>
      <c r="J14" s="707" t="s">
        <v>177</v>
      </c>
      <c r="K14" s="712"/>
    </row>
    <row r="15" spans="1:11" ht="12.75" customHeight="1">
      <c r="A15" s="485" t="s">
        <v>65</v>
      </c>
      <c r="B15" s="61"/>
      <c r="C15" s="63" t="s">
        <v>393</v>
      </c>
      <c r="D15" s="63"/>
      <c r="E15" s="61">
        <v>0</v>
      </c>
      <c r="F15" s="480">
        <v>6</v>
      </c>
      <c r="G15" s="481">
        <v>6</v>
      </c>
      <c r="H15" s="480"/>
      <c r="I15" s="480">
        <v>6</v>
      </c>
      <c r="J15" s="708">
        <f ca="1">'3. sz. mell.'!E133+'3. sz. mell.'!F133</f>
        <v>5062</v>
      </c>
      <c r="K15" s="444">
        <f ca="1">'3. sz. mell.'!E134+'3. sz. mell.'!F134</f>
        <v>3973</v>
      </c>
    </row>
    <row r="16" spans="1:11" ht="12.75" customHeight="1">
      <c r="A16" s="486"/>
      <c r="B16" s="483"/>
      <c r="C16" s="471" t="s">
        <v>213</v>
      </c>
      <c r="D16" s="471"/>
      <c r="E16" s="483"/>
      <c r="F16" s="482"/>
      <c r="G16" s="484"/>
      <c r="H16" s="482"/>
      <c r="I16" s="482"/>
      <c r="J16" s="484"/>
      <c r="K16" s="712"/>
    </row>
    <row r="17" spans="1:14" ht="12.75" customHeight="1">
      <c r="A17" s="487" t="s">
        <v>68</v>
      </c>
      <c r="B17" s="107"/>
      <c r="C17" s="14" t="s">
        <v>353</v>
      </c>
      <c r="D17" s="63"/>
      <c r="E17" s="110">
        <v>39</v>
      </c>
      <c r="F17" s="57">
        <v>-10</v>
      </c>
      <c r="G17" s="108">
        <v>29</v>
      </c>
      <c r="H17" s="25">
        <v>27</v>
      </c>
      <c r="I17" s="25">
        <v>2</v>
      </c>
      <c r="J17" s="90">
        <f ca="1">'3. sz. mell.'!E237+'3. sz. mell.'!F237</f>
        <v>142180</v>
      </c>
      <c r="K17" s="444">
        <f ca="1">'3. sz. mell.'!E238+'3. sz. mell.'!F238</f>
        <v>139639</v>
      </c>
    </row>
    <row r="18" spans="1:14" ht="24.75" customHeight="1">
      <c r="A18" s="487"/>
      <c r="B18" s="109"/>
      <c r="C18" s="1038" t="s">
        <v>384</v>
      </c>
      <c r="D18" s="1039"/>
      <c r="E18" s="110"/>
      <c r="F18" s="57"/>
      <c r="G18" s="110"/>
      <c r="H18" s="25"/>
      <c r="I18" s="25"/>
      <c r="J18" s="90"/>
      <c r="K18" s="442"/>
      <c r="N18" s="15"/>
    </row>
    <row r="19" spans="1:14" ht="12.75" customHeight="1">
      <c r="A19" s="487"/>
      <c r="B19" s="107"/>
      <c r="C19" s="1040"/>
      <c r="D19" s="1039"/>
      <c r="E19" s="110"/>
      <c r="F19" s="57"/>
      <c r="G19" s="110"/>
      <c r="H19" s="25"/>
      <c r="I19" s="25"/>
      <c r="J19" s="90"/>
      <c r="K19" s="442"/>
      <c r="N19" s="15"/>
    </row>
    <row r="20" spans="1:14" ht="12.75" customHeight="1">
      <c r="A20" s="487"/>
      <c r="B20" s="107"/>
      <c r="C20" s="14" t="s">
        <v>213</v>
      </c>
      <c r="D20" s="63"/>
      <c r="E20" s="110">
        <v>6</v>
      </c>
      <c r="F20" s="57">
        <v>-6</v>
      </c>
      <c r="G20" s="110">
        <v>0</v>
      </c>
      <c r="H20" s="25">
        <v>0</v>
      </c>
      <c r="I20" s="25">
        <v>0</v>
      </c>
      <c r="J20" s="90">
        <v>0</v>
      </c>
      <c r="K20" s="442"/>
    </row>
    <row r="21" spans="1:14" ht="12.75" customHeight="1">
      <c r="A21" s="488" t="s">
        <v>69</v>
      </c>
      <c r="B21" s="111"/>
      <c r="C21" s="106" t="s">
        <v>178</v>
      </c>
      <c r="D21" s="36"/>
      <c r="E21" s="18"/>
      <c r="F21" s="18"/>
      <c r="G21" s="18"/>
      <c r="H21" s="12"/>
      <c r="I21" s="25"/>
      <c r="J21" s="90"/>
      <c r="K21" s="712"/>
    </row>
    <row r="22" spans="1:14" ht="12.75" customHeight="1">
      <c r="A22" s="487"/>
      <c r="B22" s="107" t="s">
        <v>65</v>
      </c>
      <c r="C22" s="114" t="s">
        <v>214</v>
      </c>
      <c r="D22" s="67"/>
      <c r="E22" s="22">
        <v>31</v>
      </c>
      <c r="F22" s="56">
        <v>0</v>
      </c>
      <c r="G22" s="56">
        <v>31</v>
      </c>
      <c r="H22" s="59">
        <v>25</v>
      </c>
      <c r="I22" s="59">
        <v>6</v>
      </c>
      <c r="J22" s="516">
        <f ca="1">'3. sz. mell.'!E243+'3. sz. mell.'!F243</f>
        <v>72739</v>
      </c>
      <c r="K22" s="444">
        <f ca="1">'3. sz. mell.'!E244+'3. sz. mell.'!F244</f>
        <v>70842</v>
      </c>
    </row>
    <row r="23" spans="1:14" ht="12.75" customHeight="1">
      <c r="A23" s="109"/>
      <c r="B23" s="107"/>
      <c r="C23" s="114" t="s">
        <v>213</v>
      </c>
      <c r="D23" s="67"/>
      <c r="E23" s="63">
        <v>2</v>
      </c>
      <c r="F23" s="18">
        <v>8</v>
      </c>
      <c r="G23" s="36">
        <v>10</v>
      </c>
      <c r="H23" s="12"/>
      <c r="I23" s="12">
        <v>10</v>
      </c>
      <c r="J23" s="709"/>
      <c r="K23" s="712"/>
    </row>
    <row r="24" spans="1:14" ht="12.75" customHeight="1">
      <c r="A24" s="10"/>
      <c r="B24" s="113" t="s">
        <v>68</v>
      </c>
      <c r="C24" s="197" t="s">
        <v>229</v>
      </c>
      <c r="D24" s="66"/>
      <c r="E24" s="116">
        <v>11</v>
      </c>
      <c r="F24" s="56">
        <v>0</v>
      </c>
      <c r="G24" s="66">
        <v>11</v>
      </c>
      <c r="H24" s="59">
        <v>10</v>
      </c>
      <c r="I24" s="59">
        <v>1</v>
      </c>
      <c r="J24" s="516">
        <f ca="1">'3. sz. mell.'!E250+'3. sz. mell.'!F250</f>
        <v>42243</v>
      </c>
      <c r="K24" s="444">
        <f ca="1">'3. sz. mell.'!E251+'3. sz. mell.'!F251</f>
        <v>36778</v>
      </c>
    </row>
    <row r="25" spans="1:14" ht="12.75" customHeight="1">
      <c r="A25" s="10"/>
      <c r="B25" s="115"/>
      <c r="C25" s="198" t="s">
        <v>213</v>
      </c>
      <c r="D25" s="36"/>
      <c r="E25" s="64">
        <v>8</v>
      </c>
      <c r="F25" s="57">
        <v>38</v>
      </c>
      <c r="G25" s="22">
        <v>46</v>
      </c>
      <c r="H25" s="25"/>
      <c r="I25" s="25">
        <v>46</v>
      </c>
      <c r="J25" s="709"/>
      <c r="K25" s="712"/>
    </row>
    <row r="26" spans="1:14" ht="12.75" customHeight="1">
      <c r="A26" s="75"/>
      <c r="B26" s="75"/>
      <c r="C26" s="11" t="s">
        <v>113</v>
      </c>
      <c r="D26" s="11"/>
      <c r="E26" s="397">
        <f>SUM(E17:E25)</f>
        <v>97</v>
      </c>
      <c r="F26" s="398">
        <f>SUM(F17:F25)</f>
        <v>30</v>
      </c>
      <c r="G26" s="399">
        <f>SUM(G17:G25)</f>
        <v>127</v>
      </c>
      <c r="H26" s="359">
        <f>SUM(H17:H25)</f>
        <v>62</v>
      </c>
      <c r="I26" s="23">
        <f>SUM(I17:I25)</f>
        <v>65</v>
      </c>
      <c r="J26" s="710">
        <f>SUM(J15:J25)</f>
        <v>262224</v>
      </c>
      <c r="K26" s="978">
        <f>SUM(K15:K25)</f>
        <v>251232</v>
      </c>
    </row>
    <row r="27" spans="1:14" ht="12.75" customHeight="1">
      <c r="A27" s="15"/>
      <c r="B27" s="15"/>
    </row>
    <row r="28" spans="1:14" ht="12.75" customHeight="1">
      <c r="A28" s="15"/>
      <c r="B28" s="15"/>
    </row>
    <row r="29" spans="1:14" ht="12.75" customHeight="1">
      <c r="A29" s="15"/>
      <c r="B29" s="15"/>
    </row>
    <row r="30" spans="1:14" ht="12.75" customHeight="1">
      <c r="A30" s="15"/>
      <c r="B30" s="15"/>
    </row>
    <row r="31" spans="1:14" ht="12.75" customHeight="1">
      <c r="A31" s="15"/>
      <c r="B31" s="15"/>
      <c r="D31" s="14"/>
      <c r="E31" s="14"/>
      <c r="F31" s="14"/>
      <c r="G31" s="14"/>
      <c r="H31" s="14"/>
      <c r="I31" s="14"/>
    </row>
    <row r="32" spans="1:14" ht="12.75" customHeight="1">
      <c r="A32" s="15"/>
      <c r="B32" s="15"/>
      <c r="D32" s="14"/>
      <c r="E32" s="14"/>
      <c r="F32" s="14"/>
      <c r="G32" s="14"/>
      <c r="H32" s="14"/>
      <c r="I32" s="14"/>
    </row>
    <row r="33" spans="4:9" ht="12.75" customHeight="1">
      <c r="D33" s="14"/>
      <c r="E33" s="14"/>
      <c r="F33" s="14"/>
      <c r="G33" s="14"/>
      <c r="H33" s="14"/>
      <c r="I33" s="14"/>
    </row>
    <row r="34" spans="4:9" ht="12.75" customHeight="1">
      <c r="D34" s="14"/>
      <c r="E34" s="14"/>
      <c r="F34" s="14"/>
      <c r="G34" s="14"/>
      <c r="H34" s="14"/>
      <c r="I34" s="14"/>
    </row>
  </sheetData>
  <sheetProtection selectLockedCells="1" selectUnlockedCells="1"/>
  <mergeCells count="5">
    <mergeCell ref="G3:K3"/>
    <mergeCell ref="C18:D19"/>
    <mergeCell ref="H12:I12"/>
    <mergeCell ref="A14:B14"/>
    <mergeCell ref="A7:J7"/>
  </mergeCells>
  <phoneticPr fontId="3" type="noConversion"/>
  <pageMargins left="0.47244094488188981" right="0.19685039370078741" top="0.19685039370078741" bottom="0.19685039370078741" header="0" footer="0"/>
  <pageSetup paperSize="9" scale="120" firstPageNumber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AC82"/>
  <sheetViews>
    <sheetView workbookViewId="0">
      <selection activeCell="C1" sqref="C1:M1"/>
    </sheetView>
  </sheetViews>
  <sheetFormatPr defaultColWidth="8.7109375" defaultRowHeight="12.75" customHeight="1"/>
  <cols>
    <col min="1" max="1" width="70.28515625" style="1" customWidth="1"/>
    <col min="2" max="3" width="8.85546875" style="1" customWidth="1"/>
    <col min="4" max="4" width="6.140625" style="1" customWidth="1"/>
    <col min="5" max="5" width="6.28515625" style="1" customWidth="1"/>
    <col min="6" max="6" width="5.85546875" style="1" customWidth="1"/>
    <col min="7" max="7" width="5.28515625" style="1" customWidth="1"/>
    <col min="8" max="8" width="6.5703125" style="1" customWidth="1"/>
    <col min="9" max="9" width="6.140625" style="1" customWidth="1"/>
    <col min="10" max="10" width="5.42578125" style="1" customWidth="1"/>
    <col min="11" max="11" width="8.140625" style="1" customWidth="1"/>
    <col min="12" max="12" width="8.42578125" style="1" customWidth="1"/>
    <col min="13" max="13" width="9.28515625" style="1" customWidth="1"/>
    <col min="14" max="14" width="10.42578125" style="15" customWidth="1"/>
    <col min="15" max="29" width="8.7109375" style="15"/>
    <col min="30" max="16384" width="8.7109375" style="1"/>
  </cols>
  <sheetData>
    <row r="1" spans="1:26" ht="12.75" customHeight="1">
      <c r="A1"/>
      <c r="B1" s="201"/>
      <c r="C1" s="1047" t="s">
        <v>749</v>
      </c>
      <c r="D1" s="1047"/>
      <c r="E1" s="1047"/>
      <c r="F1" s="1047"/>
      <c r="G1" s="1047"/>
      <c r="H1" s="1047"/>
      <c r="I1" s="1002"/>
      <c r="J1" s="1002"/>
      <c r="K1" s="1002"/>
      <c r="L1" s="1002"/>
      <c r="M1" s="1002"/>
    </row>
    <row r="2" spans="1:26" ht="12.75" customHeight="1" thickBot="1">
      <c r="A2" s="1056" t="s">
        <v>735</v>
      </c>
      <c r="B2" s="1011"/>
      <c r="C2" s="1011"/>
      <c r="D2" s="1011"/>
      <c r="E2" s="1011"/>
      <c r="F2" s="1011"/>
      <c r="G2" s="1011"/>
      <c r="H2" s="1011"/>
      <c r="I2" s="1011"/>
      <c r="J2" s="1011"/>
      <c r="K2" s="1011"/>
      <c r="L2" s="1011"/>
      <c r="M2" s="1011"/>
    </row>
    <row r="3" spans="1:26" ht="26.25" customHeight="1">
      <c r="A3" s="714"/>
      <c r="B3" s="1048" t="s">
        <v>203</v>
      </c>
      <c r="C3" s="1049"/>
      <c r="D3" s="1050" t="s">
        <v>354</v>
      </c>
      <c r="E3" s="1051"/>
      <c r="F3" s="1052" t="s">
        <v>214</v>
      </c>
      <c r="G3" s="1053"/>
      <c r="H3" s="1054" t="s">
        <v>256</v>
      </c>
      <c r="I3" s="1055"/>
      <c r="J3" s="1054" t="s">
        <v>25</v>
      </c>
      <c r="K3" s="1055"/>
      <c r="L3" s="1043" t="s">
        <v>343</v>
      </c>
      <c r="M3" s="1044"/>
    </row>
    <row r="4" spans="1:26" ht="12.75" customHeight="1">
      <c r="A4" s="715"/>
      <c r="B4" s="716"/>
      <c r="C4" s="717"/>
      <c r="D4" s="718"/>
      <c r="E4" s="719"/>
      <c r="F4" s="718"/>
      <c r="G4" s="720"/>
      <c r="H4" s="721"/>
      <c r="I4" s="720"/>
      <c r="J4" s="722"/>
      <c r="K4" s="720"/>
      <c r="L4" s="1045"/>
      <c r="M4" s="1046"/>
    </row>
    <row r="5" spans="1:26" ht="13.5" customHeight="1" thickBot="1">
      <c r="A5" s="723" t="s">
        <v>2</v>
      </c>
      <c r="B5" s="724" t="s">
        <v>429</v>
      </c>
      <c r="C5" s="725" t="s">
        <v>430</v>
      </c>
      <c r="D5" s="726" t="s">
        <v>429</v>
      </c>
      <c r="E5" s="725" t="s">
        <v>430</v>
      </c>
      <c r="F5" s="726" t="s">
        <v>429</v>
      </c>
      <c r="G5" s="725" t="s">
        <v>430</v>
      </c>
      <c r="H5" s="726" t="s">
        <v>429</v>
      </c>
      <c r="I5" s="725" t="s">
        <v>430</v>
      </c>
      <c r="J5" s="724" t="s">
        <v>429</v>
      </c>
      <c r="K5" s="725" t="s">
        <v>430</v>
      </c>
      <c r="L5" s="724" t="s">
        <v>429</v>
      </c>
      <c r="M5" s="725" t="s">
        <v>430</v>
      </c>
    </row>
    <row r="6" spans="1:26" ht="13.5" customHeight="1">
      <c r="A6" s="727" t="s">
        <v>431</v>
      </c>
      <c r="B6" s="749"/>
      <c r="C6" s="728"/>
      <c r="D6" s="983"/>
      <c r="E6" s="729"/>
      <c r="F6" s="730"/>
      <c r="G6" s="728"/>
      <c r="H6" s="201"/>
      <c r="I6" s="728"/>
      <c r="J6" s="530"/>
      <c r="K6" s="728"/>
      <c r="L6" s="749"/>
      <c r="M6" s="728"/>
    </row>
    <row r="7" spans="1:26" ht="12.75" customHeight="1">
      <c r="A7" s="731" t="s">
        <v>432</v>
      </c>
      <c r="B7" s="979">
        <v>9360</v>
      </c>
      <c r="C7" s="729">
        <v>38560</v>
      </c>
      <c r="D7" s="979"/>
      <c r="E7" s="729"/>
      <c r="F7" s="729"/>
      <c r="G7" s="729"/>
      <c r="H7" s="729">
        <v>333</v>
      </c>
      <c r="I7" s="729">
        <v>266</v>
      </c>
      <c r="J7" s="729"/>
      <c r="K7" s="729"/>
      <c r="L7" s="979"/>
      <c r="M7" s="729"/>
    </row>
    <row r="8" spans="1:26" ht="12.75" customHeight="1">
      <c r="A8" s="733" t="s">
        <v>433</v>
      </c>
      <c r="B8" s="980">
        <v>9360</v>
      </c>
      <c r="C8" s="734">
        <v>38560</v>
      </c>
      <c r="D8" s="734"/>
      <c r="E8" s="734"/>
      <c r="F8" s="734"/>
      <c r="G8" s="734"/>
      <c r="H8" s="734">
        <v>333</v>
      </c>
      <c r="I8" s="734">
        <v>266</v>
      </c>
      <c r="J8" s="734"/>
      <c r="K8" s="734"/>
      <c r="L8" s="980"/>
      <c r="M8" s="734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</row>
    <row r="9" spans="1:26" ht="12.75" customHeight="1">
      <c r="A9" s="731" t="s">
        <v>434</v>
      </c>
      <c r="B9" s="979">
        <v>1532551</v>
      </c>
      <c r="C9" s="729">
        <v>1681358</v>
      </c>
      <c r="D9" s="729"/>
      <c r="E9" s="729"/>
      <c r="F9" s="729"/>
      <c r="G9" s="729"/>
      <c r="H9" s="729"/>
      <c r="I9" s="729"/>
      <c r="J9" s="729"/>
      <c r="K9" s="729"/>
      <c r="L9" s="979"/>
      <c r="M9" s="729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</row>
    <row r="10" spans="1:26" ht="12.75" customHeight="1">
      <c r="A10" s="731" t="s">
        <v>435</v>
      </c>
      <c r="B10" s="979">
        <v>52755</v>
      </c>
      <c r="C10" s="729">
        <v>39626</v>
      </c>
      <c r="D10" s="729"/>
      <c r="E10" s="729">
        <v>545</v>
      </c>
      <c r="F10" s="729">
        <v>186</v>
      </c>
      <c r="G10" s="729">
        <v>526</v>
      </c>
      <c r="H10" s="729">
        <v>460</v>
      </c>
      <c r="I10" s="729">
        <v>1145</v>
      </c>
      <c r="J10" s="729"/>
      <c r="K10" s="729"/>
      <c r="L10" s="979"/>
      <c r="M10" s="729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</row>
    <row r="11" spans="1:26" ht="12.75" customHeight="1">
      <c r="A11" s="731" t="s">
        <v>436</v>
      </c>
      <c r="B11" s="979">
        <v>5560</v>
      </c>
      <c r="C11" s="729">
        <v>1954</v>
      </c>
      <c r="D11" s="729"/>
      <c r="E11" s="729"/>
      <c r="F11" s="729"/>
      <c r="G11" s="729"/>
      <c r="H11" s="729"/>
      <c r="I11" s="729"/>
      <c r="J11" s="729"/>
      <c r="K11" s="729"/>
      <c r="L11" s="979"/>
      <c r="M11" s="729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</row>
    <row r="12" spans="1:26" ht="12.75" customHeight="1">
      <c r="A12" s="731" t="s">
        <v>437</v>
      </c>
      <c r="B12" s="979"/>
      <c r="C12" s="729"/>
      <c r="D12" s="729"/>
      <c r="E12" s="729"/>
      <c r="F12" s="729"/>
      <c r="G12" s="729"/>
      <c r="H12" s="729"/>
      <c r="I12" s="729"/>
      <c r="J12" s="729"/>
      <c r="K12" s="729"/>
      <c r="L12" s="979"/>
      <c r="M12" s="729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</row>
    <row r="13" spans="1:26" ht="12.75" customHeight="1">
      <c r="A13" s="731" t="s">
        <v>438</v>
      </c>
      <c r="B13" s="979">
        <v>76713</v>
      </c>
      <c r="C13" s="729">
        <v>188804</v>
      </c>
      <c r="D13" s="729"/>
      <c r="E13" s="729"/>
      <c r="F13" s="729"/>
      <c r="G13" s="729"/>
      <c r="H13" s="729"/>
      <c r="I13" s="729"/>
      <c r="J13" s="729"/>
      <c r="K13" s="729"/>
      <c r="L13" s="979">
        <v>229914</v>
      </c>
      <c r="M13" s="729">
        <v>2399855</v>
      </c>
      <c r="N13" s="226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</row>
    <row r="14" spans="1:26" ht="12.75" customHeight="1">
      <c r="A14" s="733" t="s">
        <v>439</v>
      </c>
      <c r="B14" s="980">
        <v>1667579</v>
      </c>
      <c r="C14" s="734">
        <v>1911742</v>
      </c>
      <c r="D14" s="734"/>
      <c r="E14" s="734">
        <v>545</v>
      </c>
      <c r="F14" s="734">
        <v>186</v>
      </c>
      <c r="G14" s="734">
        <v>526</v>
      </c>
      <c r="H14" s="734">
        <v>460</v>
      </c>
      <c r="I14" s="734">
        <v>1145</v>
      </c>
      <c r="J14" s="734"/>
      <c r="K14" s="734"/>
      <c r="L14" s="980">
        <v>229914</v>
      </c>
      <c r="M14" s="734">
        <v>2399855</v>
      </c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</row>
    <row r="15" spans="1:26" ht="12.75" customHeight="1">
      <c r="A15" s="731" t="s">
        <v>440</v>
      </c>
      <c r="B15" s="979">
        <v>9142</v>
      </c>
      <c r="C15" s="729">
        <v>6822</v>
      </c>
      <c r="D15" s="729"/>
      <c r="E15" s="729"/>
      <c r="F15" s="729"/>
      <c r="G15" s="729"/>
      <c r="H15" s="729"/>
      <c r="I15" s="729"/>
      <c r="J15" s="729"/>
      <c r="K15" s="729"/>
      <c r="L15" s="979"/>
      <c r="M15" s="729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</row>
    <row r="16" spans="1:26" ht="12.75" customHeight="1">
      <c r="A16" s="731" t="s">
        <v>441</v>
      </c>
      <c r="B16" s="979"/>
      <c r="C16" s="729"/>
      <c r="D16" s="729"/>
      <c r="E16" s="729"/>
      <c r="F16" s="729"/>
      <c r="G16" s="729"/>
      <c r="H16" s="729"/>
      <c r="I16" s="729"/>
      <c r="J16" s="729"/>
      <c r="K16" s="729"/>
      <c r="L16" s="979"/>
      <c r="M16" s="729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</row>
    <row r="17" spans="1:26" ht="12.75" customHeight="1">
      <c r="A17" s="731" t="s">
        <v>442</v>
      </c>
      <c r="B17" s="979"/>
      <c r="C17" s="729">
        <v>6176</v>
      </c>
      <c r="D17" s="729"/>
      <c r="E17" s="729"/>
      <c r="F17" s="729"/>
      <c r="G17" s="729"/>
      <c r="H17" s="729"/>
      <c r="I17" s="729"/>
      <c r="J17" s="729"/>
      <c r="K17" s="729"/>
      <c r="L17" s="979"/>
      <c r="M17" s="729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</row>
    <row r="18" spans="1:26" ht="12.75" customHeight="1">
      <c r="A18" s="731" t="s">
        <v>443</v>
      </c>
      <c r="B18" s="979">
        <v>400000</v>
      </c>
      <c r="C18" s="729">
        <v>160048</v>
      </c>
      <c r="D18" s="729"/>
      <c r="E18" s="729"/>
      <c r="F18" s="729"/>
      <c r="G18" s="729"/>
      <c r="H18" s="729"/>
      <c r="I18" s="729"/>
      <c r="J18" s="729"/>
      <c r="K18" s="729"/>
      <c r="L18" s="979"/>
      <c r="M18" s="729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</row>
    <row r="19" spans="1:26" ht="13.5" customHeight="1">
      <c r="A19" s="731" t="s">
        <v>444</v>
      </c>
      <c r="B19" s="979">
        <v>2043</v>
      </c>
      <c r="C19" s="729">
        <v>1079</v>
      </c>
      <c r="D19" s="729"/>
      <c r="E19" s="729"/>
      <c r="F19" s="729"/>
      <c r="G19" s="729"/>
      <c r="H19" s="729"/>
      <c r="I19" s="729"/>
      <c r="J19" s="729"/>
      <c r="K19" s="729"/>
      <c r="L19" s="979"/>
      <c r="M19" s="729"/>
      <c r="N19" s="87"/>
    </row>
    <row r="20" spans="1:26" ht="12.75" customHeight="1">
      <c r="A20" s="733" t="s">
        <v>445</v>
      </c>
      <c r="B20" s="980">
        <v>411185</v>
      </c>
      <c r="C20" s="734">
        <v>174125</v>
      </c>
      <c r="D20" s="734"/>
      <c r="E20" s="734"/>
      <c r="F20" s="734"/>
      <c r="G20" s="734"/>
      <c r="H20" s="734"/>
      <c r="I20" s="734"/>
      <c r="J20" s="734"/>
      <c r="K20" s="734"/>
      <c r="L20" s="980"/>
      <c r="M20" s="734"/>
    </row>
    <row r="21" spans="1:26" ht="12.75" customHeight="1">
      <c r="A21" s="731" t="s">
        <v>446</v>
      </c>
      <c r="B21" s="979">
        <v>331686</v>
      </c>
      <c r="C21" s="729">
        <v>197369</v>
      </c>
      <c r="D21" s="729"/>
      <c r="E21" s="729"/>
      <c r="F21" s="729"/>
      <c r="G21" s="729"/>
      <c r="H21" s="729"/>
      <c r="I21" s="729"/>
      <c r="J21" s="729"/>
      <c r="K21" s="729"/>
      <c r="L21" s="979"/>
      <c r="M21" s="729"/>
    </row>
    <row r="22" spans="1:26" ht="12.75" customHeight="1">
      <c r="A22" s="731" t="s">
        <v>447</v>
      </c>
      <c r="B22" s="979">
        <v>761981</v>
      </c>
      <c r="C22" s="729">
        <v>735392</v>
      </c>
      <c r="D22" s="729"/>
      <c r="E22" s="729"/>
      <c r="F22" s="729"/>
      <c r="G22" s="729"/>
      <c r="H22" s="729"/>
      <c r="I22" s="729"/>
      <c r="J22" s="729"/>
      <c r="K22" s="729"/>
      <c r="L22" s="979"/>
      <c r="M22" s="729"/>
    </row>
    <row r="23" spans="1:26" ht="12.75" customHeight="1">
      <c r="A23" s="731" t="s">
        <v>448</v>
      </c>
      <c r="B23" s="979">
        <v>406015</v>
      </c>
      <c r="C23" s="729">
        <v>406015</v>
      </c>
      <c r="D23" s="729"/>
      <c r="E23" s="729"/>
      <c r="F23" s="729"/>
      <c r="G23" s="729"/>
      <c r="H23" s="729"/>
      <c r="I23" s="729"/>
      <c r="J23" s="729"/>
      <c r="K23" s="729"/>
      <c r="L23" s="979"/>
      <c r="M23" s="729"/>
      <c r="N23" s="87"/>
    </row>
    <row r="24" spans="1:26" ht="29.25" customHeight="1">
      <c r="A24" s="733" t="s">
        <v>507</v>
      </c>
      <c r="B24" s="980">
        <v>1499682</v>
      </c>
      <c r="C24" s="734">
        <v>1338776</v>
      </c>
      <c r="D24" s="734"/>
      <c r="E24" s="734"/>
      <c r="F24" s="734"/>
      <c r="G24" s="734"/>
      <c r="H24" s="734"/>
      <c r="I24" s="734"/>
      <c r="J24" s="734"/>
      <c r="K24" s="734"/>
      <c r="L24" s="980"/>
      <c r="M24" s="734"/>
      <c r="N24" s="87"/>
      <c r="O24" s="87"/>
    </row>
    <row r="25" spans="1:26" ht="12.75" customHeight="1">
      <c r="A25" s="736" t="s">
        <v>449</v>
      </c>
      <c r="B25" s="981">
        <v>3587806</v>
      </c>
      <c r="C25" s="737">
        <v>3463203</v>
      </c>
      <c r="D25" s="737">
        <v>0</v>
      </c>
      <c r="E25" s="737">
        <v>545</v>
      </c>
      <c r="F25" s="737">
        <v>186</v>
      </c>
      <c r="G25" s="737">
        <v>526</v>
      </c>
      <c r="H25" s="737">
        <v>793</v>
      </c>
      <c r="I25" s="737">
        <v>1411</v>
      </c>
      <c r="J25" s="737">
        <v>0</v>
      </c>
      <c r="K25" s="737"/>
      <c r="L25" s="981">
        <v>229914</v>
      </c>
      <c r="M25" s="737">
        <v>2399855</v>
      </c>
    </row>
    <row r="26" spans="1:26" ht="12.75" customHeight="1">
      <c r="A26" s="731" t="s">
        <v>450</v>
      </c>
      <c r="B26" s="979"/>
      <c r="C26" s="729"/>
      <c r="D26" s="729"/>
      <c r="E26" s="729"/>
      <c r="F26" s="729">
        <v>95</v>
      </c>
      <c r="G26" s="729">
        <v>85</v>
      </c>
      <c r="H26" s="729"/>
      <c r="I26" s="729"/>
      <c r="J26" s="729"/>
      <c r="K26" s="729"/>
      <c r="L26" s="979"/>
      <c r="M26" s="729"/>
    </row>
    <row r="27" spans="1:26" ht="12.75" customHeight="1">
      <c r="A27" s="731" t="s">
        <v>451</v>
      </c>
      <c r="B27" s="979"/>
      <c r="C27" s="729"/>
      <c r="D27" s="729"/>
      <c r="E27" s="729"/>
      <c r="F27" s="729"/>
      <c r="G27" s="729"/>
      <c r="H27" s="729">
        <v>763</v>
      </c>
      <c r="I27" s="729">
        <v>801</v>
      </c>
      <c r="J27" s="729"/>
      <c r="K27" s="729"/>
      <c r="L27" s="979"/>
      <c r="M27" s="729"/>
      <c r="N27" s="87"/>
    </row>
    <row r="28" spans="1:26" ht="12.75" customHeight="1">
      <c r="A28" s="733" t="s">
        <v>452</v>
      </c>
      <c r="B28" s="980"/>
      <c r="C28" s="734"/>
      <c r="D28" s="734"/>
      <c r="E28" s="734"/>
      <c r="F28" s="734">
        <v>95</v>
      </c>
      <c r="G28" s="734">
        <v>85</v>
      </c>
      <c r="H28" s="734">
        <v>763</v>
      </c>
      <c r="I28" s="734">
        <v>801</v>
      </c>
      <c r="J28" s="734"/>
      <c r="K28" s="734"/>
      <c r="L28" s="980"/>
      <c r="M28" s="734"/>
      <c r="N28" s="87"/>
    </row>
    <row r="29" spans="1:26" ht="12.75" customHeight="1">
      <c r="A29" s="731" t="s">
        <v>453</v>
      </c>
      <c r="B29" s="979">
        <v>0</v>
      </c>
      <c r="C29" s="729">
        <v>191</v>
      </c>
      <c r="D29" s="729"/>
      <c r="E29" s="729">
        <v>2476</v>
      </c>
      <c r="F29" s="729">
        <v>50</v>
      </c>
      <c r="G29" s="729">
        <v>19</v>
      </c>
      <c r="H29" s="729">
        <v>42</v>
      </c>
      <c r="I29" s="729">
        <v>403</v>
      </c>
      <c r="J29" s="729"/>
      <c r="K29" s="729"/>
      <c r="L29" s="979"/>
      <c r="M29" s="729"/>
      <c r="N29" s="87"/>
    </row>
    <row r="30" spans="1:26" ht="12.75" customHeight="1">
      <c r="A30" s="731" t="s">
        <v>454</v>
      </c>
      <c r="B30" s="979">
        <v>45805</v>
      </c>
      <c r="C30" s="729">
        <v>47810</v>
      </c>
      <c r="D30" s="729"/>
      <c r="E30" s="729">
        <v>3092</v>
      </c>
      <c r="F30" s="729"/>
      <c r="G30" s="729"/>
      <c r="H30" s="729"/>
      <c r="I30" s="729"/>
      <c r="J30" s="729"/>
      <c r="K30" s="729"/>
      <c r="L30" s="979"/>
      <c r="M30" s="729"/>
      <c r="N30" s="87"/>
    </row>
    <row r="31" spans="1:26" ht="12.75" customHeight="1">
      <c r="A31" s="731" t="s">
        <v>455</v>
      </c>
      <c r="B31" s="979">
        <v>4571</v>
      </c>
      <c r="C31" s="729">
        <v>17058</v>
      </c>
      <c r="D31" s="729"/>
      <c r="E31" s="729"/>
      <c r="F31" s="729">
        <v>292</v>
      </c>
      <c r="G31" s="729">
        <v>512</v>
      </c>
      <c r="H31" s="729">
        <v>16</v>
      </c>
      <c r="I31" s="729">
        <v>27</v>
      </c>
      <c r="J31" s="729">
        <v>112</v>
      </c>
      <c r="K31" s="729">
        <v>66</v>
      </c>
      <c r="L31" s="979">
        <v>1908</v>
      </c>
      <c r="M31" s="729">
        <v>750328</v>
      </c>
      <c r="N31" s="87"/>
    </row>
    <row r="32" spans="1:26" ht="12.75" customHeight="1">
      <c r="A32" s="733" t="s">
        <v>456</v>
      </c>
      <c r="B32" s="980">
        <v>50376</v>
      </c>
      <c r="C32" s="734">
        <v>65059</v>
      </c>
      <c r="D32" s="734"/>
      <c r="E32" s="734">
        <v>5568</v>
      </c>
      <c r="F32" s="734">
        <v>342</v>
      </c>
      <c r="G32" s="734">
        <v>531</v>
      </c>
      <c r="H32" s="734">
        <v>58</v>
      </c>
      <c r="I32" s="734">
        <v>430</v>
      </c>
      <c r="J32" s="734">
        <v>112</v>
      </c>
      <c r="K32" s="734">
        <v>66</v>
      </c>
      <c r="L32" s="980">
        <v>1908</v>
      </c>
      <c r="M32" s="734">
        <v>750328</v>
      </c>
      <c r="N32" s="87"/>
    </row>
    <row r="33" spans="1:15" ht="12.75" customHeight="1">
      <c r="A33" s="736" t="s">
        <v>457</v>
      </c>
      <c r="B33" s="981"/>
      <c r="C33" s="737"/>
      <c r="D33" s="737"/>
      <c r="E33" s="737"/>
      <c r="F33" s="737"/>
      <c r="G33" s="737"/>
      <c r="H33" s="737"/>
      <c r="I33" s="737"/>
      <c r="J33" s="737"/>
      <c r="K33" s="737"/>
      <c r="L33" s="981"/>
      <c r="M33" s="737"/>
    </row>
    <row r="34" spans="1:15" ht="12.75" customHeight="1">
      <c r="A34" s="731" t="s">
        <v>458</v>
      </c>
      <c r="B34" s="979">
        <v>175</v>
      </c>
      <c r="C34" s="729">
        <v>93</v>
      </c>
      <c r="D34" s="729"/>
      <c r="E34" s="729">
        <v>348</v>
      </c>
      <c r="F34" s="729">
        <v>164</v>
      </c>
      <c r="G34" s="729">
        <v>76</v>
      </c>
      <c r="H34" s="729">
        <v>279</v>
      </c>
      <c r="I34" s="729">
        <v>315</v>
      </c>
      <c r="J34" s="729">
        <v>8</v>
      </c>
      <c r="K34" s="729">
        <v>1</v>
      </c>
      <c r="L34" s="979">
        <v>20</v>
      </c>
      <c r="M34" s="729">
        <v>17</v>
      </c>
      <c r="N34" s="87"/>
    </row>
    <row r="35" spans="1:15" ht="12.75" customHeight="1">
      <c r="A35" s="731" t="s">
        <v>459</v>
      </c>
      <c r="B35" s="979">
        <v>144682</v>
      </c>
      <c r="C35" s="729">
        <v>84938</v>
      </c>
      <c r="D35" s="729"/>
      <c r="E35" s="729">
        <v>1541</v>
      </c>
      <c r="F35" s="729">
        <v>2643</v>
      </c>
      <c r="G35" s="729">
        <v>2012</v>
      </c>
      <c r="H35" s="729">
        <v>1914</v>
      </c>
      <c r="I35" s="729">
        <v>5443</v>
      </c>
      <c r="J35" s="729">
        <v>213</v>
      </c>
      <c r="K35" s="729">
        <v>3958</v>
      </c>
      <c r="L35" s="979">
        <v>3283</v>
      </c>
      <c r="M35" s="729">
        <v>1411</v>
      </c>
    </row>
    <row r="36" spans="1:15" ht="12.75" customHeight="1">
      <c r="A36" s="731" t="s">
        <v>460</v>
      </c>
      <c r="B36" s="979">
        <v>3919</v>
      </c>
      <c r="C36" s="729">
        <v>4846</v>
      </c>
      <c r="D36" s="729"/>
      <c r="E36" s="729"/>
      <c r="F36" s="729"/>
      <c r="G36" s="729"/>
      <c r="H36" s="729"/>
      <c r="I36" s="729"/>
      <c r="J36" s="729"/>
      <c r="K36" s="729"/>
      <c r="L36" s="979"/>
      <c r="M36" s="729"/>
    </row>
    <row r="37" spans="1:15" ht="12.75" customHeight="1">
      <c r="A37" s="733" t="s">
        <v>461</v>
      </c>
      <c r="B37" s="980">
        <v>148776</v>
      </c>
      <c r="C37" s="734">
        <v>89877</v>
      </c>
      <c r="D37" s="734"/>
      <c r="E37" s="734">
        <v>1889</v>
      </c>
      <c r="F37" s="734">
        <v>2807</v>
      </c>
      <c r="G37" s="734">
        <v>2088</v>
      </c>
      <c r="H37" s="734">
        <v>2193</v>
      </c>
      <c r="I37" s="734">
        <v>5758</v>
      </c>
      <c r="J37" s="734">
        <v>221</v>
      </c>
      <c r="K37" s="734">
        <v>3959</v>
      </c>
      <c r="L37" s="980">
        <v>3303</v>
      </c>
      <c r="M37" s="734">
        <v>1428</v>
      </c>
    </row>
    <row r="38" spans="1:15" ht="12.75" customHeight="1">
      <c r="A38" s="731" t="s">
        <v>462</v>
      </c>
      <c r="B38" s="979">
        <v>2042</v>
      </c>
      <c r="C38" s="729"/>
      <c r="D38" s="729"/>
      <c r="E38" s="729">
        <v>12</v>
      </c>
      <c r="F38" s="729"/>
      <c r="G38" s="729"/>
      <c r="H38" s="729"/>
      <c r="I38" s="729"/>
      <c r="J38" s="729"/>
      <c r="K38" s="729"/>
      <c r="L38" s="979"/>
      <c r="M38" s="729"/>
      <c r="N38" s="226"/>
    </row>
    <row r="39" spans="1:15" ht="12.75" customHeight="1">
      <c r="A39" s="731" t="s">
        <v>463</v>
      </c>
      <c r="B39" s="979"/>
      <c r="C39" s="729"/>
      <c r="D39" s="729"/>
      <c r="E39" s="729">
        <v>5890</v>
      </c>
      <c r="F39" s="729">
        <v>432</v>
      </c>
      <c r="G39" s="729">
        <v>3477</v>
      </c>
      <c r="H39" s="729">
        <v>104</v>
      </c>
      <c r="I39" s="729">
        <v>1290</v>
      </c>
      <c r="J39" s="729"/>
      <c r="K39" s="729"/>
      <c r="L39" s="979"/>
      <c r="M39" s="729"/>
    </row>
    <row r="40" spans="1:15" ht="13.5" customHeight="1">
      <c r="A40" s="731" t="s">
        <v>464</v>
      </c>
      <c r="B40" s="979"/>
      <c r="C40" s="729"/>
      <c r="D40" s="729"/>
      <c r="E40" s="729"/>
      <c r="F40" s="729"/>
      <c r="G40" s="729"/>
      <c r="H40" s="729"/>
      <c r="I40" s="729"/>
      <c r="J40" s="729"/>
      <c r="K40" s="729"/>
      <c r="L40" s="979"/>
      <c r="M40" s="729"/>
      <c r="O40" s="87"/>
    </row>
    <row r="41" spans="1:15" ht="12.75" customHeight="1">
      <c r="A41" s="731" t="s">
        <v>465</v>
      </c>
      <c r="B41" s="979"/>
      <c r="C41" s="729"/>
      <c r="D41" s="729"/>
      <c r="E41" s="729"/>
      <c r="F41" s="729"/>
      <c r="G41" s="729"/>
      <c r="H41" s="729"/>
      <c r="I41" s="729"/>
      <c r="J41" s="729"/>
      <c r="K41" s="729"/>
      <c r="L41" s="979"/>
      <c r="M41" s="729"/>
    </row>
    <row r="42" spans="1:15" ht="12.75" customHeight="1">
      <c r="A42" s="733" t="s">
        <v>466</v>
      </c>
      <c r="B42" s="980">
        <v>2042</v>
      </c>
      <c r="C42" s="734"/>
      <c r="D42" s="734"/>
      <c r="E42" s="734">
        <v>5902</v>
      </c>
      <c r="F42" s="734">
        <v>432</v>
      </c>
      <c r="G42" s="734">
        <v>3477</v>
      </c>
      <c r="H42" s="734">
        <v>114</v>
      </c>
      <c r="I42" s="734">
        <v>1290</v>
      </c>
      <c r="J42" s="734"/>
      <c r="K42" s="734"/>
      <c r="L42" s="980"/>
      <c r="M42" s="734"/>
    </row>
    <row r="43" spans="1:15" ht="13.5" customHeight="1">
      <c r="A43" s="736" t="s">
        <v>467</v>
      </c>
      <c r="B43" s="981">
        <v>201194</v>
      </c>
      <c r="C43" s="737">
        <v>154936</v>
      </c>
      <c r="D43" s="737"/>
      <c r="E43" s="737">
        <v>13359</v>
      </c>
      <c r="F43" s="737">
        <v>3676</v>
      </c>
      <c r="G43" s="737">
        <v>6181</v>
      </c>
      <c r="H43" s="737">
        <v>3128</v>
      </c>
      <c r="I43" s="737">
        <v>8279</v>
      </c>
      <c r="J43" s="737">
        <v>333</v>
      </c>
      <c r="K43" s="737">
        <v>4025</v>
      </c>
      <c r="L43" s="981">
        <v>5211</v>
      </c>
      <c r="M43" s="737">
        <v>751756</v>
      </c>
    </row>
    <row r="44" spans="1:15" ht="12.75" customHeight="1" thickBot="1">
      <c r="A44" s="738" t="s">
        <v>468</v>
      </c>
      <c r="B44" s="982">
        <v>3789000</v>
      </c>
      <c r="C44" s="739">
        <v>3618139</v>
      </c>
      <c r="D44" s="739"/>
      <c r="E44" s="739">
        <v>13904</v>
      </c>
      <c r="F44" s="739">
        <v>3862</v>
      </c>
      <c r="G44" s="739">
        <v>6707</v>
      </c>
      <c r="H44" s="739">
        <v>3921</v>
      </c>
      <c r="I44" s="739">
        <v>9690</v>
      </c>
      <c r="J44" s="739">
        <v>333</v>
      </c>
      <c r="K44" s="739">
        <v>4025</v>
      </c>
      <c r="L44" s="982">
        <v>235125</v>
      </c>
      <c r="M44" s="739">
        <v>3151611</v>
      </c>
    </row>
    <row r="45" spans="1:15" ht="12.75" customHeight="1">
      <c r="A45" s="727" t="s">
        <v>469</v>
      </c>
      <c r="B45" s="190"/>
      <c r="C45" s="728"/>
      <c r="D45" s="728"/>
      <c r="E45" s="728"/>
      <c r="F45" s="728"/>
      <c r="G45" s="728"/>
      <c r="H45" s="728"/>
      <c r="I45" s="728"/>
      <c r="J45" s="728"/>
      <c r="K45" s="728"/>
      <c r="L45" s="190"/>
      <c r="M45" s="728"/>
    </row>
    <row r="46" spans="1:15" ht="13.5" customHeight="1">
      <c r="A46" s="731" t="s">
        <v>470</v>
      </c>
      <c r="B46" s="190"/>
      <c r="C46" s="728"/>
      <c r="D46" s="728"/>
      <c r="E46" s="728"/>
      <c r="F46" s="728"/>
      <c r="G46" s="728"/>
      <c r="H46" s="728"/>
      <c r="I46" s="728"/>
      <c r="J46" s="728"/>
      <c r="K46" s="728"/>
      <c r="L46" s="190"/>
      <c r="M46" s="728"/>
    </row>
    <row r="47" spans="1:15" ht="12.75" customHeight="1">
      <c r="A47" s="731" t="s">
        <v>471</v>
      </c>
      <c r="B47" s="979"/>
      <c r="C47" s="729"/>
      <c r="D47" s="729"/>
      <c r="E47" s="729"/>
      <c r="F47" s="729"/>
      <c r="G47" s="729"/>
      <c r="H47" s="729"/>
      <c r="I47" s="729"/>
      <c r="J47" s="729"/>
      <c r="K47" s="729"/>
      <c r="L47" s="979"/>
      <c r="M47" s="729"/>
    </row>
    <row r="48" spans="1:15" ht="12.75" customHeight="1">
      <c r="A48" s="731" t="s">
        <v>472</v>
      </c>
      <c r="B48" s="979">
        <v>1737901</v>
      </c>
      <c r="C48" s="729">
        <v>1737901</v>
      </c>
      <c r="D48" s="729"/>
      <c r="E48" s="729"/>
      <c r="F48" s="729"/>
      <c r="G48" s="729"/>
      <c r="H48" s="729"/>
      <c r="I48" s="729"/>
      <c r="J48" s="729"/>
      <c r="K48" s="729"/>
      <c r="L48" s="979"/>
      <c r="M48" s="729"/>
    </row>
    <row r="49" spans="1:13" ht="13.5" customHeight="1">
      <c r="A49" s="733" t="s">
        <v>473</v>
      </c>
      <c r="B49" s="980">
        <v>1737901</v>
      </c>
      <c r="C49" s="734">
        <v>1737901</v>
      </c>
      <c r="D49" s="734"/>
      <c r="E49" s="734"/>
      <c r="F49" s="734"/>
      <c r="G49" s="734"/>
      <c r="H49" s="734"/>
      <c r="I49" s="734"/>
      <c r="J49" s="734"/>
      <c r="K49" s="734"/>
      <c r="L49" s="980"/>
      <c r="M49" s="734"/>
    </row>
    <row r="50" spans="1:13" ht="12.75" customHeight="1">
      <c r="A50" s="731" t="s">
        <v>474</v>
      </c>
      <c r="B50" s="979"/>
      <c r="C50" s="729"/>
      <c r="D50" s="729"/>
      <c r="E50" s="729"/>
      <c r="F50" s="729"/>
      <c r="G50" s="729"/>
      <c r="H50" s="729"/>
      <c r="I50" s="729"/>
      <c r="J50" s="729"/>
      <c r="K50" s="729"/>
      <c r="L50" s="979"/>
      <c r="M50" s="729"/>
    </row>
    <row r="51" spans="1:13" ht="12.75" customHeight="1">
      <c r="A51" s="731" t="s">
        <v>475</v>
      </c>
      <c r="B51" s="979">
        <v>-470549</v>
      </c>
      <c r="C51" s="729">
        <v>52935</v>
      </c>
      <c r="D51" s="729"/>
      <c r="E51" s="729">
        <v>5237</v>
      </c>
      <c r="F51" s="729">
        <v>479</v>
      </c>
      <c r="G51" s="729">
        <v>833</v>
      </c>
      <c r="H51" s="729">
        <v>601</v>
      </c>
      <c r="I51" s="729">
        <v>2034</v>
      </c>
      <c r="J51" s="729">
        <v>112</v>
      </c>
      <c r="K51" s="729">
        <v>66</v>
      </c>
      <c r="L51" s="979">
        <v>231822</v>
      </c>
      <c r="M51" s="729">
        <v>2417018</v>
      </c>
    </row>
    <row r="52" spans="1:13" ht="12.75" customHeight="1">
      <c r="A52" s="733" t="s">
        <v>476</v>
      </c>
      <c r="B52" s="980">
        <v>-470549</v>
      </c>
      <c r="C52" s="734">
        <v>52935</v>
      </c>
      <c r="D52" s="734"/>
      <c r="E52" s="734">
        <v>5237</v>
      </c>
      <c r="F52" s="734">
        <v>479</v>
      </c>
      <c r="G52" s="734">
        <v>833</v>
      </c>
      <c r="H52" s="734">
        <v>601</v>
      </c>
      <c r="I52" s="734">
        <v>2034</v>
      </c>
      <c r="J52" s="734">
        <v>112</v>
      </c>
      <c r="K52" s="734">
        <v>66</v>
      </c>
      <c r="L52" s="980">
        <v>231822</v>
      </c>
      <c r="M52" s="734">
        <v>2417018</v>
      </c>
    </row>
    <row r="53" spans="1:13" ht="12.75" customHeight="1">
      <c r="A53" s="731" t="s">
        <v>477</v>
      </c>
      <c r="B53" s="979">
        <v>406015</v>
      </c>
      <c r="C53" s="729">
        <v>406015</v>
      </c>
      <c r="D53" s="729"/>
      <c r="E53" s="729"/>
      <c r="F53" s="729"/>
      <c r="G53" s="729"/>
      <c r="H53" s="729"/>
      <c r="I53" s="729"/>
      <c r="J53" s="729"/>
      <c r="K53" s="729"/>
      <c r="L53" s="979"/>
      <c r="M53" s="729"/>
    </row>
    <row r="54" spans="1:13" ht="12.75" customHeight="1">
      <c r="A54" s="733" t="s">
        <v>478</v>
      </c>
      <c r="B54" s="980">
        <v>406015</v>
      </c>
      <c r="C54" s="734">
        <v>406015</v>
      </c>
      <c r="D54" s="734"/>
      <c r="E54" s="734"/>
      <c r="F54" s="734"/>
      <c r="G54" s="734"/>
      <c r="H54" s="734"/>
      <c r="I54" s="734"/>
      <c r="J54" s="734"/>
      <c r="K54" s="734"/>
      <c r="L54" s="980"/>
      <c r="M54" s="734"/>
    </row>
    <row r="55" spans="1:13" ht="12.75" customHeight="1">
      <c r="A55" s="736" t="s">
        <v>479</v>
      </c>
      <c r="B55" s="981">
        <v>1673367</v>
      </c>
      <c r="C55" s="737">
        <v>2196851</v>
      </c>
      <c r="D55" s="737"/>
      <c r="E55" s="737">
        <v>5237</v>
      </c>
      <c r="F55" s="737">
        <v>479</v>
      </c>
      <c r="G55" s="737">
        <v>833</v>
      </c>
      <c r="H55" s="737">
        <v>601</v>
      </c>
      <c r="I55" s="737">
        <v>2034</v>
      </c>
      <c r="J55" s="737">
        <v>112</v>
      </c>
      <c r="K55" s="737">
        <v>66</v>
      </c>
      <c r="L55" s="981">
        <v>231822</v>
      </c>
      <c r="M55" s="737">
        <v>2417018</v>
      </c>
    </row>
    <row r="56" spans="1:13" ht="12.75" customHeight="1">
      <c r="A56" s="731" t="s">
        <v>480</v>
      </c>
      <c r="B56" s="979">
        <v>546817</v>
      </c>
      <c r="C56" s="729">
        <v>575201</v>
      </c>
      <c r="D56" s="729"/>
      <c r="E56" s="729">
        <v>7791</v>
      </c>
      <c r="F56" s="729">
        <v>3239</v>
      </c>
      <c r="G56" s="729">
        <v>5565</v>
      </c>
      <c r="H56" s="729">
        <v>4069</v>
      </c>
      <c r="I56" s="729">
        <v>9836</v>
      </c>
      <c r="J56" s="729">
        <v>151</v>
      </c>
      <c r="K56" s="729">
        <v>4630</v>
      </c>
      <c r="L56" s="979">
        <v>-605</v>
      </c>
      <c r="M56" s="729">
        <v>-15614</v>
      </c>
    </row>
    <row r="57" spans="1:13" ht="12.75" customHeight="1">
      <c r="A57" s="731" t="s">
        <v>481</v>
      </c>
      <c r="B57" s="979">
        <v>35146</v>
      </c>
      <c r="C57" s="729">
        <v>10331</v>
      </c>
      <c r="D57" s="729"/>
      <c r="E57" s="729">
        <v>7791</v>
      </c>
      <c r="F57" s="729">
        <v>3239</v>
      </c>
      <c r="G57" s="729">
        <v>5565</v>
      </c>
      <c r="H57" s="729">
        <v>4069</v>
      </c>
      <c r="I57" s="729">
        <v>5767</v>
      </c>
      <c r="J57" s="729"/>
      <c r="K57" s="729">
        <v>4019</v>
      </c>
      <c r="L57" s="979">
        <v>-605</v>
      </c>
      <c r="M57" s="729">
        <v>-17158</v>
      </c>
    </row>
    <row r="58" spans="1:13" ht="12.75" customHeight="1">
      <c r="A58" s="731" t="s">
        <v>482</v>
      </c>
      <c r="B58" s="979">
        <v>511671</v>
      </c>
      <c r="C58" s="729">
        <v>564870</v>
      </c>
      <c r="D58" s="729"/>
      <c r="E58" s="729"/>
      <c r="F58" s="729"/>
      <c r="G58" s="729"/>
      <c r="H58" s="729"/>
      <c r="I58" s="729">
        <v>4069</v>
      </c>
      <c r="J58" s="729">
        <v>151</v>
      </c>
      <c r="K58" s="729">
        <v>611</v>
      </c>
      <c r="L58" s="979"/>
      <c r="M58" s="729">
        <v>1544</v>
      </c>
    </row>
    <row r="59" spans="1:13" ht="12.75" customHeight="1">
      <c r="A59" s="731" t="s">
        <v>483</v>
      </c>
      <c r="B59" s="979"/>
      <c r="C59" s="729">
        <v>-330222</v>
      </c>
      <c r="D59" s="729"/>
      <c r="E59" s="729"/>
      <c r="F59" s="729"/>
      <c r="G59" s="729"/>
      <c r="H59" s="729"/>
      <c r="I59" s="729"/>
      <c r="J59" s="729">
        <v>70</v>
      </c>
      <c r="K59" s="729">
        <v>-671</v>
      </c>
      <c r="L59" s="979"/>
      <c r="M59" s="729">
        <v>-25</v>
      </c>
    </row>
    <row r="60" spans="1:13" ht="12.75" customHeight="1">
      <c r="A60" s="731" t="s">
        <v>484</v>
      </c>
      <c r="B60" s="979"/>
      <c r="C60" s="729"/>
      <c r="D60" s="729"/>
      <c r="E60" s="729"/>
      <c r="F60" s="729"/>
      <c r="G60" s="729"/>
      <c r="H60" s="729"/>
      <c r="I60" s="729"/>
      <c r="J60" s="729"/>
      <c r="K60" s="729"/>
      <c r="L60" s="979"/>
      <c r="M60" s="729"/>
    </row>
    <row r="61" spans="1:13" ht="12.75" customHeight="1">
      <c r="A61" s="731" t="s">
        <v>485</v>
      </c>
      <c r="B61" s="979"/>
      <c r="C61" s="729"/>
      <c r="D61" s="729"/>
      <c r="E61" s="729"/>
      <c r="F61" s="729"/>
      <c r="G61" s="729"/>
      <c r="H61" s="729"/>
      <c r="I61" s="729"/>
      <c r="J61" s="729"/>
      <c r="K61" s="729"/>
      <c r="L61" s="979"/>
      <c r="M61" s="729"/>
    </row>
    <row r="62" spans="1:13" ht="12.75" customHeight="1">
      <c r="A62" s="731" t="s">
        <v>486</v>
      </c>
      <c r="B62" s="979"/>
      <c r="C62" s="729"/>
      <c r="D62" s="729"/>
      <c r="E62" s="729"/>
      <c r="F62" s="729"/>
      <c r="G62" s="729"/>
      <c r="H62" s="729"/>
      <c r="I62" s="729"/>
      <c r="J62" s="729"/>
      <c r="K62" s="729"/>
      <c r="L62" s="979"/>
      <c r="M62" s="729"/>
    </row>
    <row r="63" spans="1:13" ht="12.75" customHeight="1">
      <c r="A63" s="733" t="s">
        <v>487</v>
      </c>
      <c r="B63" s="980">
        <v>546817</v>
      </c>
      <c r="C63" s="734">
        <v>244979</v>
      </c>
      <c r="D63" s="734"/>
      <c r="E63" s="734">
        <v>7791</v>
      </c>
      <c r="F63" s="734">
        <v>3239</v>
      </c>
      <c r="G63" s="734">
        <v>5565</v>
      </c>
      <c r="H63" s="734">
        <v>4069</v>
      </c>
      <c r="I63" s="734">
        <v>9836</v>
      </c>
      <c r="J63" s="734">
        <v>221</v>
      </c>
      <c r="K63" s="734">
        <v>3959</v>
      </c>
      <c r="L63" s="980">
        <v>-605</v>
      </c>
      <c r="M63" s="734">
        <v>-15639</v>
      </c>
    </row>
    <row r="64" spans="1:13" ht="12.75" customHeight="1">
      <c r="A64" s="731" t="s">
        <v>488</v>
      </c>
      <c r="B64" s="979"/>
      <c r="C64" s="729"/>
      <c r="D64" s="729"/>
      <c r="E64" s="729"/>
      <c r="F64" s="729"/>
      <c r="G64" s="729"/>
      <c r="H64" s="729">
        <v>-1762</v>
      </c>
      <c r="I64" s="729">
        <v>-2788</v>
      </c>
      <c r="J64" s="729"/>
      <c r="K64" s="729"/>
      <c r="L64" s="979"/>
      <c r="M64" s="729"/>
    </row>
    <row r="65" spans="1:13" ht="12.75" customHeight="1">
      <c r="A65" s="731" t="s">
        <v>489</v>
      </c>
      <c r="B65" s="979"/>
      <c r="C65" s="729"/>
      <c r="D65" s="729"/>
      <c r="E65" s="729"/>
      <c r="F65" s="729"/>
      <c r="G65" s="729"/>
      <c r="H65" s="729"/>
      <c r="I65" s="729"/>
      <c r="J65" s="729"/>
      <c r="K65" s="729"/>
      <c r="L65" s="979"/>
      <c r="M65" s="729"/>
    </row>
    <row r="66" spans="1:13" ht="12.75" customHeight="1">
      <c r="A66" s="731" t="s">
        <v>490</v>
      </c>
      <c r="B66" s="979"/>
      <c r="C66" s="729"/>
      <c r="D66" s="729"/>
      <c r="E66" s="729"/>
      <c r="F66" s="729"/>
      <c r="G66" s="729"/>
      <c r="H66" s="729"/>
      <c r="I66" s="729"/>
      <c r="J66" s="729"/>
      <c r="K66" s="729"/>
      <c r="L66" s="979"/>
      <c r="M66" s="729"/>
    </row>
    <row r="67" spans="1:13" ht="12.75" customHeight="1">
      <c r="A67" s="731" t="s">
        <v>491</v>
      </c>
      <c r="B67" s="979"/>
      <c r="C67" s="729"/>
      <c r="D67" s="729"/>
      <c r="E67" s="729"/>
      <c r="F67" s="729"/>
      <c r="G67" s="729"/>
      <c r="H67" s="729"/>
      <c r="I67" s="729"/>
      <c r="J67" s="729"/>
      <c r="K67" s="729"/>
      <c r="L67" s="979"/>
      <c r="M67" s="729"/>
    </row>
    <row r="68" spans="1:13" ht="12.75" customHeight="1">
      <c r="A68" s="733" t="s">
        <v>492</v>
      </c>
      <c r="B68" s="980"/>
      <c r="C68" s="734"/>
      <c r="D68" s="734"/>
      <c r="E68" s="734"/>
      <c r="F68" s="734"/>
      <c r="G68" s="734"/>
      <c r="H68" s="734">
        <v>-1762</v>
      </c>
      <c r="I68" s="734">
        <v>-2788</v>
      </c>
      <c r="J68" s="734"/>
      <c r="K68" s="734"/>
      <c r="L68" s="980"/>
      <c r="M68" s="734"/>
    </row>
    <row r="69" spans="1:13" ht="12.75" customHeight="1">
      <c r="A69" s="736" t="s">
        <v>493</v>
      </c>
      <c r="B69" s="981">
        <v>546817</v>
      </c>
      <c r="C69" s="737">
        <v>244979</v>
      </c>
      <c r="D69" s="737"/>
      <c r="E69" s="737">
        <v>7791</v>
      </c>
      <c r="F69" s="737">
        <v>3239</v>
      </c>
      <c r="G69" s="737">
        <v>5565</v>
      </c>
      <c r="H69" s="737">
        <v>2307</v>
      </c>
      <c r="I69" s="737">
        <v>7048</v>
      </c>
      <c r="J69" s="737">
        <v>221</v>
      </c>
      <c r="K69" s="737">
        <v>3959</v>
      </c>
      <c r="L69" s="981">
        <v>-605</v>
      </c>
      <c r="M69" s="737">
        <v>-15639</v>
      </c>
    </row>
    <row r="70" spans="1:13" ht="12.75" customHeight="1">
      <c r="A70" s="731" t="s">
        <v>494</v>
      </c>
      <c r="B70" s="979">
        <v>1492150</v>
      </c>
      <c r="C70" s="729">
        <v>577665</v>
      </c>
      <c r="D70" s="729"/>
      <c r="E70" s="729"/>
      <c r="F70" s="729"/>
      <c r="G70" s="729"/>
      <c r="H70" s="729"/>
      <c r="I70" s="729"/>
      <c r="J70" s="729"/>
      <c r="K70" s="729"/>
      <c r="L70" s="979"/>
      <c r="M70" s="729"/>
    </row>
    <row r="71" spans="1:13" ht="12.75" customHeight="1">
      <c r="A71" s="733" t="s">
        <v>495</v>
      </c>
      <c r="B71" s="980">
        <v>1492150</v>
      </c>
      <c r="C71" s="734">
        <v>577665</v>
      </c>
      <c r="D71" s="734"/>
      <c r="E71" s="734"/>
      <c r="F71" s="734"/>
      <c r="G71" s="734"/>
      <c r="H71" s="734"/>
      <c r="I71" s="734"/>
      <c r="J71" s="734"/>
      <c r="K71" s="734"/>
      <c r="L71" s="980"/>
      <c r="M71" s="734"/>
    </row>
    <row r="72" spans="1:13" ht="12.75" customHeight="1">
      <c r="A72" s="731" t="s">
        <v>496</v>
      </c>
      <c r="B72" s="979">
        <v>62205</v>
      </c>
      <c r="C72" s="729"/>
      <c r="D72" s="729"/>
      <c r="E72" s="729"/>
      <c r="F72" s="729"/>
      <c r="G72" s="729"/>
      <c r="H72" s="729"/>
      <c r="I72" s="729"/>
      <c r="J72" s="729"/>
      <c r="K72" s="729"/>
      <c r="L72" s="979"/>
      <c r="M72" s="729"/>
    </row>
    <row r="73" spans="1:13" ht="12.75" customHeight="1">
      <c r="A73" s="731" t="s">
        <v>497</v>
      </c>
      <c r="B73" s="979">
        <v>210</v>
      </c>
      <c r="C73" s="729">
        <v>15033</v>
      </c>
      <c r="D73" s="729"/>
      <c r="E73" s="729">
        <v>810</v>
      </c>
      <c r="F73" s="729">
        <v>11</v>
      </c>
      <c r="G73" s="729">
        <v>188</v>
      </c>
      <c r="H73" s="729">
        <v>811</v>
      </c>
      <c r="I73" s="729">
        <v>489</v>
      </c>
      <c r="J73" s="729"/>
      <c r="K73" s="729"/>
      <c r="L73" s="979"/>
      <c r="M73" s="729">
        <v>733165</v>
      </c>
    </row>
    <row r="74" spans="1:13" ht="12.75" customHeight="1">
      <c r="A74" s="731" t="s">
        <v>498</v>
      </c>
      <c r="B74" s="979">
        <v>10250</v>
      </c>
      <c r="C74" s="729">
        <v>578665</v>
      </c>
      <c r="D74" s="729"/>
      <c r="E74" s="729">
        <v>66</v>
      </c>
      <c r="F74" s="729">
        <v>133</v>
      </c>
      <c r="G74" s="729">
        <v>121</v>
      </c>
      <c r="H74" s="729">
        <v>202</v>
      </c>
      <c r="I74" s="729">
        <v>119</v>
      </c>
      <c r="J74" s="729"/>
      <c r="K74" s="729"/>
      <c r="L74" s="979"/>
      <c r="M74" s="729"/>
    </row>
    <row r="75" spans="1:13" ht="12.75" customHeight="1">
      <c r="A75" s="733" t="s">
        <v>499</v>
      </c>
      <c r="B75" s="980">
        <v>72665</v>
      </c>
      <c r="C75" s="734">
        <v>593698</v>
      </c>
      <c r="D75" s="734"/>
      <c r="E75" s="734">
        <v>876</v>
      </c>
      <c r="F75" s="734">
        <v>144</v>
      </c>
      <c r="G75" s="734">
        <v>309</v>
      </c>
      <c r="H75" s="734">
        <v>1013</v>
      </c>
      <c r="I75" s="734">
        <v>608</v>
      </c>
      <c r="J75" s="734"/>
      <c r="K75" s="734"/>
      <c r="L75" s="980"/>
      <c r="M75" s="734">
        <v>733165</v>
      </c>
    </row>
    <row r="76" spans="1:13" ht="12.75" customHeight="1">
      <c r="A76" s="731" t="s">
        <v>500</v>
      </c>
      <c r="B76" s="979">
        <v>82</v>
      </c>
      <c r="C76" s="729"/>
      <c r="D76" s="729"/>
      <c r="E76" s="729"/>
      <c r="F76" s="729"/>
      <c r="G76" s="729"/>
      <c r="H76" s="729"/>
      <c r="I76" s="729"/>
      <c r="J76" s="729"/>
      <c r="K76" s="729"/>
      <c r="L76" s="979">
        <v>3908</v>
      </c>
      <c r="M76" s="729"/>
    </row>
    <row r="77" spans="1:13" ht="12.75" customHeight="1">
      <c r="A77" s="731" t="s">
        <v>501</v>
      </c>
      <c r="B77" s="979"/>
      <c r="C77" s="729">
        <v>100</v>
      </c>
      <c r="D77" s="729"/>
      <c r="E77" s="729"/>
      <c r="F77" s="729"/>
      <c r="G77" s="729"/>
      <c r="H77" s="729"/>
      <c r="I77" s="729"/>
      <c r="J77" s="729"/>
      <c r="K77" s="729"/>
      <c r="L77" s="979"/>
      <c r="M77" s="729">
        <v>17067</v>
      </c>
    </row>
    <row r="78" spans="1:13" ht="12.75" customHeight="1">
      <c r="A78" s="731" t="s">
        <v>502</v>
      </c>
      <c r="B78" s="979"/>
      <c r="C78" s="729"/>
      <c r="D78" s="729"/>
      <c r="E78" s="729"/>
      <c r="F78" s="729"/>
      <c r="G78" s="729"/>
      <c r="H78" s="729"/>
      <c r="I78" s="729"/>
      <c r="J78" s="729"/>
      <c r="K78" s="729"/>
      <c r="L78" s="979"/>
      <c r="M78" s="729"/>
    </row>
    <row r="79" spans="1:13" ht="12.75" customHeight="1">
      <c r="A79" s="731" t="s">
        <v>503</v>
      </c>
      <c r="B79" s="979">
        <v>3919</v>
      </c>
      <c r="C79" s="729">
        <v>4846</v>
      </c>
      <c r="D79" s="729"/>
      <c r="E79" s="729"/>
      <c r="F79" s="729"/>
      <c r="G79" s="729"/>
      <c r="H79" s="729"/>
      <c r="I79" s="729"/>
      <c r="J79" s="729"/>
      <c r="K79" s="729"/>
      <c r="L79" s="979"/>
      <c r="M79" s="729"/>
    </row>
    <row r="80" spans="1:13" ht="12.75" customHeight="1">
      <c r="A80" s="733" t="s">
        <v>504</v>
      </c>
      <c r="B80" s="980">
        <v>4001</v>
      </c>
      <c r="C80" s="734">
        <v>4946</v>
      </c>
      <c r="D80" s="734"/>
      <c r="E80" s="734"/>
      <c r="F80" s="734"/>
      <c r="G80" s="734"/>
      <c r="H80" s="734"/>
      <c r="I80" s="734"/>
      <c r="J80" s="734"/>
      <c r="K80" s="734"/>
      <c r="L80" s="980">
        <v>3908</v>
      </c>
      <c r="M80" s="734">
        <v>17067</v>
      </c>
    </row>
    <row r="81" spans="1:13" ht="12.75" customHeight="1">
      <c r="A81" s="736" t="s">
        <v>505</v>
      </c>
      <c r="B81" s="981">
        <v>1568816</v>
      </c>
      <c r="C81" s="737">
        <v>1176309</v>
      </c>
      <c r="D81" s="737"/>
      <c r="E81" s="737">
        <v>876</v>
      </c>
      <c r="F81" s="737">
        <v>144</v>
      </c>
      <c r="G81" s="737">
        <v>309</v>
      </c>
      <c r="H81" s="737">
        <v>1013</v>
      </c>
      <c r="I81" s="737">
        <v>608</v>
      </c>
      <c r="J81" s="737"/>
      <c r="K81" s="737"/>
      <c r="L81" s="981">
        <v>3908</v>
      </c>
      <c r="M81" s="737">
        <v>750232</v>
      </c>
    </row>
    <row r="82" spans="1:13" ht="12.75" customHeight="1">
      <c r="A82" s="736" t="s">
        <v>506</v>
      </c>
      <c r="B82" s="981">
        <v>3789000</v>
      </c>
      <c r="C82" s="737">
        <v>3618139</v>
      </c>
      <c r="D82" s="737"/>
      <c r="E82" s="737">
        <v>13904</v>
      </c>
      <c r="F82" s="737">
        <v>3862</v>
      </c>
      <c r="G82" s="737">
        <v>6707</v>
      </c>
      <c r="H82" s="737">
        <v>3921</v>
      </c>
      <c r="I82" s="737">
        <v>9690</v>
      </c>
      <c r="J82" s="737">
        <v>333</v>
      </c>
      <c r="K82" s="737">
        <v>4025</v>
      </c>
      <c r="L82" s="981">
        <v>235125</v>
      </c>
      <c r="M82" s="737">
        <v>3151611</v>
      </c>
    </row>
  </sheetData>
  <sheetProtection selectLockedCells="1" selectUnlockedCells="1"/>
  <mergeCells count="8">
    <mergeCell ref="L3:M4"/>
    <mergeCell ref="C1:M1"/>
    <mergeCell ref="B3:C3"/>
    <mergeCell ref="D3:E3"/>
    <mergeCell ref="F3:G3"/>
    <mergeCell ref="H3:I3"/>
    <mergeCell ref="J3:K3"/>
    <mergeCell ref="A2:M2"/>
  </mergeCells>
  <phoneticPr fontId="3" type="noConversion"/>
  <pageMargins left="0.59055118110236227" right="0.19685039370078741" top="0.19685039370078741" bottom="0.19685039370078741" header="0" footer="0"/>
  <pageSetup paperSize="9" scale="90" firstPageNumber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M48"/>
  <sheetViews>
    <sheetView workbookViewId="0">
      <selection activeCell="H1" sqref="H1:M1"/>
    </sheetView>
  </sheetViews>
  <sheetFormatPr defaultColWidth="8.7109375" defaultRowHeight="12.75" customHeight="1"/>
  <cols>
    <col min="1" max="1" width="6.140625" style="1" customWidth="1"/>
    <col min="2" max="2" width="28.5703125" style="1" customWidth="1"/>
    <col min="3" max="3" width="10.5703125" style="1" customWidth="1"/>
    <col min="4" max="4" width="10.28515625" style="1" customWidth="1"/>
    <col min="5" max="5" width="13.7109375" style="1" customWidth="1"/>
    <col min="6" max="6" width="14.85546875" style="1" customWidth="1"/>
    <col min="7" max="7" width="10.85546875" style="1" customWidth="1"/>
    <col min="8" max="8" width="9.5703125" style="1" customWidth="1"/>
    <col min="9" max="9" width="12.5703125" style="1" customWidth="1"/>
    <col min="10" max="10" width="8.7109375" style="1"/>
    <col min="11" max="13" width="12.5703125" style="1" bestFit="1" customWidth="1"/>
    <col min="14" max="16384" width="8.7109375" style="1"/>
  </cols>
  <sheetData>
    <row r="1" spans="1:13" ht="12.75" customHeight="1">
      <c r="A1"/>
      <c r="B1"/>
      <c r="C1"/>
      <c r="D1"/>
      <c r="E1"/>
      <c r="F1" s="659"/>
      <c r="G1" s="659"/>
      <c r="H1" s="1002" t="s">
        <v>750</v>
      </c>
      <c r="I1" s="1058"/>
      <c r="J1" s="1058"/>
      <c r="K1" s="1058"/>
      <c r="L1" s="1058"/>
      <c r="M1" s="1058"/>
    </row>
    <row r="2" spans="1:13" ht="12.75" customHeight="1">
      <c r="A2" s="1057" t="s">
        <v>540</v>
      </c>
      <c r="B2" s="993"/>
      <c r="C2" s="993"/>
      <c r="D2" s="993"/>
      <c r="E2" s="993"/>
      <c r="F2" s="993"/>
      <c r="G2" s="993"/>
      <c r="H2" s="993"/>
      <c r="I2" s="993"/>
      <c r="J2" s="993"/>
      <c r="K2" s="993"/>
      <c r="L2" s="993"/>
      <c r="M2" s="993"/>
    </row>
    <row r="3" spans="1:13" ht="12.75" customHeight="1" thickBot="1">
      <c r="A3"/>
      <c r="B3" s="740"/>
      <c r="C3"/>
      <c r="D3"/>
      <c r="E3"/>
      <c r="F3"/>
      <c r="G3"/>
      <c r="H3"/>
      <c r="I3"/>
      <c r="J3"/>
      <c r="K3"/>
      <c r="L3"/>
      <c r="M3" s="659" t="s">
        <v>1</v>
      </c>
    </row>
    <row r="4" spans="1:13" ht="12.75" customHeight="1">
      <c r="A4" s="741"/>
      <c r="B4" s="767" t="s">
        <v>2</v>
      </c>
      <c r="C4" s="1059" t="s">
        <v>508</v>
      </c>
      <c r="D4" s="1060"/>
      <c r="E4" s="1063" t="s">
        <v>727</v>
      </c>
      <c r="F4" s="1064"/>
      <c r="G4" s="1063" t="s">
        <v>728</v>
      </c>
      <c r="H4" s="1067"/>
      <c r="I4" s="1067"/>
      <c r="J4" s="1064"/>
      <c r="K4" s="1068" t="s">
        <v>509</v>
      </c>
      <c r="L4" s="1070" t="s">
        <v>510</v>
      </c>
      <c r="M4" s="743" t="s">
        <v>113</v>
      </c>
    </row>
    <row r="5" spans="1:13" ht="12.75" customHeight="1" thickBot="1">
      <c r="A5" s="744" t="s">
        <v>52</v>
      </c>
      <c r="B5" s="776"/>
      <c r="C5" s="1061"/>
      <c r="D5" s="1062"/>
      <c r="E5" s="1065"/>
      <c r="F5" s="1066"/>
      <c r="G5" s="1065"/>
      <c r="H5" s="1019"/>
      <c r="I5" s="1019"/>
      <c r="J5" s="1066"/>
      <c r="K5" s="1069"/>
      <c r="L5" s="1071"/>
      <c r="M5" s="746"/>
    </row>
    <row r="6" spans="1:13" ht="15.75" customHeight="1" thickBot="1">
      <c r="A6" s="747"/>
      <c r="B6" s="748"/>
      <c r="C6" s="960" t="s">
        <v>511</v>
      </c>
      <c r="D6" s="960" t="s">
        <v>256</v>
      </c>
      <c r="E6" s="961" t="s">
        <v>512</v>
      </c>
      <c r="F6" s="961" t="s">
        <v>513</v>
      </c>
      <c r="G6" s="961" t="s">
        <v>511</v>
      </c>
      <c r="H6" s="961" t="s">
        <v>354</v>
      </c>
      <c r="I6" s="961" t="s">
        <v>214</v>
      </c>
      <c r="J6" s="961" t="s">
        <v>256</v>
      </c>
      <c r="K6" s="961" t="s">
        <v>511</v>
      </c>
      <c r="L6" s="961" t="s">
        <v>511</v>
      </c>
      <c r="M6" s="750"/>
    </row>
    <row r="7" spans="1:13" ht="13.5" customHeight="1" thickBot="1">
      <c r="A7" s="751" t="s">
        <v>65</v>
      </c>
      <c r="B7" s="752" t="s">
        <v>514</v>
      </c>
      <c r="C7" s="962">
        <v>27365</v>
      </c>
      <c r="D7" s="962">
        <v>417</v>
      </c>
      <c r="E7" s="962">
        <v>1645636</v>
      </c>
      <c r="F7" s="962"/>
      <c r="G7" s="962">
        <v>121050</v>
      </c>
      <c r="H7" s="962">
        <v>0</v>
      </c>
      <c r="I7" s="962">
        <v>197</v>
      </c>
      <c r="J7" s="962">
        <v>525</v>
      </c>
      <c r="K7" s="962">
        <v>27021</v>
      </c>
      <c r="L7" s="962">
        <v>1427960</v>
      </c>
      <c r="M7" s="753">
        <f t="shared" ref="M7:M32" si="0">SUM(C7:L7)</f>
        <v>3250171</v>
      </c>
    </row>
    <row r="8" spans="1:13" ht="13.5" customHeight="1">
      <c r="A8" s="754" t="s">
        <v>68</v>
      </c>
      <c r="B8" s="755" t="s">
        <v>515</v>
      </c>
      <c r="C8" s="963">
        <v>1289</v>
      </c>
      <c r="D8" s="963"/>
      <c r="E8" s="963">
        <v>194385</v>
      </c>
      <c r="F8" s="963">
        <v>2169942</v>
      </c>
      <c r="G8" s="963">
        <v>11882</v>
      </c>
      <c r="H8" s="963"/>
      <c r="I8" s="963">
        <v>293</v>
      </c>
      <c r="J8" s="963">
        <v>663</v>
      </c>
      <c r="K8" s="963"/>
      <c r="L8" s="963"/>
      <c r="M8" s="756">
        <f t="shared" si="0"/>
        <v>2378454</v>
      </c>
    </row>
    <row r="9" spans="1:13" ht="12.75" customHeight="1">
      <c r="A9" s="199" t="s">
        <v>69</v>
      </c>
      <c r="B9" s="757" t="s">
        <v>516</v>
      </c>
      <c r="C9" s="964"/>
      <c r="D9" s="964"/>
      <c r="E9" s="964"/>
      <c r="F9" s="964"/>
      <c r="G9" s="964"/>
      <c r="H9" s="964"/>
      <c r="I9" s="964"/>
      <c r="J9" s="964"/>
      <c r="K9" s="964"/>
      <c r="L9" s="964"/>
      <c r="M9" s="758">
        <f t="shared" si="0"/>
        <v>0</v>
      </c>
    </row>
    <row r="10" spans="1:13" ht="12.75" customHeight="1">
      <c r="A10" s="199" t="s">
        <v>70</v>
      </c>
      <c r="B10" s="757" t="s">
        <v>517</v>
      </c>
      <c r="C10" s="964"/>
      <c r="D10" s="964"/>
      <c r="E10" s="964"/>
      <c r="F10" s="964"/>
      <c r="G10" s="964"/>
      <c r="H10" s="964"/>
      <c r="I10" s="964">
        <v>80</v>
      </c>
      <c r="J10" s="964">
        <v>179</v>
      </c>
      <c r="K10" s="964"/>
      <c r="L10" s="964"/>
      <c r="M10" s="758">
        <f t="shared" si="0"/>
        <v>259</v>
      </c>
    </row>
    <row r="11" spans="1:13" ht="12.75" customHeight="1">
      <c r="A11" s="199" t="s">
        <v>71</v>
      </c>
      <c r="B11" s="757" t="s">
        <v>518</v>
      </c>
      <c r="C11" s="964"/>
      <c r="D11" s="964"/>
      <c r="E11" s="964"/>
      <c r="F11" s="964"/>
      <c r="G11" s="964"/>
      <c r="H11" s="964"/>
      <c r="I11" s="964"/>
      <c r="J11" s="964"/>
      <c r="K11" s="964"/>
      <c r="L11" s="964"/>
      <c r="M11" s="758">
        <f t="shared" si="0"/>
        <v>0</v>
      </c>
    </row>
    <row r="12" spans="1:13" ht="12.75" customHeight="1">
      <c r="A12" s="199" t="s">
        <v>72</v>
      </c>
      <c r="B12" s="757" t="s">
        <v>519</v>
      </c>
      <c r="C12" s="964">
        <v>41475</v>
      </c>
      <c r="D12" s="964"/>
      <c r="E12" s="964"/>
      <c r="F12" s="964"/>
      <c r="G12" s="964"/>
      <c r="H12" s="964"/>
      <c r="I12" s="964"/>
      <c r="J12" s="964"/>
      <c r="K12" s="964"/>
      <c r="L12" s="964"/>
      <c r="M12" s="758">
        <f t="shared" si="0"/>
        <v>41475</v>
      </c>
    </row>
    <row r="13" spans="1:13" ht="12.75" customHeight="1">
      <c r="A13" s="199" t="s">
        <v>73</v>
      </c>
      <c r="B13" s="757" t="s">
        <v>520</v>
      </c>
      <c r="C13" s="964"/>
      <c r="D13" s="964"/>
      <c r="E13" s="964"/>
      <c r="F13" s="964"/>
      <c r="G13" s="964"/>
      <c r="H13" s="964"/>
      <c r="I13" s="964"/>
      <c r="J13" s="964"/>
      <c r="K13" s="964"/>
      <c r="L13" s="964"/>
      <c r="M13" s="758">
        <f t="shared" si="0"/>
        <v>0</v>
      </c>
    </row>
    <row r="14" spans="1:13" ht="12.75" customHeight="1">
      <c r="A14" s="199" t="s">
        <v>74</v>
      </c>
      <c r="B14" s="757" t="s">
        <v>521</v>
      </c>
      <c r="C14" s="964">
        <v>417</v>
      </c>
      <c r="D14" s="964"/>
      <c r="E14" s="964">
        <v>459880</v>
      </c>
      <c r="F14" s="964"/>
      <c r="G14" s="964"/>
      <c r="H14" s="964"/>
      <c r="I14" s="964"/>
      <c r="J14" s="964"/>
      <c r="K14" s="964"/>
      <c r="L14" s="964">
        <v>907702</v>
      </c>
      <c r="M14" s="758">
        <f t="shared" si="0"/>
        <v>1367999</v>
      </c>
    </row>
    <row r="15" spans="1:13" ht="12.75" customHeight="1" thickBot="1">
      <c r="A15" s="759" t="s">
        <v>75</v>
      </c>
      <c r="B15" s="760" t="s">
        <v>522</v>
      </c>
      <c r="C15" s="965"/>
      <c r="D15" s="965"/>
      <c r="E15" s="965"/>
      <c r="F15" s="965"/>
      <c r="G15" s="965"/>
      <c r="H15" s="965">
        <v>921</v>
      </c>
      <c r="I15" s="965"/>
      <c r="J15" s="965"/>
      <c r="K15" s="965"/>
      <c r="L15" s="965"/>
      <c r="M15" s="761">
        <f t="shared" si="0"/>
        <v>921</v>
      </c>
    </row>
    <row r="16" spans="1:13" ht="12.75" customHeight="1" thickBot="1">
      <c r="A16" s="751" t="s">
        <v>76</v>
      </c>
      <c r="B16" s="752" t="s">
        <v>523</v>
      </c>
      <c r="C16" s="962">
        <f t="shared" ref="C16:K16" si="1">SUM(C8:C15)</f>
        <v>43181</v>
      </c>
      <c r="D16" s="962">
        <f t="shared" si="1"/>
        <v>0</v>
      </c>
      <c r="E16" s="962">
        <f t="shared" si="1"/>
        <v>654265</v>
      </c>
      <c r="F16" s="962">
        <f t="shared" si="1"/>
        <v>2169942</v>
      </c>
      <c r="G16" s="962">
        <f t="shared" si="1"/>
        <v>11882</v>
      </c>
      <c r="H16" s="962">
        <f t="shared" si="1"/>
        <v>921</v>
      </c>
      <c r="I16" s="962">
        <f t="shared" si="1"/>
        <v>373</v>
      </c>
      <c r="J16" s="962">
        <f t="shared" si="1"/>
        <v>842</v>
      </c>
      <c r="K16" s="962">
        <f t="shared" si="1"/>
        <v>0</v>
      </c>
      <c r="L16" s="962">
        <f>+L11+L15+L14</f>
        <v>907702</v>
      </c>
      <c r="M16" s="753">
        <f t="shared" si="0"/>
        <v>3789108</v>
      </c>
    </row>
    <row r="17" spans="1:13" ht="12.75" customHeight="1">
      <c r="A17" s="754" t="s">
        <v>155</v>
      </c>
      <c r="B17" s="755" t="s">
        <v>524</v>
      </c>
      <c r="C17" s="963"/>
      <c r="D17" s="963"/>
      <c r="E17" s="963"/>
      <c r="F17" s="963"/>
      <c r="G17" s="963"/>
      <c r="H17" s="963"/>
      <c r="I17" s="963"/>
      <c r="J17" s="963"/>
      <c r="K17" s="963"/>
      <c r="L17" s="963"/>
      <c r="M17" s="756">
        <f t="shared" si="0"/>
        <v>0</v>
      </c>
    </row>
    <row r="18" spans="1:13" ht="12.75" customHeight="1">
      <c r="A18" s="199" t="s">
        <v>77</v>
      </c>
      <c r="B18" s="757" t="s">
        <v>525</v>
      </c>
      <c r="C18" s="964"/>
      <c r="D18" s="964"/>
      <c r="E18" s="964"/>
      <c r="F18" s="964"/>
      <c r="G18" s="964"/>
      <c r="H18" s="964"/>
      <c r="I18" s="964"/>
      <c r="J18" s="964"/>
      <c r="K18" s="964"/>
      <c r="L18" s="964"/>
      <c r="M18" s="758">
        <f t="shared" si="0"/>
        <v>0</v>
      </c>
    </row>
    <row r="19" spans="1:13" ht="12.75" customHeight="1">
      <c r="A19" s="199" t="s">
        <v>78</v>
      </c>
      <c r="B19" s="757" t="s">
        <v>526</v>
      </c>
      <c r="C19" s="964">
        <v>15388</v>
      </c>
      <c r="D19" s="964"/>
      <c r="E19" s="964"/>
      <c r="F19" s="964"/>
      <c r="G19" s="964">
        <v>3430</v>
      </c>
      <c r="H19" s="964"/>
      <c r="I19" s="964"/>
      <c r="J19" s="964"/>
      <c r="K19" s="964"/>
      <c r="L19" s="964">
        <v>871</v>
      </c>
      <c r="M19" s="758">
        <f t="shared" si="0"/>
        <v>19689</v>
      </c>
    </row>
    <row r="20" spans="1:13" ht="12.75" customHeight="1">
      <c r="A20" s="199" t="s">
        <v>79</v>
      </c>
      <c r="B20" s="757" t="s">
        <v>527</v>
      </c>
      <c r="C20" s="964"/>
      <c r="D20" s="964"/>
      <c r="E20" s="964"/>
      <c r="F20" s="964"/>
      <c r="G20" s="964"/>
      <c r="H20" s="964"/>
      <c r="I20" s="964"/>
      <c r="J20" s="964"/>
      <c r="K20" s="964"/>
      <c r="L20" s="964"/>
      <c r="M20" s="758">
        <f t="shared" si="0"/>
        <v>0</v>
      </c>
    </row>
    <row r="21" spans="1:13" ht="12.75" customHeight="1" thickBot="1">
      <c r="A21" s="759" t="s">
        <v>81</v>
      </c>
      <c r="B21" s="760" t="s">
        <v>528</v>
      </c>
      <c r="C21" s="965"/>
      <c r="D21" s="965"/>
      <c r="E21" s="965">
        <v>440896</v>
      </c>
      <c r="F21" s="965"/>
      <c r="G21" s="965">
        <v>11658</v>
      </c>
      <c r="H21" s="965"/>
      <c r="I21" s="965"/>
      <c r="J21" s="965">
        <v>25</v>
      </c>
      <c r="K21" s="965"/>
      <c r="L21" s="965">
        <v>1071125</v>
      </c>
      <c r="M21" s="761">
        <f t="shared" si="0"/>
        <v>1523704</v>
      </c>
    </row>
    <row r="22" spans="1:13" ht="13.5" customHeight="1" thickBot="1">
      <c r="A22" s="751" t="s">
        <v>84</v>
      </c>
      <c r="B22" s="752" t="s">
        <v>529</v>
      </c>
      <c r="C22" s="962">
        <f t="shared" ref="C22:L22" si="2">SUM(C17:C21)</f>
        <v>15388</v>
      </c>
      <c r="D22" s="962">
        <f t="shared" si="2"/>
        <v>0</v>
      </c>
      <c r="E22" s="962">
        <f t="shared" si="2"/>
        <v>440896</v>
      </c>
      <c r="F22" s="962">
        <f t="shared" si="2"/>
        <v>0</v>
      </c>
      <c r="G22" s="962">
        <f t="shared" si="2"/>
        <v>15088</v>
      </c>
      <c r="H22" s="962">
        <f t="shared" si="2"/>
        <v>0</v>
      </c>
      <c r="I22" s="962">
        <f t="shared" si="2"/>
        <v>0</v>
      </c>
      <c r="J22" s="962">
        <f t="shared" si="2"/>
        <v>25</v>
      </c>
      <c r="K22" s="962">
        <f t="shared" si="2"/>
        <v>0</v>
      </c>
      <c r="L22" s="962">
        <f t="shared" si="2"/>
        <v>1071996</v>
      </c>
      <c r="M22" s="753">
        <f t="shared" si="0"/>
        <v>1543393</v>
      </c>
    </row>
    <row r="23" spans="1:13" ht="13.5" customHeight="1" thickBot="1">
      <c r="A23" s="751" t="s">
        <v>85</v>
      </c>
      <c r="B23" s="752" t="s">
        <v>530</v>
      </c>
      <c r="C23" s="962">
        <f t="shared" ref="C23:L23" si="3">+C7+C16-C22</f>
        <v>55158</v>
      </c>
      <c r="D23" s="962">
        <f t="shared" si="3"/>
        <v>417</v>
      </c>
      <c r="E23" s="962">
        <f t="shared" si="3"/>
        <v>1859005</v>
      </c>
      <c r="F23" s="962">
        <f t="shared" si="3"/>
        <v>2169942</v>
      </c>
      <c r="G23" s="962">
        <f t="shared" si="3"/>
        <v>117844</v>
      </c>
      <c r="H23" s="962">
        <f t="shared" si="3"/>
        <v>921</v>
      </c>
      <c r="I23" s="962">
        <f t="shared" si="3"/>
        <v>570</v>
      </c>
      <c r="J23" s="962">
        <f t="shared" si="3"/>
        <v>1342</v>
      </c>
      <c r="K23" s="962">
        <f>+K7+K16-K22</f>
        <v>27021</v>
      </c>
      <c r="L23" s="962">
        <f t="shared" si="3"/>
        <v>1263666</v>
      </c>
      <c r="M23" s="753">
        <f t="shared" si="0"/>
        <v>5495886</v>
      </c>
    </row>
    <row r="24" spans="1:13" ht="12.75" customHeight="1" thickBot="1">
      <c r="A24" s="751" t="s">
        <v>86</v>
      </c>
      <c r="B24" s="752" t="s">
        <v>531</v>
      </c>
      <c r="C24" s="962">
        <v>18005</v>
      </c>
      <c r="D24" s="962">
        <v>84</v>
      </c>
      <c r="E24" s="962">
        <v>113085</v>
      </c>
      <c r="F24" s="962"/>
      <c r="G24" s="962">
        <v>68295</v>
      </c>
      <c r="H24" s="962">
        <v>0</v>
      </c>
      <c r="I24" s="962">
        <v>11</v>
      </c>
      <c r="J24" s="962">
        <v>65</v>
      </c>
      <c r="K24" s="962">
        <v>21461</v>
      </c>
      <c r="L24" s="962">
        <v>334293</v>
      </c>
      <c r="M24" s="753">
        <f t="shared" si="0"/>
        <v>555299</v>
      </c>
    </row>
    <row r="25" spans="1:13" ht="12.75" customHeight="1">
      <c r="A25" s="754" t="s">
        <v>87</v>
      </c>
      <c r="B25" s="755" t="s">
        <v>532</v>
      </c>
      <c r="C25" s="963">
        <v>3243</v>
      </c>
      <c r="D25" s="963">
        <v>67</v>
      </c>
      <c r="E25" s="963">
        <v>96281</v>
      </c>
      <c r="F25" s="963"/>
      <c r="G25" s="963">
        <v>12765</v>
      </c>
      <c r="H25" s="963">
        <v>376</v>
      </c>
      <c r="I25" s="963">
        <v>33</v>
      </c>
      <c r="J25" s="963">
        <v>132</v>
      </c>
      <c r="K25" s="963">
        <v>3606</v>
      </c>
      <c r="L25" s="963">
        <v>302810</v>
      </c>
      <c r="M25" s="756">
        <f t="shared" si="0"/>
        <v>419313</v>
      </c>
    </row>
    <row r="26" spans="1:13" ht="12.75" customHeight="1" thickBot="1">
      <c r="A26" s="759" t="s">
        <v>88</v>
      </c>
      <c r="B26" s="760" t="s">
        <v>533</v>
      </c>
      <c r="C26" s="965">
        <v>4650</v>
      </c>
      <c r="D26" s="965"/>
      <c r="E26" s="965">
        <v>31719</v>
      </c>
      <c r="F26" s="965"/>
      <c r="G26" s="965">
        <v>3064</v>
      </c>
      <c r="H26" s="965"/>
      <c r="I26" s="965"/>
      <c r="J26" s="965"/>
      <c r="K26" s="965"/>
      <c r="L26" s="965">
        <v>306401</v>
      </c>
      <c r="M26" s="761">
        <f t="shared" si="0"/>
        <v>345834</v>
      </c>
    </row>
    <row r="27" spans="1:13" ht="12.75" customHeight="1" thickBot="1">
      <c r="A27" s="751" t="s">
        <v>89</v>
      </c>
      <c r="B27" s="752" t="s">
        <v>534</v>
      </c>
      <c r="C27" s="962">
        <f t="shared" ref="C27:L27" si="4">+C24+C25-C26</f>
        <v>16598</v>
      </c>
      <c r="D27" s="962">
        <f t="shared" si="4"/>
        <v>151</v>
      </c>
      <c r="E27" s="962">
        <f t="shared" si="4"/>
        <v>177647</v>
      </c>
      <c r="F27" s="962">
        <f t="shared" si="4"/>
        <v>0</v>
      </c>
      <c r="G27" s="962">
        <f t="shared" si="4"/>
        <v>77996</v>
      </c>
      <c r="H27" s="962">
        <v>376</v>
      </c>
      <c r="I27" s="962">
        <f t="shared" si="4"/>
        <v>44</v>
      </c>
      <c r="J27" s="962">
        <f t="shared" si="4"/>
        <v>197</v>
      </c>
      <c r="K27" s="962">
        <f t="shared" si="4"/>
        <v>25067</v>
      </c>
      <c r="L27" s="962">
        <f t="shared" si="4"/>
        <v>330702</v>
      </c>
      <c r="M27" s="753">
        <f t="shared" si="0"/>
        <v>628778</v>
      </c>
    </row>
    <row r="28" spans="1:13" ht="12.75" customHeight="1">
      <c r="A28" s="754" t="s">
        <v>90</v>
      </c>
      <c r="B28" s="755" t="s">
        <v>535</v>
      </c>
      <c r="C28" s="963"/>
      <c r="D28" s="963"/>
      <c r="E28" s="963"/>
      <c r="F28" s="963"/>
      <c r="G28" s="963">
        <v>222</v>
      </c>
      <c r="H28" s="963"/>
      <c r="I28" s="963"/>
      <c r="J28" s="963"/>
      <c r="K28" s="963"/>
      <c r="L28" s="963"/>
      <c r="M28" s="756">
        <f t="shared" si="0"/>
        <v>222</v>
      </c>
    </row>
    <row r="29" spans="1:13" ht="13.5" customHeight="1" thickBot="1">
      <c r="A29" s="759" t="s">
        <v>91</v>
      </c>
      <c r="B29" s="760" t="s">
        <v>536</v>
      </c>
      <c r="C29" s="965"/>
      <c r="D29" s="965"/>
      <c r="E29" s="965"/>
      <c r="F29" s="965"/>
      <c r="G29" s="965"/>
      <c r="H29" s="965"/>
      <c r="I29" s="965"/>
      <c r="J29" s="965"/>
      <c r="K29" s="965"/>
      <c r="L29" s="965">
        <v>203</v>
      </c>
      <c r="M29" s="761">
        <f t="shared" si="0"/>
        <v>203</v>
      </c>
    </row>
    <row r="30" spans="1:13" ht="12.75" customHeight="1" thickBot="1">
      <c r="A30" s="751" t="s">
        <v>93</v>
      </c>
      <c r="B30" s="752" t="s">
        <v>537</v>
      </c>
      <c r="C30" s="962">
        <f t="shared" ref="C30:K30" si="5">+C27+C28+C29</f>
        <v>16598</v>
      </c>
      <c r="D30" s="962">
        <f t="shared" si="5"/>
        <v>151</v>
      </c>
      <c r="E30" s="962">
        <f t="shared" si="5"/>
        <v>177647</v>
      </c>
      <c r="F30" s="962">
        <f t="shared" si="5"/>
        <v>0</v>
      </c>
      <c r="G30" s="962">
        <f>+G27+G28+G29</f>
        <v>78218</v>
      </c>
      <c r="H30" s="962">
        <f t="shared" si="5"/>
        <v>376</v>
      </c>
      <c r="I30" s="962">
        <f t="shared" si="5"/>
        <v>44</v>
      </c>
      <c r="J30" s="962">
        <f t="shared" si="5"/>
        <v>197</v>
      </c>
      <c r="K30" s="962">
        <f t="shared" si="5"/>
        <v>25067</v>
      </c>
      <c r="L30" s="962">
        <f>L27+L29</f>
        <v>330905</v>
      </c>
      <c r="M30" s="753">
        <f t="shared" si="0"/>
        <v>629203</v>
      </c>
    </row>
    <row r="31" spans="1:13" ht="12.75" customHeight="1" thickBot="1">
      <c r="A31" s="751" t="s">
        <v>181</v>
      </c>
      <c r="B31" s="752" t="s">
        <v>538</v>
      </c>
      <c r="C31" s="962">
        <f t="shared" ref="C31:L31" si="6">+C23-C30</f>
        <v>38560</v>
      </c>
      <c r="D31" s="962">
        <f t="shared" si="6"/>
        <v>266</v>
      </c>
      <c r="E31" s="962">
        <f t="shared" si="6"/>
        <v>1681358</v>
      </c>
      <c r="F31" s="962">
        <f t="shared" si="6"/>
        <v>2169942</v>
      </c>
      <c r="G31" s="962">
        <f t="shared" si="6"/>
        <v>39626</v>
      </c>
      <c r="H31" s="962">
        <v>545</v>
      </c>
      <c r="I31" s="962">
        <f t="shared" si="6"/>
        <v>526</v>
      </c>
      <c r="J31" s="962">
        <f t="shared" si="6"/>
        <v>1145</v>
      </c>
      <c r="K31" s="962">
        <f t="shared" si="6"/>
        <v>1954</v>
      </c>
      <c r="L31" s="962">
        <f t="shared" si="6"/>
        <v>932761</v>
      </c>
      <c r="M31" s="753">
        <f t="shared" si="0"/>
        <v>4866683</v>
      </c>
    </row>
    <row r="32" spans="1:13" ht="13.5" customHeight="1" thickBot="1">
      <c r="A32" s="751" t="s">
        <v>182</v>
      </c>
      <c r="B32" s="764" t="s">
        <v>539</v>
      </c>
      <c r="C32" s="966">
        <v>9435</v>
      </c>
      <c r="D32" s="966"/>
      <c r="E32" s="966"/>
      <c r="F32" s="967"/>
      <c r="G32" s="967">
        <v>44258</v>
      </c>
      <c r="H32" s="967"/>
      <c r="I32" s="967"/>
      <c r="J32" s="967"/>
      <c r="K32" s="967">
        <v>12065</v>
      </c>
      <c r="L32" s="967"/>
      <c r="M32" s="763">
        <f t="shared" si="0"/>
        <v>65758</v>
      </c>
    </row>
    <row r="33" spans="1:9" ht="12.75" customHeight="1">
      <c r="A33" s="201"/>
      <c r="B33" s="621"/>
      <c r="C33" s="201"/>
      <c r="D33" s="201"/>
      <c r="E33" s="201"/>
      <c r="F33" s="201"/>
      <c r="G33" s="201"/>
      <c r="H33" s="201"/>
      <c r="I33" s="201"/>
    </row>
    <row r="34" spans="1:9" ht="13.5" customHeight="1">
      <c r="A34" s="201"/>
      <c r="B34" s="201"/>
      <c r="C34" s="201"/>
      <c r="D34" s="201"/>
      <c r="E34" s="201"/>
      <c r="F34" s="15"/>
    </row>
    <row r="35" spans="1:9" ht="12.75" customHeight="1">
      <c r="A35" s="201"/>
      <c r="B35" s="201"/>
      <c r="C35" s="201"/>
      <c r="D35" s="201"/>
      <c r="E35" s="201"/>
    </row>
    <row r="36" spans="1:9" ht="12.75" customHeight="1">
      <c r="A36" s="201"/>
      <c r="B36" s="337"/>
      <c r="C36" s="201"/>
      <c r="D36" s="201"/>
      <c r="E36" s="201"/>
      <c r="F36" s="15"/>
    </row>
    <row r="37" spans="1:9" ht="12.75" customHeight="1">
      <c r="A37" s="201"/>
      <c r="B37" s="337"/>
      <c r="C37" s="201"/>
      <c r="D37" s="201"/>
      <c r="E37" s="201"/>
      <c r="F37" s="201"/>
      <c r="G37"/>
      <c r="H37"/>
      <c r="I37"/>
    </row>
    <row r="38" spans="1:9" ht="12.75" customHeight="1">
      <c r="A38" s="201"/>
      <c r="B38" s="337"/>
      <c r="C38" s="201"/>
      <c r="D38" s="201"/>
      <c r="E38" s="201"/>
      <c r="F38"/>
      <c r="G38"/>
      <c r="H38"/>
      <c r="I38"/>
    </row>
    <row r="39" spans="1:9" ht="12.75" customHeight="1">
      <c r="A39" s="201"/>
      <c r="B39" s="337"/>
      <c r="C39" s="201"/>
      <c r="D39" s="201"/>
      <c r="E39" s="201"/>
      <c r="F39" s="201"/>
      <c r="G39"/>
      <c r="H39"/>
      <c r="I39"/>
    </row>
    <row r="40" spans="1:9" ht="12.75" customHeight="1">
      <c r="A40" s="201"/>
      <c r="B40" s="337"/>
      <c r="C40" s="201"/>
      <c r="D40" s="201"/>
      <c r="E40" s="201"/>
      <c r="F40" s="201"/>
      <c r="G40"/>
      <c r="H40"/>
      <c r="I40"/>
    </row>
    <row r="41" spans="1:9" ht="12.75" customHeight="1">
      <c r="A41" s="201"/>
      <c r="B41" s="337"/>
      <c r="C41" s="201"/>
      <c r="D41" s="201"/>
      <c r="E41" s="201"/>
      <c r="F41" s="201"/>
      <c r="G41"/>
      <c r="H41"/>
      <c r="I41"/>
    </row>
    <row r="42" spans="1:9" ht="12.75" customHeight="1">
      <c r="A42" s="201"/>
      <c r="B42" s="337"/>
      <c r="C42" s="201"/>
      <c r="D42" s="201"/>
      <c r="E42" s="201"/>
      <c r="F42" s="201"/>
      <c r="G42"/>
      <c r="H42"/>
      <c r="I42"/>
    </row>
    <row r="43" spans="1:9" ht="12.75" customHeight="1">
      <c r="F43"/>
      <c r="G43"/>
      <c r="H43"/>
      <c r="I43"/>
    </row>
    <row r="44" spans="1:9" ht="13.5" customHeight="1">
      <c r="F44"/>
      <c r="G44"/>
      <c r="H44"/>
      <c r="I44"/>
    </row>
    <row r="45" spans="1:9" ht="12.75" customHeight="1">
      <c r="F45"/>
      <c r="G45"/>
      <c r="H45"/>
      <c r="I45"/>
    </row>
    <row r="46" spans="1:9" ht="12.75" customHeight="1">
      <c r="F46"/>
      <c r="G46"/>
      <c r="H46"/>
      <c r="I46"/>
    </row>
    <row r="47" spans="1:9" ht="12.75" customHeight="1">
      <c r="F47"/>
      <c r="G47"/>
      <c r="H47"/>
      <c r="I47"/>
    </row>
    <row r="48" spans="1:9" ht="12.75" customHeight="1">
      <c r="F48"/>
      <c r="G48"/>
      <c r="H48"/>
      <c r="I48"/>
    </row>
  </sheetData>
  <sheetProtection selectLockedCells="1" selectUnlockedCells="1"/>
  <mergeCells count="7">
    <mergeCell ref="A2:M2"/>
    <mergeCell ref="H1:M1"/>
    <mergeCell ref="C4:D5"/>
    <mergeCell ref="E4:F5"/>
    <mergeCell ref="G4:J5"/>
    <mergeCell ref="K4:K5"/>
    <mergeCell ref="L4:L5"/>
  </mergeCells>
  <phoneticPr fontId="3" type="noConversion"/>
  <pageMargins left="0.15748031496062992" right="0.15748031496062992" top="0.98425196850393704" bottom="0.19685039370078741" header="0" footer="0"/>
  <pageSetup paperSize="9" scale="90" firstPageNumber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34"/>
  <sheetViews>
    <sheetView workbookViewId="0">
      <selection sqref="A1:H1"/>
    </sheetView>
  </sheetViews>
  <sheetFormatPr defaultRowHeight="12.75"/>
  <cols>
    <col min="1" max="1" width="32.5703125" bestFit="1" customWidth="1"/>
    <col min="2" max="2" width="14.28515625" bestFit="1" customWidth="1"/>
    <col min="3" max="3" width="13.85546875" bestFit="1" customWidth="1"/>
    <col min="4" max="4" width="11" bestFit="1" customWidth="1"/>
    <col min="5" max="5" width="10" bestFit="1" customWidth="1"/>
    <col min="6" max="6" width="20.5703125" bestFit="1" customWidth="1"/>
    <col min="8" max="8" width="17.7109375" bestFit="1" customWidth="1"/>
  </cols>
  <sheetData>
    <row r="1" spans="1:8">
      <c r="A1" s="1002" t="s">
        <v>751</v>
      </c>
      <c r="B1" s="1002"/>
      <c r="C1" s="1002"/>
      <c r="D1" s="1002"/>
      <c r="E1" s="1002"/>
      <c r="F1" s="1002"/>
      <c r="G1" s="1002"/>
      <c r="H1" s="1002"/>
    </row>
    <row r="3" spans="1:8" ht="15.75">
      <c r="A3" s="1072" t="s">
        <v>553</v>
      </c>
      <c r="B3" s="1072"/>
      <c r="C3" s="1072"/>
      <c r="D3" s="1072"/>
      <c r="E3" s="1072"/>
      <c r="F3" s="1072"/>
      <c r="G3" s="998"/>
      <c r="H3" s="998"/>
    </row>
    <row r="4" spans="1:8" ht="15.75">
      <c r="A4" s="765"/>
      <c r="B4" s="765"/>
      <c r="C4" s="765"/>
      <c r="D4" s="765"/>
      <c r="E4" s="765"/>
      <c r="F4" s="765"/>
      <c r="G4" s="658"/>
      <c r="H4" s="658"/>
    </row>
    <row r="5" spans="1:8" ht="13.5" thickBot="1">
      <c r="G5" s="297"/>
      <c r="H5" t="s">
        <v>1</v>
      </c>
    </row>
    <row r="6" spans="1:8">
      <c r="A6" s="766"/>
      <c r="B6" s="1073" t="s">
        <v>203</v>
      </c>
      <c r="C6" s="1076" t="s">
        <v>354</v>
      </c>
      <c r="D6" s="767"/>
      <c r="E6" s="767"/>
      <c r="F6" s="742"/>
      <c r="G6" s="768"/>
      <c r="H6" s="769"/>
    </row>
    <row r="7" spans="1:8">
      <c r="A7" s="770" t="s">
        <v>2</v>
      </c>
      <c r="B7" s="1074"/>
      <c r="C7" s="1077"/>
      <c r="D7" s="771" t="s">
        <v>214</v>
      </c>
      <c r="E7" s="771" t="s">
        <v>256</v>
      </c>
      <c r="F7" s="772" t="s">
        <v>541</v>
      </c>
      <c r="G7" s="773" t="s">
        <v>25</v>
      </c>
      <c r="H7" s="774" t="s">
        <v>542</v>
      </c>
    </row>
    <row r="8" spans="1:8" ht="13.5" thickBot="1">
      <c r="A8" s="775"/>
      <c r="B8" s="1075"/>
      <c r="C8" s="1078"/>
      <c r="D8" s="776"/>
      <c r="E8" s="776"/>
      <c r="F8" s="745" t="s">
        <v>543</v>
      </c>
      <c r="G8" s="777"/>
      <c r="H8" s="778"/>
    </row>
    <row r="9" spans="1:8">
      <c r="A9" s="779"/>
      <c r="B9" s="780"/>
      <c r="C9" s="780"/>
      <c r="D9" s="780"/>
      <c r="E9" s="780"/>
      <c r="F9" s="749"/>
      <c r="G9" s="781"/>
      <c r="H9" s="782"/>
    </row>
    <row r="10" spans="1:8">
      <c r="A10" s="783" t="s">
        <v>544</v>
      </c>
      <c r="B10" s="530"/>
      <c r="C10" s="530"/>
      <c r="D10" s="530"/>
      <c r="E10" s="530"/>
      <c r="F10" s="190"/>
      <c r="G10" s="784"/>
      <c r="H10" s="785"/>
    </row>
    <row r="11" spans="1:8">
      <c r="A11" s="786"/>
      <c r="B11" s="787"/>
      <c r="C11" s="787"/>
      <c r="D11" s="787"/>
      <c r="E11" s="787"/>
      <c r="F11" s="788"/>
      <c r="G11" s="789"/>
      <c r="H11" s="790"/>
    </row>
    <row r="12" spans="1:8">
      <c r="A12" s="786" t="s">
        <v>545</v>
      </c>
      <c r="B12" s="791">
        <v>544682</v>
      </c>
      <c r="C12" s="791">
        <v>0</v>
      </c>
      <c r="D12" s="791">
        <v>2643</v>
      </c>
      <c r="E12" s="791">
        <v>1914</v>
      </c>
      <c r="F12" s="792">
        <v>3283</v>
      </c>
      <c r="G12" s="793">
        <v>213</v>
      </c>
      <c r="H12" s="794">
        <f>SUM(B12:G12)</f>
        <v>552735</v>
      </c>
    </row>
    <row r="13" spans="1:8">
      <c r="A13" s="786" t="s">
        <v>546</v>
      </c>
      <c r="B13" s="795">
        <v>0</v>
      </c>
      <c r="C13" s="795">
        <v>0</v>
      </c>
      <c r="D13" s="795">
        <v>0</v>
      </c>
      <c r="E13" s="795">
        <v>0</v>
      </c>
      <c r="F13" s="796">
        <v>0</v>
      </c>
      <c r="G13" s="793">
        <v>0</v>
      </c>
      <c r="H13" s="790"/>
    </row>
    <row r="14" spans="1:8">
      <c r="A14" s="786" t="s">
        <v>547</v>
      </c>
      <c r="B14" s="795">
        <v>175</v>
      </c>
      <c r="C14" s="795">
        <v>0</v>
      </c>
      <c r="D14" s="795">
        <v>164</v>
      </c>
      <c r="E14" s="795">
        <v>279</v>
      </c>
      <c r="F14" s="796">
        <v>20</v>
      </c>
      <c r="G14" s="793">
        <v>8</v>
      </c>
      <c r="H14" s="794">
        <f>SUM(B14:G14)</f>
        <v>646</v>
      </c>
    </row>
    <row r="15" spans="1:8" ht="13.5" thickBot="1">
      <c r="A15" s="797"/>
      <c r="B15" s="798"/>
      <c r="C15" s="798">
        <v>0</v>
      </c>
      <c r="D15" s="798"/>
      <c r="E15" s="798"/>
      <c r="F15" s="762"/>
      <c r="G15" s="799"/>
      <c r="H15" s="800"/>
    </row>
    <row r="16" spans="1:8">
      <c r="A16" s="786"/>
      <c r="B16" s="795"/>
      <c r="C16" s="795"/>
      <c r="D16" s="795"/>
      <c r="E16" s="795"/>
      <c r="F16" s="796"/>
      <c r="G16" s="793"/>
      <c r="H16" s="790"/>
    </row>
    <row r="17" spans="1:8">
      <c r="A17" s="801" t="s">
        <v>548</v>
      </c>
      <c r="B17" s="802">
        <f>+B14+B12+B13</f>
        <v>544857</v>
      </c>
      <c r="C17" s="802">
        <v>0</v>
      </c>
      <c r="D17" s="802">
        <v>2807</v>
      </c>
      <c r="E17" s="802">
        <f>SUM(E12:E15)</f>
        <v>2193</v>
      </c>
      <c r="F17" s="802">
        <f>SUM(F12:F15)</f>
        <v>3303</v>
      </c>
      <c r="G17" s="802">
        <f>SUM(G12:G15)</f>
        <v>221</v>
      </c>
      <c r="H17" s="802">
        <f>SUM(H12:H15)</f>
        <v>553381</v>
      </c>
    </row>
    <row r="18" spans="1:8" ht="13.5" thickBot="1">
      <c r="A18" s="797"/>
      <c r="B18" s="798"/>
      <c r="C18" s="798"/>
      <c r="D18" s="798"/>
      <c r="E18" s="798"/>
      <c r="F18" s="762"/>
      <c r="G18" s="799"/>
      <c r="H18" s="800"/>
    </row>
    <row r="19" spans="1:8">
      <c r="A19" s="786"/>
      <c r="B19" s="795"/>
      <c r="C19" s="795"/>
      <c r="D19" s="795"/>
      <c r="E19" s="795"/>
      <c r="F19" s="796"/>
      <c r="G19" s="793"/>
      <c r="H19" s="790"/>
    </row>
    <row r="20" spans="1:8">
      <c r="A20" s="801" t="s">
        <v>0</v>
      </c>
      <c r="B20" s="795">
        <v>721327</v>
      </c>
      <c r="C20" s="795">
        <v>176353</v>
      </c>
      <c r="D20" s="795">
        <v>104840</v>
      </c>
      <c r="E20" s="795">
        <v>82940</v>
      </c>
      <c r="F20" s="796">
        <v>2186716</v>
      </c>
      <c r="G20" s="793">
        <v>4140</v>
      </c>
      <c r="H20" s="794">
        <f>SUM(B20:G20)</f>
        <v>3276316</v>
      </c>
    </row>
    <row r="21" spans="1:8" ht="13.5" thickBot="1">
      <c r="A21" s="797"/>
      <c r="B21" s="798"/>
      <c r="C21" s="798"/>
      <c r="D21" s="798"/>
      <c r="E21" s="798"/>
      <c r="F21" s="762"/>
      <c r="G21" s="799"/>
      <c r="H21" s="800"/>
    </row>
    <row r="22" spans="1:8">
      <c r="A22" s="786"/>
      <c r="B22" s="795"/>
      <c r="C22" s="795"/>
      <c r="D22" s="795"/>
      <c r="E22" s="795"/>
      <c r="F22" s="796"/>
      <c r="G22" s="793"/>
      <c r="H22" s="790"/>
    </row>
    <row r="23" spans="1:8">
      <c r="A23" s="801" t="s">
        <v>28</v>
      </c>
      <c r="B23" s="795">
        <v>1021105</v>
      </c>
      <c r="C23" s="795">
        <v>174464</v>
      </c>
      <c r="D23" s="795">
        <v>105559</v>
      </c>
      <c r="E23" s="795">
        <v>79375</v>
      </c>
      <c r="F23" s="796">
        <v>2188591</v>
      </c>
      <c r="G23" s="793">
        <v>402</v>
      </c>
      <c r="H23" s="794">
        <f>SUM(B23:G23)</f>
        <v>3569496</v>
      </c>
    </row>
    <row r="24" spans="1:8" ht="13.5" thickBot="1">
      <c r="A24" s="797"/>
      <c r="B24" s="798"/>
      <c r="C24" s="798"/>
      <c r="D24" s="798"/>
      <c r="E24" s="798"/>
      <c r="F24" s="762"/>
      <c r="G24" s="799"/>
      <c r="H24" s="800"/>
    </row>
    <row r="25" spans="1:8">
      <c r="A25" s="786"/>
      <c r="B25" s="795"/>
      <c r="C25" s="795"/>
      <c r="D25" s="795"/>
      <c r="E25" s="795"/>
      <c r="F25" s="796"/>
      <c r="G25" s="793"/>
      <c r="H25" s="790"/>
    </row>
    <row r="26" spans="1:8">
      <c r="A26" s="783" t="s">
        <v>549</v>
      </c>
      <c r="B26" s="795"/>
      <c r="C26" s="795"/>
      <c r="D26" s="795"/>
      <c r="E26" s="795"/>
      <c r="F26" s="796"/>
      <c r="G26" s="793"/>
      <c r="H26" s="790"/>
    </row>
    <row r="27" spans="1:8">
      <c r="A27" s="786"/>
      <c r="B27" s="795"/>
      <c r="C27" s="795"/>
      <c r="D27" s="795"/>
      <c r="E27" s="795"/>
      <c r="F27" s="796"/>
      <c r="G27" s="793"/>
      <c r="H27" s="790"/>
    </row>
    <row r="28" spans="1:8">
      <c r="A28" s="786" t="s">
        <v>550</v>
      </c>
      <c r="B28" s="795">
        <v>244986</v>
      </c>
      <c r="C28" s="795">
        <v>1541</v>
      </c>
      <c r="D28" s="795">
        <v>2012</v>
      </c>
      <c r="E28" s="795">
        <v>5443</v>
      </c>
      <c r="F28" s="796">
        <v>1411</v>
      </c>
      <c r="G28" s="793">
        <v>3958</v>
      </c>
      <c r="H28" s="794">
        <f>SUM(B28:G28)</f>
        <v>259351</v>
      </c>
    </row>
    <row r="29" spans="1:8">
      <c r="A29" s="786" t="s">
        <v>551</v>
      </c>
      <c r="B29" s="795">
        <v>0</v>
      </c>
      <c r="C29" s="795">
        <v>0</v>
      </c>
      <c r="D29" s="795">
        <v>0</v>
      </c>
      <c r="E29" s="795">
        <v>0</v>
      </c>
      <c r="F29" s="796">
        <v>0</v>
      </c>
      <c r="G29" s="793">
        <v>0</v>
      </c>
      <c r="H29" s="790"/>
    </row>
    <row r="30" spans="1:8">
      <c r="A30" s="786" t="s">
        <v>552</v>
      </c>
      <c r="B30" s="795">
        <v>93</v>
      </c>
      <c r="C30" s="795">
        <v>348</v>
      </c>
      <c r="D30" s="795">
        <v>76</v>
      </c>
      <c r="E30" s="795">
        <v>315</v>
      </c>
      <c r="F30" s="796">
        <v>17</v>
      </c>
      <c r="G30" s="793">
        <v>1</v>
      </c>
      <c r="H30" s="794">
        <f>SUM(B30:G30)</f>
        <v>850</v>
      </c>
    </row>
    <row r="31" spans="1:8" ht="13.5" thickBot="1">
      <c r="A31" s="797"/>
      <c r="B31" s="798"/>
      <c r="C31" s="798"/>
      <c r="D31" s="798"/>
      <c r="E31" s="798"/>
      <c r="F31" s="762"/>
      <c r="G31" s="799"/>
      <c r="H31" s="800"/>
    </row>
    <row r="32" spans="1:8">
      <c r="A32" s="786"/>
      <c r="B32" s="795"/>
      <c r="C32" s="795"/>
      <c r="D32" s="795"/>
      <c r="E32" s="795"/>
      <c r="F32" s="796"/>
      <c r="G32" s="793"/>
      <c r="H32" s="803"/>
    </row>
    <row r="33" spans="1:8">
      <c r="A33" s="801" t="s">
        <v>548</v>
      </c>
      <c r="B33" s="802">
        <f t="shared" ref="B33:G33" si="0">SUM(B28:B30)</f>
        <v>245079</v>
      </c>
      <c r="C33" s="802">
        <f t="shared" si="0"/>
        <v>1889</v>
      </c>
      <c r="D33" s="802">
        <f t="shared" si="0"/>
        <v>2088</v>
      </c>
      <c r="E33" s="802">
        <f t="shared" si="0"/>
        <v>5758</v>
      </c>
      <c r="F33" s="802">
        <f t="shared" si="0"/>
        <v>1428</v>
      </c>
      <c r="G33" s="802">
        <f t="shared" si="0"/>
        <v>3959</v>
      </c>
      <c r="H33" s="804">
        <f>+H28+H30</f>
        <v>260201</v>
      </c>
    </row>
    <row r="34" spans="1:8" ht="13.5" thickBot="1">
      <c r="A34" s="797"/>
      <c r="B34" s="798"/>
      <c r="C34" s="798"/>
      <c r="D34" s="798"/>
      <c r="E34" s="798"/>
      <c r="F34" s="762"/>
      <c r="G34" s="805"/>
      <c r="H34" s="800"/>
    </row>
  </sheetData>
  <mergeCells count="4">
    <mergeCell ref="A1:H1"/>
    <mergeCell ref="A3:H3"/>
    <mergeCell ref="B6:B8"/>
    <mergeCell ref="C6:C8"/>
  </mergeCells>
  <phoneticPr fontId="3" type="noConversion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61"/>
  <sheetViews>
    <sheetView workbookViewId="0">
      <selection activeCell="L44" sqref="L44"/>
    </sheetView>
  </sheetViews>
  <sheetFormatPr defaultRowHeight="12.75"/>
  <cols>
    <col min="1" max="1" width="4.42578125" customWidth="1"/>
    <col min="2" max="2" width="36.85546875" bestFit="1" customWidth="1"/>
    <col min="3" max="3" width="13.28515625" customWidth="1"/>
    <col min="4" max="4" width="8.28515625" customWidth="1"/>
    <col min="5" max="5" width="7.5703125" customWidth="1"/>
    <col min="6" max="6" width="8.28515625" customWidth="1"/>
    <col min="7" max="7" width="12" customWidth="1"/>
    <col min="8" max="8" width="7.28515625" customWidth="1"/>
  </cols>
  <sheetData>
    <row r="1" spans="1:9">
      <c r="B1" s="806"/>
      <c r="C1" s="807"/>
      <c r="D1" s="1002" t="s">
        <v>752</v>
      </c>
      <c r="E1" s="1002"/>
      <c r="F1" s="1002"/>
      <c r="G1" s="1002"/>
      <c r="H1" s="1002"/>
      <c r="I1" s="1002"/>
    </row>
    <row r="2" spans="1:9">
      <c r="B2" s="806"/>
      <c r="C2" s="807"/>
      <c r="F2" s="808"/>
    </row>
    <row r="3" spans="1:9" ht="15.75">
      <c r="A3" s="1072" t="s">
        <v>739</v>
      </c>
      <c r="B3" s="993"/>
      <c r="C3" s="993"/>
      <c r="D3" s="993"/>
      <c r="E3" s="993"/>
      <c r="F3" s="993"/>
      <c r="G3" s="993"/>
      <c r="H3" s="993"/>
      <c r="I3" s="993"/>
    </row>
    <row r="4" spans="1:9" ht="15.75">
      <c r="B4" s="809"/>
      <c r="C4" s="810"/>
      <c r="D4" s="765"/>
      <c r="E4" s="765"/>
      <c r="F4" s="811"/>
      <c r="G4" s="765"/>
      <c r="H4" s="765"/>
    </row>
    <row r="5" spans="1:9" ht="13.5" thickBot="1">
      <c r="B5" s="806"/>
      <c r="C5" s="807"/>
      <c r="F5" s="808"/>
      <c r="H5" s="1008" t="s">
        <v>1</v>
      </c>
      <c r="I5" s="1011"/>
    </row>
    <row r="6" spans="1:9">
      <c r="A6" s="812"/>
      <c r="B6" s="1079" t="s">
        <v>2</v>
      </c>
      <c r="C6" s="813" t="s">
        <v>203</v>
      </c>
      <c r="D6" s="1076" t="s">
        <v>354</v>
      </c>
      <c r="E6" s="1076" t="s">
        <v>214</v>
      </c>
      <c r="F6" s="1073" t="s">
        <v>256</v>
      </c>
      <c r="G6" s="1073" t="s">
        <v>736</v>
      </c>
      <c r="H6" s="1081" t="s">
        <v>25</v>
      </c>
      <c r="I6" s="814" t="s">
        <v>554</v>
      </c>
    </row>
    <row r="7" spans="1:9" ht="13.5" thickBot="1">
      <c r="A7" s="815" t="s">
        <v>52</v>
      </c>
      <c r="B7" s="1080"/>
      <c r="C7" s="816"/>
      <c r="D7" s="1078"/>
      <c r="E7" s="1078"/>
      <c r="F7" s="1075"/>
      <c r="G7" s="1075"/>
      <c r="H7" s="1082"/>
      <c r="I7" s="817" t="s">
        <v>555</v>
      </c>
    </row>
    <row r="8" spans="1:9">
      <c r="A8" s="818"/>
      <c r="B8" s="819"/>
      <c r="C8" s="820"/>
      <c r="D8" s="821"/>
      <c r="E8" s="821"/>
      <c r="F8" s="822"/>
      <c r="G8" s="821"/>
      <c r="H8" s="823"/>
      <c r="I8" s="984"/>
    </row>
    <row r="9" spans="1:9">
      <c r="A9" s="824" t="s">
        <v>65</v>
      </c>
      <c r="B9" s="825" t="s">
        <v>556</v>
      </c>
      <c r="C9" s="826">
        <f>SUM(C11:C12)</f>
        <v>244986</v>
      </c>
      <c r="D9" s="827">
        <v>1541</v>
      </c>
      <c r="E9" s="827">
        <v>2012</v>
      </c>
      <c r="F9" s="826">
        <v>5443</v>
      </c>
      <c r="G9" s="827">
        <v>1411</v>
      </c>
      <c r="H9" s="828">
        <v>3958</v>
      </c>
      <c r="I9" s="829">
        <f>SUM(C9:H9)</f>
        <v>259351</v>
      </c>
    </row>
    <row r="10" spans="1:9">
      <c r="A10" s="824"/>
      <c r="B10" s="830" t="s">
        <v>318</v>
      </c>
      <c r="C10" s="831"/>
      <c r="D10" s="832"/>
      <c r="E10" s="832"/>
      <c r="F10" s="833"/>
      <c r="G10" s="832"/>
      <c r="H10" s="834"/>
      <c r="I10" s="829">
        <f t="shared" ref="I10:I61" si="0">SUM(C10:H10)</f>
        <v>0</v>
      </c>
    </row>
    <row r="11" spans="1:9">
      <c r="A11" s="824"/>
      <c r="B11" s="830" t="s">
        <v>557</v>
      </c>
      <c r="C11" s="831">
        <v>160048</v>
      </c>
      <c r="D11" s="832"/>
      <c r="E11" s="832"/>
      <c r="F11" s="833"/>
      <c r="G11" s="832"/>
      <c r="H11" s="834"/>
      <c r="I11" s="829">
        <f>SUM(C11:H11)</f>
        <v>160048</v>
      </c>
    </row>
    <row r="12" spans="1:9">
      <c r="A12" s="835"/>
      <c r="B12" s="836" t="s">
        <v>558</v>
      </c>
      <c r="C12" s="837">
        <v>84938</v>
      </c>
      <c r="D12" s="838">
        <v>1541</v>
      </c>
      <c r="E12" s="838">
        <v>2012</v>
      </c>
      <c r="F12" s="839">
        <v>5443</v>
      </c>
      <c r="G12" s="838">
        <v>1411</v>
      </c>
      <c r="H12" s="840">
        <v>3958</v>
      </c>
      <c r="I12" s="829">
        <f>SUM(C12:H12)</f>
        <v>99303</v>
      </c>
    </row>
    <row r="13" spans="1:9">
      <c r="A13" s="824"/>
      <c r="B13" s="830"/>
      <c r="C13" s="831"/>
      <c r="D13" s="832"/>
      <c r="E13" s="832"/>
      <c r="F13" s="833"/>
      <c r="G13" s="832"/>
      <c r="H13" s="834"/>
      <c r="I13" s="841">
        <f t="shared" si="0"/>
        <v>0</v>
      </c>
    </row>
    <row r="14" spans="1:9">
      <c r="A14" s="835" t="s">
        <v>68</v>
      </c>
      <c r="B14" s="842" t="s">
        <v>559</v>
      </c>
      <c r="C14" s="843">
        <v>93</v>
      </c>
      <c r="D14" s="838">
        <v>348</v>
      </c>
      <c r="E14" s="844">
        <v>76</v>
      </c>
      <c r="F14" s="839">
        <v>315</v>
      </c>
      <c r="G14" s="838">
        <v>17</v>
      </c>
      <c r="H14" s="844">
        <v>1</v>
      </c>
      <c r="I14" s="845">
        <f>SUM(C14:H14)</f>
        <v>850</v>
      </c>
    </row>
    <row r="15" spans="1:9">
      <c r="A15" s="824"/>
      <c r="B15" s="830"/>
      <c r="C15" s="831"/>
      <c r="D15" s="832"/>
      <c r="E15" s="832"/>
      <c r="F15" s="833"/>
      <c r="G15" s="832"/>
      <c r="H15" s="834"/>
      <c r="I15" s="829">
        <f t="shared" si="0"/>
        <v>0</v>
      </c>
    </row>
    <row r="16" spans="1:9">
      <c r="A16" s="835" t="s">
        <v>69</v>
      </c>
      <c r="B16" s="846" t="s">
        <v>560</v>
      </c>
      <c r="C16" s="847">
        <f>SUM(C9,C14)</f>
        <v>245079</v>
      </c>
      <c r="D16" s="848">
        <f>SUM(D9,D14)</f>
        <v>1889</v>
      </c>
      <c r="E16" s="848">
        <v>2088</v>
      </c>
      <c r="F16" s="847">
        <v>5758</v>
      </c>
      <c r="G16" s="848">
        <v>1428</v>
      </c>
      <c r="H16" s="849">
        <v>3959</v>
      </c>
      <c r="I16" s="829">
        <f>SUM(C16:H16)</f>
        <v>260201</v>
      </c>
    </row>
    <row r="17" spans="1:9">
      <c r="A17" s="824"/>
      <c r="B17" s="830"/>
      <c r="C17" s="831"/>
      <c r="D17" s="832"/>
      <c r="E17" s="832"/>
      <c r="F17" s="833"/>
      <c r="G17" s="832"/>
      <c r="H17" s="834"/>
      <c r="I17" s="841">
        <f t="shared" si="0"/>
        <v>0</v>
      </c>
    </row>
    <row r="18" spans="1:9">
      <c r="A18" s="835" t="s">
        <v>70</v>
      </c>
      <c r="B18" s="836" t="s">
        <v>561</v>
      </c>
      <c r="C18" s="837"/>
      <c r="D18" s="838">
        <v>5890</v>
      </c>
      <c r="E18" s="838">
        <v>3477</v>
      </c>
      <c r="F18" s="839">
        <v>1290</v>
      </c>
      <c r="G18" s="838"/>
      <c r="H18" s="840"/>
      <c r="I18" s="845">
        <f t="shared" si="0"/>
        <v>10657</v>
      </c>
    </row>
    <row r="19" spans="1:9">
      <c r="A19" s="824"/>
      <c r="B19" s="830"/>
      <c r="C19" s="831"/>
      <c r="D19" s="832"/>
      <c r="E19" s="832"/>
      <c r="F19" s="833"/>
      <c r="G19" s="832"/>
      <c r="H19" s="834"/>
      <c r="I19" s="829">
        <f t="shared" si="0"/>
        <v>0</v>
      </c>
    </row>
    <row r="20" spans="1:9">
      <c r="A20" s="835" t="s">
        <v>71</v>
      </c>
      <c r="B20" s="836" t="s">
        <v>562</v>
      </c>
      <c r="C20" s="837"/>
      <c r="D20" s="838">
        <v>12</v>
      </c>
      <c r="E20" s="838"/>
      <c r="F20" s="839"/>
      <c r="G20" s="838"/>
      <c r="H20" s="840"/>
      <c r="I20" s="829">
        <f t="shared" si="0"/>
        <v>12</v>
      </c>
    </row>
    <row r="21" spans="1:9">
      <c r="A21" s="824"/>
      <c r="B21" s="830"/>
      <c r="C21" s="831"/>
      <c r="D21" s="832"/>
      <c r="E21" s="832"/>
      <c r="F21" s="833"/>
      <c r="G21" s="832"/>
      <c r="H21" s="834"/>
      <c r="I21" s="841">
        <f t="shared" si="0"/>
        <v>0</v>
      </c>
    </row>
    <row r="22" spans="1:9">
      <c r="A22" s="824"/>
      <c r="B22" s="830" t="s">
        <v>563</v>
      </c>
      <c r="C22" s="831">
        <v>100</v>
      </c>
      <c r="D22" s="832"/>
      <c r="E22" s="832"/>
      <c r="F22" s="833"/>
      <c r="G22" s="832">
        <v>17067</v>
      </c>
      <c r="H22" s="834"/>
      <c r="I22" s="829">
        <f>SUM(C22:H22)</f>
        <v>17167</v>
      </c>
    </row>
    <row r="23" spans="1:9">
      <c r="A23" s="835" t="s">
        <v>72</v>
      </c>
      <c r="B23" s="836" t="s">
        <v>564</v>
      </c>
      <c r="C23" s="837"/>
      <c r="D23" s="838"/>
      <c r="E23" s="838"/>
      <c r="F23" s="839"/>
      <c r="G23" s="838"/>
      <c r="H23" s="840"/>
      <c r="I23" s="845">
        <f t="shared" si="0"/>
        <v>0</v>
      </c>
    </row>
    <row r="24" spans="1:9">
      <c r="A24" s="824"/>
      <c r="B24" s="830"/>
      <c r="C24" s="831"/>
      <c r="D24" s="832"/>
      <c r="E24" s="832"/>
      <c r="F24" s="833"/>
      <c r="G24" s="832"/>
      <c r="H24" s="834"/>
      <c r="I24" s="829">
        <f t="shared" si="0"/>
        <v>0</v>
      </c>
    </row>
    <row r="25" spans="1:9">
      <c r="A25" s="824"/>
      <c r="B25" s="825" t="s">
        <v>565</v>
      </c>
      <c r="C25" s="826"/>
      <c r="D25" s="832"/>
      <c r="E25" s="832"/>
      <c r="F25" s="833"/>
      <c r="G25" s="832"/>
      <c r="H25" s="834"/>
      <c r="I25" s="829">
        <f t="shared" si="0"/>
        <v>0</v>
      </c>
    </row>
    <row r="26" spans="1:9">
      <c r="A26" s="835" t="s">
        <v>73</v>
      </c>
      <c r="B26" s="846" t="s">
        <v>566</v>
      </c>
      <c r="C26" s="847">
        <v>-100</v>
      </c>
      <c r="D26" s="845">
        <f>+D18+D20-D23</f>
        <v>5902</v>
      </c>
      <c r="E26" s="845">
        <f>+E18+E20+E23</f>
        <v>3477</v>
      </c>
      <c r="F26" s="850">
        <f>+F18+F20+F23</f>
        <v>1290</v>
      </c>
      <c r="G26" s="845">
        <v>-17067</v>
      </c>
      <c r="H26" s="851">
        <f>+H18+H20+H23</f>
        <v>0</v>
      </c>
      <c r="I26" s="829">
        <f>SUM(C26:H26)</f>
        <v>-6498</v>
      </c>
    </row>
    <row r="27" spans="1:9">
      <c r="A27" s="824"/>
      <c r="B27" s="830"/>
      <c r="C27" s="831"/>
      <c r="D27" s="832"/>
      <c r="E27" s="832"/>
      <c r="F27" s="833"/>
      <c r="G27" s="832"/>
      <c r="H27" s="852"/>
      <c r="I27" s="841">
        <f t="shared" si="0"/>
        <v>0</v>
      </c>
    </row>
    <row r="28" spans="1:9">
      <c r="A28" s="824" t="s">
        <v>74</v>
      </c>
      <c r="B28" s="830" t="s">
        <v>567</v>
      </c>
      <c r="C28" s="831">
        <v>234648</v>
      </c>
      <c r="D28" s="832"/>
      <c r="E28" s="832"/>
      <c r="F28" s="833">
        <v>2307</v>
      </c>
      <c r="G28" s="832">
        <v>1519</v>
      </c>
      <c r="H28" s="834">
        <v>-60</v>
      </c>
      <c r="I28" s="829">
        <f>SUM(C28:H28)</f>
        <v>238414</v>
      </c>
    </row>
    <row r="29" spans="1:9">
      <c r="A29" s="835"/>
      <c r="B29" s="842" t="s">
        <v>568</v>
      </c>
      <c r="C29" s="839"/>
      <c r="D29" s="838"/>
      <c r="E29" s="844"/>
      <c r="F29" s="839"/>
      <c r="G29" s="838"/>
      <c r="H29" s="840"/>
      <c r="I29" s="845">
        <f t="shared" si="0"/>
        <v>0</v>
      </c>
    </row>
    <row r="30" spans="1:9">
      <c r="A30" s="853"/>
      <c r="B30" s="854"/>
      <c r="C30" s="855"/>
      <c r="D30" s="856"/>
      <c r="E30" s="857"/>
      <c r="F30" s="855"/>
      <c r="G30" s="856"/>
      <c r="H30" s="852"/>
      <c r="I30" s="841">
        <f t="shared" si="0"/>
        <v>0</v>
      </c>
    </row>
    <row r="31" spans="1:9">
      <c r="A31" s="835" t="s">
        <v>75</v>
      </c>
      <c r="B31" s="836" t="s">
        <v>569</v>
      </c>
      <c r="C31" s="837"/>
      <c r="D31" s="838"/>
      <c r="E31" s="838"/>
      <c r="F31" s="839"/>
      <c r="G31" s="838"/>
      <c r="H31" s="840"/>
      <c r="I31" s="845">
        <f t="shared" si="0"/>
        <v>0</v>
      </c>
    </row>
    <row r="32" spans="1:9">
      <c r="A32" s="853"/>
      <c r="B32" s="858"/>
      <c r="C32" s="859"/>
      <c r="D32" s="856"/>
      <c r="E32" s="856"/>
      <c r="F32" s="855"/>
      <c r="G32" s="856"/>
      <c r="H32" s="852"/>
      <c r="I32" s="829">
        <f t="shared" si="0"/>
        <v>0</v>
      </c>
    </row>
    <row r="33" spans="1:9">
      <c r="A33" s="824"/>
      <c r="B33" s="830" t="s">
        <v>570</v>
      </c>
      <c r="C33" s="831"/>
      <c r="D33" s="832"/>
      <c r="E33" s="832"/>
      <c r="F33" s="833"/>
      <c r="G33" s="832"/>
      <c r="H33" s="834"/>
      <c r="I33" s="829">
        <f t="shared" si="0"/>
        <v>0</v>
      </c>
    </row>
    <row r="34" spans="1:9">
      <c r="A34" s="824" t="s">
        <v>76</v>
      </c>
      <c r="B34" s="830" t="s">
        <v>571</v>
      </c>
      <c r="C34" s="831"/>
      <c r="D34" s="832"/>
      <c r="E34" s="832"/>
      <c r="F34" s="833">
        <v>-1026</v>
      </c>
      <c r="G34" s="832"/>
      <c r="H34" s="834"/>
      <c r="I34" s="829">
        <f t="shared" si="0"/>
        <v>-1026</v>
      </c>
    </row>
    <row r="35" spans="1:9">
      <c r="A35" s="824"/>
      <c r="B35" s="830"/>
      <c r="C35" s="831"/>
      <c r="D35" s="832"/>
      <c r="E35" s="832"/>
      <c r="F35" s="833"/>
      <c r="G35" s="832"/>
      <c r="H35" s="834"/>
      <c r="I35" s="829">
        <f t="shared" si="0"/>
        <v>0</v>
      </c>
    </row>
    <row r="36" spans="1:9">
      <c r="A36" s="835" t="s">
        <v>155</v>
      </c>
      <c r="B36" s="860" t="s">
        <v>572</v>
      </c>
      <c r="C36" s="861">
        <v>10331</v>
      </c>
      <c r="D36" s="845">
        <f>D16+D26</f>
        <v>7791</v>
      </c>
      <c r="E36" s="845">
        <f>+E16+E18+E20+E23-E29+E34</f>
        <v>5565</v>
      </c>
      <c r="F36" s="850">
        <v>3715</v>
      </c>
      <c r="G36" s="845">
        <v>-17158</v>
      </c>
      <c r="H36" s="851">
        <v>4019</v>
      </c>
      <c r="I36" s="829">
        <f>SUM(C36:H36)</f>
        <v>14263</v>
      </c>
    </row>
    <row r="37" spans="1:9">
      <c r="A37" s="824"/>
      <c r="B37" s="862"/>
      <c r="C37" s="863"/>
      <c r="D37" s="829"/>
      <c r="E37" s="829"/>
      <c r="F37" s="864"/>
      <c r="G37" s="829"/>
      <c r="H37" s="865"/>
      <c r="I37" s="841">
        <f t="shared" si="0"/>
        <v>0</v>
      </c>
    </row>
    <row r="38" spans="1:9">
      <c r="A38" s="824"/>
      <c r="B38" s="830" t="s">
        <v>573</v>
      </c>
      <c r="C38" s="831">
        <v>0</v>
      </c>
      <c r="D38" s="832">
        <v>0</v>
      </c>
      <c r="E38" s="832"/>
      <c r="F38" s="833"/>
      <c r="G38" s="832">
        <v>0</v>
      </c>
      <c r="H38" s="834">
        <v>0</v>
      </c>
      <c r="I38" s="829">
        <f t="shared" si="0"/>
        <v>0</v>
      </c>
    </row>
    <row r="39" spans="1:9">
      <c r="A39" s="866" t="s">
        <v>77</v>
      </c>
      <c r="B39" s="836" t="s">
        <v>574</v>
      </c>
      <c r="C39" s="837"/>
      <c r="D39" s="838"/>
      <c r="E39" s="838"/>
      <c r="F39" s="839"/>
      <c r="G39" s="838"/>
      <c r="H39" s="840"/>
      <c r="I39" s="845">
        <f t="shared" si="0"/>
        <v>0</v>
      </c>
    </row>
    <row r="40" spans="1:9">
      <c r="A40" s="867"/>
      <c r="B40" s="858"/>
      <c r="C40" s="859"/>
      <c r="D40" s="856"/>
      <c r="E40" s="856"/>
      <c r="F40" s="855"/>
      <c r="G40" s="856"/>
      <c r="H40" s="852"/>
      <c r="I40" s="829">
        <f t="shared" si="0"/>
        <v>0</v>
      </c>
    </row>
    <row r="41" spans="1:9">
      <c r="A41" s="868" t="s">
        <v>78</v>
      </c>
      <c r="B41" s="830" t="s">
        <v>575</v>
      </c>
      <c r="C41" s="831"/>
      <c r="D41" s="832"/>
      <c r="E41" s="832"/>
      <c r="F41" s="833"/>
      <c r="G41" s="832"/>
      <c r="H41" s="834"/>
      <c r="I41" s="829">
        <f t="shared" si="0"/>
        <v>0</v>
      </c>
    </row>
    <row r="42" spans="1:9">
      <c r="A42" s="868"/>
      <c r="B42" s="830" t="s">
        <v>576</v>
      </c>
      <c r="C42" s="831">
        <v>747</v>
      </c>
      <c r="D42" s="832">
        <v>0</v>
      </c>
      <c r="E42" s="832"/>
      <c r="F42" s="833"/>
      <c r="G42" s="832">
        <v>0</v>
      </c>
      <c r="H42" s="834">
        <v>0</v>
      </c>
      <c r="I42" s="829">
        <f t="shared" si="0"/>
        <v>747</v>
      </c>
    </row>
    <row r="43" spans="1:9">
      <c r="A43" s="866"/>
      <c r="B43" s="836"/>
      <c r="C43" s="837"/>
      <c r="D43" s="838"/>
      <c r="E43" s="838"/>
      <c r="F43" s="839"/>
      <c r="G43" s="838"/>
      <c r="H43" s="840"/>
      <c r="I43" s="829">
        <f t="shared" si="0"/>
        <v>0</v>
      </c>
    </row>
    <row r="44" spans="1:9">
      <c r="A44" s="868"/>
      <c r="B44" s="830"/>
      <c r="C44" s="831"/>
      <c r="D44" s="832"/>
      <c r="E44" s="832"/>
      <c r="F44" s="833"/>
      <c r="G44" s="832"/>
      <c r="H44" s="834"/>
      <c r="I44" s="841">
        <f t="shared" si="0"/>
        <v>0</v>
      </c>
    </row>
    <row r="45" spans="1:9">
      <c r="A45" s="868" t="s">
        <v>79</v>
      </c>
      <c r="B45" s="830" t="s">
        <v>577</v>
      </c>
      <c r="C45" s="831">
        <f>C38+C42</f>
        <v>747</v>
      </c>
      <c r="D45" s="832"/>
      <c r="E45" s="832"/>
      <c r="F45" s="833">
        <v>0</v>
      </c>
      <c r="G45" s="832">
        <v>0</v>
      </c>
      <c r="H45" s="834">
        <v>0</v>
      </c>
      <c r="I45" s="829">
        <f t="shared" si="0"/>
        <v>747</v>
      </c>
    </row>
    <row r="46" spans="1:9" ht="13.5" thickBot="1">
      <c r="A46" s="868"/>
      <c r="B46" s="830" t="s">
        <v>578</v>
      </c>
      <c r="C46" s="831"/>
      <c r="D46" s="832"/>
      <c r="E46" s="832"/>
      <c r="F46" s="833"/>
      <c r="G46" s="832"/>
      <c r="H46" s="834"/>
      <c r="I46" s="869">
        <f t="shared" si="0"/>
        <v>0</v>
      </c>
    </row>
    <row r="47" spans="1:9">
      <c r="A47" s="870"/>
      <c r="B47" s="871"/>
      <c r="C47" s="872"/>
      <c r="D47" s="873"/>
      <c r="E47" s="873"/>
      <c r="F47" s="874"/>
      <c r="G47" s="873"/>
      <c r="H47" s="875"/>
      <c r="I47" s="829">
        <f t="shared" si="0"/>
        <v>0</v>
      </c>
    </row>
    <row r="48" spans="1:9">
      <c r="A48" s="876" t="s">
        <v>81</v>
      </c>
      <c r="B48" s="877" t="s">
        <v>579</v>
      </c>
      <c r="C48" s="878">
        <v>11078</v>
      </c>
      <c r="D48" s="829">
        <f>+D36+D38+D42+D45</f>
        <v>7791</v>
      </c>
      <c r="E48" s="829">
        <f>+E36+E38+E42+E45</f>
        <v>5565</v>
      </c>
      <c r="F48" s="864">
        <f>+F36+F38+F42+F45</f>
        <v>3715</v>
      </c>
      <c r="G48" s="829">
        <f>+G36+G38+G42+G45</f>
        <v>-17158</v>
      </c>
      <c r="H48" s="865">
        <v>4019</v>
      </c>
      <c r="I48" s="829">
        <f>SUM(C48:H48)</f>
        <v>15010</v>
      </c>
    </row>
    <row r="49" spans="1:9" ht="13.5" thickBot="1">
      <c r="A49" s="879"/>
      <c r="B49" s="880"/>
      <c r="C49" s="881"/>
      <c r="D49" s="882"/>
      <c r="E49" s="883"/>
      <c r="F49" s="884"/>
      <c r="G49" s="882"/>
      <c r="H49" s="885"/>
      <c r="I49" s="869">
        <f t="shared" si="0"/>
        <v>0</v>
      </c>
    </row>
    <row r="50" spans="1:9">
      <c r="A50" s="870"/>
      <c r="B50" s="886"/>
      <c r="C50" s="887"/>
      <c r="D50" s="888"/>
      <c r="E50" s="889"/>
      <c r="F50" s="874"/>
      <c r="G50" s="888"/>
      <c r="H50" s="875"/>
      <c r="I50" s="829">
        <f t="shared" si="0"/>
        <v>0</v>
      </c>
    </row>
    <row r="51" spans="1:9">
      <c r="A51" s="868" t="s">
        <v>84</v>
      </c>
      <c r="B51" s="890" t="s">
        <v>580</v>
      </c>
      <c r="C51" s="891">
        <v>11078</v>
      </c>
      <c r="D51" s="829">
        <f>+D39+D41+D45+D48</f>
        <v>7791</v>
      </c>
      <c r="E51" s="829">
        <f>+E39+E41+E45+E48</f>
        <v>5565</v>
      </c>
      <c r="F51" s="864">
        <f>+F39+F41+F45+F48</f>
        <v>3715</v>
      </c>
      <c r="G51" s="892">
        <v>-17158</v>
      </c>
      <c r="H51" s="865">
        <v>4019</v>
      </c>
      <c r="I51" s="829">
        <f>SUM(C51:H51)</f>
        <v>15010</v>
      </c>
    </row>
    <row r="52" spans="1:9" ht="13.5" thickBot="1">
      <c r="A52" s="879"/>
      <c r="B52" s="893"/>
      <c r="C52" s="894"/>
      <c r="D52" s="869"/>
      <c r="E52" s="895"/>
      <c r="F52" s="896"/>
      <c r="G52" s="869"/>
      <c r="H52" s="897"/>
      <c r="I52" s="869">
        <f t="shared" si="0"/>
        <v>0</v>
      </c>
    </row>
    <row r="53" spans="1:9">
      <c r="A53" s="868"/>
      <c r="B53" s="898"/>
      <c r="C53" s="899"/>
      <c r="D53" s="829"/>
      <c r="E53" s="828"/>
      <c r="F53" s="864"/>
      <c r="G53" s="829"/>
      <c r="H53" s="865"/>
      <c r="I53" s="829">
        <f t="shared" si="0"/>
        <v>0</v>
      </c>
    </row>
    <row r="54" spans="1:9">
      <c r="A54" s="868" t="s">
        <v>85</v>
      </c>
      <c r="B54" s="890" t="s">
        <v>581</v>
      </c>
      <c r="C54" s="891">
        <v>9209</v>
      </c>
      <c r="D54" s="829">
        <v>7791</v>
      </c>
      <c r="E54" s="828">
        <v>5565</v>
      </c>
      <c r="F54" s="864">
        <v>3715</v>
      </c>
      <c r="G54" s="829">
        <v>0</v>
      </c>
      <c r="H54" s="865">
        <v>3637</v>
      </c>
      <c r="I54" s="829">
        <f>SUM(C54:H54)</f>
        <v>29917</v>
      </c>
    </row>
    <row r="55" spans="1:9">
      <c r="A55" s="866"/>
      <c r="B55" s="900"/>
      <c r="C55" s="901"/>
      <c r="D55" s="838"/>
      <c r="E55" s="844"/>
      <c r="F55" s="839"/>
      <c r="G55" s="838"/>
      <c r="H55" s="840"/>
      <c r="I55" s="845">
        <f t="shared" si="0"/>
        <v>0</v>
      </c>
    </row>
    <row r="56" spans="1:9">
      <c r="A56" s="868"/>
      <c r="B56" s="902"/>
      <c r="C56" s="903"/>
      <c r="D56" s="852"/>
      <c r="E56" s="852"/>
      <c r="F56" s="904"/>
      <c r="G56" s="852"/>
      <c r="H56" s="852"/>
      <c r="I56" s="829">
        <f t="shared" si="0"/>
        <v>0</v>
      </c>
    </row>
    <row r="57" spans="1:9">
      <c r="A57" s="868" t="s">
        <v>86</v>
      </c>
      <c r="B57" s="905" t="s">
        <v>582</v>
      </c>
      <c r="C57" s="906">
        <v>1869</v>
      </c>
      <c r="D57" s="865">
        <f>+D51-D54</f>
        <v>0</v>
      </c>
      <c r="E57" s="865">
        <f>+E59+E60</f>
        <v>0</v>
      </c>
      <c r="F57" s="907">
        <f>+F59+F60</f>
        <v>0</v>
      </c>
      <c r="G57" s="865">
        <v>0</v>
      </c>
      <c r="H57" s="865">
        <v>382</v>
      </c>
      <c r="I57" s="829">
        <f t="shared" si="0"/>
        <v>2251</v>
      </c>
    </row>
    <row r="58" spans="1:9">
      <c r="A58" s="868"/>
      <c r="B58" s="908"/>
      <c r="C58" s="909"/>
      <c r="D58" s="834"/>
      <c r="E58" s="832"/>
      <c r="F58" s="910"/>
      <c r="G58" s="834"/>
      <c r="H58" s="834"/>
      <c r="I58" s="829">
        <f t="shared" si="0"/>
        <v>0</v>
      </c>
    </row>
    <row r="59" spans="1:9">
      <c r="A59" s="868"/>
      <c r="B59" s="908" t="s">
        <v>583</v>
      </c>
      <c r="C59" s="909">
        <v>1869</v>
      </c>
      <c r="D59" s="834">
        <v>0</v>
      </c>
      <c r="E59" s="832"/>
      <c r="F59" s="910"/>
      <c r="G59" s="834"/>
      <c r="H59" s="834">
        <v>382</v>
      </c>
      <c r="I59" s="829">
        <f t="shared" si="0"/>
        <v>2251</v>
      </c>
    </row>
    <row r="60" spans="1:9">
      <c r="A60" s="868"/>
      <c r="B60" s="908" t="s">
        <v>584</v>
      </c>
      <c r="C60" s="909"/>
      <c r="D60" s="834"/>
      <c r="E60" s="832"/>
      <c r="F60" s="910"/>
      <c r="G60" s="834"/>
      <c r="H60" s="834"/>
      <c r="I60" s="829">
        <f t="shared" si="0"/>
        <v>0</v>
      </c>
    </row>
    <row r="61" spans="1:9" ht="13.5" thickBot="1">
      <c r="A61" s="879"/>
      <c r="B61" s="911"/>
      <c r="C61" s="912"/>
      <c r="D61" s="885"/>
      <c r="E61" s="913"/>
      <c r="F61" s="914"/>
      <c r="G61" s="913"/>
      <c r="H61" s="885"/>
      <c r="I61" s="869">
        <f t="shared" si="0"/>
        <v>0</v>
      </c>
    </row>
  </sheetData>
  <mergeCells count="9">
    <mergeCell ref="D1:I1"/>
    <mergeCell ref="A3:I3"/>
    <mergeCell ref="H5:I5"/>
    <mergeCell ref="B6:B7"/>
    <mergeCell ref="H6:H7"/>
    <mergeCell ref="D6:D7"/>
    <mergeCell ref="E6:E7"/>
    <mergeCell ref="F6:F7"/>
    <mergeCell ref="G6:G7"/>
  </mergeCells>
  <phoneticPr fontId="3" type="noConversion"/>
  <pageMargins left="0.75" right="0.75" top="1" bottom="1" header="0.5" footer="0.5"/>
  <pageSetup paperSize="9" scale="80" orientation="portrait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67"/>
  <sheetViews>
    <sheetView workbookViewId="0">
      <selection activeCell="G15" sqref="G15"/>
    </sheetView>
  </sheetViews>
  <sheetFormatPr defaultRowHeight="12.75"/>
  <cols>
    <col min="1" max="1" width="4.7109375" customWidth="1"/>
    <col min="2" max="2" width="54.85546875" customWidth="1"/>
    <col min="3" max="3" width="11.140625" customWidth="1"/>
    <col min="4" max="4" width="16.42578125" customWidth="1"/>
  </cols>
  <sheetData>
    <row r="1" spans="1:8">
      <c r="A1" s="915"/>
      <c r="B1" s="1083" t="s">
        <v>753</v>
      </c>
      <c r="C1" s="1083"/>
      <c r="D1" s="1084"/>
      <c r="E1" s="941"/>
      <c r="F1" s="1085"/>
      <c r="G1" s="1085"/>
      <c r="H1" s="1086"/>
    </row>
    <row r="2" spans="1:8" ht="15" customHeight="1">
      <c r="A2" s="1087" t="s">
        <v>737</v>
      </c>
      <c r="B2" s="1088"/>
      <c r="C2" s="1088"/>
      <c r="D2" s="1088"/>
      <c r="E2" s="1089"/>
      <c r="F2" s="1090"/>
      <c r="G2" s="1090"/>
      <c r="H2" s="1090"/>
    </row>
    <row r="3" spans="1:8" ht="22.5" customHeight="1" thickBot="1">
      <c r="A3" s="916"/>
      <c r="B3" s="917" t="s">
        <v>2</v>
      </c>
      <c r="C3" s="917" t="s">
        <v>585</v>
      </c>
      <c r="D3" s="917" t="s">
        <v>586</v>
      </c>
      <c r="E3" s="942"/>
      <c r="F3" s="943"/>
      <c r="G3" s="943"/>
      <c r="H3" s="943"/>
    </row>
    <row r="4" spans="1:8" ht="18" customHeight="1">
      <c r="A4" s="918" t="s">
        <v>587</v>
      </c>
      <c r="B4" s="919" t="s">
        <v>588</v>
      </c>
      <c r="C4" s="920">
        <v>21105</v>
      </c>
      <c r="D4" s="735">
        <v>24130</v>
      </c>
      <c r="E4" s="944"/>
      <c r="F4" s="945"/>
      <c r="G4" s="946"/>
      <c r="H4" s="735"/>
    </row>
    <row r="5" spans="1:8" ht="27" customHeight="1">
      <c r="A5" s="918" t="s">
        <v>589</v>
      </c>
      <c r="B5" s="919" t="s">
        <v>590</v>
      </c>
      <c r="C5" s="920">
        <v>15504</v>
      </c>
      <c r="D5" s="732">
        <v>20657</v>
      </c>
      <c r="E5" s="944"/>
      <c r="F5" s="945"/>
      <c r="G5" s="946"/>
      <c r="H5" s="735"/>
    </row>
    <row r="6" spans="1:8" ht="42.75" customHeight="1">
      <c r="A6" s="918" t="s">
        <v>591</v>
      </c>
      <c r="B6" s="919" t="s">
        <v>592</v>
      </c>
      <c r="C6" s="920"/>
      <c r="D6" s="732"/>
      <c r="E6" s="944"/>
      <c r="F6" s="945"/>
      <c r="G6" s="946"/>
      <c r="H6" s="735"/>
    </row>
    <row r="7" spans="1:8" ht="30" customHeight="1">
      <c r="A7" s="918" t="s">
        <v>593</v>
      </c>
      <c r="B7" s="919" t="s">
        <v>594</v>
      </c>
      <c r="C7" s="920"/>
      <c r="D7" s="732"/>
      <c r="E7" s="944"/>
      <c r="F7" s="945"/>
      <c r="G7" s="946"/>
      <c r="H7" s="735"/>
    </row>
    <row r="8" spans="1:8" ht="15.75" customHeight="1">
      <c r="A8" s="918" t="s">
        <v>595</v>
      </c>
      <c r="B8" s="919" t="s">
        <v>596</v>
      </c>
      <c r="C8" s="920">
        <v>5593</v>
      </c>
      <c r="D8" s="732">
        <v>5578</v>
      </c>
      <c r="E8" s="944"/>
      <c r="F8" s="945"/>
      <c r="G8" s="946"/>
      <c r="H8" s="735"/>
    </row>
    <row r="9" spans="1:8" ht="25.5">
      <c r="A9" s="921" t="s">
        <v>597</v>
      </c>
      <c r="B9" s="922" t="s">
        <v>598</v>
      </c>
      <c r="C9" s="923">
        <v>21097</v>
      </c>
      <c r="D9" s="924">
        <v>26235</v>
      </c>
      <c r="E9" s="944"/>
      <c r="F9" s="945"/>
      <c r="G9" s="946"/>
      <c r="H9" s="735"/>
    </row>
    <row r="10" spans="1:8" ht="25.5">
      <c r="A10" s="925" t="s">
        <v>599</v>
      </c>
      <c r="B10" s="926" t="s">
        <v>600</v>
      </c>
      <c r="C10" s="927"/>
      <c r="D10" s="928"/>
      <c r="E10" s="944"/>
      <c r="F10" s="945"/>
      <c r="G10" s="946"/>
      <c r="H10" s="735"/>
    </row>
    <row r="11" spans="1:8" ht="26.25" thickBot="1">
      <c r="A11" s="929" t="s">
        <v>601</v>
      </c>
      <c r="B11" s="930" t="s">
        <v>602</v>
      </c>
      <c r="C11" s="931">
        <v>21097</v>
      </c>
      <c r="D11" s="932">
        <v>26235</v>
      </c>
      <c r="E11" s="944"/>
      <c r="F11" s="945"/>
      <c r="G11" s="946"/>
      <c r="H11" s="735"/>
    </row>
    <row r="12" spans="1:8" ht="25.5">
      <c r="A12" s="918" t="s">
        <v>603</v>
      </c>
      <c r="B12" s="919" t="s">
        <v>604</v>
      </c>
      <c r="C12" s="920">
        <v>0</v>
      </c>
      <c r="D12" s="735">
        <v>0</v>
      </c>
      <c r="E12" s="944"/>
      <c r="F12" s="945"/>
      <c r="G12" s="946"/>
      <c r="H12" s="735"/>
    </row>
    <row r="13" spans="1:8" ht="25.5">
      <c r="A13" s="918" t="s">
        <v>605</v>
      </c>
      <c r="B13" s="919" t="s">
        <v>606</v>
      </c>
      <c r="C13" s="920">
        <v>0</v>
      </c>
      <c r="D13" s="732">
        <v>0</v>
      </c>
      <c r="E13" s="944"/>
      <c r="F13" s="945"/>
      <c r="G13" s="946"/>
      <c r="H13" s="735"/>
    </row>
    <row r="14" spans="1:8">
      <c r="A14" s="918" t="s">
        <v>607</v>
      </c>
      <c r="B14" s="919" t="s">
        <v>608</v>
      </c>
      <c r="C14" s="920">
        <v>0</v>
      </c>
      <c r="D14" s="732">
        <v>0</v>
      </c>
      <c r="E14" s="944"/>
      <c r="F14" s="945"/>
      <c r="G14" s="946"/>
      <c r="H14" s="735"/>
    </row>
    <row r="15" spans="1:8" ht="25.5">
      <c r="A15" s="918" t="s">
        <v>609</v>
      </c>
      <c r="B15" s="919" t="s">
        <v>610</v>
      </c>
      <c r="C15" s="920">
        <v>0</v>
      </c>
      <c r="D15" s="732">
        <v>0</v>
      </c>
      <c r="E15" s="944"/>
      <c r="F15" s="945"/>
      <c r="G15" s="946"/>
      <c r="H15" s="735"/>
    </row>
    <row r="16" spans="1:8" ht="38.25">
      <c r="A16" s="918" t="s">
        <v>611</v>
      </c>
      <c r="B16" s="919" t="s">
        <v>612</v>
      </c>
      <c r="C16" s="920">
        <v>0</v>
      </c>
      <c r="D16" s="732">
        <v>0</v>
      </c>
      <c r="E16" s="944"/>
      <c r="F16" s="945"/>
      <c r="G16" s="946"/>
      <c r="H16" s="735"/>
    </row>
    <row r="17" spans="1:8" ht="25.5">
      <c r="A17" s="918" t="s">
        <v>613</v>
      </c>
      <c r="B17" s="919" t="s">
        <v>614</v>
      </c>
      <c r="C17" s="920">
        <v>0</v>
      </c>
      <c r="D17" s="732">
        <v>0</v>
      </c>
      <c r="E17" s="944"/>
      <c r="F17" s="945"/>
      <c r="G17" s="946"/>
      <c r="H17" s="735"/>
    </row>
    <row r="18" spans="1:8" ht="25.5">
      <c r="A18" s="921" t="s">
        <v>615</v>
      </c>
      <c r="B18" s="922" t="s">
        <v>616</v>
      </c>
      <c r="C18" s="923">
        <v>0</v>
      </c>
      <c r="D18" s="924">
        <v>0</v>
      </c>
      <c r="E18" s="944"/>
      <c r="F18" s="945"/>
      <c r="G18" s="946"/>
      <c r="H18" s="735"/>
    </row>
    <row r="19" spans="1:8" ht="25.5">
      <c r="A19" s="925" t="s">
        <v>617</v>
      </c>
      <c r="B19" s="926" t="s">
        <v>618</v>
      </c>
      <c r="C19" s="927">
        <v>0</v>
      </c>
      <c r="D19" s="928">
        <v>0</v>
      </c>
      <c r="E19" s="944"/>
      <c r="F19" s="945"/>
      <c r="G19" s="946"/>
      <c r="H19" s="735"/>
    </row>
    <row r="20" spans="1:8" ht="26.25" thickBot="1">
      <c r="A20" s="929" t="s">
        <v>619</v>
      </c>
      <c r="B20" s="930" t="s">
        <v>620</v>
      </c>
      <c r="C20" s="931">
        <v>0</v>
      </c>
      <c r="D20" s="932">
        <v>0</v>
      </c>
      <c r="E20" s="944"/>
      <c r="F20" s="945"/>
      <c r="G20" s="946"/>
      <c r="H20" s="735"/>
    </row>
    <row r="21" spans="1:8">
      <c r="A21" s="921" t="s">
        <v>621</v>
      </c>
      <c r="B21" s="922" t="s">
        <v>622</v>
      </c>
      <c r="C21" s="923">
        <v>0</v>
      </c>
      <c r="D21" s="924">
        <v>0</v>
      </c>
      <c r="E21" s="944"/>
      <c r="F21" s="945"/>
      <c r="G21" s="946"/>
      <c r="H21" s="735"/>
    </row>
    <row r="22" spans="1:8" ht="25.5">
      <c r="A22" s="925" t="s">
        <v>623</v>
      </c>
      <c r="B22" s="926" t="s">
        <v>624</v>
      </c>
      <c r="C22" s="927">
        <v>0</v>
      </c>
      <c r="D22" s="928">
        <v>0</v>
      </c>
      <c r="E22" s="944"/>
      <c r="F22" s="945"/>
      <c r="G22" s="946"/>
      <c r="H22" s="735"/>
    </row>
    <row r="23" spans="1:8">
      <c r="A23" s="925" t="s">
        <v>625</v>
      </c>
      <c r="B23" s="926" t="s">
        <v>626</v>
      </c>
      <c r="C23" s="927">
        <v>0</v>
      </c>
      <c r="D23" s="928">
        <v>0</v>
      </c>
      <c r="E23" s="944"/>
      <c r="F23" s="945"/>
      <c r="G23" s="946"/>
      <c r="H23" s="735"/>
    </row>
    <row r="24" spans="1:8" ht="26.25" thickBot="1">
      <c r="A24" s="929" t="s">
        <v>627</v>
      </c>
      <c r="B24" s="930" t="s">
        <v>628</v>
      </c>
      <c r="C24" s="931">
        <v>0</v>
      </c>
      <c r="D24" s="932">
        <v>0</v>
      </c>
      <c r="E24" s="944"/>
      <c r="F24" s="945"/>
      <c r="G24" s="946"/>
      <c r="H24" s="735"/>
    </row>
    <row r="25" spans="1:8" ht="25.5">
      <c r="A25" s="918" t="s">
        <v>629</v>
      </c>
      <c r="B25" s="919" t="s">
        <v>630</v>
      </c>
      <c r="C25" s="920">
        <v>21097</v>
      </c>
      <c r="D25" s="735">
        <v>26235</v>
      </c>
      <c r="E25" s="944"/>
      <c r="F25" s="945"/>
      <c r="G25" s="946"/>
      <c r="H25" s="735"/>
    </row>
    <row r="26" spans="1:8" ht="25.5">
      <c r="A26" s="918" t="s">
        <v>631</v>
      </c>
      <c r="B26" s="919" t="s">
        <v>632</v>
      </c>
      <c r="C26" s="920">
        <v>-8</v>
      </c>
      <c r="D26" s="732">
        <v>2105</v>
      </c>
      <c r="E26" s="944"/>
      <c r="F26" s="945"/>
      <c r="G26" s="946"/>
      <c r="H26" s="735"/>
    </row>
    <row r="27" spans="1:8">
      <c r="A27" s="918" t="s">
        <v>633</v>
      </c>
      <c r="B27" s="919" t="s">
        <v>634</v>
      </c>
      <c r="C27" s="920">
        <v>21105</v>
      </c>
      <c r="D27" s="732">
        <v>24130</v>
      </c>
      <c r="E27" s="944"/>
      <c r="F27" s="945"/>
      <c r="G27" s="946"/>
      <c r="H27" s="735"/>
    </row>
    <row r="28" spans="1:8">
      <c r="A28" s="918" t="s">
        <v>635</v>
      </c>
      <c r="B28" s="919" t="s">
        <v>636</v>
      </c>
      <c r="C28" s="920">
        <v>3183</v>
      </c>
      <c r="D28" s="732">
        <v>3816</v>
      </c>
      <c r="E28" s="944"/>
      <c r="F28" s="945"/>
      <c r="G28" s="946"/>
      <c r="H28" s="735"/>
    </row>
    <row r="29" spans="1:8" ht="25.5">
      <c r="A29" s="918" t="s">
        <v>637</v>
      </c>
      <c r="B29" s="919" t="s">
        <v>638</v>
      </c>
      <c r="C29" s="920">
        <v>536</v>
      </c>
      <c r="D29" s="732">
        <v>636</v>
      </c>
      <c r="E29" s="944"/>
      <c r="F29" s="945"/>
      <c r="G29" s="946"/>
      <c r="H29" s="735"/>
    </row>
    <row r="30" spans="1:8" ht="25.5">
      <c r="A30" s="918" t="s">
        <v>639</v>
      </c>
      <c r="B30" s="919" t="s">
        <v>640</v>
      </c>
      <c r="C30" s="920">
        <v>14356</v>
      </c>
      <c r="D30" s="732">
        <v>17145</v>
      </c>
      <c r="E30" s="944"/>
      <c r="F30" s="945"/>
      <c r="G30" s="946"/>
      <c r="H30" s="735"/>
    </row>
    <row r="31" spans="1:8" ht="25.5">
      <c r="A31" s="918" t="s">
        <v>641</v>
      </c>
      <c r="B31" s="919" t="s">
        <v>642</v>
      </c>
      <c r="C31" s="920">
        <v>4784</v>
      </c>
      <c r="D31" s="732">
        <v>5546</v>
      </c>
      <c r="E31" s="944"/>
      <c r="F31" s="945"/>
      <c r="G31" s="946"/>
      <c r="H31" s="735"/>
    </row>
    <row r="32" spans="1:8" ht="25.5">
      <c r="A32" s="918" t="s">
        <v>643</v>
      </c>
      <c r="B32" s="919" t="s">
        <v>644</v>
      </c>
      <c r="C32" s="920"/>
      <c r="D32" s="732"/>
      <c r="E32" s="944"/>
      <c r="F32" s="945"/>
      <c r="G32" s="946"/>
      <c r="H32" s="735"/>
    </row>
    <row r="33" spans="1:8">
      <c r="A33" s="918" t="s">
        <v>645</v>
      </c>
      <c r="B33" s="919" t="s">
        <v>646</v>
      </c>
      <c r="C33" s="920"/>
      <c r="D33" s="732"/>
      <c r="E33" s="944"/>
      <c r="F33" s="945"/>
      <c r="G33" s="946"/>
      <c r="H33" s="735"/>
    </row>
    <row r="34" spans="1:8" ht="25.5">
      <c r="A34" s="918" t="s">
        <v>647</v>
      </c>
      <c r="B34" s="919" t="s">
        <v>648</v>
      </c>
      <c r="C34" s="920"/>
      <c r="D34" s="732"/>
      <c r="E34" s="944"/>
      <c r="F34" s="945"/>
      <c r="G34" s="946"/>
      <c r="H34" s="735"/>
    </row>
    <row r="35" spans="1:8" ht="25.5">
      <c r="A35" s="921" t="s">
        <v>649</v>
      </c>
      <c r="B35" s="922" t="s">
        <v>650</v>
      </c>
      <c r="C35" s="923">
        <v>22859</v>
      </c>
      <c r="D35" s="924">
        <v>27143</v>
      </c>
      <c r="E35" s="944"/>
      <c r="F35" s="945"/>
      <c r="G35" s="946"/>
      <c r="H35" s="735"/>
    </row>
    <row r="36" spans="1:8" ht="25.5">
      <c r="A36" s="925" t="s">
        <v>651</v>
      </c>
      <c r="B36" s="926" t="s">
        <v>652</v>
      </c>
      <c r="C36" s="927"/>
      <c r="D36" s="928">
        <v>0</v>
      </c>
      <c r="E36" s="944"/>
      <c r="F36" s="945"/>
      <c r="G36" s="946"/>
      <c r="H36" s="735"/>
    </row>
    <row r="37" spans="1:8" ht="26.25" thickBot="1">
      <c r="A37" s="929" t="s">
        <v>653</v>
      </c>
      <c r="B37" s="930" t="s">
        <v>654</v>
      </c>
      <c r="C37" s="931">
        <v>22859</v>
      </c>
      <c r="D37" s="932">
        <v>27143</v>
      </c>
      <c r="E37" s="944"/>
      <c r="F37" s="945"/>
      <c r="G37" s="946"/>
      <c r="H37" s="735"/>
    </row>
    <row r="38" spans="1:8" ht="25.5">
      <c r="A38" s="918" t="s">
        <v>655</v>
      </c>
      <c r="B38" s="919" t="s">
        <v>656</v>
      </c>
      <c r="C38" s="920"/>
      <c r="D38" s="735">
        <v>93</v>
      </c>
      <c r="E38" s="944"/>
      <c r="F38" s="945"/>
      <c r="G38" s="946"/>
      <c r="H38" s="735"/>
    </row>
    <row r="39" spans="1:8" ht="25.5">
      <c r="A39" s="918" t="s">
        <v>657</v>
      </c>
      <c r="B39" s="919" t="s">
        <v>658</v>
      </c>
      <c r="C39" s="920"/>
      <c r="D39" s="732">
        <v>25</v>
      </c>
      <c r="E39" s="944"/>
      <c r="F39" s="945"/>
      <c r="G39" s="946"/>
      <c r="H39" s="735"/>
    </row>
    <row r="40" spans="1:8" ht="25.5">
      <c r="A40" s="918" t="s">
        <v>659</v>
      </c>
      <c r="B40" s="919" t="s">
        <v>660</v>
      </c>
      <c r="C40" s="920"/>
      <c r="D40" s="732"/>
      <c r="E40" s="944"/>
      <c r="F40" s="945"/>
      <c r="G40" s="946"/>
      <c r="H40" s="735"/>
    </row>
    <row r="41" spans="1:8" ht="25.5">
      <c r="A41" s="918" t="s">
        <v>661</v>
      </c>
      <c r="B41" s="919" t="s">
        <v>662</v>
      </c>
      <c r="C41" s="920"/>
      <c r="D41" s="732"/>
      <c r="E41" s="944"/>
      <c r="F41" s="945"/>
      <c r="G41" s="946"/>
      <c r="H41" s="735"/>
    </row>
    <row r="42" spans="1:8" ht="25.5">
      <c r="A42" s="921" t="s">
        <v>663</v>
      </c>
      <c r="B42" s="922" t="s">
        <v>664</v>
      </c>
      <c r="C42" s="923"/>
      <c r="D42" s="924">
        <v>118</v>
      </c>
      <c r="E42" s="944"/>
      <c r="F42" s="945"/>
      <c r="G42" s="946"/>
      <c r="H42" s="735"/>
    </row>
    <row r="43" spans="1:8" ht="25.5">
      <c r="A43" s="925" t="s">
        <v>665</v>
      </c>
      <c r="B43" s="926" t="s">
        <v>666</v>
      </c>
      <c r="C43" s="927"/>
      <c r="D43" s="928"/>
      <c r="E43" s="944"/>
      <c r="F43" s="945"/>
      <c r="G43" s="946"/>
      <c r="H43" s="735"/>
    </row>
    <row r="44" spans="1:8" ht="26.25" thickBot="1">
      <c r="A44" s="929" t="s">
        <v>667</v>
      </c>
      <c r="B44" s="930" t="s">
        <v>668</v>
      </c>
      <c r="C44" s="931"/>
      <c r="D44" s="932">
        <v>118</v>
      </c>
      <c r="E44" s="944"/>
      <c r="F44" s="945"/>
      <c r="G44" s="946"/>
      <c r="H44" s="735"/>
    </row>
    <row r="45" spans="1:8">
      <c r="A45" s="921" t="s">
        <v>669</v>
      </c>
      <c r="B45" s="922" t="s">
        <v>670</v>
      </c>
      <c r="C45" s="923">
        <v>0</v>
      </c>
      <c r="D45" s="924">
        <v>0</v>
      </c>
      <c r="E45" s="944"/>
      <c r="F45" s="945"/>
      <c r="G45" s="946"/>
      <c r="H45" s="735"/>
    </row>
    <row r="46" spans="1:8" ht="25.5">
      <c r="A46" s="925" t="s">
        <v>671</v>
      </c>
      <c r="B46" s="926" t="s">
        <v>672</v>
      </c>
      <c r="C46" s="927">
        <v>0</v>
      </c>
      <c r="D46" s="928">
        <v>0</v>
      </c>
      <c r="E46" s="944"/>
      <c r="F46" s="945"/>
      <c r="G46" s="946"/>
      <c r="H46" s="735"/>
    </row>
    <row r="47" spans="1:8">
      <c r="A47" s="925" t="s">
        <v>673</v>
      </c>
      <c r="B47" s="926" t="s">
        <v>674</v>
      </c>
      <c r="C47" s="927">
        <v>0</v>
      </c>
      <c r="D47" s="928">
        <v>0</v>
      </c>
      <c r="E47" s="944"/>
      <c r="F47" s="945"/>
      <c r="G47" s="946"/>
      <c r="H47" s="735"/>
    </row>
    <row r="48" spans="1:8" ht="26.25" thickBot="1">
      <c r="A48" s="929" t="s">
        <v>675</v>
      </c>
      <c r="B48" s="930" t="s">
        <v>676</v>
      </c>
      <c r="C48" s="931"/>
      <c r="D48" s="932">
        <v>0</v>
      </c>
      <c r="E48" s="944"/>
      <c r="F48" s="945"/>
      <c r="G48" s="946"/>
      <c r="H48" s="735"/>
    </row>
    <row r="49" spans="1:8" ht="26.25" thickBot="1">
      <c r="A49" s="933" t="s">
        <v>677</v>
      </c>
      <c r="B49" s="934" t="s">
        <v>678</v>
      </c>
      <c r="C49" s="935">
        <v>22859</v>
      </c>
      <c r="D49" s="936">
        <v>27261</v>
      </c>
      <c r="E49" s="944"/>
      <c r="F49" s="945"/>
      <c r="G49" s="946"/>
      <c r="H49" s="735"/>
    </row>
    <row r="50" spans="1:8" ht="26.25" thickBot="1">
      <c r="A50" s="937" t="s">
        <v>679</v>
      </c>
      <c r="B50" s="938" t="s">
        <v>680</v>
      </c>
      <c r="C50" s="939">
        <v>-1754</v>
      </c>
      <c r="D50" s="940">
        <v>-3131</v>
      </c>
      <c r="E50" s="944"/>
      <c r="F50" s="945"/>
      <c r="G50" s="946"/>
      <c r="H50" s="735"/>
    </row>
    <row r="51" spans="1:8" ht="26.25" thickBot="1">
      <c r="A51" s="937" t="s">
        <v>681</v>
      </c>
      <c r="B51" s="938" t="s">
        <v>682</v>
      </c>
      <c r="C51" s="939">
        <v>-1762</v>
      </c>
      <c r="D51" s="940">
        <v>-1026</v>
      </c>
      <c r="E51" s="944"/>
      <c r="F51" s="945"/>
      <c r="G51" s="946"/>
      <c r="H51" s="735"/>
    </row>
    <row r="52" spans="1:8" ht="25.5">
      <c r="A52" s="921" t="s">
        <v>683</v>
      </c>
      <c r="B52" s="922" t="s">
        <v>684</v>
      </c>
      <c r="C52" s="923"/>
      <c r="D52" s="924"/>
      <c r="E52" s="944"/>
      <c r="F52" s="945"/>
      <c r="G52" s="946"/>
      <c r="H52" s="735"/>
    </row>
    <row r="53" spans="1:8" ht="26.25" thickBot="1">
      <c r="A53" s="929" t="s">
        <v>685</v>
      </c>
      <c r="B53" s="930" t="s">
        <v>686</v>
      </c>
      <c r="C53" s="931">
        <v>-1762</v>
      </c>
      <c r="D53" s="932">
        <v>-1026</v>
      </c>
      <c r="E53" s="944"/>
      <c r="F53" s="945"/>
      <c r="G53" s="946"/>
      <c r="H53" s="735"/>
    </row>
    <row r="54" spans="1:8" ht="25.5">
      <c r="A54" s="921" t="s">
        <v>687</v>
      </c>
      <c r="B54" s="922" t="s">
        <v>688</v>
      </c>
      <c r="C54" s="923">
        <v>0</v>
      </c>
      <c r="D54" s="924">
        <v>0</v>
      </c>
      <c r="E54" s="944"/>
      <c r="F54" s="945"/>
      <c r="G54" s="946"/>
      <c r="H54" s="735"/>
    </row>
    <row r="55" spans="1:8" ht="25.5">
      <c r="A55" s="925" t="s">
        <v>689</v>
      </c>
      <c r="B55" s="926" t="s">
        <v>690</v>
      </c>
      <c r="C55" s="927">
        <v>0</v>
      </c>
      <c r="D55" s="928">
        <v>0</v>
      </c>
      <c r="E55" s="944"/>
      <c r="F55" s="945"/>
      <c r="G55" s="946"/>
      <c r="H55" s="735"/>
    </row>
    <row r="56" spans="1:8" ht="25.5">
      <c r="A56" s="925" t="s">
        <v>691</v>
      </c>
      <c r="B56" s="926" t="s">
        <v>692</v>
      </c>
      <c r="C56" s="927">
        <v>0</v>
      </c>
      <c r="D56" s="928">
        <v>0</v>
      </c>
      <c r="E56" s="944"/>
      <c r="F56" s="945"/>
      <c r="G56" s="946"/>
      <c r="H56" s="735"/>
    </row>
    <row r="57" spans="1:8" ht="25.5">
      <c r="A57" s="925" t="s">
        <v>693</v>
      </c>
      <c r="B57" s="926" t="s">
        <v>694</v>
      </c>
      <c r="C57" s="927"/>
      <c r="D57" s="928"/>
      <c r="E57" s="944"/>
      <c r="F57" s="945"/>
      <c r="G57" s="946"/>
      <c r="H57" s="735"/>
    </row>
    <row r="58" spans="1:8" ht="26.25" thickBot="1">
      <c r="A58" s="929" t="s">
        <v>695</v>
      </c>
      <c r="B58" s="930" t="s">
        <v>696</v>
      </c>
      <c r="C58" s="931">
        <v>-1762</v>
      </c>
      <c r="D58" s="932">
        <v>-1026</v>
      </c>
      <c r="E58" s="944"/>
      <c r="F58" s="945"/>
      <c r="G58" s="946"/>
      <c r="H58" s="735"/>
    </row>
    <row r="59" spans="1:8" ht="13.5" thickBot="1">
      <c r="A59" s="933" t="s">
        <v>697</v>
      </c>
      <c r="B59" s="934" t="s">
        <v>698</v>
      </c>
      <c r="C59" s="935"/>
      <c r="D59" s="936"/>
      <c r="E59" s="944"/>
      <c r="F59" s="945"/>
      <c r="G59" s="946"/>
      <c r="H59" s="735"/>
    </row>
    <row r="60" spans="1:8" ht="13.5" thickBot="1">
      <c r="A60" s="933" t="s">
        <v>699</v>
      </c>
      <c r="B60" s="934" t="s">
        <v>700</v>
      </c>
      <c r="C60" s="935">
        <v>-1762</v>
      </c>
      <c r="D60" s="936">
        <v>-1026</v>
      </c>
      <c r="E60" s="944"/>
      <c r="F60" s="945"/>
      <c r="G60" s="946"/>
      <c r="H60" s="735"/>
    </row>
    <row r="61" spans="1:8">
      <c r="A61" s="201"/>
      <c r="B61" s="201"/>
      <c r="C61" s="201"/>
      <c r="D61" s="201"/>
      <c r="E61" s="201"/>
      <c r="F61" s="201"/>
      <c r="G61" s="201"/>
      <c r="H61" s="201"/>
    </row>
    <row r="62" spans="1:8">
      <c r="A62" s="201"/>
      <c r="B62" s="201"/>
      <c r="C62" s="201"/>
      <c r="D62" s="201"/>
      <c r="E62" s="201"/>
      <c r="F62" s="201"/>
      <c r="G62" s="201"/>
      <c r="H62" s="201"/>
    </row>
    <row r="63" spans="1:8">
      <c r="A63" s="201"/>
      <c r="B63" s="201"/>
      <c r="C63" s="201"/>
      <c r="D63" s="201"/>
      <c r="E63" s="201"/>
      <c r="F63" s="201"/>
      <c r="G63" s="201"/>
      <c r="H63" s="201"/>
    </row>
    <row r="64" spans="1:8">
      <c r="A64" s="201"/>
      <c r="B64" s="201"/>
      <c r="C64" s="201"/>
      <c r="D64" s="201"/>
      <c r="E64" s="201"/>
      <c r="F64" s="201"/>
      <c r="G64" s="201"/>
      <c r="H64" s="201"/>
    </row>
    <row r="65" spans="1:8">
      <c r="A65" s="201"/>
      <c r="B65" s="201"/>
      <c r="C65" s="201"/>
      <c r="D65" s="201"/>
      <c r="E65" s="201"/>
      <c r="F65" s="201"/>
      <c r="G65" s="201"/>
      <c r="H65" s="201"/>
    </row>
    <row r="66" spans="1:8">
      <c r="A66" s="201"/>
      <c r="B66" s="201"/>
      <c r="C66" s="201"/>
      <c r="D66" s="201"/>
      <c r="E66" s="201"/>
      <c r="F66" s="201"/>
      <c r="G66" s="201"/>
      <c r="H66" s="201"/>
    </row>
    <row r="67" spans="1:8">
      <c r="A67" s="201"/>
      <c r="B67" s="201"/>
      <c r="C67" s="201"/>
      <c r="D67" s="201"/>
      <c r="E67" s="201"/>
      <c r="F67" s="201"/>
      <c r="G67" s="201"/>
      <c r="H67" s="201"/>
    </row>
  </sheetData>
  <mergeCells count="4">
    <mergeCell ref="B1:D1"/>
    <mergeCell ref="F1:H1"/>
    <mergeCell ref="A2:D2"/>
    <mergeCell ref="E2:H2"/>
  </mergeCells>
  <phoneticPr fontId="3" type="noConversion"/>
  <pageMargins left="0.75" right="0.75" top="1" bottom="1" header="0.5" footer="0.5"/>
  <pageSetup paperSize="9" scale="9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15"/>
  <sheetViews>
    <sheetView workbookViewId="0">
      <selection activeCell="H1" sqref="H1:K1"/>
    </sheetView>
  </sheetViews>
  <sheetFormatPr defaultColWidth="8.7109375" defaultRowHeight="12.75" customHeight="1"/>
  <cols>
    <col min="1" max="1" width="12" style="1" customWidth="1"/>
    <col min="2" max="2" width="29.7109375" style="1" customWidth="1"/>
    <col min="3" max="3" width="35" style="1" customWidth="1"/>
    <col min="4" max="4" width="16.42578125" style="1" customWidth="1"/>
    <col min="5" max="5" width="15.28515625" style="1" customWidth="1"/>
    <col min="6" max="6" width="13.5703125" style="1" customWidth="1"/>
    <col min="7" max="7" width="12.140625" style="1" customWidth="1"/>
    <col min="8" max="9" width="13.42578125" style="1" customWidth="1"/>
    <col min="10" max="10" width="15.42578125" style="1" customWidth="1"/>
    <col min="11" max="11" width="16.140625" style="1" customWidth="1"/>
    <col min="12" max="16384" width="8.7109375" style="1"/>
  </cols>
  <sheetData>
    <row r="1" spans="1:11" ht="12.75" customHeight="1">
      <c r="A1" s="210"/>
      <c r="B1" s="211"/>
      <c r="C1" s="210"/>
      <c r="D1" s="210"/>
      <c r="E1" s="210"/>
      <c r="F1" s="210"/>
      <c r="G1" s="210"/>
      <c r="H1" s="1095" t="s">
        <v>754</v>
      </c>
      <c r="I1" s="991"/>
      <c r="J1" s="991"/>
      <c r="K1" s="991"/>
    </row>
    <row r="2" spans="1:11" ht="13.5" customHeight="1">
      <c r="A2" s="210"/>
      <c r="B2" s="211"/>
      <c r="C2" s="210"/>
      <c r="D2" s="210"/>
      <c r="E2" s="210"/>
      <c r="F2" s="210"/>
      <c r="G2" s="210"/>
      <c r="H2" s="210"/>
      <c r="I2" s="210"/>
      <c r="J2" s="212"/>
      <c r="K2" s="213"/>
    </row>
    <row r="3" spans="1:11" ht="12.75" customHeight="1" thickBot="1">
      <c r="A3" s="234"/>
      <c r="B3" s="235"/>
      <c r="C3" s="234"/>
      <c r="D3" s="234"/>
      <c r="E3" s="234"/>
      <c r="F3" s="234"/>
      <c r="G3" s="234"/>
      <c r="H3" s="234"/>
      <c r="I3" s="234"/>
      <c r="J3" s="236"/>
      <c r="K3" s="237"/>
    </row>
    <row r="4" spans="1:11" ht="12.75" customHeight="1">
      <c r="A4" s="1091" t="s">
        <v>740</v>
      </c>
      <c r="B4" s="1091"/>
      <c r="C4" s="1091"/>
      <c r="D4" s="1091"/>
      <c r="E4" s="1091"/>
      <c r="F4" s="1091"/>
      <c r="G4" s="1091"/>
      <c r="H4" s="1091"/>
      <c r="I4" s="1091"/>
      <c r="J4" s="1092"/>
      <c r="K4" s="947"/>
    </row>
    <row r="5" spans="1:11" ht="13.5" customHeight="1">
      <c r="A5" s="1093" t="s">
        <v>195</v>
      </c>
      <c r="B5" s="1094"/>
      <c r="C5" s="1094"/>
      <c r="D5" s="1094"/>
      <c r="E5" s="1094"/>
      <c r="F5" s="1094"/>
      <c r="G5" s="1094"/>
      <c r="H5" s="1094"/>
      <c r="I5" s="1094"/>
      <c r="J5" s="1094"/>
      <c r="K5" s="230" t="s">
        <v>1</v>
      </c>
    </row>
    <row r="6" spans="1:11" ht="51.75" customHeight="1">
      <c r="A6" s="232" t="s">
        <v>196</v>
      </c>
      <c r="B6" s="231" t="s">
        <v>197</v>
      </c>
      <c r="C6" s="231" t="s">
        <v>198</v>
      </c>
      <c r="D6" s="231" t="s">
        <v>199</v>
      </c>
      <c r="E6" s="231" t="s">
        <v>200</v>
      </c>
      <c r="F6" s="231" t="s">
        <v>201</v>
      </c>
      <c r="G6" s="231" t="s">
        <v>202</v>
      </c>
      <c r="H6" s="231" t="s">
        <v>701</v>
      </c>
      <c r="I6" s="231" t="s">
        <v>702</v>
      </c>
      <c r="J6" s="231" t="s">
        <v>703</v>
      </c>
      <c r="K6" s="233" t="s">
        <v>704</v>
      </c>
    </row>
    <row r="7" spans="1:11" ht="51.75" customHeight="1">
      <c r="A7" s="214" t="s">
        <v>217</v>
      </c>
      <c r="B7" s="215" t="s">
        <v>218</v>
      </c>
      <c r="C7" s="216" t="s">
        <v>219</v>
      </c>
      <c r="D7" s="217">
        <v>19600</v>
      </c>
      <c r="E7" s="220">
        <v>19600</v>
      </c>
      <c r="F7" s="217">
        <v>980</v>
      </c>
      <c r="G7" s="217">
        <v>18620</v>
      </c>
      <c r="H7" s="217">
        <v>18620</v>
      </c>
      <c r="I7" s="218">
        <v>19600</v>
      </c>
      <c r="J7" s="218">
        <v>0</v>
      </c>
      <c r="K7" s="219">
        <v>0</v>
      </c>
    </row>
    <row r="8" spans="1:11" ht="32.25" customHeight="1">
      <c r="A8" s="214" t="s">
        <v>217</v>
      </c>
      <c r="B8" s="215" t="s">
        <v>222</v>
      </c>
      <c r="C8" s="216" t="s">
        <v>223</v>
      </c>
      <c r="D8" s="217">
        <v>208000</v>
      </c>
      <c r="E8" s="220">
        <v>208000</v>
      </c>
      <c r="F8" s="217">
        <v>0</v>
      </c>
      <c r="G8" s="217">
        <v>208000</v>
      </c>
      <c r="H8" s="217">
        <v>183330</v>
      </c>
      <c r="I8" s="218">
        <v>185679</v>
      </c>
      <c r="J8" s="218">
        <v>2349</v>
      </c>
      <c r="K8" s="219">
        <v>0</v>
      </c>
    </row>
    <row r="9" spans="1:11" ht="40.5" customHeight="1">
      <c r="A9" s="401" t="s">
        <v>371</v>
      </c>
      <c r="B9" s="402" t="s">
        <v>383</v>
      </c>
      <c r="C9" s="403" t="s">
        <v>382</v>
      </c>
      <c r="D9" s="404">
        <v>139316</v>
      </c>
      <c r="E9" s="405">
        <v>126316</v>
      </c>
      <c r="F9" s="404">
        <v>13000</v>
      </c>
      <c r="G9" s="404">
        <v>126316</v>
      </c>
      <c r="H9" s="404">
        <v>0</v>
      </c>
      <c r="I9" s="406">
        <v>13000</v>
      </c>
      <c r="J9" s="406">
        <v>0</v>
      </c>
      <c r="K9" s="407">
        <v>0</v>
      </c>
    </row>
    <row r="10" spans="1:11" ht="41.25" customHeight="1">
      <c r="A10" s="214" t="s">
        <v>371</v>
      </c>
      <c r="B10" s="215" t="s">
        <v>380</v>
      </c>
      <c r="C10" s="216" t="s">
        <v>381</v>
      </c>
      <c r="D10" s="217">
        <v>12205</v>
      </c>
      <c r="E10" s="220">
        <v>10476</v>
      </c>
      <c r="F10" s="217">
        <v>1500</v>
      </c>
      <c r="G10" s="217">
        <v>10476</v>
      </c>
      <c r="H10" s="217">
        <v>10477</v>
      </c>
      <c r="I10" s="218">
        <v>11977</v>
      </c>
      <c r="J10" s="218">
        <v>0</v>
      </c>
      <c r="K10" s="219">
        <v>0</v>
      </c>
    </row>
    <row r="11" spans="1:11" ht="32.25" customHeight="1">
      <c r="A11" s="214" t="s">
        <v>371</v>
      </c>
      <c r="B11" s="215" t="s">
        <v>705</v>
      </c>
      <c r="C11" s="216" t="s">
        <v>706</v>
      </c>
      <c r="D11" s="217">
        <v>7890</v>
      </c>
      <c r="E11" s="220">
        <v>5955</v>
      </c>
      <c r="F11" s="217">
        <v>1620</v>
      </c>
      <c r="G11" s="217">
        <v>5955</v>
      </c>
      <c r="H11" s="217">
        <v>0</v>
      </c>
      <c r="I11" s="218">
        <v>7890</v>
      </c>
      <c r="J11" s="218">
        <v>5955</v>
      </c>
      <c r="K11" s="219">
        <v>0</v>
      </c>
    </row>
    <row r="12" spans="1:11" ht="58.5" customHeight="1">
      <c r="A12" s="214" t="s">
        <v>371</v>
      </c>
      <c r="B12" s="215" t="s">
        <v>707</v>
      </c>
      <c r="C12" s="216" t="s">
        <v>708</v>
      </c>
      <c r="D12" s="217">
        <v>54409</v>
      </c>
      <c r="E12" s="220">
        <v>46248</v>
      </c>
      <c r="F12" s="217">
        <v>5731</v>
      </c>
      <c r="G12" s="217">
        <v>0</v>
      </c>
      <c r="H12" s="217">
        <v>0</v>
      </c>
      <c r="I12" s="218">
        <v>0</v>
      </c>
      <c r="J12" s="218">
        <v>0</v>
      </c>
      <c r="K12" s="219">
        <v>5731</v>
      </c>
    </row>
    <row r="13" spans="1:11" ht="77.25" customHeight="1">
      <c r="A13" s="214" t="s">
        <v>371</v>
      </c>
      <c r="B13" s="215" t="s">
        <v>709</v>
      </c>
      <c r="C13" s="216" t="s">
        <v>710</v>
      </c>
      <c r="D13" s="217">
        <v>33333</v>
      </c>
      <c r="E13" s="220">
        <v>28334</v>
      </c>
      <c r="F13" s="217">
        <v>5000</v>
      </c>
      <c r="G13" s="217">
        <v>28334</v>
      </c>
      <c r="H13" s="217">
        <v>0</v>
      </c>
      <c r="I13" s="218">
        <v>1452</v>
      </c>
      <c r="J13" s="218">
        <v>0</v>
      </c>
      <c r="K13" s="219">
        <v>3548</v>
      </c>
    </row>
    <row r="14" spans="1:11" ht="58.5" customHeight="1">
      <c r="A14" s="948" t="s">
        <v>371</v>
      </c>
      <c r="B14" s="949" t="s">
        <v>707</v>
      </c>
      <c r="C14" s="950" t="s">
        <v>711</v>
      </c>
      <c r="D14" s="951">
        <v>28373</v>
      </c>
      <c r="E14" s="952">
        <v>24117</v>
      </c>
      <c r="F14" s="951">
        <v>4256</v>
      </c>
      <c r="G14" s="951">
        <v>24117</v>
      </c>
      <c r="H14" s="951">
        <v>0</v>
      </c>
      <c r="I14" s="953">
        <v>788</v>
      </c>
      <c r="J14" s="953">
        <v>0</v>
      </c>
      <c r="K14" s="954">
        <v>3468</v>
      </c>
    </row>
    <row r="15" spans="1:11" ht="62.25" customHeight="1" thickBot="1">
      <c r="A15" s="955" t="s">
        <v>712</v>
      </c>
      <c r="B15" s="956" t="s">
        <v>713</v>
      </c>
      <c r="C15" s="221" t="s">
        <v>714</v>
      </c>
      <c r="D15" s="222"/>
      <c r="E15" s="957"/>
      <c r="F15" s="222">
        <v>2425</v>
      </c>
      <c r="G15" s="222">
        <v>0</v>
      </c>
      <c r="H15" s="222">
        <v>0</v>
      </c>
      <c r="I15" s="223">
        <v>0</v>
      </c>
      <c r="J15" s="223">
        <v>0</v>
      </c>
      <c r="K15" s="958">
        <v>2425</v>
      </c>
    </row>
  </sheetData>
  <sheetProtection selectLockedCells="1" selectUnlockedCells="1"/>
  <mergeCells count="3">
    <mergeCell ref="A4:J4"/>
    <mergeCell ref="A5:J5"/>
    <mergeCell ref="H1:K1"/>
  </mergeCells>
  <phoneticPr fontId="3" type="noConversion"/>
  <printOptions horizontalCentered="1"/>
  <pageMargins left="0.19685039370078741" right="0.19685039370078741" top="1.3779527559055118" bottom="0.19685039370078741" header="0" footer="0"/>
  <pageSetup paperSize="9" scale="75" firstPageNumber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B1" sqref="B1:E1"/>
    </sheetView>
  </sheetViews>
  <sheetFormatPr defaultRowHeight="12.75"/>
  <cols>
    <col min="1" max="1" width="26.5703125" customWidth="1"/>
    <col min="2" max="2" width="20.140625" customWidth="1"/>
    <col min="3" max="3" width="21" customWidth="1"/>
    <col min="4" max="4" width="22.5703125" bestFit="1" customWidth="1"/>
    <col min="5" max="5" width="14.85546875" customWidth="1"/>
  </cols>
  <sheetData>
    <row r="1" spans="1:5">
      <c r="B1" s="1002" t="s">
        <v>755</v>
      </c>
      <c r="C1" s="991"/>
      <c r="D1" s="991"/>
      <c r="E1" s="991"/>
    </row>
    <row r="2" spans="1:5">
      <c r="A2" s="1096" t="s">
        <v>715</v>
      </c>
      <c r="B2" s="1096"/>
      <c r="C2" s="1096"/>
      <c r="D2" s="1096"/>
      <c r="E2" s="1096"/>
    </row>
    <row r="3" spans="1:5" ht="33.75" customHeight="1">
      <c r="A3" s="985" t="s">
        <v>716</v>
      </c>
      <c r="B3" s="985" t="s">
        <v>717</v>
      </c>
      <c r="C3" s="985" t="s">
        <v>718</v>
      </c>
      <c r="D3" s="985" t="s">
        <v>719</v>
      </c>
      <c r="E3" s="985" t="s">
        <v>720</v>
      </c>
    </row>
    <row r="4" spans="1:5" ht="76.5">
      <c r="A4" s="959" t="s">
        <v>723</v>
      </c>
      <c r="B4" s="959" t="s">
        <v>724</v>
      </c>
      <c r="C4" s="959" t="s">
        <v>725</v>
      </c>
      <c r="D4" s="959" t="s">
        <v>726</v>
      </c>
      <c r="E4" s="959" t="s">
        <v>721</v>
      </c>
    </row>
    <row r="5" spans="1:5">
      <c r="A5" s="985" t="s">
        <v>722</v>
      </c>
      <c r="B5" s="959"/>
      <c r="C5" s="959"/>
      <c r="D5" s="985" t="s">
        <v>726</v>
      </c>
      <c r="E5" s="959"/>
    </row>
  </sheetData>
  <mergeCells count="2">
    <mergeCell ref="B1:E1"/>
    <mergeCell ref="A2:E2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4</vt:i4>
      </vt:variant>
    </vt:vector>
  </HeadingPairs>
  <TitlesOfParts>
    <vt:vector size="19" baseType="lpstr">
      <vt:lpstr>1.sz. mell.</vt:lpstr>
      <vt:lpstr>1a.sz. mell.</vt:lpstr>
      <vt:lpstr>1b.sz. mell.</vt:lpstr>
      <vt:lpstr>1c.sz. mell.</vt:lpstr>
      <vt:lpstr>2.sz. mell.</vt:lpstr>
      <vt:lpstr>3. sz. mell.</vt:lpstr>
      <vt:lpstr>3.a.sz. mell.</vt:lpstr>
      <vt:lpstr>4.sz. mell.</vt:lpstr>
      <vt:lpstr>5.sz. mell.</vt:lpstr>
      <vt:lpstr>6.sz. mell.</vt:lpstr>
      <vt:lpstr>7. sz. mell.</vt:lpstr>
      <vt:lpstr>8. sz. mell.</vt:lpstr>
      <vt:lpstr>9. sz. mell.</vt:lpstr>
      <vt:lpstr>10. sz. mell.</vt:lpstr>
      <vt:lpstr>11. sz. mell.</vt:lpstr>
      <vt:lpstr>'1.sz. mell.'!Nyomtatási_terület</vt:lpstr>
      <vt:lpstr>'1a.sz. mell.'!Nyomtatási_terület</vt:lpstr>
      <vt:lpstr>'2.sz. mell.'!Nyomtatási_terület</vt:lpstr>
      <vt:lpstr>'3. sz. mell.'!Nyomtatási_terület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burunkai.zsoltne</cp:lastModifiedBy>
  <cp:lastPrinted>2014-04-22T10:34:57Z</cp:lastPrinted>
  <dcterms:created xsi:type="dcterms:W3CDTF">2012-01-11T09:53:43Z</dcterms:created>
  <dcterms:modified xsi:type="dcterms:W3CDTF">2014-04-22T10:37:42Z</dcterms:modified>
</cp:coreProperties>
</file>