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16. évi beszámoló\"/>
    </mc:Choice>
  </mc:AlternateContent>
  <bookViews>
    <workbookView xWindow="0" yWindow="0" windowWidth="20490" windowHeight="8115" tabRatio="727" firstSheet="38" activeTab="43"/>
  </bookViews>
  <sheets>
    <sheet name="ÖSSZEFÜGGÉSEK" sheetId="75" state="hidden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state="hidden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state="hidden" r:id="rId16"/>
    <sheet name="7.2. sz. mell" sheetId="116" state="hidden" r:id="rId17"/>
    <sheet name="7.3. sz. mell" sheetId="117" state="hidden" r:id="rId18"/>
    <sheet name="7.4. sz. mell" sheetId="118" state="hidden" r:id="rId19"/>
    <sheet name="8.1. sz. mell." sheetId="84" state="hidden" r:id="rId20"/>
    <sheet name="8.1.1. sz. mell." sheetId="119" state="hidden" r:id="rId21"/>
    <sheet name="8.1.2. sz. mell." sheetId="120" state="hidden" r:id="rId22"/>
    <sheet name="8.1.3. sz. mell." sheetId="121" state="hidden" r:id="rId23"/>
    <sheet name="8.2. sz. mell." sheetId="122" state="hidden" r:id="rId24"/>
    <sheet name="8.2.1. sz. mell." sheetId="123" state="hidden" r:id="rId25"/>
    <sheet name="8.2.2. sz. mell." sheetId="124" state="hidden" r:id="rId26"/>
    <sheet name="8.2.3. sz. mell." sheetId="125" state="hidden" r:id="rId27"/>
    <sheet name="8.3. sz. mell." sheetId="126" state="hidden" r:id="rId28"/>
    <sheet name="8.3.1. sz. mell." sheetId="127" state="hidden" r:id="rId29"/>
    <sheet name="8.3.2. sz. mell. " sheetId="128" state="hidden" r:id="rId30"/>
    <sheet name="8.3.3. sz. mell." sheetId="129" state="hidden" r:id="rId31"/>
    <sheet name="7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state="hidden" r:id="rId43"/>
    <sheet name="8. tájékoztató 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'1.1.sz.mell.'!$A$1:$E$152</definedName>
    <definedName name="_xlnm.Print_Area" localSheetId="2">'1.2.sz.mell.'!$A$1:$E$152</definedName>
    <definedName name="_xlnm.Print_Area" localSheetId="3">'1.3.sz.mell.'!$A$1:$E$152</definedName>
    <definedName name="_xlnm.Print_Area" localSheetId="4">'1.4.sz.mell.'!$A$1:$E$152</definedName>
    <definedName name="_xlnm.Print_Area" localSheetId="32">'1.tájékoztató'!$A$1:$E$145</definedName>
    <definedName name="_xlnm.Print_Area" localSheetId="5">'2.1.sz.mell  '!$A$1:$J$32</definedName>
  </definedNames>
  <calcPr calcId="162913"/>
</workbook>
</file>

<file path=xl/calcChain.xml><?xml version="1.0" encoding="utf-8"?>
<calcChain xmlns="http://schemas.openxmlformats.org/spreadsheetml/2006/main">
  <c r="C1" i="106" l="1"/>
  <c r="C144" i="95" l="1"/>
  <c r="C91" i="95"/>
  <c r="C107" i="95"/>
  <c r="C125" i="95"/>
  <c r="C134" i="95"/>
  <c r="C6" i="95"/>
  <c r="C13" i="95"/>
  <c r="C27" i="95"/>
  <c r="C34" i="95"/>
  <c r="D34" i="95"/>
  <c r="C45" i="95"/>
  <c r="C62" i="95"/>
  <c r="C84" i="95" s="1"/>
  <c r="C71" i="95"/>
  <c r="C74" i="95"/>
  <c r="E91" i="95"/>
  <c r="E140" i="113"/>
  <c r="D140" i="113"/>
  <c r="C140" i="113"/>
  <c r="E134" i="113"/>
  <c r="D134" i="113"/>
  <c r="C134" i="113"/>
  <c r="E129" i="113"/>
  <c r="D129" i="113"/>
  <c r="C129" i="113"/>
  <c r="E125" i="113"/>
  <c r="E145" i="113" s="1"/>
  <c r="D125" i="113"/>
  <c r="D145" i="113" s="1"/>
  <c r="C125" i="113"/>
  <c r="C145" i="113" s="1"/>
  <c r="D124" i="113"/>
  <c r="D146" i="113" s="1"/>
  <c r="E121" i="113"/>
  <c r="D121" i="113"/>
  <c r="C121" i="113"/>
  <c r="E107" i="113"/>
  <c r="D107" i="113"/>
  <c r="C107" i="113"/>
  <c r="E91" i="113"/>
  <c r="E124" i="113" s="1"/>
  <c r="E146" i="113" s="1"/>
  <c r="D91" i="113"/>
  <c r="C91" i="113"/>
  <c r="C124" i="113" s="1"/>
  <c r="E80" i="113"/>
  <c r="D80" i="113"/>
  <c r="C80" i="113"/>
  <c r="E76" i="113"/>
  <c r="D76" i="113"/>
  <c r="C76" i="113"/>
  <c r="E73" i="113"/>
  <c r="D73" i="113"/>
  <c r="C73" i="113"/>
  <c r="E68" i="113"/>
  <c r="D68" i="113"/>
  <c r="D86" i="113" s="1"/>
  <c r="C68" i="113"/>
  <c r="C86" i="113" s="1"/>
  <c r="E64" i="113"/>
  <c r="E86" i="113" s="1"/>
  <c r="D64" i="113"/>
  <c r="C64" i="113"/>
  <c r="E58" i="113"/>
  <c r="D58" i="113"/>
  <c r="C58" i="113"/>
  <c r="E53" i="113"/>
  <c r="D53" i="113"/>
  <c r="C53" i="113"/>
  <c r="E47" i="113"/>
  <c r="D47" i="113"/>
  <c r="C47" i="113"/>
  <c r="E36" i="113"/>
  <c r="D36" i="113"/>
  <c r="C36" i="113"/>
  <c r="E29" i="113"/>
  <c r="D29" i="113"/>
  <c r="C29" i="113"/>
  <c r="E22" i="113"/>
  <c r="D22" i="113"/>
  <c r="C22" i="113"/>
  <c r="E15" i="113"/>
  <c r="D15" i="113"/>
  <c r="C15" i="113"/>
  <c r="E8" i="113"/>
  <c r="E63" i="113" s="1"/>
  <c r="E87" i="113" s="1"/>
  <c r="D8" i="113"/>
  <c r="D63" i="113" s="1"/>
  <c r="C8" i="113"/>
  <c r="C63" i="113" s="1"/>
  <c r="C124" i="95" l="1"/>
  <c r="C145" i="95" s="1"/>
  <c r="C61" i="95"/>
  <c r="C85" i="95" s="1"/>
  <c r="C146" i="113"/>
  <c r="D87" i="113"/>
  <c r="C87" i="113"/>
  <c r="A2" i="105" l="1"/>
  <c r="D66" i="130"/>
  <c r="C66" i="130"/>
  <c r="D63" i="130"/>
  <c r="C63" i="130"/>
  <c r="D59" i="130"/>
  <c r="C59" i="130"/>
  <c r="D54" i="130"/>
  <c r="C54" i="130"/>
  <c r="D45" i="130"/>
  <c r="C45" i="130"/>
  <c r="D40" i="130"/>
  <c r="C40" i="130"/>
  <c r="D35" i="130"/>
  <c r="C35" i="130"/>
  <c r="C34" i="130" s="1"/>
  <c r="D34" i="130"/>
  <c r="C18" i="131"/>
  <c r="C14" i="131"/>
  <c r="C21" i="131" s="1"/>
  <c r="G8" i="64"/>
  <c r="G6" i="64"/>
  <c r="G5" i="64"/>
  <c r="G26" i="63"/>
  <c r="G27" i="63"/>
  <c r="G28" i="63"/>
  <c r="G29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D108" i="1" l="1"/>
  <c r="E108" i="1"/>
  <c r="C108" i="1"/>
  <c r="D85" i="1"/>
  <c r="D84" i="1"/>
  <c r="E84" i="1"/>
  <c r="E74" i="1"/>
  <c r="C74" i="1"/>
  <c r="D74" i="1"/>
  <c r="D71" i="1"/>
  <c r="D61" i="1"/>
  <c r="E61" i="1"/>
  <c r="D45" i="1"/>
  <c r="E45" i="1"/>
  <c r="C45" i="1"/>
  <c r="D34" i="1"/>
  <c r="E34" i="1"/>
  <c r="C34" i="1"/>
  <c r="C27" i="1"/>
  <c r="D27" i="1"/>
  <c r="E27" i="1"/>
  <c r="D20" i="1"/>
  <c r="E20" i="1"/>
  <c r="C20" i="1"/>
  <c r="C61" i="1" s="1"/>
  <c r="D13" i="1"/>
  <c r="E13" i="1"/>
  <c r="C13" i="1"/>
  <c r="A10" i="75"/>
  <c r="C3" i="1"/>
  <c r="C51" i="112" l="1"/>
  <c r="D51" i="112"/>
  <c r="E51" i="112"/>
  <c r="E27" i="95"/>
  <c r="D27" i="95"/>
  <c r="E30" i="115"/>
  <c r="E29" i="115"/>
  <c r="E63" i="115" s="1"/>
  <c r="E87" i="115" s="1"/>
  <c r="D30" i="115"/>
  <c r="D29" i="115" s="1"/>
  <c r="C29" i="115"/>
  <c r="E30" i="114"/>
  <c r="E29" i="114" s="1"/>
  <c r="D30" i="114"/>
  <c r="D29" i="114" s="1"/>
  <c r="C29" i="114"/>
  <c r="E29" i="3"/>
  <c r="D29" i="3"/>
  <c r="C29" i="3"/>
  <c r="E27" i="112"/>
  <c r="D27" i="112"/>
  <c r="C27" i="112"/>
  <c r="E27" i="111"/>
  <c r="D27" i="111"/>
  <c r="C27" i="111"/>
  <c r="B12" i="106"/>
  <c r="B6" i="106"/>
  <c r="C3" i="95"/>
  <c r="C88" i="95" s="1"/>
  <c r="N1" i="71"/>
  <c r="A27" i="71"/>
  <c r="M6" i="71"/>
  <c r="F6" i="71"/>
  <c r="K6" i="71" s="1"/>
  <c r="D6" i="71"/>
  <c r="G3" i="63"/>
  <c r="G3" i="64" s="1"/>
  <c r="E3" i="63"/>
  <c r="E3" i="64" s="1"/>
  <c r="D3" i="63"/>
  <c r="D3" i="64" s="1"/>
  <c r="F1" i="105"/>
  <c r="D8" i="104"/>
  <c r="D14" i="104"/>
  <c r="D38" i="104"/>
  <c r="A1" i="104"/>
  <c r="D18" i="103"/>
  <c r="D14" i="103"/>
  <c r="D9" i="103"/>
  <c r="D38" i="103" s="1"/>
  <c r="A1" i="98"/>
  <c r="J1" i="98"/>
  <c r="I1" i="97"/>
  <c r="K1" i="96"/>
  <c r="D3" i="95"/>
  <c r="D88" i="95" s="1"/>
  <c r="M45" i="84"/>
  <c r="M46" i="84"/>
  <c r="E1" i="118"/>
  <c r="E1" i="117"/>
  <c r="E1" i="116"/>
  <c r="E134" i="115"/>
  <c r="D134" i="115"/>
  <c r="D145" i="115" s="1"/>
  <c r="C134" i="115"/>
  <c r="E1" i="115"/>
  <c r="E134" i="114"/>
  <c r="D134" i="114"/>
  <c r="D145" i="114" s="1"/>
  <c r="C134" i="114"/>
  <c r="E1" i="114"/>
  <c r="E1" i="113"/>
  <c r="E134" i="3"/>
  <c r="D134" i="3"/>
  <c r="C134" i="3"/>
  <c r="H1" i="64"/>
  <c r="H1" i="63"/>
  <c r="A1" i="103"/>
  <c r="A2" i="131"/>
  <c r="A1" i="130"/>
  <c r="E66" i="130"/>
  <c r="E63" i="130"/>
  <c r="E59" i="130"/>
  <c r="E54" i="130"/>
  <c r="E45" i="130"/>
  <c r="E40" i="130"/>
  <c r="E35" i="130"/>
  <c r="E34" i="130" s="1"/>
  <c r="E29" i="130"/>
  <c r="D29" i="130"/>
  <c r="C29" i="130"/>
  <c r="E24" i="130"/>
  <c r="D24" i="130"/>
  <c r="C24" i="130"/>
  <c r="E19" i="130"/>
  <c r="D19" i="130"/>
  <c r="C19" i="130"/>
  <c r="E14" i="130"/>
  <c r="D14" i="130"/>
  <c r="C14" i="130"/>
  <c r="E9" i="130"/>
  <c r="D9" i="130"/>
  <c r="C9" i="130"/>
  <c r="H2" i="97"/>
  <c r="G3" i="97"/>
  <c r="F3" i="97"/>
  <c r="E2" i="97"/>
  <c r="I3" i="96"/>
  <c r="H3" i="96"/>
  <c r="G3" i="96"/>
  <c r="F3" i="96"/>
  <c r="E2" i="96"/>
  <c r="E107" i="95"/>
  <c r="E121" i="95"/>
  <c r="E125" i="95"/>
  <c r="E129" i="95"/>
  <c r="E134" i="95"/>
  <c r="E144" i="95" s="1"/>
  <c r="E139" i="95"/>
  <c r="D139" i="95"/>
  <c r="D134" i="95"/>
  <c r="D129" i="95"/>
  <c r="D144" i="95" s="1"/>
  <c r="D125" i="95"/>
  <c r="D121" i="95"/>
  <c r="D107" i="95"/>
  <c r="D91" i="95"/>
  <c r="E6" i="95"/>
  <c r="E13" i="95"/>
  <c r="E20" i="95"/>
  <c r="E34" i="95"/>
  <c r="E45" i="95"/>
  <c r="E51" i="95"/>
  <c r="E56" i="95"/>
  <c r="E62" i="95"/>
  <c r="E66" i="95"/>
  <c r="E71" i="95"/>
  <c r="E74" i="95"/>
  <c r="E78" i="95"/>
  <c r="D78" i="95"/>
  <c r="D74" i="95"/>
  <c r="D71" i="95"/>
  <c r="D66" i="95"/>
  <c r="D62" i="95"/>
  <c r="D56" i="95"/>
  <c r="D51" i="95"/>
  <c r="D45" i="95"/>
  <c r="D20" i="95"/>
  <c r="D13" i="95"/>
  <c r="D6" i="95"/>
  <c r="E1" i="129"/>
  <c r="E1" i="128"/>
  <c r="E1" i="127"/>
  <c r="E1" i="126"/>
  <c r="E50" i="129"/>
  <c r="D50" i="129"/>
  <c r="C50" i="129"/>
  <c r="E44" i="129"/>
  <c r="E55" i="129" s="1"/>
  <c r="D44" i="129"/>
  <c r="C44" i="129"/>
  <c r="C55" i="129"/>
  <c r="E36" i="129"/>
  <c r="D36" i="129"/>
  <c r="C36" i="129"/>
  <c r="E29" i="129"/>
  <c r="E35" i="129" s="1"/>
  <c r="D29" i="129"/>
  <c r="C29" i="129"/>
  <c r="E25" i="129"/>
  <c r="D25" i="129"/>
  <c r="C25" i="129"/>
  <c r="E19" i="129"/>
  <c r="D19" i="129"/>
  <c r="C19" i="129"/>
  <c r="E8" i="129"/>
  <c r="D8" i="129"/>
  <c r="D35" i="129" s="1"/>
  <c r="D40" i="129" s="1"/>
  <c r="C8" i="129"/>
  <c r="C35" i="129" s="1"/>
  <c r="C40" i="129" s="1"/>
  <c r="E50" i="128"/>
  <c r="D50" i="128"/>
  <c r="C50" i="128"/>
  <c r="E44" i="128"/>
  <c r="E55" i="128" s="1"/>
  <c r="D44" i="128"/>
  <c r="C44" i="128"/>
  <c r="E36" i="128"/>
  <c r="D36" i="128"/>
  <c r="C36" i="128"/>
  <c r="E29" i="128"/>
  <c r="D29" i="128"/>
  <c r="C29" i="128"/>
  <c r="E25" i="128"/>
  <c r="E35" i="128" s="1"/>
  <c r="E40" i="128" s="1"/>
  <c r="D25" i="128"/>
  <c r="C25" i="128"/>
  <c r="E19" i="128"/>
  <c r="D19" i="128"/>
  <c r="C19" i="128"/>
  <c r="E8" i="128"/>
  <c r="D8" i="128"/>
  <c r="D35" i="128"/>
  <c r="D40" i="128" s="1"/>
  <c r="C8" i="128"/>
  <c r="C35" i="128"/>
  <c r="C40" i="128"/>
  <c r="E50" i="127"/>
  <c r="D50" i="127"/>
  <c r="C50" i="127"/>
  <c r="E44" i="127"/>
  <c r="E55" i="127" s="1"/>
  <c r="D44" i="127"/>
  <c r="C44" i="127"/>
  <c r="C55" i="127"/>
  <c r="E36" i="127"/>
  <c r="D36" i="127"/>
  <c r="C36" i="127"/>
  <c r="E29" i="127"/>
  <c r="E35" i="127" s="1"/>
  <c r="E40" i="127" s="1"/>
  <c r="D29" i="127"/>
  <c r="C29" i="127"/>
  <c r="E25" i="127"/>
  <c r="D25" i="127"/>
  <c r="C25" i="127"/>
  <c r="E19" i="127"/>
  <c r="D19" i="127"/>
  <c r="C19" i="127"/>
  <c r="E8" i="127"/>
  <c r="D8" i="127"/>
  <c r="C8" i="127"/>
  <c r="C35" i="127"/>
  <c r="C40" i="127" s="1"/>
  <c r="E50" i="126"/>
  <c r="D50" i="126"/>
  <c r="C50" i="126"/>
  <c r="E44" i="126"/>
  <c r="E55" i="126"/>
  <c r="D44" i="126"/>
  <c r="C44" i="126"/>
  <c r="C55" i="126" s="1"/>
  <c r="E36" i="126"/>
  <c r="D36" i="126"/>
  <c r="C36" i="126"/>
  <c r="E29" i="126"/>
  <c r="D29" i="126"/>
  <c r="C29" i="126"/>
  <c r="E25" i="126"/>
  <c r="E35" i="126" s="1"/>
  <c r="E40" i="126" s="1"/>
  <c r="D25" i="126"/>
  <c r="C25" i="126"/>
  <c r="E19" i="126"/>
  <c r="D19" i="126"/>
  <c r="D35" i="126" s="1"/>
  <c r="D40" i="126" s="1"/>
  <c r="C19" i="126"/>
  <c r="E8" i="126"/>
  <c r="D8" i="126"/>
  <c r="C8" i="126"/>
  <c r="E1" i="125"/>
  <c r="E1" i="124"/>
  <c r="E1" i="123"/>
  <c r="E1" i="122"/>
  <c r="E50" i="125"/>
  <c r="D50" i="125"/>
  <c r="C50" i="125"/>
  <c r="E44" i="125"/>
  <c r="E55" i="125" s="1"/>
  <c r="D44" i="125"/>
  <c r="D55" i="125"/>
  <c r="C44" i="125"/>
  <c r="C55" i="125" s="1"/>
  <c r="E36" i="125"/>
  <c r="D36" i="125"/>
  <c r="C36" i="125"/>
  <c r="E29" i="125"/>
  <c r="D29" i="125"/>
  <c r="C29" i="125"/>
  <c r="E25" i="125"/>
  <c r="E35" i="125" s="1"/>
  <c r="D25" i="125"/>
  <c r="C25" i="125"/>
  <c r="E19" i="125"/>
  <c r="D19" i="125"/>
  <c r="C19" i="125"/>
  <c r="E8" i="125"/>
  <c r="E40" i="125"/>
  <c r="D8" i="125"/>
  <c r="D35" i="125" s="1"/>
  <c r="D40" i="125" s="1"/>
  <c r="C8" i="125"/>
  <c r="E50" i="124"/>
  <c r="D50" i="124"/>
  <c r="C50" i="124"/>
  <c r="E44" i="124"/>
  <c r="E55" i="124" s="1"/>
  <c r="D44" i="124"/>
  <c r="C44" i="124"/>
  <c r="C55" i="124"/>
  <c r="E36" i="124"/>
  <c r="D36" i="124"/>
  <c r="C36" i="124"/>
  <c r="E29" i="124"/>
  <c r="D29" i="124"/>
  <c r="C29" i="124"/>
  <c r="E25" i="124"/>
  <c r="D25" i="124"/>
  <c r="C25" i="124"/>
  <c r="E19" i="124"/>
  <c r="D19" i="124"/>
  <c r="C19" i="124"/>
  <c r="E8" i="124"/>
  <c r="E35" i="124" s="1"/>
  <c r="E40" i="124" s="1"/>
  <c r="D8" i="124"/>
  <c r="D35" i="124" s="1"/>
  <c r="D40" i="124" s="1"/>
  <c r="C8" i="124"/>
  <c r="C35" i="124"/>
  <c r="C40" i="124" s="1"/>
  <c r="E50" i="123"/>
  <c r="D50" i="123"/>
  <c r="C50" i="123"/>
  <c r="E44" i="123"/>
  <c r="E55" i="123"/>
  <c r="D44" i="123"/>
  <c r="C44" i="123"/>
  <c r="C55" i="123" s="1"/>
  <c r="E36" i="123"/>
  <c r="D36" i="123"/>
  <c r="C36" i="123"/>
  <c r="E29" i="123"/>
  <c r="D29" i="123"/>
  <c r="C29" i="123"/>
  <c r="E25" i="123"/>
  <c r="E35" i="123" s="1"/>
  <c r="D25" i="123"/>
  <c r="C25" i="123"/>
  <c r="E19" i="123"/>
  <c r="D19" i="123"/>
  <c r="D35" i="123" s="1"/>
  <c r="D40" i="123" s="1"/>
  <c r="C19" i="123"/>
  <c r="E8" i="123"/>
  <c r="D8" i="123"/>
  <c r="C8" i="123"/>
  <c r="C35" i="123" s="1"/>
  <c r="C40" i="123" s="1"/>
  <c r="E50" i="122"/>
  <c r="D50" i="122"/>
  <c r="C50" i="122"/>
  <c r="E44" i="122"/>
  <c r="E55" i="122"/>
  <c r="D44" i="122"/>
  <c r="D55" i="122" s="1"/>
  <c r="C44" i="122"/>
  <c r="C55" i="122" s="1"/>
  <c r="E36" i="122"/>
  <c r="D36" i="122"/>
  <c r="D40" i="122" s="1"/>
  <c r="C36" i="122"/>
  <c r="E29" i="122"/>
  <c r="D29" i="122"/>
  <c r="C29" i="122"/>
  <c r="C35" i="122" s="1"/>
  <c r="C40" i="122" s="1"/>
  <c r="E25" i="122"/>
  <c r="D25" i="122"/>
  <c r="C25" i="122"/>
  <c r="E19" i="122"/>
  <c r="E35" i="122" s="1"/>
  <c r="E40" i="122" s="1"/>
  <c r="D19" i="122"/>
  <c r="C19" i="122"/>
  <c r="E8" i="122"/>
  <c r="D8" i="122"/>
  <c r="D35" i="122"/>
  <c r="C8" i="122"/>
  <c r="E1" i="121"/>
  <c r="E1" i="120"/>
  <c r="E50" i="121"/>
  <c r="D50" i="121"/>
  <c r="C50" i="121"/>
  <c r="E44" i="121"/>
  <c r="E55" i="121"/>
  <c r="D44" i="121"/>
  <c r="C44" i="121"/>
  <c r="C55" i="121"/>
  <c r="E36" i="121"/>
  <c r="D36" i="121"/>
  <c r="C36" i="121"/>
  <c r="E29" i="121"/>
  <c r="D29" i="121"/>
  <c r="C29" i="121"/>
  <c r="E25" i="121"/>
  <c r="D25" i="121"/>
  <c r="C25" i="121"/>
  <c r="E19" i="121"/>
  <c r="D19" i="121"/>
  <c r="C19" i="121"/>
  <c r="E8" i="121"/>
  <c r="E35" i="121" s="1"/>
  <c r="E40" i="121" s="1"/>
  <c r="D8" i="121"/>
  <c r="C8" i="121"/>
  <c r="E50" i="120"/>
  <c r="D50" i="120"/>
  <c r="C50" i="120"/>
  <c r="E44" i="120"/>
  <c r="E55" i="120"/>
  <c r="D44" i="120"/>
  <c r="C44" i="120"/>
  <c r="C55" i="120"/>
  <c r="E36" i="120"/>
  <c r="D36" i="120"/>
  <c r="C36" i="120"/>
  <c r="E29" i="120"/>
  <c r="D29" i="120"/>
  <c r="C29" i="120"/>
  <c r="E25" i="120"/>
  <c r="D25" i="120"/>
  <c r="C25" i="120"/>
  <c r="E19" i="120"/>
  <c r="D19" i="120"/>
  <c r="C19" i="120"/>
  <c r="E8" i="120"/>
  <c r="E35" i="120" s="1"/>
  <c r="D8" i="120"/>
  <c r="D35" i="120" s="1"/>
  <c r="D40" i="120" s="1"/>
  <c r="C8" i="120"/>
  <c r="C35" i="120" s="1"/>
  <c r="C40" i="120" s="1"/>
  <c r="E1" i="119"/>
  <c r="E50" i="119"/>
  <c r="D50" i="119"/>
  <c r="C50" i="119"/>
  <c r="E44" i="119"/>
  <c r="D44" i="119"/>
  <c r="D55" i="119"/>
  <c r="C44" i="119"/>
  <c r="C55" i="119" s="1"/>
  <c r="E36" i="119"/>
  <c r="D36" i="119"/>
  <c r="C36" i="119"/>
  <c r="E29" i="119"/>
  <c r="D29" i="119"/>
  <c r="C29" i="119"/>
  <c r="E25" i="119"/>
  <c r="D25" i="119"/>
  <c r="C25" i="119"/>
  <c r="E19" i="119"/>
  <c r="D19" i="119"/>
  <c r="C19" i="119"/>
  <c r="E8" i="119"/>
  <c r="D8" i="119"/>
  <c r="C8" i="119"/>
  <c r="C35" i="119"/>
  <c r="C40" i="119" s="1"/>
  <c r="D44" i="84"/>
  <c r="E44" i="84"/>
  <c r="D50" i="84"/>
  <c r="E50" i="84"/>
  <c r="C50" i="84"/>
  <c r="C44" i="84"/>
  <c r="D8" i="84"/>
  <c r="E8" i="84"/>
  <c r="D19" i="84"/>
  <c r="D35" i="84"/>
  <c r="D40" i="84" s="1"/>
  <c r="E19" i="84"/>
  <c r="D25" i="84"/>
  <c r="E25" i="84"/>
  <c r="D29" i="84"/>
  <c r="E29" i="84"/>
  <c r="E35" i="84" s="1"/>
  <c r="E40" i="84" s="1"/>
  <c r="D36" i="84"/>
  <c r="E36" i="84"/>
  <c r="C36" i="84"/>
  <c r="C29" i="84"/>
  <c r="C25" i="84"/>
  <c r="C19" i="84"/>
  <c r="C8" i="84"/>
  <c r="E1" i="84"/>
  <c r="E50" i="118"/>
  <c r="D50" i="118"/>
  <c r="C50" i="118"/>
  <c r="E44" i="118"/>
  <c r="E55" i="118" s="1"/>
  <c r="D44" i="118"/>
  <c r="C44" i="118"/>
  <c r="E36" i="118"/>
  <c r="D36" i="118"/>
  <c r="C36" i="118"/>
  <c r="E29" i="118"/>
  <c r="D29" i="118"/>
  <c r="C29" i="118"/>
  <c r="E25" i="118"/>
  <c r="E35" i="118" s="1"/>
  <c r="D25" i="118"/>
  <c r="C25" i="118"/>
  <c r="E19" i="118"/>
  <c r="D19" i="118"/>
  <c r="C19" i="118"/>
  <c r="E8" i="118"/>
  <c r="E40" i="118"/>
  <c r="D8" i="118"/>
  <c r="D35" i="118" s="1"/>
  <c r="D40" i="118" s="1"/>
  <c r="C8" i="118"/>
  <c r="C35" i="118" s="1"/>
  <c r="C40" i="118" s="1"/>
  <c r="E50" i="117"/>
  <c r="D50" i="117"/>
  <c r="C50" i="117"/>
  <c r="E44" i="117"/>
  <c r="E55" i="117"/>
  <c r="D44" i="117"/>
  <c r="D55" i="117" s="1"/>
  <c r="C44" i="117"/>
  <c r="C55" i="117"/>
  <c r="E36" i="117"/>
  <c r="D36" i="117"/>
  <c r="C36" i="117"/>
  <c r="E29" i="117"/>
  <c r="D29" i="117"/>
  <c r="C29" i="117"/>
  <c r="E25" i="117"/>
  <c r="D25" i="117"/>
  <c r="C25" i="117"/>
  <c r="E19" i="117"/>
  <c r="E35" i="117" s="1"/>
  <c r="E40" i="117" s="1"/>
  <c r="D19" i="117"/>
  <c r="C19" i="117"/>
  <c r="E8" i="117"/>
  <c r="D8" i="117"/>
  <c r="C8" i="117"/>
  <c r="E50" i="116"/>
  <c r="D50" i="116"/>
  <c r="C50" i="116"/>
  <c r="E44" i="116"/>
  <c r="E55" i="116"/>
  <c r="D44" i="116"/>
  <c r="C44" i="116"/>
  <c r="C55" i="116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E35" i="116" s="1"/>
  <c r="E40" i="116" s="1"/>
  <c r="D8" i="116"/>
  <c r="D35" i="116"/>
  <c r="D40" i="116" s="1"/>
  <c r="C8" i="116"/>
  <c r="D44" i="79"/>
  <c r="E44" i="79"/>
  <c r="E55" i="79" s="1"/>
  <c r="D50" i="79"/>
  <c r="E50" i="79"/>
  <c r="D55" i="79"/>
  <c r="C50" i="79"/>
  <c r="C44" i="79"/>
  <c r="C55" i="79"/>
  <c r="D8" i="79"/>
  <c r="D35" i="79" s="1"/>
  <c r="D40" i="79" s="1"/>
  <c r="E8" i="79"/>
  <c r="D19" i="79"/>
  <c r="E19" i="79"/>
  <c r="D25" i="79"/>
  <c r="E25" i="79"/>
  <c r="E35" i="79" s="1"/>
  <c r="E40" i="79" s="1"/>
  <c r="D29" i="79"/>
  <c r="E29" i="79"/>
  <c r="D36" i="79"/>
  <c r="E36" i="79"/>
  <c r="C36" i="79"/>
  <c r="C29" i="79"/>
  <c r="C25" i="79"/>
  <c r="C35" i="79" s="1"/>
  <c r="C40" i="79" s="1"/>
  <c r="C19" i="79"/>
  <c r="C8" i="79"/>
  <c r="E1" i="79"/>
  <c r="E1" i="3"/>
  <c r="E140" i="115"/>
  <c r="D140" i="115"/>
  <c r="C140" i="115"/>
  <c r="E129" i="115"/>
  <c r="D129" i="115"/>
  <c r="C129" i="115"/>
  <c r="E125" i="115"/>
  <c r="E145" i="115" s="1"/>
  <c r="E146" i="115" s="1"/>
  <c r="D125" i="115"/>
  <c r="C125" i="115"/>
  <c r="C145" i="115" s="1"/>
  <c r="E121" i="115"/>
  <c r="D121" i="115"/>
  <c r="D124" i="115" s="1"/>
  <c r="C121" i="115"/>
  <c r="E107" i="115"/>
  <c r="D107" i="115"/>
  <c r="C107" i="115"/>
  <c r="E91" i="115"/>
  <c r="D91" i="115"/>
  <c r="C91" i="115"/>
  <c r="C124" i="115"/>
  <c r="E80" i="115"/>
  <c r="D80" i="115"/>
  <c r="C80" i="115"/>
  <c r="E76" i="115"/>
  <c r="D76" i="115"/>
  <c r="C76" i="115"/>
  <c r="E73" i="115"/>
  <c r="E86" i="115" s="1"/>
  <c r="D73" i="115"/>
  <c r="C73" i="115"/>
  <c r="E68" i="115"/>
  <c r="D68" i="115"/>
  <c r="C68" i="115"/>
  <c r="E64" i="115"/>
  <c r="D64" i="115"/>
  <c r="D86" i="115" s="1"/>
  <c r="D87" i="115" s="1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22" i="115"/>
  <c r="D22" i="115"/>
  <c r="C22" i="115"/>
  <c r="E15" i="115"/>
  <c r="D15" i="115"/>
  <c r="D63" i="115" s="1"/>
  <c r="C15" i="115"/>
  <c r="E8" i="115"/>
  <c r="D8" i="115"/>
  <c r="C8" i="115"/>
  <c r="C63" i="115" s="1"/>
  <c r="E140" i="114"/>
  <c r="D140" i="114"/>
  <c r="C140" i="114"/>
  <c r="E129" i="114"/>
  <c r="D129" i="114"/>
  <c r="C129" i="114"/>
  <c r="E125" i="114"/>
  <c r="E145" i="114"/>
  <c r="D125" i="114"/>
  <c r="C125" i="114"/>
  <c r="C145" i="114" s="1"/>
  <c r="E121" i="114"/>
  <c r="D121" i="114"/>
  <c r="C121" i="114"/>
  <c r="E107" i="114"/>
  <c r="D107" i="114"/>
  <c r="D124" i="114" s="1"/>
  <c r="C107" i="114"/>
  <c r="E91" i="114"/>
  <c r="E124" i="114" s="1"/>
  <c r="E146" i="114"/>
  <c r="D91" i="114"/>
  <c r="C91" i="114"/>
  <c r="C124" i="114"/>
  <c r="C146" i="114"/>
  <c r="E80" i="114"/>
  <c r="D80" i="114"/>
  <c r="C80" i="114"/>
  <c r="E76" i="114"/>
  <c r="E86" i="114" s="1"/>
  <c r="D76" i="114"/>
  <c r="C76" i="114"/>
  <c r="E73" i="114"/>
  <c r="D73" i="114"/>
  <c r="D86" i="114" s="1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22" i="114"/>
  <c r="D22" i="114"/>
  <c r="C22" i="114"/>
  <c r="C63" i="114" s="1"/>
  <c r="E15" i="114"/>
  <c r="D15" i="114"/>
  <c r="C15" i="114"/>
  <c r="E8" i="114"/>
  <c r="D8" i="114"/>
  <c r="C8" i="114"/>
  <c r="D91" i="3"/>
  <c r="E91" i="3"/>
  <c r="D107" i="3"/>
  <c r="E107" i="3"/>
  <c r="D121" i="3"/>
  <c r="E121" i="3"/>
  <c r="D125" i="3"/>
  <c r="E125" i="3"/>
  <c r="D129" i="3"/>
  <c r="E129" i="3"/>
  <c r="D140" i="3"/>
  <c r="E140" i="3"/>
  <c r="C140" i="3"/>
  <c r="C129" i="3"/>
  <c r="C125" i="3"/>
  <c r="C121" i="3"/>
  <c r="C107" i="3"/>
  <c r="C91" i="3"/>
  <c r="D8" i="3"/>
  <c r="E8" i="3"/>
  <c r="D15" i="3"/>
  <c r="E15" i="3"/>
  <c r="D22" i="3"/>
  <c r="E22" i="3"/>
  <c r="D36" i="3"/>
  <c r="E36" i="3"/>
  <c r="D47" i="3"/>
  <c r="E47" i="3"/>
  <c r="D53" i="3"/>
  <c r="E53" i="3"/>
  <c r="D58" i="3"/>
  <c r="E58" i="3"/>
  <c r="D64" i="3"/>
  <c r="E64" i="3"/>
  <c r="D68" i="3"/>
  <c r="E68" i="3"/>
  <c r="D73" i="3"/>
  <c r="E73" i="3"/>
  <c r="D76" i="3"/>
  <c r="E76" i="3"/>
  <c r="D80" i="3"/>
  <c r="E80" i="3"/>
  <c r="C80" i="3"/>
  <c r="C76" i="3"/>
  <c r="C73" i="3"/>
  <c r="C68" i="3"/>
  <c r="C86" i="3" s="1"/>
  <c r="C64" i="3"/>
  <c r="C58" i="3"/>
  <c r="C53" i="3"/>
  <c r="C47" i="3"/>
  <c r="C36" i="3"/>
  <c r="C22" i="3"/>
  <c r="C15" i="3"/>
  <c r="C8" i="3"/>
  <c r="H6" i="71"/>
  <c r="J6" i="71"/>
  <c r="F3" i="63"/>
  <c r="F3" i="64" s="1"/>
  <c r="J1" i="73"/>
  <c r="A34" i="75"/>
  <c r="A34" i="76" s="1"/>
  <c r="A28" i="75"/>
  <c r="A28" i="76" s="1"/>
  <c r="A22" i="75"/>
  <c r="A22" i="76" s="1"/>
  <c r="A16" i="75"/>
  <c r="A16" i="76"/>
  <c r="A10" i="76"/>
  <c r="A4" i="76"/>
  <c r="H17" i="61"/>
  <c r="H31" i="61" s="1"/>
  <c r="I17" i="61"/>
  <c r="I31" i="61" s="1"/>
  <c r="H30" i="61"/>
  <c r="I30" i="61"/>
  <c r="H33" i="61"/>
  <c r="I33" i="61"/>
  <c r="G33" i="61"/>
  <c r="G30" i="61"/>
  <c r="G17" i="61"/>
  <c r="G31" i="61" s="1"/>
  <c r="D17" i="61"/>
  <c r="E17" i="61"/>
  <c r="D18" i="61"/>
  <c r="E18" i="61"/>
  <c r="E30" i="61" s="1"/>
  <c r="D24" i="61"/>
  <c r="D30" i="61" s="1"/>
  <c r="D31" i="61" s="1"/>
  <c r="E24" i="61"/>
  <c r="D33" i="61"/>
  <c r="E33" i="61"/>
  <c r="C33" i="61"/>
  <c r="C24" i="61"/>
  <c r="C18" i="61"/>
  <c r="C30" i="61" s="1"/>
  <c r="C17" i="61"/>
  <c r="H18" i="73"/>
  <c r="I18" i="73"/>
  <c r="E29" i="73" s="1"/>
  <c r="H27" i="73"/>
  <c r="D31" i="76" s="1"/>
  <c r="I27" i="73"/>
  <c r="D37" i="76" s="1"/>
  <c r="G27" i="73"/>
  <c r="G18" i="73"/>
  <c r="D18" i="73"/>
  <c r="E18" i="73"/>
  <c r="D19" i="73"/>
  <c r="E19" i="73"/>
  <c r="D24" i="73"/>
  <c r="E24" i="73"/>
  <c r="C24" i="73"/>
  <c r="C19" i="73"/>
  <c r="C27" i="73" s="1"/>
  <c r="C18" i="73"/>
  <c r="E140" i="112"/>
  <c r="D140" i="112"/>
  <c r="D145" i="112" s="1"/>
  <c r="D151" i="112" s="1"/>
  <c r="C140" i="112"/>
  <c r="E135" i="112"/>
  <c r="D135" i="112"/>
  <c r="C135" i="112"/>
  <c r="C145" i="112" s="1"/>
  <c r="E130" i="112"/>
  <c r="D130" i="112"/>
  <c r="C130" i="112"/>
  <c r="E126" i="112"/>
  <c r="D126" i="112"/>
  <c r="C126" i="112"/>
  <c r="E122" i="112"/>
  <c r="D122" i="112"/>
  <c r="C122" i="112"/>
  <c r="E108" i="112"/>
  <c r="E92" i="112"/>
  <c r="E125" i="112" s="1"/>
  <c r="D108" i="112"/>
  <c r="D92" i="112"/>
  <c r="C108" i="112"/>
  <c r="C92" i="112"/>
  <c r="C125" i="112" s="1"/>
  <c r="C146" i="112" s="1"/>
  <c r="E78" i="112"/>
  <c r="D78" i="112"/>
  <c r="C78" i="112"/>
  <c r="E71" i="112"/>
  <c r="D71" i="112"/>
  <c r="C71" i="112"/>
  <c r="E66" i="112"/>
  <c r="D66" i="112"/>
  <c r="C66" i="112"/>
  <c r="E62" i="112"/>
  <c r="E84" i="112"/>
  <c r="D62" i="112"/>
  <c r="D84" i="112"/>
  <c r="C62" i="112"/>
  <c r="E56" i="112"/>
  <c r="D56" i="112"/>
  <c r="C56" i="112"/>
  <c r="E45" i="112"/>
  <c r="E6" i="112"/>
  <c r="E34" i="112"/>
  <c r="D45" i="112"/>
  <c r="C45" i="112"/>
  <c r="C61" i="112" s="1"/>
  <c r="D34" i="112"/>
  <c r="C34" i="112"/>
  <c r="E20" i="112"/>
  <c r="E61" i="112"/>
  <c r="D20" i="112"/>
  <c r="C20" i="112"/>
  <c r="D6" i="112"/>
  <c r="D61" i="112"/>
  <c r="C6" i="112"/>
  <c r="C3" i="112"/>
  <c r="C89" i="112" s="1"/>
  <c r="E140" i="111"/>
  <c r="D140" i="111"/>
  <c r="D145" i="111" s="1"/>
  <c r="C140" i="111"/>
  <c r="E135" i="111"/>
  <c r="D135" i="111"/>
  <c r="C135" i="111"/>
  <c r="E130" i="111"/>
  <c r="D130" i="111"/>
  <c r="C130" i="111"/>
  <c r="E126" i="111"/>
  <c r="E145" i="111" s="1"/>
  <c r="D126" i="111"/>
  <c r="C126" i="111"/>
  <c r="C145" i="111"/>
  <c r="C151" i="111" s="1"/>
  <c r="E122" i="111"/>
  <c r="D122" i="111"/>
  <c r="C122" i="111"/>
  <c r="E108" i="111"/>
  <c r="D108" i="111"/>
  <c r="D92" i="111"/>
  <c r="C108" i="111"/>
  <c r="C125" i="111" s="1"/>
  <c r="C146" i="111" s="1"/>
  <c r="E92" i="111"/>
  <c r="E125" i="111"/>
  <c r="C92" i="111"/>
  <c r="E78" i="111"/>
  <c r="D78" i="111"/>
  <c r="C78" i="111"/>
  <c r="E71" i="111"/>
  <c r="E84" i="111" s="1"/>
  <c r="D71" i="111"/>
  <c r="C71" i="111"/>
  <c r="E66" i="111"/>
  <c r="D66" i="111"/>
  <c r="C66" i="111"/>
  <c r="E62" i="111"/>
  <c r="D62" i="111"/>
  <c r="C62" i="111"/>
  <c r="C84" i="111"/>
  <c r="E56" i="111"/>
  <c r="D56" i="111"/>
  <c r="C56" i="111"/>
  <c r="E51" i="111"/>
  <c r="D51" i="111"/>
  <c r="C51" i="111"/>
  <c r="E45" i="111"/>
  <c r="E6" i="111"/>
  <c r="E61" i="111" s="1"/>
  <c r="E34" i="111"/>
  <c r="D45" i="111"/>
  <c r="C45" i="111"/>
  <c r="D34" i="111"/>
  <c r="C34" i="111"/>
  <c r="C20" i="111"/>
  <c r="D6" i="111"/>
  <c r="D61" i="111" s="1"/>
  <c r="D150" i="111" s="1"/>
  <c r="C6" i="111"/>
  <c r="E151" i="108"/>
  <c r="C151" i="108"/>
  <c r="D92" i="1"/>
  <c r="D125" i="1" s="1"/>
  <c r="B30" i="76" s="1"/>
  <c r="E92" i="1"/>
  <c r="E125" i="1" s="1"/>
  <c r="D122" i="1"/>
  <c r="E122" i="1"/>
  <c r="D126" i="1"/>
  <c r="E126" i="1"/>
  <c r="D130" i="1"/>
  <c r="E130" i="1"/>
  <c r="D135" i="1"/>
  <c r="E135" i="1"/>
  <c r="C135" i="1"/>
  <c r="C145" i="1" s="1"/>
  <c r="B25" i="76" s="1"/>
  <c r="C126" i="1"/>
  <c r="C130" i="1"/>
  <c r="C122" i="1"/>
  <c r="C92" i="1"/>
  <c r="D6" i="1"/>
  <c r="E6" i="1"/>
  <c r="D56" i="1"/>
  <c r="E56" i="1"/>
  <c r="D62" i="1"/>
  <c r="E62" i="1"/>
  <c r="E71" i="1"/>
  <c r="D66" i="1"/>
  <c r="E66" i="1"/>
  <c r="C71" i="1"/>
  <c r="C84" i="1" s="1"/>
  <c r="C66" i="1"/>
  <c r="C62" i="1"/>
  <c r="C56" i="1"/>
  <c r="C6" i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E6" i="107"/>
  <c r="E5" i="107"/>
  <c r="E36" i="107" s="1"/>
  <c r="D29" i="99"/>
  <c r="C29" i="99"/>
  <c r="C6" i="106"/>
  <c r="C12" i="106" s="1"/>
  <c r="E22" i="105"/>
  <c r="D22" i="105"/>
  <c r="E36" i="100"/>
  <c r="D36" i="100"/>
  <c r="G18" i="98"/>
  <c r="F18" i="98"/>
  <c r="E18" i="98"/>
  <c r="D18" i="98"/>
  <c r="C18" i="98"/>
  <c r="H17" i="98"/>
  <c r="H16" i="98"/>
  <c r="G14" i="98"/>
  <c r="F14" i="98"/>
  <c r="E14" i="98"/>
  <c r="E19" i="98"/>
  <c r="D14" i="98"/>
  <c r="C14" i="98"/>
  <c r="H13" i="98"/>
  <c r="I13" i="98"/>
  <c r="H12" i="98"/>
  <c r="I12" i="98"/>
  <c r="H11" i="98"/>
  <c r="I11" i="98" s="1"/>
  <c r="H10" i="98"/>
  <c r="I10" i="98"/>
  <c r="H9" i="98"/>
  <c r="I9" i="98" s="1"/>
  <c r="H8" i="98"/>
  <c r="H14" i="98" s="1"/>
  <c r="I8" i="98"/>
  <c r="H7" i="98"/>
  <c r="H12" i="97"/>
  <c r="G12" i="97"/>
  <c r="F12" i="97"/>
  <c r="E12" i="97"/>
  <c r="H5" i="97"/>
  <c r="H19" i="97"/>
  <c r="G5" i="97"/>
  <c r="F5" i="97"/>
  <c r="F19" i="97"/>
  <c r="E5" i="97"/>
  <c r="E19" i="97" s="1"/>
  <c r="J17" i="96"/>
  <c r="J16" i="96"/>
  <c r="I15" i="96"/>
  <c r="H15" i="96"/>
  <c r="G15" i="96"/>
  <c r="F15" i="96"/>
  <c r="J15" i="96" s="1"/>
  <c r="E15" i="96"/>
  <c r="D15" i="96"/>
  <c r="J14" i="96"/>
  <c r="I13" i="96"/>
  <c r="H13" i="96"/>
  <c r="G13" i="96"/>
  <c r="F13" i="96"/>
  <c r="J13" i="96" s="1"/>
  <c r="E13" i="96"/>
  <c r="D13" i="96"/>
  <c r="J12" i="96"/>
  <c r="I11" i="96"/>
  <c r="H11" i="96"/>
  <c r="G11" i="96"/>
  <c r="F11" i="96"/>
  <c r="J11" i="96" s="1"/>
  <c r="E11" i="96"/>
  <c r="D11" i="96"/>
  <c r="J10" i="96"/>
  <c r="J9" i="96"/>
  <c r="I8" i="96"/>
  <c r="H8" i="96"/>
  <c r="G8" i="96"/>
  <c r="G18" i="96" s="1"/>
  <c r="F8" i="96"/>
  <c r="E8" i="96"/>
  <c r="D8" i="96"/>
  <c r="J7" i="96"/>
  <c r="J6" i="96"/>
  <c r="I5" i="96"/>
  <c r="I18" i="96"/>
  <c r="H5" i="96"/>
  <c r="H18" i="96" s="1"/>
  <c r="G5" i="96"/>
  <c r="F5" i="96"/>
  <c r="E5" i="96"/>
  <c r="E18" i="96"/>
  <c r="D5" i="96"/>
  <c r="D18" i="96" s="1"/>
  <c r="L32" i="71"/>
  <c r="M32" i="71"/>
  <c r="K32" i="71"/>
  <c r="C24" i="71"/>
  <c r="M24" i="71" s="1"/>
  <c r="M23" i="71"/>
  <c r="M22" i="71"/>
  <c r="M21" i="71"/>
  <c r="M20" i="71"/>
  <c r="M19" i="71"/>
  <c r="M18" i="71"/>
  <c r="L20" i="71"/>
  <c r="L21" i="71"/>
  <c r="L22" i="71"/>
  <c r="L23" i="71"/>
  <c r="L19" i="71"/>
  <c r="L24" i="71" s="1"/>
  <c r="L18" i="71"/>
  <c r="D24" i="71"/>
  <c r="E24" i="71"/>
  <c r="F24" i="71"/>
  <c r="G24" i="71"/>
  <c r="H24" i="71"/>
  <c r="I24" i="71"/>
  <c r="J24" i="71"/>
  <c r="K24" i="71"/>
  <c r="B24" i="71"/>
  <c r="M9" i="71"/>
  <c r="M10" i="71"/>
  <c r="M11" i="71"/>
  <c r="M12" i="71"/>
  <c r="M13" i="71"/>
  <c r="M14" i="71"/>
  <c r="L10" i="71"/>
  <c r="L11" i="71"/>
  <c r="L12" i="71"/>
  <c r="L13" i="71"/>
  <c r="L14" i="71"/>
  <c r="L9" i="71"/>
  <c r="L8" i="71"/>
  <c r="L15" i="71" s="1"/>
  <c r="C15" i="71"/>
  <c r="M15" i="71" s="1"/>
  <c r="B15" i="71"/>
  <c r="D15" i="71"/>
  <c r="E15" i="71"/>
  <c r="F15" i="71"/>
  <c r="G15" i="71"/>
  <c r="H15" i="71"/>
  <c r="I15" i="71"/>
  <c r="J15" i="71"/>
  <c r="K15" i="71"/>
  <c r="G26" i="64"/>
  <c r="G27" i="64"/>
  <c r="F28" i="64"/>
  <c r="E28" i="64"/>
  <c r="D28" i="64"/>
  <c r="B28" i="64"/>
  <c r="F30" i="63"/>
  <c r="B30" i="63"/>
  <c r="D30" i="63"/>
  <c r="E30" i="63"/>
  <c r="M8" i="71"/>
  <c r="J1" i="61"/>
  <c r="C3" i="111"/>
  <c r="C89" i="111" s="1"/>
  <c r="D19" i="98"/>
  <c r="D55" i="121"/>
  <c r="E40" i="129"/>
  <c r="D55" i="116"/>
  <c r="D55" i="118"/>
  <c r="E40" i="120"/>
  <c r="D55" i="124"/>
  <c r="D55" i="126"/>
  <c r="D55" i="128"/>
  <c r="D55" i="129"/>
  <c r="D145" i="1"/>
  <c r="B31" i="76" s="1"/>
  <c r="C125" i="1"/>
  <c r="B24" i="76" s="1"/>
  <c r="B18" i="76"/>
  <c r="B6" i="76"/>
  <c r="B12" i="76"/>
  <c r="D32" i="61"/>
  <c r="D30" i="76"/>
  <c r="H29" i="73"/>
  <c r="H28" i="73"/>
  <c r="B14" i="76"/>
  <c r="B13" i="76"/>
  <c r="G32" i="61"/>
  <c r="F19" i="98"/>
  <c r="I17" i="98"/>
  <c r="D12" i="76"/>
  <c r="E124" i="115"/>
  <c r="D35" i="127"/>
  <c r="D40" i="127" s="1"/>
  <c r="E8" i="130"/>
  <c r="D29" i="73"/>
  <c r="C19" i="98"/>
  <c r="G19" i="98"/>
  <c r="D35" i="117"/>
  <c r="D40" i="117" s="1"/>
  <c r="E40" i="123"/>
  <c r="C35" i="125"/>
  <c r="C40" i="125" s="1"/>
  <c r="D55" i="127"/>
  <c r="I7" i="98"/>
  <c r="I14" i="98" s="1"/>
  <c r="C32" i="61"/>
  <c r="E55" i="84"/>
  <c r="D55" i="123"/>
  <c r="C89" i="1"/>
  <c r="E4" i="73"/>
  <c r="E4" i="61" s="1"/>
  <c r="C86" i="115"/>
  <c r="C87" i="115" s="1"/>
  <c r="C4" i="73"/>
  <c r="G4" i="73" s="1"/>
  <c r="J8" i="96"/>
  <c r="D125" i="111"/>
  <c r="D146" i="111"/>
  <c r="E145" i="112"/>
  <c r="C63" i="3"/>
  <c r="C35" i="116"/>
  <c r="C40" i="116"/>
  <c r="C55" i="84"/>
  <c r="C35" i="126"/>
  <c r="C40" i="126"/>
  <c r="C3" i="108"/>
  <c r="C89" i="108" s="1"/>
  <c r="D4" i="73"/>
  <c r="D4" i="61" s="1"/>
  <c r="G30" i="63"/>
  <c r="C31" i="61"/>
  <c r="C150" i="108"/>
  <c r="E85" i="111"/>
  <c r="E151" i="111"/>
  <c r="E146" i="111"/>
  <c r="E150" i="111"/>
  <c r="E150" i="112"/>
  <c r="E85" i="112"/>
  <c r="D85" i="112"/>
  <c r="D8" i="130"/>
  <c r="D61" i="95"/>
  <c r="D124" i="3"/>
  <c r="D86" i="3"/>
  <c r="D124" i="95" l="1"/>
  <c r="D145" i="95" s="1"/>
  <c r="D84" i="95"/>
  <c r="D85" i="95" s="1"/>
  <c r="E84" i="95"/>
  <c r="E61" i="95"/>
  <c r="E145" i="3"/>
  <c r="E124" i="3"/>
  <c r="E146" i="3" s="1"/>
  <c r="C87" i="3"/>
  <c r="C145" i="3"/>
  <c r="D63" i="3"/>
  <c r="D87" i="3" s="1"/>
  <c r="C124" i="3"/>
  <c r="E63" i="3"/>
  <c r="D51" i="130"/>
  <c r="D68" i="130" s="1"/>
  <c r="C8" i="130"/>
  <c r="C51" i="130" s="1"/>
  <c r="C68" i="130" s="1"/>
  <c r="H32" i="61"/>
  <c r="E31" i="61"/>
  <c r="D6" i="76"/>
  <c r="E6" i="76" s="1"/>
  <c r="E31" i="76"/>
  <c r="D25" i="76"/>
  <c r="E25" i="76" s="1"/>
  <c r="E30" i="76"/>
  <c r="E27" i="73"/>
  <c r="E28" i="73" s="1"/>
  <c r="D20" i="76" s="1"/>
  <c r="D19" i="76"/>
  <c r="C28" i="73"/>
  <c r="D8" i="76" s="1"/>
  <c r="C29" i="73"/>
  <c r="E145" i="1"/>
  <c r="B37" i="76" s="1"/>
  <c r="E37" i="76" s="1"/>
  <c r="D151" i="1"/>
  <c r="C150" i="1"/>
  <c r="D150" i="1"/>
  <c r="D146" i="1"/>
  <c r="B32" i="76" s="1"/>
  <c r="E85" i="1"/>
  <c r="B20" i="76" s="1"/>
  <c r="B7" i="76"/>
  <c r="C151" i="1"/>
  <c r="E12" i="76"/>
  <c r="H4" i="73"/>
  <c r="H4" i="61"/>
  <c r="G4" i="61"/>
  <c r="D150" i="108"/>
  <c r="B36" i="76"/>
  <c r="E150" i="1"/>
  <c r="C35" i="84"/>
  <c r="C40" i="84" s="1"/>
  <c r="D55" i="120"/>
  <c r="C55" i="128"/>
  <c r="E146" i="112"/>
  <c r="E86" i="3"/>
  <c r="E87" i="3" s="1"/>
  <c r="C86" i="114"/>
  <c r="C87" i="114" s="1"/>
  <c r="C35" i="117"/>
  <c r="C40" i="117" s="1"/>
  <c r="D7" i="76"/>
  <c r="E7" i="76" s="1"/>
  <c r="C150" i="112"/>
  <c r="E150" i="108"/>
  <c r="C146" i="1"/>
  <c r="B26" i="76" s="1"/>
  <c r="C85" i="1"/>
  <c r="B8" i="76" s="1"/>
  <c r="I4" i="73"/>
  <c r="E32" i="61"/>
  <c r="D151" i="108"/>
  <c r="D84" i="111"/>
  <c r="E151" i="112"/>
  <c r="D24" i="76"/>
  <c r="E24" i="76" s="1"/>
  <c r="G29" i="73"/>
  <c r="G28" i="73"/>
  <c r="D26" i="76" s="1"/>
  <c r="D145" i="3"/>
  <c r="D146" i="3" s="1"/>
  <c r="E63" i="114"/>
  <c r="E87" i="114" s="1"/>
  <c r="C55" i="118"/>
  <c r="D35" i="119"/>
  <c r="D40" i="119" s="1"/>
  <c r="D35" i="121"/>
  <c r="D40" i="121" s="1"/>
  <c r="D63" i="114"/>
  <c r="D87" i="114" s="1"/>
  <c r="I4" i="61"/>
  <c r="C4" i="61"/>
  <c r="E51" i="130"/>
  <c r="E68" i="130" s="1"/>
  <c r="D32" i="76"/>
  <c r="G28" i="64"/>
  <c r="J5" i="96"/>
  <c r="J18" i="96" s="1"/>
  <c r="F18" i="96"/>
  <c r="G19" i="97"/>
  <c r="I16" i="98"/>
  <c r="I18" i="98" s="1"/>
  <c r="I19" i="98" s="1"/>
  <c r="H18" i="98"/>
  <c r="H19" i="98" s="1"/>
  <c r="C84" i="112"/>
  <c r="C151" i="112" s="1"/>
  <c r="D125" i="112"/>
  <c r="D27" i="73"/>
  <c r="D36" i="76"/>
  <c r="I29" i="73"/>
  <c r="I28" i="73"/>
  <c r="I32" i="61"/>
  <c r="D18" i="76"/>
  <c r="E18" i="76" s="1"/>
  <c r="D146" i="114"/>
  <c r="C146" i="115"/>
  <c r="D146" i="115"/>
  <c r="D55" i="84"/>
  <c r="E35" i="119"/>
  <c r="E40" i="119" s="1"/>
  <c r="E55" i="119"/>
  <c r="C35" i="121"/>
  <c r="C40" i="121" s="1"/>
  <c r="C61" i="111"/>
  <c r="E85" i="95" l="1"/>
  <c r="C146" i="3"/>
  <c r="E26" i="76"/>
  <c r="E20" i="76"/>
  <c r="E8" i="76"/>
  <c r="E146" i="1"/>
  <c r="B38" i="76" s="1"/>
  <c r="E32" i="76"/>
  <c r="B19" i="76"/>
  <c r="E19" i="76" s="1"/>
  <c r="E151" i="1"/>
  <c r="C85" i="111"/>
  <c r="C150" i="111"/>
  <c r="C85" i="112"/>
  <c r="E36" i="76"/>
  <c r="G30" i="73"/>
  <c r="C30" i="73"/>
  <c r="D13" i="76"/>
  <c r="E13" i="76" s="1"/>
  <c r="D28" i="73"/>
  <c r="D38" i="76"/>
  <c r="I30" i="73"/>
  <c r="E30" i="73"/>
  <c r="D146" i="112"/>
  <c r="D150" i="112"/>
  <c r="D151" i="111"/>
  <c r="D85" i="111"/>
  <c r="E38" i="76" l="1"/>
  <c r="D30" i="73"/>
  <c r="H30" i="73"/>
  <c r="D14" i="76"/>
  <c r="E14" i="76" s="1"/>
  <c r="E124" i="95"/>
  <c r="E145" i="95" s="1"/>
</calcChain>
</file>

<file path=xl/sharedStrings.xml><?xml version="1.0" encoding="utf-8"?>
<sst xmlns="http://schemas.openxmlformats.org/spreadsheetml/2006/main" count="5429" uniqueCount="790">
  <si>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</si>
  <si>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</si>
  <si>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</si>
  <si>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</si>
  <si>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</si>
  <si>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</si>
  <si>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</si>
  <si>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</si>
  <si>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</si>
  <si>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</si>
  <si>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</si>
  <si>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</si>
  <si>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</si>
  <si>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</si>
  <si>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</si>
  <si>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</si>
  <si>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</si>
  <si>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</si>
  <si>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</si>
  <si>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</si>
  <si>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</si>
  <si>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</si>
  <si>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</si>
  <si>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</si>
  <si>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</si>
  <si>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</si>
  <si>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</si>
  <si>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</si>
  <si>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</si>
  <si>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</si>
  <si>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</si>
  <si>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</si>
  <si>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</si>
  <si>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</si>
  <si>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</si>
  <si>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</si>
  <si>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</si>
  <si>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</si>
  <si>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</si>
  <si>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</si>
  <si>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</si>
  <si>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</si>
  <si>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</si>
  <si>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</si>
  <si>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</si>
  <si>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</si>
  <si>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</si>
  <si>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</si>
  <si>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</si>
  <si>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</si>
  <si>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</si>
  <si>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</si>
  <si>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</si>
  <si>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</si>
  <si>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</si>
  <si>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</si>
  <si>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</si>
  <si>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</si>
  <si>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</si>
  <si>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</si>
  <si>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</si>
  <si>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</si>
  <si>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</si>
  <si>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</si>
  <si>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</si>
  <si>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</si>
  <si>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</si>
  <si>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</si>
  <si>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</si>
  <si>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</si>
  <si>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</si>
  <si>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</si>
  <si>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</si>
  <si>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</si>
  <si>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</si>
  <si>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</si>
  <si>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</si>
  <si>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</si>
  <si>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</si>
  <si>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</si>
  <si>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</si>
  <si>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</si>
  <si>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</si>
  <si>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</si>
  <si>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</si>
  <si>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</si>
  <si>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</si>
  <si>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</si>
  <si>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</si>
  <si>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</si>
  <si>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</si>
  <si>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</si>
  <si>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</si>
  <si>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</si>
  <si>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</si>
  <si>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</si>
  <si>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</si>
  <si>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</si>
  <si>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</si>
  <si>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</si>
  <si>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</si>
  <si>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</si>
  <si>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</si>
  <si>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</si>
  <si>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</si>
  <si>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</si>
  <si>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</si>
  <si>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</si>
  <si>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</si>
  <si>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</si>
  <si>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</si>
  <si>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</si>
  <si>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</si>
  <si>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</si>
  <si>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</si>
  <si>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</si>
  <si>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</si>
  <si>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</si>
  <si>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</si>
  <si>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</si>
  <si>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</si>
  <si>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</si>
  <si>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</si>
  <si>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</si>
  <si>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</si>
  <si>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</si>
  <si>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</si>
  <si>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</si>
  <si>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</si>
  <si>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</si>
  <si>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</si>
  <si>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</si>
  <si>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</si>
  <si>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</si>
  <si>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</si>
  <si>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</si>
  <si>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</si>
  <si>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</si>
  <si>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</si>
  <si>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</si>
  <si>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</si>
  <si>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</si>
  <si>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</si>
  <si>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</si>
  <si>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</si>
  <si>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</si>
  <si>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</si>
  <si>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</si>
  <si>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</si>
  <si>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</si>
  <si>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</si>
  <si>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</si>
  <si>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</si>
  <si>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</si>
  <si>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</si>
  <si>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</si>
  <si>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</si>
  <si>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</si>
  <si>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</si>
  <si>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</si>
  <si>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</si>
  <si>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</si>
  <si>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</si>
  <si>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</si>
  <si>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</si>
  <si>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</si>
  <si>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</si>
  <si>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</si>
  <si>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</si>
  <si>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</si>
  <si>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</si>
  <si>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</si>
  <si>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</si>
  <si>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</si>
  <si>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</si>
  <si>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</si>
  <si>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</si>
  <si>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</si>
  <si>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</si>
  <si>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</si>
  <si>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</si>
  <si>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</si>
  <si>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</si>
  <si>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</si>
  <si>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</si>
  <si>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</si>
  <si>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</si>
  <si>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</si>
  <si>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</si>
  <si>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</si>
  <si>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</si>
  <si>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</si>
  <si>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</si>
  <si>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</si>
  <si>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</si>
  <si>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</si>
  <si>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</si>
  <si>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</si>
  <si>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</si>
  <si>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</si>
  <si>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</si>
  <si>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</si>
  <si>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</si>
  <si>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</si>
  <si>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</si>
  <si>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</si>
  <si>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</si>
  <si>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</si>
  <si>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</si>
  <si>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</si>
  <si>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</si>
  <si>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</si>
  <si>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</si>
  <si>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</si>
  <si>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</si>
  <si>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</si>
  <si>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</si>
  <si>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</si>
  <si>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</si>
  <si>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</si>
  <si>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</si>
  <si>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</si>
  <si>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</si>
  <si>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</si>
  <si>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</si>
  <si>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</si>
  <si>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</si>
  <si>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</si>
  <si>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</si>
  <si>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</si>
  <si>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</si>
  <si>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</si>
  <si>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</si>
  <si>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</si>
  <si>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</si>
  <si>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</si>
  <si>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</si>
  <si>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</si>
  <si>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</si>
  <si>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</si>
  <si>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</si>
  <si>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</si>
  <si>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</si>
  <si>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</si>
  <si>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</si>
  <si>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</si>
  <si>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</si>
  <si>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</si>
  <si>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</si>
  <si>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</si>
  <si>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</si>
  <si>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</si>
  <si>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</si>
  <si>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</si>
  <si>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</si>
  <si>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</si>
  <si>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</si>
  <si>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</si>
  <si>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</si>
  <si>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</si>
  <si>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</si>
  <si>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</si>
  <si>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</si>
  <si>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</si>
  <si>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</si>
  <si>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</si>
  <si>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</si>
  <si>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</si>
  <si>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</si>
  <si>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</si>
  <si>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</si>
  <si>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</si>
  <si>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</si>
  <si>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</si>
  <si>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</si>
  <si>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</si>
  <si>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</si>
  <si>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</si>
  <si>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</si>
  <si>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</si>
  <si>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</si>
  <si>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</si>
  <si>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</si>
  <si>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</si>
  <si>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</si>
  <si>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</si>
  <si>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</si>
  <si>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</si>
  <si>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</si>
  <si>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</si>
  <si>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</si>
  <si>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</si>
  <si>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</si>
  <si>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</si>
  <si>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</si>
  <si>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</si>
  <si>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</si>
  <si>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</si>
  <si>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</si>
  <si>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</si>
  <si>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</si>
  <si>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</si>
  <si>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</si>
  <si>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</si>
  <si>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</si>
  <si>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</si>
  <si>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</si>
  <si>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</si>
  <si>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</si>
  <si>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</si>
  <si>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</si>
  <si>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</si>
  <si>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</si>
  <si>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</si>
  <si>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</si>
  <si>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</si>
  <si>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</si>
  <si>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</si>
  <si>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</si>
  <si>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</si>
  <si>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</si>
  <si>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</si>
  <si>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</si>
  <si>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</si>
  <si>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</si>
  <si>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</si>
  <si>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</si>
  <si>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</si>
  <si>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</si>
  <si>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</si>
  <si>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</si>
  <si>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</si>
  <si>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</si>
  <si>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</si>
  <si>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</si>
  <si>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</si>
  <si>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</si>
  <si>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</si>
  <si>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</si>
  <si>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</si>
  <si>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</si>
  <si>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</si>
  <si>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</si>
  <si>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</si>
  <si>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</si>
  <si>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</si>
  <si>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</si>
  <si>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</si>
  <si>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</si>
  <si>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</si>
  <si>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</si>
  <si>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</si>
  <si>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</si>
  <si>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</si>
  <si>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</si>
  <si>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</si>
  <si>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</si>
  <si>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</si>
  <si>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</si>
  <si>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</si>
  <si>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</si>
  <si>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</si>
  <si>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</si>
  <si>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</si>
  <si>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</si>
  <si>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</si>
  <si>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</si>
  <si>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</si>
  <si>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</si>
  <si>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</si>
  <si>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</si>
  <si>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</si>
  <si>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</si>
  <si>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</si>
  <si>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</si>
  <si>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</si>
  <si>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</si>
  <si>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</si>
  <si>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</si>
  <si>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</si>
  <si>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</si>
  <si>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</si>
  <si>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</si>
  <si>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</si>
  <si>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</si>
  <si>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</si>
  <si>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</si>
  <si>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</si>
  <si>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</si>
  <si>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</si>
  <si>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</si>
  <si>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</si>
  <si>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</si>
  <si>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</si>
  <si>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</si>
  <si>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</si>
  <si>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</si>
  <si>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</si>
  <si>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</si>
  <si>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</si>
  <si>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</si>
  <si>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</si>
  <si>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</si>
  <si>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</si>
  <si>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</si>
  <si>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</si>
  <si>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</si>
  <si>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</si>
  <si>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</si>
  <si>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</si>
  <si>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</si>
  <si>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</si>
  <si>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</si>
  <si>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</si>
  <si>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</si>
  <si>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</si>
  <si>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</si>
  <si>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</si>
  <si>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</si>
  <si>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</si>
  <si>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</si>
  <si>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</si>
  <si>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</si>
  <si>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</si>
  <si>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</si>
  <si>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</si>
  <si>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</si>
  <si>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</si>
  <si>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</si>
  <si>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</si>
  <si>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</si>
  <si>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</si>
  <si>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</si>
  <si>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</si>
  <si>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</si>
  <si>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</si>
  <si>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</si>
  <si>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</si>
  <si>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</si>
  <si>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</si>
  <si>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</si>
  <si>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</si>
  <si>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</si>
  <si>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</si>
  <si>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</si>
  <si>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</si>
  <si>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</si>
  <si>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</si>
  <si>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</si>
  <si>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</si>
  <si>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</si>
  <si>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</si>
  <si>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</si>
  <si>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</si>
  <si>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</si>
  <si>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</si>
  <si>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</si>
  <si>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</si>
  <si>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</si>
  <si>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</si>
  <si>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</si>
  <si>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</si>
  <si>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</si>
  <si>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</si>
  <si>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</si>
  <si>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</si>
  <si>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</si>
  <si>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</si>
  <si>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</si>
  <si>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</si>
  <si>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</si>
  <si>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</si>
  <si>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</si>
  <si>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</si>
  <si>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</si>
  <si>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</si>
  <si>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</si>
  <si>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</si>
  <si>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</si>
  <si>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</si>
  <si>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</si>
  <si>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</si>
  <si>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</si>
  <si>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</si>
  <si>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</si>
  <si>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</si>
  <si>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</si>
  <si>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</si>
  <si>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</si>
  <si>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</si>
  <si>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</si>
  <si>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</si>
  <si>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</si>
  <si>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</si>
  <si>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</si>
  <si>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</si>
  <si>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</si>
  <si>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</si>
  <si>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</si>
  <si>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</si>
  <si>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</si>
  <si>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</si>
  <si>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</si>
  <si>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</si>
  <si>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</si>
  <si>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</si>
  <si>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</si>
  <si>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</si>
  <si>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</si>
  <si>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</si>
  <si>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</si>
  <si>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</si>
  <si>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</si>
  <si>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</si>
  <si>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</si>
  <si>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</si>
  <si>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</si>
  <si>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</si>
  <si>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</si>
  <si>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</si>
  <si>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</si>
  <si>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</si>
  <si>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</si>
  <si>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</si>
  <si>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</si>
  <si>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</si>
  <si>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</si>
  <si>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</si>
  <si>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</si>
  <si>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</si>
  <si>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</si>
  <si>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</si>
  <si>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</si>
  <si>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</si>
  <si>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</si>
  <si>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</si>
  <si>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</si>
  <si>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</si>
  <si>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</si>
  <si>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</si>
  <si>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</si>
  <si>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</si>
  <si>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</si>
  <si>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</si>
  <si>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</si>
  <si>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</si>
  <si>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</si>
  <si>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</si>
  <si>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</si>
  <si>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</si>
  <si>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</si>
  <si>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</si>
  <si>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</si>
  <si>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</si>
  <si>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</si>
  <si>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</si>
  <si>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</si>
  <si>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</si>
  <si>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</si>
  <si>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</si>
  <si>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</si>
  <si>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</si>
  <si>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</si>
  <si>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</si>
  <si>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</si>
  <si>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</si>
  <si>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</si>
  <si>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</si>
  <si>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</si>
  <si>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</si>
  <si>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</si>
  <si>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</si>
  <si>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</si>
  <si>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</si>
  <si>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</si>
  <si>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</si>
  <si>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</si>
  <si>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</si>
  <si>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</si>
  <si>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</si>
  <si>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</si>
  <si>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</si>
  <si>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</si>
  <si>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</si>
  <si>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</si>
  <si>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</si>
  <si>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</si>
  <si>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</si>
  <si>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</si>
  <si>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</si>
  <si>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</si>
  <si>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</si>
  <si>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</si>
  <si>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</si>
  <si>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</si>
  <si>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</si>
  <si>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</si>
  <si>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</si>
  <si>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</si>
  <si>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</si>
  <si>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</si>
  <si>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</si>
  <si>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</si>
  <si>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</si>
  <si>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</si>
  <si>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</si>
  <si>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</si>
  <si>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</si>
  <si>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</si>
  <si>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</si>
  <si>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</si>
  <si>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</si>
  <si>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</si>
  <si>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</si>
  <si>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</si>
  <si>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</si>
  <si>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</si>
  <si>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</si>
  <si>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</si>
  <si>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</si>
  <si>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</si>
  <si>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</si>
  <si>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</si>
  <si>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</si>
  <si>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</si>
  <si>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</si>
  <si>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</si>
  <si>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</si>
  <si>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</si>
  <si>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</si>
  <si>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</si>
  <si>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</si>
  <si>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</si>
  <si>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</si>
  <si>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</si>
  <si>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</si>
  <si>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</si>
  <si>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</si>
  <si>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</si>
  <si>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</si>
  <si>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</si>
  <si>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</si>
  <si>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</si>
  <si>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</si>
  <si>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</si>
  <si>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</si>
  <si>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</si>
  <si>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</si>
  <si>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</si>
  <si>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</si>
  <si>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</si>
  <si>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</si>
  <si>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</si>
  <si>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</si>
  <si>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</si>
  <si>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</si>
  <si>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</si>
  <si>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</si>
  <si>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</si>
  <si>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</si>
  <si>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</si>
  <si>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</si>
  <si>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</si>
  <si>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</si>
  <si>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</si>
  <si>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</si>
  <si>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</si>
  <si>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</si>
  <si>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</si>
  <si>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</si>
  <si>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</si>
  <si>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</si>
  <si>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</si>
  <si>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</si>
  <si>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</si>
  <si>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</si>
  <si>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</si>
  <si>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</si>
  <si>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</si>
  <si>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</si>
  <si>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</si>
  <si>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</si>
  <si>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</si>
  <si>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</si>
  <si>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</si>
  <si>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</si>
  <si>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</si>
  <si>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</si>
  <si>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</si>
  <si>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</si>
  <si>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</si>
  <si>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</si>
  <si>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</si>
  <si>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</si>
  <si>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</si>
  <si>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</si>
  <si>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</si>
  <si>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</si>
  <si>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</si>
  <si>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</si>
  <si>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</si>
  <si>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</si>
  <si>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</si>
  <si>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</si>
  <si>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</si>
  <si>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</si>
  <si>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</si>
  <si>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</si>
  <si>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</si>
  <si>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</si>
  <si>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</si>
  <si>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</si>
  <si>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</si>
  <si>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</si>
  <si>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</si>
  <si>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</si>
  <si>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</si>
  <si>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</si>
  <si>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</si>
  <si>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</si>
  <si>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</si>
  <si>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</si>
  <si>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</si>
  <si>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</si>
  <si>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</si>
  <si>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</si>
  <si>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</si>
  <si>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</si>
  <si>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</si>
  <si>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</si>
  <si>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</si>
  <si>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</si>
  <si>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</si>
  <si>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</si>
  <si>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</si>
  <si>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</si>
  <si>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</si>
  <si>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</si>
  <si>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</si>
  <si>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</si>
  <si>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</si>
  <si>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</si>
  <si>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</si>
  <si>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</si>
  <si>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Kommunális adó</t>
  </si>
  <si>
    <t>Gépjárműadó</t>
  </si>
  <si>
    <t>nemleges</t>
  </si>
  <si>
    <t>Sportegyesület</t>
  </si>
  <si>
    <t>Halom Dalkör</t>
  </si>
  <si>
    <t>Forintban</t>
  </si>
  <si>
    <t>Elszámolásból származó bevételek</t>
  </si>
  <si>
    <t>2016. évi eredeti előirányzat BEVÉTELEK</t>
  </si>
  <si>
    <t xml:space="preserve"> Forintban !</t>
  </si>
  <si>
    <t>Energetikai korszerűsítés (hivatal)</t>
  </si>
  <si>
    <t>Energetikai korszerűsítés (orvosi rendelő)</t>
  </si>
  <si>
    <t>Fűkasza vásárlás (START)</t>
  </si>
  <si>
    <t>Tájház felújítása</t>
  </si>
  <si>
    <t>2016.</t>
  </si>
  <si>
    <t>Vetőgép vásárlás (START)</t>
  </si>
  <si>
    <t>Permetező vásárlás (START)</t>
  </si>
  <si>
    <t>Szántóföldi kombinátor vásárlás (START)</t>
  </si>
  <si>
    <t>Pótkocsi vásárlás (START)</t>
  </si>
  <si>
    <t>Ingatlan vásárlás Szabadság u. 21.</t>
  </si>
  <si>
    <t>Ingatlan vásárlás Dózsa Gy. u. 13.</t>
  </si>
  <si>
    <t>Térfigyelő kamera rendszer bővítése</t>
  </si>
  <si>
    <t>Láncfűrész vásárlás (START)</t>
  </si>
  <si>
    <t>Hegesztőgép vásárlás (START)</t>
  </si>
  <si>
    <t>Kompresszor, gérvágó vásárlás (START)</t>
  </si>
  <si>
    <t>Szűrőaudiométer, vérnyomásmérő-védőnői szolg.</t>
  </si>
  <si>
    <t>Tartály, fedél-szennyvízrendszer</t>
  </si>
  <si>
    <t>Hangfalrendszer vásárlás-köztemető</t>
  </si>
  <si>
    <t>Számítógép vásárlás</t>
  </si>
  <si>
    <t>Monitor vásárlás</t>
  </si>
  <si>
    <t>Mikrohullámű sütő vásárlás-Hivatal</t>
  </si>
  <si>
    <t>Eszköz vásárlások (START)</t>
  </si>
  <si>
    <t>Dobó F. utca felújítása</t>
  </si>
  <si>
    <t>Táncsics M. utca felújítása</t>
  </si>
  <si>
    <t>Rákóczi F. utca felújítása (START)</t>
  </si>
  <si>
    <t>Adatok: Forintban!</t>
  </si>
  <si>
    <t>Összeg  ( Ft )</t>
  </si>
  <si>
    <t>Értéke
(Ft)</t>
  </si>
  <si>
    <t>Forintban!</t>
  </si>
  <si>
    <t>Tervezett 
(Ft)</t>
  </si>
  <si>
    <t>Tényleges 
( Ft)</t>
  </si>
  <si>
    <t>Bodroghalom Község Önkormányzata</t>
  </si>
  <si>
    <t>Forintban !</t>
  </si>
  <si>
    <t>működés</t>
  </si>
  <si>
    <t>Polgárőrség</t>
  </si>
  <si>
    <t>Egyházak</t>
  </si>
  <si>
    <t>Bodroghalomért Közalapítvány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</si>
</sst>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76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5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8" xfId="0" applyNumberFormat="1" applyFont="1" applyFill="1" applyBorder="1" applyAlignment="1" applyProtection="1">
      <alignment vertical="center"/>
    </xf>
    <xf numFmtId="0" fontId="26" fillId="0" borderId="4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5" xfId="0" applyNumberFormat="1" applyFont="1" applyFill="1" applyBorder="1" applyAlignment="1" applyProtection="1">
      <alignment vertical="center"/>
    </xf>
    <xf numFmtId="164" fontId="25" fillId="0" borderId="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9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0" xfId="6" applyNumberFormat="1" applyFont="1" applyFill="1" applyBorder="1" applyAlignment="1" applyProtection="1">
      <alignment vertical="center"/>
    </xf>
    <xf numFmtId="164" fontId="31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>
      <alignment horizontal="center" vertical="center"/>
    </xf>
    <xf numFmtId="164" fontId="17" fillId="0" borderId="16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 wrapText="1"/>
    </xf>
    <xf numFmtId="49" fontId="26" fillId="0" borderId="19" xfId="0" applyNumberFormat="1" applyFont="1" applyFill="1" applyBorder="1" applyAlignment="1">
      <alignment horizontal="left" vertical="center"/>
    </xf>
    <xf numFmtId="3" fontId="26" fillId="0" borderId="20" xfId="0" applyNumberFormat="1" applyFont="1" applyFill="1" applyBorder="1" applyAlignment="1" applyProtection="1">
      <alignment horizontal="right" vertical="center"/>
      <protection locked="0"/>
    </xf>
    <xf numFmtId="164" fontId="25" fillId="0" borderId="21" xfId="0" applyNumberFormat="1" applyFont="1" applyFill="1" applyBorder="1" applyAlignment="1">
      <alignment horizontal="right" vertical="center" wrapText="1"/>
    </xf>
    <xf numFmtId="49" fontId="29" fillId="0" borderId="22" xfId="0" quotePrefix="1" applyNumberFormat="1" applyFont="1" applyFill="1" applyBorder="1" applyAlignment="1">
      <alignment horizontal="left" vertical="center" indent="1"/>
    </xf>
    <xf numFmtId="3" fontId="29" fillId="0" borderId="23" xfId="0" applyNumberFormat="1" applyFont="1" applyFill="1" applyBorder="1" applyAlignment="1" applyProtection="1">
      <alignment horizontal="right" vertical="center"/>
      <protection locked="0"/>
    </xf>
    <xf numFmtId="3" fontId="29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3" xfId="0" applyNumberFormat="1" applyFont="1" applyFill="1" applyBorder="1" applyAlignment="1">
      <alignment horizontal="right" vertical="center" wrapText="1"/>
    </xf>
    <xf numFmtId="49" fontId="26" fillId="0" borderId="22" xfId="0" applyNumberFormat="1" applyFont="1" applyFill="1" applyBorder="1" applyAlignment="1">
      <alignment horizontal="left" vertical="center"/>
    </xf>
    <xf numFmtId="3" fontId="26" fillId="0" borderId="23" xfId="0" applyNumberFormat="1" applyFont="1" applyFill="1" applyBorder="1" applyAlignment="1" applyProtection="1">
      <alignment horizontal="right" vertical="center"/>
      <protection locked="0"/>
    </xf>
    <xf numFmtId="49" fontId="26" fillId="0" borderId="24" xfId="0" applyNumberFormat="1" applyFont="1" applyFill="1" applyBorder="1" applyAlignment="1" applyProtection="1">
      <alignment horizontal="left" vertical="center"/>
      <protection locked="0"/>
    </xf>
    <xf numFmtId="3" fontId="26" fillId="0" borderId="25" xfId="0" applyNumberFormat="1" applyFont="1" applyFill="1" applyBorder="1" applyAlignment="1" applyProtection="1">
      <alignment horizontal="right" vertical="center"/>
      <protection locked="0"/>
    </xf>
    <xf numFmtId="49" fontId="25" fillId="0" borderId="26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16" xfId="0" applyNumberFormat="1" applyFont="1" applyFill="1" applyBorder="1" applyAlignment="1">
      <alignment vertical="center"/>
    </xf>
    <xf numFmtId="4" fontId="18" fillId="0" borderId="16" xfId="0" applyNumberFormat="1" applyFont="1" applyFill="1" applyBorder="1" applyAlignment="1" applyProtection="1">
      <alignment vertical="center" wrapText="1"/>
      <protection locked="0"/>
    </xf>
    <xf numFmtId="49" fontId="25" fillId="0" borderId="27" xfId="0" applyNumberFormat="1" applyFont="1" applyFill="1" applyBorder="1" applyAlignment="1" applyProtection="1">
      <alignment vertical="center"/>
      <protection locked="0"/>
    </xf>
    <xf numFmtId="49" fontId="25" fillId="0" borderId="27" xfId="0" applyNumberFormat="1" applyFont="1" applyFill="1" applyBorder="1" applyAlignment="1" applyProtection="1">
      <alignment horizontal="right" vertical="center"/>
      <protection locked="0"/>
    </xf>
    <xf numFmtId="3" fontId="18" fillId="0" borderId="27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horizontal="right" vertical="center"/>
      <protection locked="0"/>
    </xf>
    <xf numFmtId="3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8" xfId="0" applyNumberFormat="1" applyFont="1" applyFill="1" applyBorder="1" applyAlignment="1">
      <alignment horizontal="left" vertical="center"/>
    </xf>
    <xf numFmtId="3" fontId="26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>
      <alignment horizontal="left" vertical="center"/>
    </xf>
    <xf numFmtId="3" fontId="26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23" xfId="0" applyNumberFormat="1" applyFont="1" applyFill="1" applyBorder="1" applyAlignment="1" applyProtection="1">
      <alignment horizontal="right" vertical="center" wrapText="1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3" fontId="26" fillId="0" borderId="25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16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16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6" xfId="0" applyNumberFormat="1" applyFont="1" applyFill="1" applyBorder="1" applyAlignment="1">
      <alignment horizontal="right" vertical="center" wrapText="1"/>
    </xf>
    <xf numFmtId="4" fontId="17" fillId="0" borderId="21" xfId="0" applyNumberFormat="1" applyFont="1" applyFill="1" applyBorder="1" applyAlignment="1">
      <alignment horizontal="right" vertical="center" wrapText="1"/>
    </xf>
    <xf numFmtId="4" fontId="17" fillId="0" borderId="23" xfId="0" applyNumberFormat="1" applyFont="1" applyFill="1" applyBorder="1" applyAlignment="1">
      <alignment horizontal="right" vertical="center" wrapText="1"/>
    </xf>
    <xf numFmtId="4" fontId="17" fillId="0" borderId="30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righ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Fill="1" applyBorder="1" applyAlignment="1" applyProtection="1">
      <alignment horizontal="center"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8" xfId="0" applyNumberFormat="1" applyFont="1" applyFill="1" applyBorder="1" applyAlignment="1" applyProtection="1">
      <alignment horizontal="centerContinuous" vertical="center"/>
    </xf>
    <xf numFmtId="164" fontId="7" fillId="0" borderId="39" xfId="0" applyNumberFormat="1" applyFont="1" applyFill="1" applyBorder="1" applyAlignment="1" applyProtection="1">
      <alignment horizontal="centerContinuous" vertical="center"/>
    </xf>
    <xf numFmtId="164" fontId="7" fillId="0" borderId="40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3" xfId="0" applyNumberFormat="1" applyFont="1" applyFill="1" applyBorder="1" applyAlignment="1" applyProtection="1">
      <alignment horizontal="center" vertical="center"/>
    </xf>
    <xf numFmtId="164" fontId="7" fillId="0" borderId="41" xfId="0" applyNumberFormat="1" applyFont="1" applyFill="1" applyBorder="1" applyAlignment="1" applyProtection="1">
      <alignment horizontal="center" vertical="center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</xf>
    <xf numFmtId="164" fontId="25" fillId="0" borderId="32" xfId="0" applyNumberFormat="1" applyFont="1" applyFill="1" applyBorder="1" applyAlignment="1" applyProtection="1">
      <alignment horizontal="left" vertical="center" wrapText="1" indent="1"/>
    </xf>
    <xf numFmtId="1" fontId="28" fillId="2" borderId="32" xfId="0" applyNumberFormat="1" applyFont="1" applyFill="1" applyBorder="1" applyAlignment="1" applyProtection="1">
      <alignment horizontal="center" vertical="center" wrapText="1"/>
    </xf>
    <xf numFmtId="164" fontId="25" fillId="0" borderId="32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25" fillId="0" borderId="21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4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9" xfId="0" applyNumberFormat="1" applyFont="1" applyFill="1" applyBorder="1" applyAlignment="1" applyProtection="1">
      <alignment vertical="center" wrapText="1"/>
    </xf>
    <xf numFmtId="164" fontId="25" fillId="0" borderId="44" xfId="0" applyNumberFormat="1" applyFont="1" applyFill="1" applyBorder="1" applyAlignment="1" applyProtection="1">
      <alignment vertical="center" wrapText="1"/>
    </xf>
    <xf numFmtId="1" fontId="13" fillId="0" borderId="4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8" fillId="0" borderId="44" xfId="0" applyNumberFormat="1" applyFont="1" applyFill="1" applyBorder="1" applyAlignment="1" applyProtection="1">
      <alignment vertical="center" wrapTex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</xf>
    <xf numFmtId="164" fontId="17" fillId="0" borderId="5" xfId="0" applyNumberFormat="1" applyFont="1" applyFill="1" applyBorder="1" applyAlignment="1" applyProtection="1">
      <alignment horizontal="left" vertical="center" wrapText="1" indent="1"/>
    </xf>
    <xf numFmtId="1" fontId="18" fillId="2" borderId="45" xfId="0" applyNumberFormat="1" applyFont="1" applyFill="1" applyBorder="1" applyAlignment="1" applyProtection="1">
      <alignment vertical="center" wrapText="1"/>
    </xf>
    <xf numFmtId="164" fontId="25" fillId="0" borderId="5" xfId="0" applyNumberFormat="1" applyFont="1" applyFill="1" applyBorder="1" applyAlignment="1" applyProtection="1">
      <alignment vertical="center" wrapText="1"/>
    </xf>
    <xf numFmtId="164" fontId="25" fillId="0" borderId="4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41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right" vertical="center" wrapText="1" indent="1"/>
    </xf>
    <xf numFmtId="164" fontId="17" fillId="0" borderId="16" xfId="0" applyNumberFormat="1" applyFont="1" applyFill="1" applyBorder="1" applyAlignment="1">
      <alignment horizontal="left" vertical="center" wrapText="1" indent="1"/>
    </xf>
    <xf numFmtId="164" fontId="13" fillId="2" borderId="16" xfId="0" applyNumberFormat="1" applyFont="1" applyFill="1" applyBorder="1" applyAlignment="1">
      <alignment horizontal="left" vertical="center" wrapText="1" indent="2"/>
    </xf>
    <xf numFmtId="164" fontId="13" fillId="2" borderId="35" xfId="0" applyNumberFormat="1" applyFont="1" applyFill="1" applyBorder="1" applyAlignment="1">
      <alignment horizontal="left" vertical="center" wrapText="1" indent="2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5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3" fillId="2" borderId="16" xfId="0" applyNumberFormat="1" applyFont="1" applyFill="1" applyBorder="1" applyAlignment="1">
      <alignment horizontal="right" vertical="center" wrapText="1" indent="2"/>
    </xf>
    <xf numFmtId="164" fontId="13" fillId="2" borderId="35" xfId="0" applyNumberFormat="1" applyFont="1" applyFill="1" applyBorder="1" applyAlignment="1">
      <alignment horizontal="right" vertical="center" wrapText="1" indent="2"/>
    </xf>
    <xf numFmtId="0" fontId="7" fillId="0" borderId="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4" xfId="0" applyNumberFormat="1" applyFont="1" applyFill="1" applyBorder="1" applyAlignment="1" applyProtection="1">
      <alignment vertical="center"/>
      <protection locked="0"/>
    </xf>
    <xf numFmtId="164" fontId="25" fillId="0" borderId="14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0" fontId="26" fillId="0" borderId="46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  <protection locked="0"/>
    </xf>
    <xf numFmtId="164" fontId="26" fillId="0" borderId="11" xfId="0" applyNumberFormat="1" applyFont="1" applyFill="1" applyBorder="1" applyAlignment="1" applyProtection="1">
      <alignment vertical="center"/>
      <protection locked="0"/>
    </xf>
    <xf numFmtId="164" fontId="26" fillId="0" borderId="41" xfId="0" applyNumberFormat="1" applyFont="1" applyFill="1" applyBorder="1" applyAlignment="1" applyProtection="1">
      <alignment vertical="center"/>
      <protection locked="0"/>
    </xf>
    <xf numFmtId="164" fontId="25" fillId="0" borderId="45" xfId="0" applyNumberFormat="1" applyFont="1" applyFill="1" applyBorder="1" applyAlignment="1" applyProtection="1">
      <alignment vertical="center"/>
    </xf>
    <xf numFmtId="164" fontId="25" fillId="0" borderId="12" xfId="0" applyNumberFormat="1" applyFont="1" applyFill="1" applyBorder="1" applyAlignment="1" applyProtection="1">
      <alignment vertical="center"/>
    </xf>
    <xf numFmtId="164" fontId="27" fillId="0" borderId="5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 applyProtection="1">
      <alignment horizontal="right" vertical="center" wrapText="1" indent="1"/>
    </xf>
    <xf numFmtId="0" fontId="23" fillId="0" borderId="47" xfId="0" applyFont="1" applyFill="1" applyBorder="1" applyAlignment="1" applyProtection="1">
      <alignment horizontal="left" vertical="center" wrapText="1" indent="1"/>
      <protection locked="0"/>
    </xf>
    <xf numFmtId="164" fontId="26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4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9" xfId="0" applyFont="1" applyFill="1" applyBorder="1" applyAlignment="1" applyProtection="1">
      <alignment horizontal="left" vertical="center" wrapText="1" indent="1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9" xfId="0" applyFont="1" applyFill="1" applyBorder="1" applyAlignment="1" applyProtection="1">
      <alignment horizontal="left" vertical="center" wrapText="1" indent="8"/>
      <protection locked="0"/>
    </xf>
    <xf numFmtId="0" fontId="26" fillId="0" borderId="46" xfId="0" applyFont="1" applyFill="1" applyBorder="1" applyAlignment="1">
      <alignment horizontal="right" vertical="center" wrapText="1" indent="1"/>
    </xf>
    <xf numFmtId="164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0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right" vertical="center" indent="1"/>
    </xf>
    <xf numFmtId="0" fontId="26" fillId="0" borderId="32" xfId="0" applyFont="1" applyFill="1" applyBorder="1" applyAlignment="1" applyProtection="1">
      <alignment horizontal="left" vertical="center" indent="1"/>
      <protection locked="0"/>
    </xf>
    <xf numFmtId="3" fontId="26" fillId="0" borderId="38" xfId="0" applyNumberFormat="1" applyFont="1" applyFill="1" applyBorder="1" applyAlignment="1" applyProtection="1">
      <alignment horizontal="right" vertical="center"/>
      <protection locked="0"/>
    </xf>
    <xf numFmtId="3" fontId="26" fillId="0" borderId="53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4" xfId="0" applyNumberFormat="1" applyFont="1" applyFill="1" applyBorder="1" applyAlignment="1" applyProtection="1">
      <alignment horizontal="right" vertical="center"/>
      <protection locked="0"/>
    </xf>
    <xf numFmtId="3" fontId="26" fillId="0" borderId="8" xfId="0" applyNumberFormat="1" applyFont="1" applyFill="1" applyBorder="1" applyAlignment="1" applyProtection="1">
      <alignment horizontal="right" vertical="center"/>
      <protection locked="0"/>
    </xf>
    <xf numFmtId="0" fontId="26" fillId="0" borderId="4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54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4" fontId="25" fillId="0" borderId="5" xfId="0" applyNumberFormat="1" applyFont="1" applyFill="1" applyBorder="1" applyAlignment="1">
      <alignment vertical="center" wrapText="1"/>
    </xf>
    <xf numFmtId="164" fontId="25" fillId="0" borderId="6" xfId="0" applyNumberFormat="1" applyFont="1" applyFill="1" applyBorder="1" applyAlignment="1">
      <alignment vertical="center" wrapText="1"/>
    </xf>
    <xf numFmtId="0" fontId="41" fillId="0" borderId="0" xfId="8" applyFill="1"/>
    <xf numFmtId="168" fontId="23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50" fillId="0" borderId="1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6" xfId="7" applyNumberFormat="1" applyFont="1" applyFill="1" applyBorder="1" applyAlignment="1" applyProtection="1">
      <alignment horizontal="center" vertical="center" wrapText="1"/>
    </xf>
    <xf numFmtId="49" fontId="17" fillId="0" borderId="11" xfId="7" applyNumberFormat="1" applyFont="1" applyFill="1" applyBorder="1" applyAlignment="1" applyProtection="1">
      <alignment horizontal="center" vertical="center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33" xfId="7" applyNumberFormat="1" applyFont="1" applyFill="1" applyBorder="1" applyAlignment="1" applyProtection="1">
      <alignment horizontal="center" vertical="center"/>
    </xf>
    <xf numFmtId="170" fontId="18" fillId="0" borderId="48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8" xfId="7" applyNumberFormat="1" applyFont="1" applyFill="1" applyBorder="1" applyAlignment="1" applyProtection="1">
      <alignment vertical="center"/>
      <protection locked="0"/>
    </xf>
    <xf numFmtId="170" fontId="17" fillId="0" borderId="8" xfId="7" applyNumberFormat="1" applyFont="1" applyFill="1" applyBorder="1" applyAlignment="1" applyProtection="1">
      <alignment vertical="center"/>
    </xf>
    <xf numFmtId="0" fontId="17" fillId="0" borderId="46" xfId="7" applyFont="1" applyFill="1" applyBorder="1" applyAlignment="1" applyProtection="1">
      <alignment horizontal="left" vertical="center" wrapText="1"/>
    </xf>
    <xf numFmtId="169" fontId="18" fillId="0" borderId="11" xfId="7" applyNumberFormat="1" applyFont="1" applyFill="1" applyBorder="1" applyAlignment="1" applyProtection="1">
      <alignment horizontal="center" vertical="center"/>
    </xf>
    <xf numFmtId="170" fontId="17" fillId="0" borderId="12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7" xfId="8" applyFont="1" applyFill="1" applyBorder="1" applyAlignment="1">
      <alignment horizontal="center" vertical="center"/>
    </xf>
    <xf numFmtId="0" fontId="22" fillId="0" borderId="5" xfId="8" applyFont="1" applyFill="1" applyBorder="1" applyAlignment="1">
      <alignment horizontal="center" vertical="center" wrapText="1"/>
    </xf>
    <xf numFmtId="0" fontId="22" fillId="0" borderId="6" xfId="8" applyFont="1" applyFill="1" applyBorder="1" applyAlignment="1">
      <alignment horizontal="center" vertical="center" wrapText="1"/>
    </xf>
    <xf numFmtId="0" fontId="23" fillId="0" borderId="28" xfId="8" applyFont="1" applyFill="1" applyBorder="1" applyAlignment="1" applyProtection="1">
      <alignment horizontal="left" indent="1"/>
      <protection locked="0"/>
    </xf>
    <xf numFmtId="0" fontId="23" fillId="0" borderId="33" xfId="8" applyFont="1" applyFill="1" applyBorder="1" applyAlignment="1">
      <alignment horizontal="right" indent="1"/>
    </xf>
    <xf numFmtId="3" fontId="23" fillId="0" borderId="33" xfId="8" applyNumberFormat="1" applyFont="1" applyFill="1" applyBorder="1" applyProtection="1">
      <protection locked="0"/>
    </xf>
    <xf numFmtId="3" fontId="23" fillId="0" borderId="48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8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4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54" xfId="8" applyNumberFormat="1" applyFont="1" applyFill="1" applyBorder="1" applyProtection="1">
      <protection locked="0"/>
    </xf>
    <xf numFmtId="3" fontId="23" fillId="0" borderId="55" xfId="8" applyNumberFormat="1" applyFont="1" applyFill="1" applyBorder="1"/>
    <xf numFmtId="0" fontId="51" fillId="0" borderId="0" xfId="8" applyFont="1" applyFill="1"/>
    <xf numFmtId="0" fontId="52" fillId="0" borderId="7" xfId="8" applyFont="1" applyFill="1" applyBorder="1" applyAlignment="1">
      <alignment horizontal="center" vertical="center"/>
    </xf>
    <xf numFmtId="0" fontId="52" fillId="0" borderId="5" xfId="8" applyFont="1" applyFill="1" applyBorder="1" applyAlignment="1">
      <alignment horizontal="center" vertical="center" wrapText="1"/>
    </xf>
    <xf numFmtId="0" fontId="52" fillId="0" borderId="6" xfId="8" applyFont="1" applyFill="1" applyBorder="1" applyAlignment="1">
      <alignment horizontal="center" vertical="center" wrapText="1"/>
    </xf>
    <xf numFmtId="0" fontId="23" fillId="0" borderId="46" xfId="8" applyFont="1" applyFill="1" applyBorder="1" applyAlignment="1" applyProtection="1">
      <alignment horizontal="left" indent="1"/>
      <protection locked="0"/>
    </xf>
    <xf numFmtId="0" fontId="23" fillId="0" borderId="11" xfId="8" applyFont="1" applyFill="1" applyBorder="1" applyAlignment="1">
      <alignment horizontal="right" indent="1"/>
    </xf>
    <xf numFmtId="3" fontId="23" fillId="0" borderId="11" xfId="8" applyNumberFormat="1" applyFont="1" applyFill="1" applyBorder="1" applyProtection="1">
      <protection locked="0"/>
    </xf>
    <xf numFmtId="3" fontId="23" fillId="0" borderId="12" xfId="8" applyNumberFormat="1" applyFont="1" applyFill="1" applyBorder="1" applyProtection="1">
      <protection locked="0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left" vertical="center" wrapText="1" indent="1"/>
      <protection locked="0"/>
    </xf>
    <xf numFmtId="171" fontId="27" fillId="0" borderId="48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indent="5"/>
    </xf>
    <xf numFmtId="171" fontId="33" fillId="0" borderId="8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54" xfId="0" applyNumberFormat="1" applyFont="1" applyFill="1" applyBorder="1" applyAlignment="1" applyProtection="1">
      <alignment horizontal="right" vertical="center"/>
      <protection locked="0"/>
    </xf>
    <xf numFmtId="0" fontId="0" fillId="0" borderId="42" xfId="0" applyFill="1" applyBorder="1" applyAlignment="1">
      <alignment horizontal="center" vertical="center"/>
    </xf>
    <xf numFmtId="0" fontId="0" fillId="0" borderId="32" xfId="0" applyFill="1" applyBorder="1" applyAlignment="1" applyProtection="1">
      <alignment horizontal="left" vertical="center" wrapText="1" indent="1"/>
      <protection locked="0"/>
    </xf>
    <xf numFmtId="171" fontId="27" fillId="0" borderId="53" xfId="0" applyNumberFormat="1" applyFont="1" applyFill="1" applyBorder="1" applyAlignment="1" applyProtection="1">
      <alignment horizontal="right" vertical="center"/>
    </xf>
    <xf numFmtId="0" fontId="0" fillId="0" borderId="46" xfId="0" applyFill="1" applyBorder="1" applyAlignment="1">
      <alignment horizontal="center" vertical="center"/>
    </xf>
    <xf numFmtId="0" fontId="54" fillId="0" borderId="11" xfId="0" applyFont="1" applyFill="1" applyBorder="1" applyAlignment="1">
      <alignment horizontal="left" vertical="center" indent="5"/>
    </xf>
    <xf numFmtId="171" fontId="33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7" xfId="0" applyFont="1" applyFill="1" applyBorder="1" applyAlignment="1">
      <alignment horizontal="right" vertical="center" wrapText="1" indent="1"/>
    </xf>
    <xf numFmtId="0" fontId="25" fillId="0" borderId="5" xfId="0" applyFont="1" applyFill="1" applyBorder="1" applyAlignment="1">
      <alignment vertical="center" wrapText="1"/>
    </xf>
    <xf numFmtId="164" fontId="25" fillId="0" borderId="5" xfId="0" applyNumberFormat="1" applyFont="1" applyFill="1" applyBorder="1" applyAlignment="1">
      <alignment horizontal="right" vertical="center" wrapText="1" indent="2"/>
    </xf>
    <xf numFmtId="164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7" xfId="0" applyFont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center" vertical="center" wrapText="1"/>
    </xf>
    <xf numFmtId="0" fontId="57" fillId="0" borderId="6" xfId="0" applyFont="1" applyBorder="1" applyAlignment="1" applyProtection="1">
      <alignment horizontal="center" vertical="center" wrapText="1"/>
    </xf>
    <xf numFmtId="0" fontId="57" fillId="0" borderId="28" xfId="0" applyFont="1" applyBorder="1" applyAlignment="1" applyProtection="1">
      <alignment horizontal="center" vertical="top" wrapText="1"/>
    </xf>
    <xf numFmtId="0" fontId="57" fillId="0" borderId="3" xfId="0" applyFont="1" applyBorder="1" applyAlignment="1" applyProtection="1">
      <alignment horizontal="center" vertical="top" wrapText="1"/>
    </xf>
    <xf numFmtId="0" fontId="57" fillId="0" borderId="4" xfId="0" applyFont="1" applyBorder="1" applyAlignment="1" applyProtection="1">
      <alignment horizontal="center" vertical="top" wrapText="1"/>
    </xf>
    <xf numFmtId="0" fontId="57" fillId="3" borderId="5" xfId="0" applyFont="1" applyFill="1" applyBorder="1" applyAlignment="1" applyProtection="1">
      <alignment horizontal="center" vertical="top" wrapText="1"/>
    </xf>
    <xf numFmtId="0" fontId="59" fillId="0" borderId="33" xfId="0" applyFont="1" applyBorder="1" applyAlignment="1" applyProtection="1">
      <alignment horizontal="left" vertical="top" wrapText="1"/>
      <protection locked="0"/>
    </xf>
    <xf numFmtId="0" fontId="59" fillId="0" borderId="1" xfId="0" applyFont="1" applyBorder="1" applyAlignment="1" applyProtection="1">
      <alignment horizontal="left" vertical="top" wrapText="1"/>
      <protection locked="0"/>
    </xf>
    <xf numFmtId="0" fontId="59" fillId="0" borderId="2" xfId="0" applyFont="1" applyBorder="1" applyAlignment="1" applyProtection="1">
      <alignment horizontal="left" vertical="top" wrapText="1"/>
      <protection locked="0"/>
    </xf>
    <xf numFmtId="9" fontId="59" fillId="0" borderId="33" xfId="9" applyFont="1" applyBorder="1" applyAlignment="1" applyProtection="1">
      <alignment horizontal="center" vertical="center" wrapText="1"/>
      <protection locked="0"/>
    </xf>
    <xf numFmtId="9" fontId="59" fillId="0" borderId="1" xfId="9" applyFont="1" applyBorder="1" applyAlignment="1" applyProtection="1">
      <alignment horizontal="center" vertical="center" wrapText="1"/>
      <protection locked="0"/>
    </xf>
    <xf numFmtId="9" fontId="59" fillId="0" borderId="2" xfId="9" applyFont="1" applyBorder="1" applyAlignment="1" applyProtection="1">
      <alignment horizontal="center" vertical="center" wrapText="1"/>
      <protection locked="0"/>
    </xf>
    <xf numFmtId="166" fontId="59" fillId="0" borderId="33" xfId="1" applyNumberFormat="1" applyFont="1" applyBorder="1" applyAlignment="1" applyProtection="1">
      <alignment horizontal="center" vertical="center" wrapText="1"/>
      <protection locked="0"/>
    </xf>
    <xf numFmtId="166" fontId="59" fillId="0" borderId="1" xfId="1" applyNumberFormat="1" applyFont="1" applyBorder="1" applyAlignment="1" applyProtection="1">
      <alignment horizontal="center" vertical="center" wrapText="1"/>
      <protection locked="0"/>
    </xf>
    <xf numFmtId="166" fontId="59" fillId="0" borderId="2" xfId="1" applyNumberFormat="1" applyFont="1" applyBorder="1" applyAlignment="1" applyProtection="1">
      <alignment horizontal="center" vertical="center" wrapText="1"/>
      <protection locked="0"/>
    </xf>
    <xf numFmtId="166" fontId="59" fillId="0" borderId="5" xfId="1" applyNumberFormat="1" applyFont="1" applyBorder="1" applyAlignment="1" applyProtection="1">
      <alignment horizontal="center" vertical="center" wrapText="1"/>
    </xf>
    <xf numFmtId="166" fontId="59" fillId="0" borderId="48" xfId="1" applyNumberFormat="1" applyFont="1" applyBorder="1" applyAlignment="1" applyProtection="1">
      <alignment horizontal="center" vertical="top" wrapText="1"/>
      <protection locked="0"/>
    </xf>
    <xf numFmtId="166" fontId="59" fillId="0" borderId="8" xfId="1" applyNumberFormat="1" applyFont="1" applyBorder="1" applyAlignment="1" applyProtection="1">
      <alignment horizontal="center" vertical="top" wrapText="1"/>
      <protection locked="0"/>
    </xf>
    <xf numFmtId="166" fontId="59" fillId="0" borderId="54" xfId="1" applyNumberFormat="1" applyFont="1" applyBorder="1" applyAlignment="1" applyProtection="1">
      <alignment horizontal="center" vertical="top" wrapText="1"/>
      <protection locked="0"/>
    </xf>
    <xf numFmtId="166" fontId="59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8" xfId="0" applyFont="1" applyFill="1" applyBorder="1" applyAlignment="1" applyProtection="1">
      <alignment horizontal="right" vertical="center" wrapText="1" inden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64" fontId="18" fillId="0" borderId="33" xfId="0" applyNumberFormat="1" applyFont="1" applyFill="1" applyBorder="1" applyAlignment="1" applyProtection="1">
      <alignment vertical="center" wrapText="1"/>
      <protection locked="0"/>
    </xf>
    <xf numFmtId="164" fontId="18" fillId="0" borderId="33" xfId="0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54" xfId="0" applyNumberFormat="1" applyFont="1" applyFill="1" applyBorder="1" applyAlignment="1" applyProtection="1">
      <alignment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48" fillId="0" borderId="51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22" fillId="0" borderId="5" xfId="0" quotePrefix="1" applyNumberFormat="1" applyFont="1" applyBorder="1" applyAlignment="1" applyProtection="1">
      <alignment horizontal="right" vertical="center" wrapText="1" indent="1"/>
    </xf>
    <xf numFmtId="164" fontId="22" fillId="0" borderId="34" xfId="0" quotePrefix="1" applyNumberFormat="1" applyFont="1" applyBorder="1" applyAlignment="1" applyProtection="1">
      <alignment horizontal="right" vertical="center" wrapText="1" indent="1"/>
    </xf>
    <xf numFmtId="164" fontId="24" fillId="0" borderId="34" xfId="0" applyNumberFormat="1" applyFont="1" applyBorder="1" applyAlignment="1" applyProtection="1">
      <alignment horizontal="right" vertical="center" wrapText="1" indent="1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32" xfId="6" applyFont="1" applyFill="1" applyBorder="1" applyAlignment="1" applyProtection="1">
      <alignment horizontal="left" vertical="center" wrapText="1" indent="1"/>
    </xf>
    <xf numFmtId="0" fontId="18" fillId="0" borderId="49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6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50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51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4" fontId="31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4" fontId="17" fillId="0" borderId="34" xfId="6" applyNumberFormat="1" applyFont="1" applyFill="1" applyBorder="1" applyAlignment="1" applyProtection="1">
      <alignment horizontal="right" vertical="center" wrapText="1" indent="1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7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17" fillId="0" borderId="5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3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8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34" xfId="6" applyNumberFormat="1" applyFont="1" applyFill="1" applyBorder="1" applyAlignment="1" applyProtection="1">
      <alignment horizontal="right" vertical="center" wrapText="1" indent="1"/>
    </xf>
    <xf numFmtId="0" fontId="17" fillId="0" borderId="34" xfId="6" applyFont="1" applyFill="1" applyBorder="1" applyAlignment="1" applyProtection="1">
      <alignment horizontal="center" vertical="center" wrapText="1"/>
    </xf>
    <xf numFmtId="164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61" xfId="0" applyFont="1" applyBorder="1" applyAlignment="1" applyProtection="1">
      <alignment vertical="center" wrapText="1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62" xfId="0" applyNumberFormat="1" applyFont="1" applyFill="1" applyBorder="1" applyAlignment="1" applyProtection="1">
      <alignment horizontal="left" vertical="center" wrapText="1" indent="1"/>
    </xf>
    <xf numFmtId="164" fontId="28" fillId="0" borderId="16" xfId="0" applyNumberFormat="1" applyFont="1" applyFill="1" applyBorder="1" applyAlignment="1" applyProtection="1">
      <alignment horizontal="left" vertical="center" wrapText="1" indent="1"/>
    </xf>
    <xf numFmtId="164" fontId="14" fillId="0" borderId="63" xfId="0" applyNumberFormat="1" applyFont="1" applyFill="1" applyBorder="1" applyAlignment="1" applyProtection="1">
      <alignment horizontal="left" vertical="center" wrapText="1" indent="1"/>
    </xf>
    <xf numFmtId="164" fontId="26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23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34" xfId="0" applyNumberFormat="1" applyFont="1" applyFill="1" applyBorder="1" applyAlignment="1" applyProtection="1">
      <alignment horizontal="righ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64" xfId="0" applyNumberFormat="1" applyFont="1" applyFill="1" applyBorder="1" applyAlignment="1" applyProtection="1">
      <alignment horizontal="center" vertical="center" wrapText="1"/>
    </xf>
    <xf numFmtId="164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5" fillId="0" borderId="5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left" vertical="center" wrapText="1" indent="2"/>
    </xf>
    <xf numFmtId="164" fontId="18" fillId="0" borderId="4" xfId="0" applyNumberFormat="1" applyFont="1" applyFill="1" applyBorder="1" applyAlignment="1" applyProtection="1">
      <alignment horizontal="left" vertical="center" wrapText="1" indent="2"/>
    </xf>
    <xf numFmtId="164" fontId="29" fillId="0" borderId="33" xfId="0" applyNumberFormat="1" applyFont="1" applyFill="1" applyBorder="1" applyAlignment="1" applyProtection="1">
      <alignment horizontal="right" vertical="center" wrapText="1" indent="1"/>
    </xf>
    <xf numFmtId="164" fontId="0" fillId="0" borderId="63" xfId="0" applyNumberForma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5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52" xfId="6" applyNumberFormat="1" applyFont="1" applyFill="1" applyBorder="1" applyAlignment="1" applyProtection="1">
      <alignment horizontal="right" vertical="center" wrapText="1" indent="1"/>
    </xf>
    <xf numFmtId="164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3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50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7" xfId="0" applyFont="1" applyBorder="1" applyAlignment="1" applyProtection="1">
      <alignment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61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49" fontId="18" fillId="0" borderId="46" xfId="6" applyNumberFormat="1" applyFont="1" applyFill="1" applyBorder="1" applyAlignment="1" applyProtection="1">
      <alignment horizontal="center" vertical="center" wrapText="1"/>
    </xf>
    <xf numFmtId="0" fontId="24" fillId="0" borderId="61" xfId="0" applyFont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7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4" fillId="0" borderId="35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65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8" xfId="0" applyNumberFormat="1" applyFont="1" applyFill="1" applyBorder="1" applyAlignment="1" applyProtection="1">
      <alignment horizontal="center" vertical="center" wrapText="1"/>
    </xf>
    <xf numFmtId="0" fontId="26" fillId="0" borderId="33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7" xfId="6" quotePrefix="1" applyFont="1" applyFill="1" applyBorder="1" applyAlignment="1" applyProtection="1">
      <alignment horizontal="lef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45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0" fontId="23" fillId="0" borderId="28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</xf>
    <xf numFmtId="164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0" fontId="17" fillId="0" borderId="5" xfId="6" applyFont="1" applyFill="1" applyBorder="1" applyAlignment="1" applyProtection="1">
      <alignment horizontal="left" vertical="center" wrapText="1"/>
    </xf>
    <xf numFmtId="0" fontId="23" fillId="0" borderId="33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5" xfId="0" applyFont="1" applyBorder="1" applyAlignment="1" applyProtection="1">
      <alignment horizontal="left" vertical="center" wrapText="1"/>
    </xf>
    <xf numFmtId="0" fontId="18" fillId="0" borderId="32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9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1" xfId="6" applyFont="1" applyFill="1" applyBorder="1" applyAlignment="1" applyProtection="1">
      <alignment horizontal="left" vertical="center" wrapText="1"/>
    </xf>
    <xf numFmtId="0" fontId="18" fillId="0" borderId="33" xfId="6" applyFont="1" applyFill="1" applyBorder="1" applyAlignment="1" applyProtection="1">
      <alignment horizontal="left" vertical="center" wrapText="1"/>
    </xf>
    <xf numFmtId="0" fontId="18" fillId="0" borderId="9" xfId="6" applyFont="1" applyFill="1" applyBorder="1" applyAlignment="1" applyProtection="1">
      <alignment horizontal="left" vertical="center" wrapText="1"/>
    </xf>
    <xf numFmtId="0" fontId="22" fillId="0" borderId="57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61" fillId="0" borderId="0" xfId="8" applyFont="1" applyFill="1" applyProtection="1"/>
    <xf numFmtId="0" fontId="39" fillId="0" borderId="46" xfId="8" applyFont="1" applyFill="1" applyBorder="1" applyAlignment="1" applyProtection="1">
      <alignment horizontal="center" vertical="center" wrapText="1"/>
    </xf>
    <xf numFmtId="0" fontId="39" fillId="0" borderId="11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42" xfId="8" applyFont="1" applyFill="1" applyBorder="1" applyAlignment="1" applyProtection="1">
      <alignment vertical="center" wrapText="1"/>
    </xf>
    <xf numFmtId="169" fontId="18" fillId="0" borderId="32" xfId="7" applyNumberFormat="1" applyFont="1" applyFill="1" applyBorder="1" applyAlignment="1" applyProtection="1">
      <alignment horizontal="center" vertical="center"/>
    </xf>
    <xf numFmtId="168" fontId="49" fillId="0" borderId="32" xfId="8" applyNumberFormat="1" applyFont="1" applyFill="1" applyBorder="1" applyAlignment="1" applyProtection="1">
      <alignment horizontal="right" vertical="center" wrapText="1"/>
      <protection locked="0"/>
    </xf>
    <xf numFmtId="168" fontId="49" fillId="0" borderId="53" xfId="8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168" fontId="49" fillId="0" borderId="1" xfId="8" applyNumberFormat="1" applyFont="1" applyFill="1" applyBorder="1" applyAlignment="1" applyProtection="1">
      <alignment horizontal="right" vertical="center" wrapText="1"/>
    </xf>
    <xf numFmtId="168" fontId="49" fillId="0" borderId="8" xfId="8" applyNumberFormat="1" applyFont="1" applyFill="1" applyBorder="1" applyAlignment="1" applyProtection="1">
      <alignment horizontal="right"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168" fontId="50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1" xfId="8" applyNumberFormat="1" applyFont="1" applyFill="1" applyBorder="1" applyAlignment="1" applyProtection="1">
      <alignment horizontal="right" vertical="center" wrapText="1"/>
    </xf>
    <xf numFmtId="168" fontId="23" fillId="0" borderId="8" xfId="8" applyNumberFormat="1" applyFont="1" applyFill="1" applyBorder="1" applyAlignment="1" applyProtection="1">
      <alignment horizontal="right" vertical="center" wrapText="1"/>
    </xf>
    <xf numFmtId="0" fontId="24" fillId="0" borderId="46" xfId="8" applyFont="1" applyFill="1" applyBorder="1" applyAlignment="1" applyProtection="1">
      <alignment vertical="center" wrapText="1"/>
    </xf>
    <xf numFmtId="168" fontId="49" fillId="0" borderId="11" xfId="8" applyNumberFormat="1" applyFont="1" applyFill="1" applyBorder="1" applyAlignment="1" applyProtection="1">
      <alignment horizontal="right" vertical="center" wrapText="1"/>
    </xf>
    <xf numFmtId="168" fontId="49" fillId="0" borderId="12" xfId="8" applyNumberFormat="1" applyFont="1" applyFill="1" applyBorder="1" applyAlignment="1" applyProtection="1">
      <alignment horizontal="right"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0" xfId="8" applyFont="1" applyFill="1" applyBorder="1" applyAlignment="1">
      <alignment horizontal="center" vertical="center"/>
    </xf>
    <xf numFmtId="0" fontId="22" fillId="0" borderId="51" xfId="8" applyFont="1" applyFill="1" applyBorder="1" applyAlignment="1">
      <alignment horizontal="center" vertical="center" wrapText="1"/>
    </xf>
    <xf numFmtId="0" fontId="22" fillId="0" borderId="52" xfId="8" applyFont="1" applyFill="1" applyBorder="1" applyAlignment="1">
      <alignment horizontal="center" vertical="center" wrapText="1"/>
    </xf>
    <xf numFmtId="0" fontId="23" fillId="0" borderId="28" xfId="8" applyFont="1" applyFill="1" applyBorder="1" applyProtection="1">
      <protection locked="0"/>
    </xf>
    <xf numFmtId="0" fontId="24" fillId="0" borderId="7" xfId="8" applyFont="1" applyFill="1" applyBorder="1" applyProtection="1">
      <protection locked="0"/>
    </xf>
    <xf numFmtId="0" fontId="23" fillId="0" borderId="5" xfId="8" applyFont="1" applyFill="1" applyBorder="1" applyAlignment="1">
      <alignment horizontal="right" indent="1"/>
    </xf>
    <xf numFmtId="3" fontId="23" fillId="0" borderId="5" xfId="8" applyNumberFormat="1" applyFont="1" applyFill="1" applyBorder="1" applyProtection="1">
      <protection locked="0"/>
    </xf>
    <xf numFmtId="170" fontId="17" fillId="0" borderId="6" xfId="7" applyNumberFormat="1" applyFont="1" applyFill="1" applyBorder="1" applyAlignment="1" applyProtection="1">
      <alignment vertical="center"/>
    </xf>
    <xf numFmtId="0" fontId="62" fillId="0" borderId="0" xfId="8" applyFont="1" applyFill="1"/>
    <xf numFmtId="0" fontId="52" fillId="0" borderId="50" xfId="8" applyFont="1" applyFill="1" applyBorder="1" applyAlignment="1">
      <alignment horizontal="center" vertical="center"/>
    </xf>
    <xf numFmtId="0" fontId="52" fillId="0" borderId="51" xfId="8" applyFont="1" applyFill="1" applyBorder="1" applyAlignment="1">
      <alignment horizontal="center" vertical="center" wrapText="1"/>
    </xf>
    <xf numFmtId="0" fontId="52" fillId="0" borderId="52" xfId="8" applyFont="1" applyFill="1" applyBorder="1" applyAlignment="1">
      <alignment horizontal="center" vertical="center" wrapText="1"/>
    </xf>
    <xf numFmtId="0" fontId="23" fillId="0" borderId="4" xfId="8" applyFont="1" applyFill="1" applyBorder="1" applyAlignment="1" applyProtection="1">
      <alignment horizontal="left" indent="1"/>
      <protection locked="0"/>
    </xf>
    <xf numFmtId="0" fontId="24" fillId="0" borderId="45" xfId="8" applyNumberFormat="1" applyFont="1" applyFill="1" applyBorder="1"/>
    <xf numFmtId="0" fontId="7" fillId="0" borderId="6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/>
    </xf>
    <xf numFmtId="0" fontId="4" fillId="0" borderId="35" xfId="0" applyFont="1" applyBorder="1" applyAlignment="1">
      <alignment vertical="center" wrapText="1"/>
    </xf>
    <xf numFmtId="0" fontId="4" fillId="0" borderId="61" xfId="0" applyFont="1" applyBorder="1" applyAlignment="1">
      <alignment horizontal="left" vertical="center"/>
    </xf>
    <xf numFmtId="0" fontId="4" fillId="0" borderId="71" xfId="0" applyFont="1" applyBorder="1" applyAlignment="1">
      <alignment vertical="center" wrapText="1"/>
    </xf>
    <xf numFmtId="0" fontId="23" fillId="0" borderId="1" xfId="0" applyFont="1" applyBorder="1" applyAlignment="1" applyProtection="1">
      <alignment horizontal="left" wrapText="1" indent="1"/>
      <protection locked="0"/>
    </xf>
    <xf numFmtId="164" fontId="18" fillId="0" borderId="42" xfId="0" applyNumberFormat="1" applyFont="1" applyFill="1" applyBorder="1" applyAlignment="1" applyProtection="1">
      <alignment horizontal="left" vertical="center" wrapText="1" indent="1"/>
    </xf>
    <xf numFmtId="164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70" fontId="26" fillId="0" borderId="8" xfId="7" applyNumberFormat="1" applyFont="1" applyFill="1" applyBorder="1" applyAlignment="1" applyProtection="1">
      <alignment vertical="center"/>
      <protection locked="0"/>
    </xf>
    <xf numFmtId="170" fontId="25" fillId="0" borderId="8" xfId="7" applyNumberFormat="1" applyFont="1" applyFill="1" applyBorder="1" applyAlignment="1" applyProtection="1">
      <alignment vertical="center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</xf>
    <xf numFmtId="164" fontId="17" fillId="0" borderId="34" xfId="6" applyNumberFormat="1" applyFont="1" applyFill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horizontal="left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6" applyNumberFormat="1" applyFont="1" applyFill="1" applyBorder="1" applyAlignment="1" applyProtection="1">
      <alignment horizontal="right" vertical="center" wrapText="1" indent="1"/>
    </xf>
    <xf numFmtId="164" fontId="25" fillId="0" borderId="34" xfId="6" applyNumberFormat="1" applyFont="1" applyFill="1" applyBorder="1" applyAlignment="1" applyProtection="1">
      <alignment horizontal="right" vertical="center" wrapText="1" indent="1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quotePrefix="1" applyNumberFormat="1" applyFont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164" fontId="18" fillId="5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5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16" fillId="5" borderId="3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32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4" fontId="27" fillId="0" borderId="32" xfId="6" applyNumberFormat="1" applyFont="1" applyFill="1" applyBorder="1" applyAlignment="1" applyProtection="1">
      <alignment horizontal="center" vertical="center"/>
    </xf>
    <xf numFmtId="164" fontId="27" fillId="0" borderId="53" xfId="6" applyNumberFormat="1" applyFont="1" applyFill="1" applyBorder="1" applyAlignment="1" applyProtection="1">
      <alignment horizontal="center" vertical="center"/>
    </xf>
    <xf numFmtId="164" fontId="27" fillId="0" borderId="20" xfId="0" applyNumberFormat="1" applyFont="1" applyFill="1" applyBorder="1" applyAlignment="1" applyProtection="1">
      <alignment horizontal="center" vertical="center" wrapText="1"/>
    </xf>
    <xf numFmtId="164" fontId="27" fillId="0" borderId="1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21" xfId="0" applyNumberFormat="1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0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0" fontId="15" fillId="0" borderId="0" xfId="0" applyFont="1" applyFill="1" applyAlignment="1">
      <alignment horizontal="center" textRotation="180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39" xfId="0" applyNumberFormat="1" applyFill="1" applyBorder="1" applyAlignment="1" applyProtection="1">
      <alignment horizontal="left" vertical="center" wrapText="1"/>
      <protection locked="0"/>
    </xf>
    <xf numFmtId="164" fontId="0" fillId="0" borderId="66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164" fontId="7" fillId="0" borderId="20" xfId="0" applyNumberFormat="1" applyFont="1" applyFill="1" applyBorder="1" applyAlignment="1">
      <alignment horizontal="center" vertical="center" wrapText="1"/>
    </xf>
    <xf numFmtId="164" fontId="7" fillId="0" borderId="63" xfId="0" applyNumberFormat="1" applyFont="1" applyFill="1" applyBorder="1" applyAlignment="1">
      <alignment horizontal="center" vertical="center" wrapText="1"/>
    </xf>
    <xf numFmtId="164" fontId="28" fillId="0" borderId="26" xfId="0" applyNumberFormat="1" applyFont="1" applyFill="1" applyBorder="1" applyAlignment="1">
      <alignment horizontal="center" vertical="center" wrapText="1"/>
    </xf>
    <xf numFmtId="164" fontId="28" fillId="0" borderId="72" xfId="0" applyNumberFormat="1" applyFont="1" applyFill="1" applyBorder="1" applyAlignment="1">
      <alignment horizontal="center" vertical="center" wrapText="1"/>
    </xf>
    <xf numFmtId="164" fontId="17" fillId="0" borderId="16" xfId="0" applyNumberFormat="1" applyFont="1" applyFill="1" applyBorder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62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28" fillId="0" borderId="26" xfId="0" applyNumberFormat="1" applyFont="1" applyFill="1" applyBorder="1" applyAlignment="1">
      <alignment horizontal="left" vertical="center" wrapText="1" indent="2"/>
    </xf>
    <xf numFmtId="164" fontId="28" fillId="0" borderId="72" xfId="0" applyNumberFormat="1" applyFont="1" applyFill="1" applyBorder="1" applyAlignment="1">
      <alignment horizontal="left" vertical="center" wrapText="1" indent="2"/>
    </xf>
    <xf numFmtId="164" fontId="5" fillId="0" borderId="10" xfId="0" applyNumberFormat="1" applyFont="1" applyFill="1" applyBorder="1" applyAlignment="1">
      <alignment horizontal="right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17" fillId="0" borderId="16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Alignment="1">
      <alignment horizontal="left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7" fontId="39" fillId="0" borderId="27" xfId="0" applyNumberFormat="1" applyFont="1" applyFill="1" applyBorder="1" applyAlignment="1">
      <alignment horizontal="left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6" xfId="0" quotePrefix="1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left" vertical="center" wrapText="1" indent="1"/>
    </xf>
    <xf numFmtId="0" fontId="7" fillId="0" borderId="35" xfId="0" applyFont="1" applyFill="1" applyBorder="1" applyAlignment="1" applyProtection="1">
      <alignment horizontal="left" vertical="center" wrapText="1" inden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51" xfId="6" applyFont="1" applyFill="1" applyBorder="1" applyAlignment="1" applyProtection="1">
      <alignment horizontal="center" vertical="center" wrapText="1"/>
    </xf>
    <xf numFmtId="0" fontId="7" fillId="0" borderId="57" xfId="6" applyFont="1" applyFill="1" applyBorder="1" applyAlignment="1" applyProtection="1">
      <alignment horizontal="center" vertical="center" wrapText="1"/>
    </xf>
    <xf numFmtId="164" fontId="7" fillId="0" borderId="50" xfId="0" applyNumberFormat="1" applyFont="1" applyFill="1" applyBorder="1" applyAlignment="1" applyProtection="1">
      <alignment horizontal="center" vertical="center" wrapText="1"/>
    </xf>
    <xf numFmtId="164" fontId="7" fillId="0" borderId="61" xfId="0" applyNumberFormat="1" applyFont="1" applyFill="1" applyBorder="1" applyAlignment="1" applyProtection="1">
      <alignment horizontal="center" vertical="center" wrapText="1"/>
    </xf>
    <xf numFmtId="164" fontId="7" fillId="0" borderId="51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8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20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164" fontId="7" fillId="0" borderId="68" xfId="0" applyNumberFormat="1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 applyProtection="1">
      <alignment horizontal="left" vertical="center"/>
    </xf>
    <xf numFmtId="0" fontId="25" fillId="0" borderId="35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58" xfId="0" applyFont="1" applyFill="1" applyBorder="1" applyAlignment="1" applyProtection="1">
      <alignment horizontal="left" vertical="center" wrapText="1"/>
    </xf>
    <xf numFmtId="0" fontId="28" fillId="0" borderId="26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0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justify" vertical="center" wrapText="1"/>
    </xf>
    <xf numFmtId="0" fontId="27" fillId="0" borderId="26" xfId="0" applyFont="1" applyFill="1" applyBorder="1" applyAlignment="1">
      <alignment horizontal="left" vertical="center" indent="2"/>
    </xf>
    <xf numFmtId="0" fontId="27" fillId="0" borderId="35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50" xfId="8" applyFont="1" applyFill="1" applyBorder="1" applyAlignment="1" applyProtection="1">
      <alignment horizontal="center" vertical="center" wrapText="1"/>
    </xf>
    <xf numFmtId="0" fontId="47" fillId="0" borderId="43" xfId="8" applyFont="1" applyFill="1" applyBorder="1" applyAlignment="1" applyProtection="1">
      <alignment horizontal="center" vertical="center" wrapText="1"/>
    </xf>
    <xf numFmtId="0" fontId="47" fillId="0" borderId="28" xfId="8" applyFont="1" applyFill="1" applyBorder="1" applyAlignment="1" applyProtection="1">
      <alignment horizontal="center" vertical="center" wrapText="1"/>
    </xf>
    <xf numFmtId="0" fontId="48" fillId="0" borderId="51" xfId="7" applyFont="1" applyFill="1" applyBorder="1" applyAlignment="1" applyProtection="1">
      <alignment horizontal="center" vertical="center" textRotation="90"/>
    </xf>
    <xf numFmtId="0" fontId="48" fillId="0" borderId="9" xfId="7" applyFont="1" applyFill="1" applyBorder="1" applyAlignment="1" applyProtection="1">
      <alignment horizontal="center" vertical="center" textRotation="90"/>
    </xf>
    <xf numFmtId="0" fontId="48" fillId="0" borderId="33" xfId="7" applyFont="1" applyFill="1" applyBorder="1" applyAlignment="1" applyProtection="1">
      <alignment horizontal="center" vertical="center" textRotation="90"/>
    </xf>
    <xf numFmtId="0" fontId="46" fillId="0" borderId="32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52" xfId="8" applyFont="1" applyFill="1" applyBorder="1" applyAlignment="1" applyProtection="1">
      <alignment horizontal="center" vertical="center" wrapText="1"/>
    </xf>
    <xf numFmtId="0" fontId="46" fillId="0" borderId="48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8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32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53" xfId="7" applyFont="1" applyFill="1" applyBorder="1" applyAlignment="1" applyProtection="1">
      <alignment horizontal="center" vertical="center" wrapText="1"/>
    </xf>
    <xf numFmtId="0" fontId="5" fillId="0" borderId="8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6" xfId="8" applyFont="1" applyFill="1" applyBorder="1" applyAlignment="1">
      <alignment horizontal="left"/>
    </xf>
    <xf numFmtId="0" fontId="22" fillId="0" borderId="35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6" xfId="8" applyFont="1" applyFill="1" applyBorder="1" applyAlignment="1">
      <alignment horizontal="left" indent="1"/>
    </xf>
    <xf numFmtId="0" fontId="22" fillId="0" borderId="35" xfId="8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7" xfId="0" applyFont="1" applyBorder="1" applyAlignment="1" applyProtection="1">
      <alignment wrapText="1"/>
    </xf>
    <xf numFmtId="0" fontId="57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F11" sqref="F11:F12"/>
    </sheetView>
  </sheetViews>
  <sheetFormatPr defaultRowHeight="12.75" x14ac:dyDescent="0.2"/>
  <cols>
    <col min="1" max="1" width="46.33203125" style="316" customWidth="1"/>
    <col min="2" max="2" width="66.1640625" style="316" customWidth="1"/>
    <col min="3" max="16384" width="9.33203125" style="316"/>
  </cols>
  <sheetData>
    <row r="1" spans="1:2" ht="18.75" x14ac:dyDescent="0.3">
      <c r="A1" s="503" t="s">
        <v>110</v>
      </c>
    </row>
    <row r="3" spans="1:2" x14ac:dyDescent="0.2">
      <c r="A3" s="504"/>
      <c r="B3" s="504"/>
    </row>
    <row r="4" spans="1:2" ht="15.75" x14ac:dyDescent="0.25">
      <c r="A4" s="478" t="s">
        <v>751</v>
      </c>
      <c r="B4" s="505"/>
    </row>
    <row r="5" spans="1:2" s="506" customFormat="1" x14ac:dyDescent="0.2">
      <c r="A5" s="504"/>
      <c r="B5" s="504"/>
    </row>
    <row r="6" spans="1:2" x14ac:dyDescent="0.2">
      <c r="A6" s="504" t="s">
        <v>510</v>
      </c>
      <c r="B6" s="504" t="s">
        <v>511</v>
      </c>
    </row>
    <row r="7" spans="1:2" x14ac:dyDescent="0.2">
      <c r="A7" s="504" t="s">
        <v>512</v>
      </c>
      <c r="B7" s="504" t="s">
        <v>513</v>
      </c>
    </row>
    <row r="8" spans="1:2" x14ac:dyDescent="0.2">
      <c r="A8" s="504" t="s">
        <v>514</v>
      </c>
      <c r="B8" s="504" t="s">
        <v>515</v>
      </c>
    </row>
    <row r="9" spans="1:2" x14ac:dyDescent="0.2">
      <c r="A9" s="504"/>
      <c r="B9" s="504"/>
    </row>
    <row r="10" spans="1:2" ht="15.75" x14ac:dyDescent="0.25">
      <c r="A10" s="478" t="str">
        <f>+CONCATENATE(LEFT(A4,4),". évi módosított előirányzat BEVÉTELEK")</f>
        <v>2016. évi módosított előirányzat BEVÉTELEK</v>
      </c>
      <c r="B10" s="505"/>
    </row>
    <row r="11" spans="1:2" x14ac:dyDescent="0.2">
      <c r="A11" s="504"/>
      <c r="B11" s="504"/>
    </row>
    <row r="12" spans="1:2" s="506" customFormat="1" x14ac:dyDescent="0.2">
      <c r="A12" s="504" t="s">
        <v>516</v>
      </c>
      <c r="B12" s="504" t="s">
        <v>522</v>
      </c>
    </row>
    <row r="13" spans="1:2" x14ac:dyDescent="0.2">
      <c r="A13" s="504" t="s">
        <v>517</v>
      </c>
      <c r="B13" s="504" t="s">
        <v>523</v>
      </c>
    </row>
    <row r="14" spans="1:2" x14ac:dyDescent="0.2">
      <c r="A14" s="504" t="s">
        <v>518</v>
      </c>
      <c r="B14" s="504" t="s">
        <v>524</v>
      </c>
    </row>
    <row r="15" spans="1:2" x14ac:dyDescent="0.2">
      <c r="A15" s="504"/>
      <c r="B15" s="504"/>
    </row>
    <row r="16" spans="1:2" ht="14.25" x14ac:dyDescent="0.2">
      <c r="A16" s="507" t="str">
        <f>+CONCATENATE(LEFT(A4,4),". évi teljesítés BEVÉTELEK")</f>
        <v>2016. évi teljesítés BEVÉTELEK</v>
      </c>
      <c r="B16" s="505"/>
    </row>
    <row r="17" spans="1:2" x14ac:dyDescent="0.2">
      <c r="A17" s="504"/>
      <c r="B17" s="504"/>
    </row>
    <row r="18" spans="1:2" x14ac:dyDescent="0.2">
      <c r="A18" s="504" t="s">
        <v>519</v>
      </c>
      <c r="B18" s="504" t="s">
        <v>525</v>
      </c>
    </row>
    <row r="19" spans="1:2" x14ac:dyDescent="0.2">
      <c r="A19" s="504" t="s">
        <v>520</v>
      </c>
      <c r="B19" s="504" t="s">
        <v>526</v>
      </c>
    </row>
    <row r="20" spans="1:2" x14ac:dyDescent="0.2">
      <c r="A20" s="504" t="s">
        <v>521</v>
      </c>
      <c r="B20" s="504" t="s">
        <v>527</v>
      </c>
    </row>
    <row r="21" spans="1:2" x14ac:dyDescent="0.2">
      <c r="A21" s="504"/>
      <c r="B21" s="504"/>
    </row>
    <row r="22" spans="1:2" ht="15.75" x14ac:dyDescent="0.25">
      <c r="A22" s="478" t="str">
        <f>+CONCATENATE(LEFT(A4,4),". évi eredeti előirányzat KIADÁSOK")</f>
        <v>2016. évi eredeti előirányzat KIADÁSOK</v>
      </c>
      <c r="B22" s="505"/>
    </row>
    <row r="23" spans="1:2" x14ac:dyDescent="0.2">
      <c r="A23" s="504"/>
      <c r="B23" s="504"/>
    </row>
    <row r="24" spans="1:2" x14ac:dyDescent="0.2">
      <c r="A24" s="504" t="s">
        <v>528</v>
      </c>
      <c r="B24" s="504" t="s">
        <v>534</v>
      </c>
    </row>
    <row r="25" spans="1:2" x14ac:dyDescent="0.2">
      <c r="A25" s="504" t="s">
        <v>507</v>
      </c>
      <c r="B25" s="504" t="s">
        <v>535</v>
      </c>
    </row>
    <row r="26" spans="1:2" x14ac:dyDescent="0.2">
      <c r="A26" s="504" t="s">
        <v>529</v>
      </c>
      <c r="B26" s="504" t="s">
        <v>536</v>
      </c>
    </row>
    <row r="27" spans="1:2" x14ac:dyDescent="0.2">
      <c r="A27" s="504"/>
      <c r="B27" s="504"/>
    </row>
    <row r="28" spans="1:2" ht="15.75" x14ac:dyDescent="0.25">
      <c r="A28" s="478" t="str">
        <f>+CONCATENATE(LEFT(A4,4),". évi módosított előirányzat KIADÁSOK")</f>
        <v>2016. évi módosított előirányzat KIADÁSOK</v>
      </c>
      <c r="B28" s="505"/>
    </row>
    <row r="29" spans="1:2" x14ac:dyDescent="0.2">
      <c r="A29" s="504"/>
      <c r="B29" s="504"/>
    </row>
    <row r="30" spans="1:2" x14ac:dyDescent="0.2">
      <c r="A30" s="504" t="s">
        <v>530</v>
      </c>
      <c r="B30" s="504" t="s">
        <v>541</v>
      </c>
    </row>
    <row r="31" spans="1:2" x14ac:dyDescent="0.2">
      <c r="A31" s="504" t="s">
        <v>508</v>
      </c>
      <c r="B31" s="504" t="s">
        <v>538</v>
      </c>
    </row>
    <row r="32" spans="1:2" x14ac:dyDescent="0.2">
      <c r="A32" s="504" t="s">
        <v>531</v>
      </c>
      <c r="B32" s="504" t="s">
        <v>537</v>
      </c>
    </row>
    <row r="33" spans="1:2" x14ac:dyDescent="0.2">
      <c r="A33" s="504"/>
      <c r="B33" s="504"/>
    </row>
    <row r="34" spans="1:2" ht="15.75" x14ac:dyDescent="0.25">
      <c r="A34" s="508" t="str">
        <f>+CONCATENATE(LEFT(A4,4),". évi teljesítés KIADÁSOK")</f>
        <v>2016. évi teljesítés KIADÁSOK</v>
      </c>
      <c r="B34" s="505"/>
    </row>
    <row r="35" spans="1:2" x14ac:dyDescent="0.2">
      <c r="A35" s="504"/>
      <c r="B35" s="504"/>
    </row>
    <row r="36" spans="1:2" x14ac:dyDescent="0.2">
      <c r="A36" s="504" t="s">
        <v>532</v>
      </c>
      <c r="B36" s="504" t="s">
        <v>542</v>
      </c>
    </row>
    <row r="37" spans="1:2" x14ac:dyDescent="0.2">
      <c r="A37" s="504" t="s">
        <v>509</v>
      </c>
      <c r="B37" s="504" t="s">
        <v>540</v>
      </c>
    </row>
    <row r="38" spans="1:2" x14ac:dyDescent="0.2">
      <c r="A38" s="504" t="s">
        <v>533</v>
      </c>
      <c r="B38" s="504" t="s">
        <v>539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8"/>
  <sheetViews>
    <sheetView zoomScaleNormal="100" zoomScaleSheetLayoutView="130" workbookViewId="0">
      <selection activeCell="H33" sqref="H33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 x14ac:dyDescent="0.2">
      <c r="A1" s="746" t="s">
        <v>2</v>
      </c>
      <c r="B1" s="746"/>
      <c r="C1" s="746"/>
      <c r="D1" s="746"/>
      <c r="E1" s="746"/>
      <c r="F1" s="746"/>
      <c r="G1" s="746"/>
      <c r="H1" s="748" t="str">
        <f>+CONCATENATE("4. melléklet a ……/",LEFT(ÖSSZEFÜGGÉSEK!A4,4)+1,". (……) önkormányzati rendelethez")</f>
        <v>4. melléklet a ……/2017. (……) önkormányzati rendelethez</v>
      </c>
    </row>
    <row r="2" spans="1:8" ht="23.25" customHeight="1" thickBot="1" x14ac:dyDescent="0.3">
      <c r="A2" s="26"/>
      <c r="B2" s="10"/>
      <c r="C2" s="10"/>
      <c r="D2" s="10"/>
      <c r="E2" s="10"/>
      <c r="F2" s="745" t="s">
        <v>752</v>
      </c>
      <c r="G2" s="745"/>
      <c r="H2" s="748"/>
    </row>
    <row r="3" spans="1:8" s="6" customFormat="1" ht="48.75" customHeight="1" thickBot="1" x14ac:dyDescent="0.25">
      <c r="A3" s="27" t="s">
        <v>58</v>
      </c>
      <c r="B3" s="28" t="s">
        <v>56</v>
      </c>
      <c r="C3" s="28" t="s">
        <v>57</v>
      </c>
      <c r="D3" s="28" t="str">
        <f>+'3.sz.mell.'!D3</f>
        <v>Felhasználás 2015. XII.31-ig</v>
      </c>
      <c r="E3" s="28" t="str">
        <f>+'3.sz.mell.'!E3</f>
        <v>2016. évi módosított előirányzat</v>
      </c>
      <c r="F3" s="105" t="str">
        <f>+'3.sz.mell.'!F3</f>
        <v>2016. évi teljesítés</v>
      </c>
      <c r="G3" s="104" t="str">
        <f>+'3.sz.mell.'!G3</f>
        <v>Összes teljesítés 2016. dec. 31-ig</v>
      </c>
      <c r="H3" s="748"/>
    </row>
    <row r="4" spans="1:8" s="10" customFormat="1" ht="15" customHeight="1" thickBot="1" x14ac:dyDescent="0.25">
      <c r="A4" s="471" t="s">
        <v>416</v>
      </c>
      <c r="B4" s="472" t="s">
        <v>417</v>
      </c>
      <c r="C4" s="472" t="s">
        <v>418</v>
      </c>
      <c r="D4" s="472" t="s">
        <v>419</v>
      </c>
      <c r="E4" s="472" t="s">
        <v>420</v>
      </c>
      <c r="F4" s="49" t="s">
        <v>497</v>
      </c>
      <c r="G4" s="473" t="s">
        <v>543</v>
      </c>
      <c r="H4" s="748"/>
    </row>
    <row r="5" spans="1:8" ht="15.95" customHeight="1" x14ac:dyDescent="0.2">
      <c r="A5" s="730" t="s">
        <v>775</v>
      </c>
      <c r="B5" s="721">
        <v>15000000</v>
      </c>
      <c r="C5" s="722" t="s">
        <v>757</v>
      </c>
      <c r="D5" s="723"/>
      <c r="E5" s="723"/>
      <c r="F5" s="724"/>
      <c r="G5" s="725">
        <f t="shared" ref="G5:G6" si="0">+D5+F5</f>
        <v>0</v>
      </c>
      <c r="H5" s="748"/>
    </row>
    <row r="6" spans="1:8" ht="15.95" customHeight="1" x14ac:dyDescent="0.2">
      <c r="A6" s="730" t="s">
        <v>776</v>
      </c>
      <c r="B6" s="721">
        <v>15000000</v>
      </c>
      <c r="C6" s="722" t="s">
        <v>757</v>
      </c>
      <c r="D6" s="723"/>
      <c r="E6" s="723"/>
      <c r="F6" s="724"/>
      <c r="G6" s="725">
        <f t="shared" si="0"/>
        <v>0</v>
      </c>
      <c r="H6" s="748"/>
    </row>
    <row r="7" spans="1:8" ht="15.95" customHeight="1" x14ac:dyDescent="0.2">
      <c r="A7" s="730" t="s">
        <v>756</v>
      </c>
      <c r="B7" s="721">
        <v>28000000</v>
      </c>
      <c r="C7" s="722" t="s">
        <v>757</v>
      </c>
      <c r="D7" s="723"/>
      <c r="E7" s="723"/>
      <c r="F7" s="724"/>
      <c r="G7" s="725"/>
      <c r="H7" s="748"/>
    </row>
    <row r="8" spans="1:8" ht="15.95" customHeight="1" x14ac:dyDescent="0.2">
      <c r="A8" s="730" t="s">
        <v>777</v>
      </c>
      <c r="B8" s="721"/>
      <c r="C8" s="722" t="s">
        <v>757</v>
      </c>
      <c r="D8" s="723"/>
      <c r="E8" s="723">
        <v>5829300</v>
      </c>
      <c r="F8" s="724">
        <v>5829300</v>
      </c>
      <c r="G8" s="725">
        <f t="shared" ref="G8" si="1">+D8+F8</f>
        <v>5829300</v>
      </c>
      <c r="H8" s="748"/>
    </row>
    <row r="9" spans="1:8" ht="15.95" customHeight="1" x14ac:dyDescent="0.2">
      <c r="A9" s="720"/>
      <c r="B9" s="721"/>
      <c r="C9" s="722"/>
      <c r="D9" s="723"/>
      <c r="E9" s="724"/>
      <c r="F9" s="724"/>
      <c r="G9" s="725"/>
      <c r="H9" s="748"/>
    </row>
    <row r="10" spans="1:8" ht="15.95" customHeight="1" x14ac:dyDescent="0.2">
      <c r="A10" s="720"/>
      <c r="B10" s="721"/>
      <c r="C10" s="722"/>
      <c r="D10" s="723"/>
      <c r="E10" s="724"/>
      <c r="F10" s="724"/>
      <c r="G10" s="725"/>
      <c r="H10" s="748"/>
    </row>
    <row r="11" spans="1:8" ht="15.95" customHeight="1" x14ac:dyDescent="0.2">
      <c r="A11" s="720"/>
      <c r="B11" s="721"/>
      <c r="C11" s="722"/>
      <c r="D11" s="723"/>
      <c r="E11" s="724"/>
      <c r="F11" s="724"/>
      <c r="G11" s="725"/>
      <c r="H11" s="748"/>
    </row>
    <row r="12" spans="1:8" ht="15.95" customHeight="1" x14ac:dyDescent="0.2">
      <c r="A12" s="720"/>
      <c r="B12" s="721"/>
      <c r="C12" s="722"/>
      <c r="D12" s="723"/>
      <c r="E12" s="724"/>
      <c r="F12" s="724"/>
      <c r="G12" s="725"/>
      <c r="H12" s="748"/>
    </row>
    <row r="13" spans="1:8" ht="15.95" customHeight="1" x14ac:dyDescent="0.2">
      <c r="A13" s="720"/>
      <c r="B13" s="721"/>
      <c r="C13" s="722"/>
      <c r="D13" s="723"/>
      <c r="E13" s="724"/>
      <c r="F13" s="724"/>
      <c r="G13" s="725"/>
      <c r="H13" s="748"/>
    </row>
    <row r="14" spans="1:8" ht="15.95" customHeight="1" x14ac:dyDescent="0.2">
      <c r="A14" s="720"/>
      <c r="B14" s="721"/>
      <c r="C14" s="722"/>
      <c r="D14" s="723"/>
      <c r="E14" s="724"/>
      <c r="F14" s="724"/>
      <c r="G14" s="725"/>
      <c r="H14" s="748"/>
    </row>
    <row r="15" spans="1:8" ht="15.95" customHeight="1" x14ac:dyDescent="0.2">
      <c r="A15" s="720"/>
      <c r="B15" s="721"/>
      <c r="C15" s="722"/>
      <c r="D15" s="723"/>
      <c r="E15" s="724"/>
      <c r="F15" s="724"/>
      <c r="G15" s="725"/>
      <c r="H15" s="748"/>
    </row>
    <row r="16" spans="1:8" ht="15.95" customHeight="1" x14ac:dyDescent="0.2">
      <c r="A16" s="720"/>
      <c r="B16" s="721"/>
      <c r="C16" s="722"/>
      <c r="D16" s="723"/>
      <c r="E16" s="724"/>
      <c r="F16" s="724"/>
      <c r="G16" s="725"/>
      <c r="H16" s="748"/>
    </row>
    <row r="17" spans="1:8" ht="15.95" customHeight="1" x14ac:dyDescent="0.2">
      <c r="A17" s="720"/>
      <c r="B17" s="723"/>
      <c r="C17" s="722"/>
      <c r="D17" s="723"/>
      <c r="E17" s="724"/>
      <c r="F17" s="724"/>
      <c r="G17" s="725"/>
      <c r="H17" s="748"/>
    </row>
    <row r="18" spans="1:8" ht="15.95" customHeight="1" x14ac:dyDescent="0.2">
      <c r="A18" s="720"/>
      <c r="B18" s="723"/>
      <c r="C18" s="722"/>
      <c r="D18" s="723"/>
      <c r="E18" s="724"/>
      <c r="F18" s="724"/>
      <c r="G18" s="725"/>
      <c r="H18" s="748"/>
    </row>
    <row r="19" spans="1:8" ht="15.95" customHeight="1" x14ac:dyDescent="0.2">
      <c r="A19" s="720"/>
      <c r="B19" s="723"/>
      <c r="C19" s="722"/>
      <c r="D19" s="723"/>
      <c r="E19" s="724"/>
      <c r="F19" s="724"/>
      <c r="G19" s="725"/>
      <c r="H19" s="748"/>
    </row>
    <row r="20" spans="1:8" ht="15.95" customHeight="1" x14ac:dyDescent="0.2">
      <c r="A20" s="720"/>
      <c r="B20" s="692"/>
      <c r="C20" s="722"/>
      <c r="D20" s="723"/>
      <c r="E20" s="724"/>
      <c r="F20" s="724"/>
      <c r="G20" s="725"/>
      <c r="H20" s="748"/>
    </row>
    <row r="21" spans="1:8" ht="15.95" customHeight="1" x14ac:dyDescent="0.2">
      <c r="A21" s="720"/>
      <c r="B21" s="723"/>
      <c r="C21" s="722"/>
      <c r="D21" s="723"/>
      <c r="E21" s="724"/>
      <c r="F21" s="724"/>
      <c r="G21" s="725"/>
      <c r="H21" s="748"/>
    </row>
    <row r="22" spans="1:8" ht="15.95" customHeight="1" x14ac:dyDescent="0.2">
      <c r="A22" s="720"/>
      <c r="B22" s="723"/>
      <c r="C22" s="722"/>
      <c r="D22" s="723"/>
      <c r="E22" s="724"/>
      <c r="F22" s="724"/>
      <c r="G22" s="725"/>
      <c r="H22" s="748"/>
    </row>
    <row r="23" spans="1:8" ht="15.95" customHeight="1" x14ac:dyDescent="0.2">
      <c r="A23" s="720"/>
      <c r="B23" s="723"/>
      <c r="C23" s="722"/>
      <c r="D23" s="723"/>
      <c r="E23" s="724"/>
      <c r="F23" s="724"/>
      <c r="G23" s="725"/>
      <c r="H23" s="748"/>
    </row>
    <row r="24" spans="1:8" ht="15.95" customHeight="1" x14ac:dyDescent="0.2">
      <c r="A24" s="720"/>
      <c r="B24" s="721"/>
      <c r="C24" s="722"/>
      <c r="D24" s="723"/>
      <c r="E24" s="724"/>
      <c r="F24" s="724"/>
      <c r="G24" s="725"/>
      <c r="H24" s="748"/>
    </row>
    <row r="25" spans="1:8" ht="15.95" customHeight="1" x14ac:dyDescent="0.2">
      <c r="A25" s="720"/>
      <c r="B25" s="723"/>
      <c r="C25" s="726"/>
      <c r="D25" s="723"/>
      <c r="E25" s="723"/>
      <c r="F25" s="724"/>
      <c r="G25" s="725"/>
      <c r="H25" s="748"/>
    </row>
    <row r="26" spans="1:8" ht="15.95" customHeight="1" x14ac:dyDescent="0.2">
      <c r="A26" s="17"/>
      <c r="B26" s="2"/>
      <c r="C26" s="340"/>
      <c r="D26" s="2"/>
      <c r="E26" s="2"/>
      <c r="F26" s="50"/>
      <c r="G26" s="51">
        <f t="shared" ref="G26:G27" si="2">+D26+F26</f>
        <v>0</v>
      </c>
      <c r="H26" s="748"/>
    </row>
    <row r="27" spans="1:8" ht="15.95" customHeight="1" thickBot="1" x14ac:dyDescent="0.25">
      <c r="A27" s="18"/>
      <c r="B27" s="3"/>
      <c r="C27" s="341"/>
      <c r="D27" s="3"/>
      <c r="E27" s="3"/>
      <c r="F27" s="52"/>
      <c r="G27" s="51">
        <f t="shared" si="2"/>
        <v>0</v>
      </c>
      <c r="H27" s="748"/>
    </row>
    <row r="28" spans="1:8" s="16" customFormat="1" ht="18" customHeight="1" thickBot="1" x14ac:dyDescent="0.25">
      <c r="A28" s="29" t="s">
        <v>54</v>
      </c>
      <c r="B28" s="14">
        <f>SUM(B5:B27)</f>
        <v>58000000</v>
      </c>
      <c r="C28" s="21"/>
      <c r="D28" s="14">
        <f>SUM(D5:D27)</f>
        <v>0</v>
      </c>
      <c r="E28" s="14">
        <f>SUM(E5:E27)</f>
        <v>5829300</v>
      </c>
      <c r="F28" s="14">
        <f>SUM(F5:F27)</f>
        <v>5829300</v>
      </c>
      <c r="G28" s="15">
        <f>SUM(G5:G27)</f>
        <v>5829300</v>
      </c>
      <c r="H28" s="748"/>
    </row>
  </sheetData>
  <mergeCells count="3">
    <mergeCell ref="F2:G2"/>
    <mergeCell ref="A1:G1"/>
    <mergeCell ref="H1:H28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zoomScale="130" zoomScaleNormal="130" zoomScaleSheetLayoutView="100" workbookViewId="0">
      <selection activeCell="O29" sqref="O29"/>
    </sheetView>
  </sheetViews>
  <sheetFormatPr defaultRowHeight="12.75" x14ac:dyDescent="0.2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 x14ac:dyDescent="0.2">
      <c r="A1" s="768" t="s">
        <v>0</v>
      </c>
      <c r="B1" s="768"/>
      <c r="C1" s="768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49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764" t="s">
        <v>752</v>
      </c>
      <c r="M2" s="764"/>
      <c r="N2" s="749"/>
    </row>
    <row r="3" spans="1:14" ht="13.5" thickBot="1" x14ac:dyDescent="0.25">
      <c r="A3" s="759" t="s">
        <v>92</v>
      </c>
      <c r="B3" s="769" t="s">
        <v>184</v>
      </c>
      <c r="C3" s="769"/>
      <c r="D3" s="769"/>
      <c r="E3" s="769"/>
      <c r="F3" s="769"/>
      <c r="G3" s="769"/>
      <c r="H3" s="769"/>
      <c r="I3" s="769"/>
      <c r="J3" s="754" t="s">
        <v>186</v>
      </c>
      <c r="K3" s="754"/>
      <c r="L3" s="754"/>
      <c r="M3" s="754"/>
      <c r="N3" s="749"/>
    </row>
    <row r="4" spans="1:14" ht="15" customHeight="1" thickBot="1" x14ac:dyDescent="0.25">
      <c r="A4" s="760"/>
      <c r="B4" s="767" t="s">
        <v>187</v>
      </c>
      <c r="C4" s="758" t="s">
        <v>188</v>
      </c>
      <c r="D4" s="771" t="s">
        <v>182</v>
      </c>
      <c r="E4" s="771"/>
      <c r="F4" s="771"/>
      <c r="G4" s="771"/>
      <c r="H4" s="771"/>
      <c r="I4" s="771"/>
      <c r="J4" s="755"/>
      <c r="K4" s="755"/>
      <c r="L4" s="755"/>
      <c r="M4" s="755"/>
      <c r="N4" s="749"/>
    </row>
    <row r="5" spans="1:14" ht="21.75" thickBot="1" x14ac:dyDescent="0.25">
      <c r="A5" s="760"/>
      <c r="B5" s="767"/>
      <c r="C5" s="758"/>
      <c r="D5" s="54" t="s">
        <v>187</v>
      </c>
      <c r="E5" s="54" t="s">
        <v>188</v>
      </c>
      <c r="F5" s="54" t="s">
        <v>187</v>
      </c>
      <c r="G5" s="54" t="s">
        <v>188</v>
      </c>
      <c r="H5" s="54" t="s">
        <v>187</v>
      </c>
      <c r="I5" s="54" t="s">
        <v>188</v>
      </c>
      <c r="J5" s="755"/>
      <c r="K5" s="755"/>
      <c r="L5" s="755"/>
      <c r="M5" s="755"/>
      <c r="N5" s="749"/>
    </row>
    <row r="6" spans="1:14" ht="32.25" thickBot="1" x14ac:dyDescent="0.25">
      <c r="A6" s="761"/>
      <c r="B6" s="758" t="s">
        <v>183</v>
      </c>
      <c r="C6" s="758"/>
      <c r="D6" s="758" t="str">
        <f>+CONCATENATE(LEFT(ÖSSZEFÜGGÉSEK!A4,4),". előtt")</f>
        <v>2016. előtt</v>
      </c>
      <c r="E6" s="758"/>
      <c r="F6" s="758" t="str">
        <f>+CONCATENATE(LEFT(ÖSSZEFÜGGÉSEK!A4,4),". évi")</f>
        <v>2016. évi</v>
      </c>
      <c r="G6" s="758"/>
      <c r="H6" s="767" t="str">
        <f>+CONCATENATE(LEFT(ÖSSZEFÜGGÉSEK!A4,4),". után")</f>
        <v>2016. után</v>
      </c>
      <c r="I6" s="767"/>
      <c r="J6" s="53" t="str">
        <f>+D6</f>
        <v>2016. előtt</v>
      </c>
      <c r="K6" s="54" t="str">
        <f>+F6</f>
        <v>2016. évi</v>
      </c>
      <c r="L6" s="53" t="s">
        <v>39</v>
      </c>
      <c r="M6" s="54" t="str">
        <f>+CONCATENATE("Teljesítés %-a ",LEFT(ÖSSZEFÜGGÉSEK!A4,4),". XII. 31-ig")</f>
        <v>Teljesítés %-a 2016. XII. 31-ig</v>
      </c>
      <c r="N6" s="749"/>
    </row>
    <row r="7" spans="1:14" ht="13.5" thickBot="1" x14ac:dyDescent="0.25">
      <c r="A7" s="55" t="s">
        <v>416</v>
      </c>
      <c r="B7" s="53" t="s">
        <v>417</v>
      </c>
      <c r="C7" s="53" t="s">
        <v>418</v>
      </c>
      <c r="D7" s="56" t="s">
        <v>419</v>
      </c>
      <c r="E7" s="54" t="s">
        <v>420</v>
      </c>
      <c r="F7" s="54" t="s">
        <v>497</v>
      </c>
      <c r="G7" s="54" t="s">
        <v>498</v>
      </c>
      <c r="H7" s="53" t="s">
        <v>499</v>
      </c>
      <c r="I7" s="56" t="s">
        <v>500</v>
      </c>
      <c r="J7" s="56" t="s">
        <v>544</v>
      </c>
      <c r="K7" s="56" t="s">
        <v>545</v>
      </c>
      <c r="L7" s="56" t="s">
        <v>546</v>
      </c>
      <c r="M7" s="57" t="s">
        <v>547</v>
      </c>
      <c r="N7" s="749"/>
    </row>
    <row r="8" spans="1:14" x14ac:dyDescent="0.2">
      <c r="A8" s="58" t="s">
        <v>93</v>
      </c>
      <c r="B8" s="59"/>
      <c r="C8" s="79"/>
      <c r="D8" s="79"/>
      <c r="E8" s="90"/>
      <c r="F8" s="79"/>
      <c r="G8" s="79"/>
      <c r="H8" s="79"/>
      <c r="I8" s="79"/>
      <c r="J8" s="79"/>
      <c r="K8" s="79"/>
      <c r="L8" s="60">
        <f t="shared" ref="L8:L14" si="0">+J8+K8</f>
        <v>0</v>
      </c>
      <c r="M8" s="94" t="str">
        <f>IF((C8&lt;&gt;0),ROUND((L8/C8)*100,1),"")</f>
        <v/>
      </c>
      <c r="N8" s="749"/>
    </row>
    <row r="9" spans="1:14" x14ac:dyDescent="0.2">
      <c r="A9" s="61" t="s">
        <v>105</v>
      </c>
      <c r="B9" s="62"/>
      <c r="C9" s="63"/>
      <c r="D9" s="63"/>
      <c r="E9" s="63"/>
      <c r="F9" s="63"/>
      <c r="G9" s="63"/>
      <c r="H9" s="63"/>
      <c r="I9" s="63"/>
      <c r="J9" s="63"/>
      <c r="K9" s="63"/>
      <c r="L9" s="64">
        <f t="shared" si="0"/>
        <v>0</v>
      </c>
      <c r="M9" s="95" t="str">
        <f t="shared" ref="M9:M14" si="1">IF((C9&lt;&gt;0),ROUND((L9/C9)*100,1),"")</f>
        <v/>
      </c>
      <c r="N9" s="749"/>
    </row>
    <row r="10" spans="1:14" x14ac:dyDescent="0.2">
      <c r="A10" s="65" t="s">
        <v>94</v>
      </c>
      <c r="B10" s="66"/>
      <c r="C10" s="82"/>
      <c r="D10" s="82"/>
      <c r="E10" s="82"/>
      <c r="F10" s="82"/>
      <c r="G10" s="82"/>
      <c r="H10" s="82"/>
      <c r="I10" s="82"/>
      <c r="J10" s="82"/>
      <c r="K10" s="82"/>
      <c r="L10" s="64">
        <f t="shared" si="0"/>
        <v>0</v>
      </c>
      <c r="M10" s="95" t="str">
        <f t="shared" si="1"/>
        <v/>
      </c>
      <c r="N10" s="749"/>
    </row>
    <row r="11" spans="1:14" x14ac:dyDescent="0.2">
      <c r="A11" s="65" t="s">
        <v>106</v>
      </c>
      <c r="B11" s="66"/>
      <c r="C11" s="82"/>
      <c r="D11" s="82"/>
      <c r="E11" s="82"/>
      <c r="F11" s="82"/>
      <c r="G11" s="82"/>
      <c r="H11" s="82"/>
      <c r="I11" s="82"/>
      <c r="J11" s="82"/>
      <c r="K11" s="82"/>
      <c r="L11" s="64">
        <f t="shared" si="0"/>
        <v>0</v>
      </c>
      <c r="M11" s="95" t="str">
        <f t="shared" si="1"/>
        <v/>
      </c>
      <c r="N11" s="749"/>
    </row>
    <row r="12" spans="1:14" x14ac:dyDescent="0.2">
      <c r="A12" s="65" t="s">
        <v>95</v>
      </c>
      <c r="B12" s="66"/>
      <c r="C12" s="82"/>
      <c r="D12" s="82"/>
      <c r="E12" s="82"/>
      <c r="F12" s="82"/>
      <c r="G12" s="82"/>
      <c r="H12" s="82"/>
      <c r="I12" s="82"/>
      <c r="J12" s="82"/>
      <c r="K12" s="82"/>
      <c r="L12" s="64">
        <f t="shared" si="0"/>
        <v>0</v>
      </c>
      <c r="M12" s="95" t="str">
        <f t="shared" si="1"/>
        <v/>
      </c>
      <c r="N12" s="749"/>
    </row>
    <row r="13" spans="1:14" x14ac:dyDescent="0.2">
      <c r="A13" s="65" t="s">
        <v>96</v>
      </c>
      <c r="B13" s="66"/>
      <c r="C13" s="82"/>
      <c r="D13" s="82"/>
      <c r="E13" s="82"/>
      <c r="F13" s="82"/>
      <c r="G13" s="82"/>
      <c r="H13" s="82"/>
      <c r="I13" s="82"/>
      <c r="J13" s="82"/>
      <c r="K13" s="82"/>
      <c r="L13" s="64">
        <f t="shared" si="0"/>
        <v>0</v>
      </c>
      <c r="M13" s="95" t="str">
        <f t="shared" si="1"/>
        <v/>
      </c>
      <c r="N13" s="749"/>
    </row>
    <row r="14" spans="1:14" ht="15" customHeight="1" thickBot="1" x14ac:dyDescent="0.25">
      <c r="A14" s="67"/>
      <c r="B14" s="68"/>
      <c r="C14" s="86"/>
      <c r="D14" s="86"/>
      <c r="E14" s="86"/>
      <c r="F14" s="86"/>
      <c r="G14" s="86"/>
      <c r="H14" s="86"/>
      <c r="I14" s="86"/>
      <c r="J14" s="86"/>
      <c r="K14" s="86"/>
      <c r="L14" s="64">
        <f t="shared" si="0"/>
        <v>0</v>
      </c>
      <c r="M14" s="96" t="str">
        <f t="shared" si="1"/>
        <v/>
      </c>
      <c r="N14" s="749"/>
    </row>
    <row r="15" spans="1:14" ht="13.5" thickBot="1" x14ac:dyDescent="0.25">
      <c r="A15" s="69" t="s">
        <v>98</v>
      </c>
      <c r="B15" s="70">
        <f>B8+SUM(B10:B14)</f>
        <v>0</v>
      </c>
      <c r="C15" s="70">
        <f t="shared" ref="C15:L15" si="2">C8+SUM(C10:C14)</f>
        <v>0</v>
      </c>
      <c r="D15" s="70">
        <f t="shared" si="2"/>
        <v>0</v>
      </c>
      <c r="E15" s="70">
        <f t="shared" si="2"/>
        <v>0</v>
      </c>
      <c r="F15" s="70">
        <f t="shared" si="2"/>
        <v>0</v>
      </c>
      <c r="G15" s="70">
        <f t="shared" si="2"/>
        <v>0</v>
      </c>
      <c r="H15" s="70">
        <f t="shared" si="2"/>
        <v>0</v>
      </c>
      <c r="I15" s="70">
        <f t="shared" si="2"/>
        <v>0</v>
      </c>
      <c r="J15" s="70">
        <f t="shared" si="2"/>
        <v>0</v>
      </c>
      <c r="K15" s="70">
        <f t="shared" si="2"/>
        <v>0</v>
      </c>
      <c r="L15" s="70">
        <f t="shared" si="2"/>
        <v>0</v>
      </c>
      <c r="M15" s="71" t="str">
        <f>IF((C15&lt;&gt;0),ROUND((L15/C15)*100,1),"")</f>
        <v/>
      </c>
      <c r="N15" s="749"/>
    </row>
    <row r="16" spans="1:14" x14ac:dyDescent="0.2">
      <c r="A16" s="7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9"/>
    </row>
    <row r="17" spans="1:14" ht="13.5" thickBot="1" x14ac:dyDescent="0.25">
      <c r="A17" s="75" t="s">
        <v>97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49"/>
    </row>
    <row r="18" spans="1:14" x14ac:dyDescent="0.2">
      <c r="A18" s="78" t="s">
        <v>101</v>
      </c>
      <c r="B18" s="59"/>
      <c r="C18" s="79"/>
      <c r="D18" s="79"/>
      <c r="E18" s="90"/>
      <c r="F18" s="79"/>
      <c r="G18" s="79"/>
      <c r="H18" s="79"/>
      <c r="I18" s="79"/>
      <c r="J18" s="79"/>
      <c r="K18" s="79"/>
      <c r="L18" s="80">
        <f t="shared" ref="L18:L23" si="3">+J18+K18</f>
        <v>0</v>
      </c>
      <c r="M18" s="94" t="str">
        <f t="shared" ref="M18:M24" si="4">IF((C18&lt;&gt;0),ROUND((L18/C18)*100,1),"")</f>
        <v/>
      </c>
      <c r="N18" s="749"/>
    </row>
    <row r="19" spans="1:14" x14ac:dyDescent="0.2">
      <c r="A19" s="81" t="s">
        <v>102</v>
      </c>
      <c r="B19" s="62"/>
      <c r="C19" s="82"/>
      <c r="D19" s="82"/>
      <c r="E19" s="82"/>
      <c r="F19" s="82"/>
      <c r="G19" s="82"/>
      <c r="H19" s="82"/>
      <c r="I19" s="82"/>
      <c r="J19" s="82"/>
      <c r="K19" s="82"/>
      <c r="L19" s="83">
        <f t="shared" si="3"/>
        <v>0</v>
      </c>
      <c r="M19" s="95" t="str">
        <f t="shared" si="4"/>
        <v/>
      </c>
      <c r="N19" s="749"/>
    </row>
    <row r="20" spans="1:14" x14ac:dyDescent="0.2">
      <c r="A20" s="81" t="s">
        <v>103</v>
      </c>
      <c r="B20" s="66"/>
      <c r="C20" s="82"/>
      <c r="D20" s="82"/>
      <c r="E20" s="82"/>
      <c r="F20" s="82"/>
      <c r="G20" s="82"/>
      <c r="H20" s="82"/>
      <c r="I20" s="82"/>
      <c r="J20" s="82"/>
      <c r="K20" s="82"/>
      <c r="L20" s="83">
        <f t="shared" si="3"/>
        <v>0</v>
      </c>
      <c r="M20" s="95" t="str">
        <f t="shared" si="4"/>
        <v/>
      </c>
      <c r="N20" s="749"/>
    </row>
    <row r="21" spans="1:14" x14ac:dyDescent="0.2">
      <c r="A21" s="81" t="s">
        <v>104</v>
      </c>
      <c r="B21" s="66"/>
      <c r="C21" s="82"/>
      <c r="D21" s="82"/>
      <c r="E21" s="82"/>
      <c r="F21" s="82"/>
      <c r="G21" s="82"/>
      <c r="H21" s="82"/>
      <c r="I21" s="82"/>
      <c r="J21" s="82"/>
      <c r="K21" s="82"/>
      <c r="L21" s="83">
        <f t="shared" si="3"/>
        <v>0</v>
      </c>
      <c r="M21" s="95" t="str">
        <f t="shared" si="4"/>
        <v/>
      </c>
      <c r="N21" s="749"/>
    </row>
    <row r="22" spans="1:14" x14ac:dyDescent="0.2">
      <c r="A22" s="84"/>
      <c r="B22" s="66"/>
      <c r="C22" s="82"/>
      <c r="D22" s="82"/>
      <c r="E22" s="82"/>
      <c r="F22" s="82"/>
      <c r="G22" s="82"/>
      <c r="H22" s="82"/>
      <c r="I22" s="82"/>
      <c r="J22" s="82"/>
      <c r="K22" s="82"/>
      <c r="L22" s="83">
        <f t="shared" si="3"/>
        <v>0</v>
      </c>
      <c r="M22" s="95" t="str">
        <f t="shared" si="4"/>
        <v/>
      </c>
      <c r="N22" s="749"/>
    </row>
    <row r="23" spans="1:14" ht="13.5" thickBot="1" x14ac:dyDescent="0.25">
      <c r="A23" s="85"/>
      <c r="B23" s="68"/>
      <c r="C23" s="86"/>
      <c r="D23" s="86"/>
      <c r="E23" s="86"/>
      <c r="F23" s="86"/>
      <c r="G23" s="86"/>
      <c r="H23" s="86"/>
      <c r="I23" s="86"/>
      <c r="J23" s="86"/>
      <c r="K23" s="86"/>
      <c r="L23" s="83">
        <f t="shared" si="3"/>
        <v>0</v>
      </c>
      <c r="M23" s="96" t="str">
        <f t="shared" si="4"/>
        <v/>
      </c>
      <c r="N23" s="749"/>
    </row>
    <row r="24" spans="1:14" ht="13.5" thickBot="1" x14ac:dyDescent="0.25">
      <c r="A24" s="87" t="s">
        <v>82</v>
      </c>
      <c r="B24" s="70">
        <f t="shared" ref="B24:L24" si="5">SUM(B18:B23)</f>
        <v>0</v>
      </c>
      <c r="C24" s="70">
        <f t="shared" si="5"/>
        <v>0</v>
      </c>
      <c r="D24" s="70">
        <f t="shared" si="5"/>
        <v>0</v>
      </c>
      <c r="E24" s="70">
        <f t="shared" si="5"/>
        <v>0</v>
      </c>
      <c r="F24" s="70">
        <f t="shared" si="5"/>
        <v>0</v>
      </c>
      <c r="G24" s="70">
        <f t="shared" si="5"/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  <c r="K24" s="70">
        <f t="shared" si="5"/>
        <v>0</v>
      </c>
      <c r="L24" s="70">
        <f t="shared" si="5"/>
        <v>0</v>
      </c>
      <c r="M24" s="71" t="str">
        <f t="shared" si="4"/>
        <v/>
      </c>
      <c r="N24" s="749"/>
    </row>
    <row r="25" spans="1:14" x14ac:dyDescent="0.2">
      <c r="A25" s="770" t="s">
        <v>181</v>
      </c>
      <c r="B25" s="770"/>
      <c r="C25" s="770"/>
      <c r="D25" s="770"/>
      <c r="E25" s="770"/>
      <c r="F25" s="770"/>
      <c r="G25" s="770"/>
      <c r="H25" s="770"/>
      <c r="I25" s="770"/>
      <c r="J25" s="770"/>
      <c r="K25" s="770"/>
      <c r="L25" s="770"/>
      <c r="M25" s="770"/>
      <c r="N25" s="749"/>
    </row>
    <row r="26" spans="1:14" ht="5.2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749"/>
    </row>
    <row r="27" spans="1:14" ht="15.75" x14ac:dyDescent="0.2">
      <c r="A27" s="765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765"/>
      <c r="C27" s="765"/>
      <c r="D27" s="765"/>
      <c r="E27" s="765"/>
      <c r="F27" s="765"/>
      <c r="G27" s="765"/>
      <c r="H27" s="765"/>
      <c r="I27" s="765"/>
      <c r="J27" s="765"/>
      <c r="K27" s="765"/>
      <c r="L27" s="765"/>
      <c r="M27" s="765"/>
      <c r="N27" s="749"/>
    </row>
    <row r="28" spans="1:14" ht="12" customHeight="1" thickBo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64" t="s">
        <v>752</v>
      </c>
      <c r="M28" s="764"/>
      <c r="N28" s="749"/>
    </row>
    <row r="29" spans="1:14" ht="21.75" thickBot="1" x14ac:dyDescent="0.25">
      <c r="A29" s="756" t="s">
        <v>99</v>
      </c>
      <c r="B29" s="757"/>
      <c r="C29" s="757"/>
      <c r="D29" s="757"/>
      <c r="E29" s="757"/>
      <c r="F29" s="757"/>
      <c r="G29" s="757"/>
      <c r="H29" s="757"/>
      <c r="I29" s="757"/>
      <c r="J29" s="757"/>
      <c r="K29" s="89" t="s">
        <v>671</v>
      </c>
      <c r="L29" s="89" t="s">
        <v>670</v>
      </c>
      <c r="M29" s="89" t="s">
        <v>186</v>
      </c>
      <c r="N29" s="749"/>
    </row>
    <row r="30" spans="1:14" x14ac:dyDescent="0.2">
      <c r="A30" s="750"/>
      <c r="B30" s="751"/>
      <c r="C30" s="751"/>
      <c r="D30" s="751"/>
      <c r="E30" s="751"/>
      <c r="F30" s="751"/>
      <c r="G30" s="751"/>
      <c r="H30" s="751"/>
      <c r="I30" s="751"/>
      <c r="J30" s="751"/>
      <c r="K30" s="90"/>
      <c r="L30" s="91"/>
      <c r="M30" s="91"/>
      <c r="N30" s="749"/>
    </row>
    <row r="31" spans="1:14" ht="13.5" thickBot="1" x14ac:dyDescent="0.25">
      <c r="A31" s="752"/>
      <c r="B31" s="753"/>
      <c r="C31" s="753"/>
      <c r="D31" s="753"/>
      <c r="E31" s="753"/>
      <c r="F31" s="753"/>
      <c r="G31" s="753"/>
      <c r="H31" s="753"/>
      <c r="I31" s="753"/>
      <c r="J31" s="753"/>
      <c r="K31" s="92"/>
      <c r="L31" s="86"/>
      <c r="M31" s="86"/>
      <c r="N31" s="749"/>
    </row>
    <row r="32" spans="1:14" ht="13.5" thickBot="1" x14ac:dyDescent="0.25">
      <c r="A32" s="762" t="s">
        <v>40</v>
      </c>
      <c r="B32" s="763"/>
      <c r="C32" s="763"/>
      <c r="D32" s="763"/>
      <c r="E32" s="763"/>
      <c r="F32" s="763"/>
      <c r="G32" s="763"/>
      <c r="H32" s="763"/>
      <c r="I32" s="763"/>
      <c r="J32" s="763"/>
      <c r="K32" s="93">
        <f>SUM(K30:K31)</f>
        <v>0</v>
      </c>
      <c r="L32" s="93">
        <f>SUM(L30:L31)</f>
        <v>0</v>
      </c>
      <c r="M32" s="93">
        <f>SUM(M30:M31)</f>
        <v>0</v>
      </c>
      <c r="N32" s="749"/>
    </row>
    <row r="33" spans="1:14" x14ac:dyDescent="0.2">
      <c r="N33" s="749"/>
    </row>
    <row r="48" spans="1:14" x14ac:dyDescent="0.2">
      <c r="A48" s="9"/>
    </row>
  </sheetData>
  <mergeCells count="21">
    <mergeCell ref="B3:I3"/>
    <mergeCell ref="A25:M25"/>
    <mergeCell ref="D6:E6"/>
    <mergeCell ref="B4:B5"/>
    <mergeCell ref="D4:I4"/>
    <mergeCell ref="N1:N33"/>
    <mergeCell ref="A30:J30"/>
    <mergeCell ref="A31:J31"/>
    <mergeCell ref="J3:M5"/>
    <mergeCell ref="A29:J29"/>
    <mergeCell ref="B6:C6"/>
    <mergeCell ref="A3:A6"/>
    <mergeCell ref="A32:J32"/>
    <mergeCell ref="L2:M2"/>
    <mergeCell ref="C4:C5"/>
    <mergeCell ref="F6:G6"/>
    <mergeCell ref="A27:M27"/>
    <mergeCell ref="D1:M1"/>
    <mergeCell ref="H6:I6"/>
    <mergeCell ref="L28:M28"/>
    <mergeCell ref="A1:C1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zoomScaleNormal="100" zoomScaleSheetLayoutView="100" workbookViewId="0">
      <selection activeCell="H27" sqref="H27"/>
    </sheetView>
  </sheetViews>
  <sheetFormatPr defaultRowHeight="12.75" x14ac:dyDescent="0.2"/>
  <cols>
    <col min="1" max="1" width="14.83203125" style="543" customWidth="1"/>
    <col min="2" max="2" width="65.33203125" style="544" customWidth="1"/>
    <col min="3" max="5" width="17" style="545" customWidth="1"/>
    <col min="6" max="16384" width="9.33203125" style="32"/>
  </cols>
  <sheetData>
    <row r="1" spans="1:5" s="519" customFormat="1" ht="16.5" customHeight="1" thickBot="1" x14ac:dyDescent="0.25">
      <c r="A1" s="518"/>
      <c r="B1" s="520"/>
      <c r="C1" s="565"/>
      <c r="D1" s="530"/>
      <c r="E1" s="565" t="str">
        <f>+CONCATENATE("6.1. melléklet a ……/",LEFT(ÖSSZEFÜGGÉSEK!A4,4)+1,". (……) önkormányzati rendelethez")</f>
        <v>6.1. melléklet a ……/2017. (……) önkormányzati rendelethez</v>
      </c>
    </row>
    <row r="2" spans="1:5" s="566" customFormat="1" ht="15.75" customHeight="1" x14ac:dyDescent="0.2">
      <c r="A2" s="546" t="s">
        <v>52</v>
      </c>
      <c r="B2" s="775" t="s">
        <v>155</v>
      </c>
      <c r="C2" s="776"/>
      <c r="D2" s="777"/>
      <c r="E2" s="539" t="s">
        <v>41</v>
      </c>
    </row>
    <row r="3" spans="1:5" s="566" customFormat="1" ht="24.75" thickBot="1" x14ac:dyDescent="0.25">
      <c r="A3" s="564" t="s">
        <v>549</v>
      </c>
      <c r="B3" s="778" t="s">
        <v>548</v>
      </c>
      <c r="C3" s="779"/>
      <c r="D3" s="780"/>
      <c r="E3" s="514" t="s">
        <v>41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785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68" customFormat="1" ht="12" customHeight="1" thickBot="1" x14ac:dyDescent="0.25">
      <c r="A8" s="386" t="s">
        <v>7</v>
      </c>
      <c r="B8" s="382" t="s">
        <v>308</v>
      </c>
      <c r="C8" s="413">
        <f>SUM(C9:C14)</f>
        <v>115496197</v>
      </c>
      <c r="D8" s="413">
        <f>SUM(D9:D14)</f>
        <v>132951255</v>
      </c>
      <c r="E8" s="396">
        <f>SUM(E9:E14)</f>
        <v>132951255</v>
      </c>
    </row>
    <row r="9" spans="1:5" s="542" customFormat="1" ht="12" customHeight="1" x14ac:dyDescent="0.2">
      <c r="A9" s="552" t="s">
        <v>71</v>
      </c>
      <c r="B9" s="424" t="s">
        <v>309</v>
      </c>
      <c r="C9" s="692">
        <v>20515337</v>
      </c>
      <c r="D9" s="692">
        <v>21334721</v>
      </c>
      <c r="E9" s="693">
        <v>21334721</v>
      </c>
    </row>
    <row r="10" spans="1:5" s="569" customFormat="1" ht="12" customHeight="1" x14ac:dyDescent="0.2">
      <c r="A10" s="553" t="s">
        <v>72</v>
      </c>
      <c r="B10" s="425" t="s">
        <v>310</v>
      </c>
      <c r="C10" s="695">
        <v>48168900</v>
      </c>
      <c r="D10" s="695">
        <v>48282332</v>
      </c>
      <c r="E10" s="696">
        <v>48282332</v>
      </c>
    </row>
    <row r="11" spans="1:5" s="569" customFormat="1" ht="12" customHeight="1" x14ac:dyDescent="0.2">
      <c r="A11" s="553" t="s">
        <v>73</v>
      </c>
      <c r="B11" s="425" t="s">
        <v>311</v>
      </c>
      <c r="C11" s="695">
        <v>45204560</v>
      </c>
      <c r="D11" s="695">
        <v>43374046</v>
      </c>
      <c r="E11" s="696">
        <v>43374046</v>
      </c>
    </row>
    <row r="12" spans="1:5" s="569" customFormat="1" ht="12" customHeight="1" x14ac:dyDescent="0.2">
      <c r="A12" s="553" t="s">
        <v>74</v>
      </c>
      <c r="B12" s="425" t="s">
        <v>312</v>
      </c>
      <c r="C12" s="695">
        <v>1607400</v>
      </c>
      <c r="D12" s="695">
        <v>1607400</v>
      </c>
      <c r="E12" s="696">
        <v>1607400</v>
      </c>
    </row>
    <row r="13" spans="1:5" s="569" customFormat="1" ht="12" customHeight="1" x14ac:dyDescent="0.2">
      <c r="A13" s="553" t="s">
        <v>107</v>
      </c>
      <c r="B13" s="697" t="s">
        <v>314</v>
      </c>
      <c r="C13" s="695"/>
      <c r="D13" s="695">
        <v>16778626</v>
      </c>
      <c r="E13" s="696">
        <v>16778626</v>
      </c>
    </row>
    <row r="14" spans="1:5" s="542" customFormat="1" ht="12" customHeight="1" thickBot="1" x14ac:dyDescent="0.25">
      <c r="A14" s="554" t="s">
        <v>75</v>
      </c>
      <c r="B14" s="697" t="s">
        <v>750</v>
      </c>
      <c r="C14" s="699"/>
      <c r="D14" s="699">
        <v>1574130</v>
      </c>
      <c r="E14" s="700">
        <v>1574130</v>
      </c>
    </row>
    <row r="15" spans="1:5" s="542" customFormat="1" ht="12" customHeight="1" thickBot="1" x14ac:dyDescent="0.25">
      <c r="A15" s="386" t="s">
        <v>8</v>
      </c>
      <c r="B15" s="403" t="s">
        <v>315</v>
      </c>
      <c r="C15" s="413">
        <f>SUM(C16:C20)</f>
        <v>71971000</v>
      </c>
      <c r="D15" s="413">
        <f>SUM(D16:D20)</f>
        <v>83227156</v>
      </c>
      <c r="E15" s="396">
        <f>SUM(E16:E20)</f>
        <v>83227156</v>
      </c>
    </row>
    <row r="16" spans="1:5" s="542" customFormat="1" ht="12" customHeight="1" x14ac:dyDescent="0.2">
      <c r="A16" s="552" t="s">
        <v>77</v>
      </c>
      <c r="B16" s="424" t="s">
        <v>316</v>
      </c>
      <c r="C16" s="415"/>
      <c r="D16" s="415"/>
      <c r="E16" s="398"/>
    </row>
    <row r="17" spans="1:5" s="542" customFormat="1" ht="12" customHeight="1" x14ac:dyDescent="0.2">
      <c r="A17" s="553" t="s">
        <v>78</v>
      </c>
      <c r="B17" s="425" t="s">
        <v>317</v>
      </c>
      <c r="C17" s="414"/>
      <c r="D17" s="414"/>
      <c r="E17" s="397"/>
    </row>
    <row r="18" spans="1:5" s="542" customFormat="1" ht="12" customHeight="1" x14ac:dyDescent="0.2">
      <c r="A18" s="553" t="s">
        <v>79</v>
      </c>
      <c r="B18" s="425" t="s">
        <v>318</v>
      </c>
      <c r="C18" s="414"/>
      <c r="D18" s="414"/>
      <c r="E18" s="397"/>
    </row>
    <row r="19" spans="1:5" s="542" customFormat="1" ht="12" customHeight="1" x14ac:dyDescent="0.2">
      <c r="A19" s="553" t="s">
        <v>80</v>
      </c>
      <c r="B19" s="425" t="s">
        <v>319</v>
      </c>
      <c r="C19" s="414"/>
      <c r="D19" s="414"/>
      <c r="E19" s="397"/>
    </row>
    <row r="20" spans="1:5" s="542" customFormat="1" ht="12" customHeight="1" x14ac:dyDescent="0.2">
      <c r="A20" s="553" t="s">
        <v>81</v>
      </c>
      <c r="B20" s="425" t="s">
        <v>320</v>
      </c>
      <c r="C20" s="695">
        <v>71971000</v>
      </c>
      <c r="D20" s="695">
        <v>83227156</v>
      </c>
      <c r="E20" s="696">
        <v>83227156</v>
      </c>
    </row>
    <row r="21" spans="1:5" s="569" customFormat="1" ht="12" customHeight="1" thickBot="1" x14ac:dyDescent="0.25">
      <c r="A21" s="554" t="s">
        <v>88</v>
      </c>
      <c r="B21" s="405" t="s">
        <v>321</v>
      </c>
      <c r="C21" s="416"/>
      <c r="D21" s="416"/>
      <c r="E21" s="399"/>
    </row>
    <row r="22" spans="1:5" s="569" customFormat="1" ht="12" customHeight="1" thickBot="1" x14ac:dyDescent="0.25">
      <c r="A22" s="386" t="s">
        <v>9</v>
      </c>
      <c r="B22" s="382" t="s">
        <v>322</v>
      </c>
      <c r="C22" s="413">
        <f>SUM(C23:C27)</f>
        <v>92412000</v>
      </c>
      <c r="D22" s="413">
        <f>SUM(D23:D27)</f>
        <v>0</v>
      </c>
      <c r="E22" s="396">
        <f>SUM(E23:E27)</f>
        <v>0</v>
      </c>
    </row>
    <row r="23" spans="1:5" s="569" customFormat="1" ht="12" customHeight="1" x14ac:dyDescent="0.2">
      <c r="A23" s="552" t="s">
        <v>60</v>
      </c>
      <c r="B23" s="424" t="s">
        <v>323</v>
      </c>
      <c r="C23" s="415"/>
      <c r="D23" s="415"/>
      <c r="E23" s="398"/>
    </row>
    <row r="24" spans="1:5" s="542" customFormat="1" ht="12" customHeight="1" x14ac:dyDescent="0.2">
      <c r="A24" s="553" t="s">
        <v>61</v>
      </c>
      <c r="B24" s="425" t="s">
        <v>324</v>
      </c>
      <c r="C24" s="414"/>
      <c r="D24" s="414"/>
      <c r="E24" s="397"/>
    </row>
    <row r="25" spans="1:5" s="569" customFormat="1" ht="12" customHeight="1" x14ac:dyDescent="0.2">
      <c r="A25" s="553" t="s">
        <v>62</v>
      </c>
      <c r="B25" s="425" t="s">
        <v>325</v>
      </c>
      <c r="C25" s="414"/>
      <c r="D25" s="414"/>
      <c r="E25" s="397"/>
    </row>
    <row r="26" spans="1:5" s="569" customFormat="1" ht="12" customHeight="1" x14ac:dyDescent="0.2">
      <c r="A26" s="553" t="s">
        <v>63</v>
      </c>
      <c r="B26" s="425" t="s">
        <v>326</v>
      </c>
      <c r="C26" s="414"/>
      <c r="D26" s="414"/>
      <c r="E26" s="397"/>
    </row>
    <row r="27" spans="1:5" s="569" customFormat="1" ht="12" customHeight="1" x14ac:dyDescent="0.2">
      <c r="A27" s="553" t="s">
        <v>121</v>
      </c>
      <c r="B27" s="425" t="s">
        <v>327</v>
      </c>
      <c r="C27" s="695">
        <v>92412000</v>
      </c>
      <c r="D27" s="414"/>
      <c r="E27" s="397"/>
    </row>
    <row r="28" spans="1:5" s="569" customFormat="1" ht="12" customHeight="1" thickBot="1" x14ac:dyDescent="0.25">
      <c r="A28" s="554" t="s">
        <v>122</v>
      </c>
      <c r="B28" s="426" t="s">
        <v>328</v>
      </c>
      <c r="C28" s="416"/>
      <c r="D28" s="416"/>
      <c r="E28" s="399"/>
    </row>
    <row r="29" spans="1:5" s="569" customFormat="1" ht="12" customHeight="1" thickBot="1" x14ac:dyDescent="0.25">
      <c r="A29" s="386" t="s">
        <v>123</v>
      </c>
      <c r="B29" s="382" t="s">
        <v>732</v>
      </c>
      <c r="C29" s="419">
        <f>SUM(C30:C35)</f>
        <v>5600000</v>
      </c>
      <c r="D29" s="419">
        <f>SUM(D30:D35)</f>
        <v>9806008</v>
      </c>
      <c r="E29" s="432">
        <f>SUM(E30:E35)</f>
        <v>7135665</v>
      </c>
    </row>
    <row r="30" spans="1:5" s="569" customFormat="1" ht="12" customHeight="1" x14ac:dyDescent="0.2">
      <c r="A30" s="552" t="s">
        <v>329</v>
      </c>
      <c r="B30" s="424" t="s">
        <v>736</v>
      </c>
      <c r="C30" s="415"/>
      <c r="D30" s="415"/>
      <c r="E30" s="398"/>
    </row>
    <row r="31" spans="1:5" s="569" customFormat="1" ht="12" customHeight="1" x14ac:dyDescent="0.2">
      <c r="A31" s="553" t="s">
        <v>330</v>
      </c>
      <c r="B31" s="425" t="s">
        <v>737</v>
      </c>
      <c r="C31" s="414"/>
      <c r="D31" s="414"/>
      <c r="E31" s="397"/>
    </row>
    <row r="32" spans="1:5" s="569" customFormat="1" ht="12" customHeight="1" x14ac:dyDescent="0.2">
      <c r="A32" s="553" t="s">
        <v>331</v>
      </c>
      <c r="B32" s="425" t="s">
        <v>738</v>
      </c>
      <c r="C32" s="695">
        <v>3800000</v>
      </c>
      <c r="D32" s="695">
        <v>6133262</v>
      </c>
      <c r="E32" s="696">
        <v>5148039</v>
      </c>
    </row>
    <row r="33" spans="1:5" s="569" customFormat="1" ht="12" customHeight="1" x14ac:dyDescent="0.2">
      <c r="A33" s="553" t="s">
        <v>733</v>
      </c>
      <c r="B33" s="425" t="s">
        <v>745</v>
      </c>
      <c r="C33" s="695">
        <v>1450000</v>
      </c>
      <c r="D33" s="695">
        <v>2109156</v>
      </c>
      <c r="E33" s="696">
        <v>1723362</v>
      </c>
    </row>
    <row r="34" spans="1:5" s="569" customFormat="1" ht="12" customHeight="1" x14ac:dyDescent="0.2">
      <c r="A34" s="553" t="s">
        <v>734</v>
      </c>
      <c r="B34" s="425" t="s">
        <v>332</v>
      </c>
      <c r="C34" s="695"/>
      <c r="D34" s="695">
        <v>0</v>
      </c>
      <c r="E34" s="696"/>
    </row>
    <row r="35" spans="1:5" s="569" customFormat="1" ht="12" customHeight="1" thickBot="1" x14ac:dyDescent="0.25">
      <c r="A35" s="554" t="s">
        <v>735</v>
      </c>
      <c r="B35" s="405" t="s">
        <v>333</v>
      </c>
      <c r="C35" s="699">
        <v>350000</v>
      </c>
      <c r="D35" s="699">
        <v>1563590</v>
      </c>
      <c r="E35" s="700">
        <v>264264</v>
      </c>
    </row>
    <row r="36" spans="1:5" s="569" customFormat="1" ht="12" customHeight="1" thickBot="1" x14ac:dyDescent="0.25">
      <c r="A36" s="386" t="s">
        <v>11</v>
      </c>
      <c r="B36" s="382" t="s">
        <v>334</v>
      </c>
      <c r="C36" s="413">
        <f>SUM(C37:C46)</f>
        <v>11850000</v>
      </c>
      <c r="D36" s="413">
        <f>SUM(D37:D46)</f>
        <v>33469212</v>
      </c>
      <c r="E36" s="396">
        <f>SUM(E37:E46)</f>
        <v>29155331</v>
      </c>
    </row>
    <row r="37" spans="1:5" s="569" customFormat="1" ht="12" customHeight="1" x14ac:dyDescent="0.2">
      <c r="A37" s="552" t="s">
        <v>64</v>
      </c>
      <c r="B37" s="424" t="s">
        <v>335</v>
      </c>
      <c r="C37" s="692"/>
      <c r="D37" s="692">
        <v>523772</v>
      </c>
      <c r="E37" s="693">
        <v>523772</v>
      </c>
    </row>
    <row r="38" spans="1:5" s="569" customFormat="1" ht="12" customHeight="1" x14ac:dyDescent="0.2">
      <c r="A38" s="553" t="s">
        <v>65</v>
      </c>
      <c r="B38" s="425" t="s">
        <v>336</v>
      </c>
      <c r="C38" s="695">
        <v>6500000</v>
      </c>
      <c r="D38" s="695">
        <v>12591327</v>
      </c>
      <c r="E38" s="696">
        <v>11938983</v>
      </c>
    </row>
    <row r="39" spans="1:5" s="569" customFormat="1" ht="12" customHeight="1" x14ac:dyDescent="0.2">
      <c r="A39" s="553" t="s">
        <v>66</v>
      </c>
      <c r="B39" s="425" t="s">
        <v>337</v>
      </c>
      <c r="C39" s="695"/>
      <c r="D39" s="695">
        <v>798904</v>
      </c>
      <c r="E39" s="696">
        <v>798904</v>
      </c>
    </row>
    <row r="40" spans="1:5" s="569" customFormat="1" ht="12" customHeight="1" x14ac:dyDescent="0.2">
      <c r="A40" s="553" t="s">
        <v>125</v>
      </c>
      <c r="B40" s="425" t="s">
        <v>338</v>
      </c>
      <c r="C40" s="695"/>
      <c r="D40" s="695">
        <v>4179140</v>
      </c>
      <c r="E40" s="696">
        <v>2827720</v>
      </c>
    </row>
    <row r="41" spans="1:5" s="569" customFormat="1" ht="12" customHeight="1" x14ac:dyDescent="0.2">
      <c r="A41" s="553" t="s">
        <v>126</v>
      </c>
      <c r="B41" s="425" t="s">
        <v>339</v>
      </c>
      <c r="C41" s="695">
        <v>1200000</v>
      </c>
      <c r="D41" s="695">
        <v>3964219</v>
      </c>
      <c r="E41" s="696">
        <v>2900676</v>
      </c>
    </row>
    <row r="42" spans="1:5" s="569" customFormat="1" ht="12" customHeight="1" x14ac:dyDescent="0.2">
      <c r="A42" s="553" t="s">
        <v>127</v>
      </c>
      <c r="B42" s="425" t="s">
        <v>340</v>
      </c>
      <c r="C42" s="695">
        <v>1650000</v>
      </c>
      <c r="D42" s="695">
        <v>5749000</v>
      </c>
      <c r="E42" s="696">
        <v>5021559</v>
      </c>
    </row>
    <row r="43" spans="1:5" s="569" customFormat="1" ht="12" customHeight="1" x14ac:dyDescent="0.2">
      <c r="A43" s="553" t="s">
        <v>128</v>
      </c>
      <c r="B43" s="425" t="s">
        <v>341</v>
      </c>
      <c r="C43" s="695"/>
      <c r="D43" s="695"/>
      <c r="E43" s="696"/>
    </row>
    <row r="44" spans="1:5" s="569" customFormat="1" ht="12" customHeight="1" x14ac:dyDescent="0.2">
      <c r="A44" s="553" t="s">
        <v>129</v>
      </c>
      <c r="B44" s="425" t="s">
        <v>342</v>
      </c>
      <c r="C44" s="695"/>
      <c r="D44" s="695"/>
      <c r="E44" s="696"/>
    </row>
    <row r="45" spans="1:5" s="569" customFormat="1" ht="12" customHeight="1" x14ac:dyDescent="0.2">
      <c r="A45" s="553" t="s">
        <v>343</v>
      </c>
      <c r="B45" s="425" t="s">
        <v>344</v>
      </c>
      <c r="C45" s="703"/>
      <c r="D45" s="703"/>
      <c r="E45" s="704"/>
    </row>
    <row r="46" spans="1:5" s="542" customFormat="1" ht="12" customHeight="1" thickBot="1" x14ac:dyDescent="0.25">
      <c r="A46" s="554" t="s">
        <v>345</v>
      </c>
      <c r="B46" s="426" t="s">
        <v>346</v>
      </c>
      <c r="C46" s="705">
        <v>2500000</v>
      </c>
      <c r="D46" s="705">
        <v>5662850</v>
      </c>
      <c r="E46" s="706">
        <v>5143717</v>
      </c>
    </row>
    <row r="47" spans="1:5" s="569" customFormat="1" ht="12" customHeight="1" thickBot="1" x14ac:dyDescent="0.25">
      <c r="A47" s="386" t="s">
        <v>12</v>
      </c>
      <c r="B47" s="382" t="s">
        <v>347</v>
      </c>
      <c r="C47" s="413">
        <f>SUM(C48:C52)</f>
        <v>3100000</v>
      </c>
      <c r="D47" s="413">
        <f>SUM(D48:D52)</f>
        <v>2076000</v>
      </c>
      <c r="E47" s="396">
        <f>SUM(E48:E52)</f>
        <v>2076000</v>
      </c>
    </row>
    <row r="48" spans="1:5" s="569" customFormat="1" ht="12" customHeight="1" x14ac:dyDescent="0.2">
      <c r="A48" s="552" t="s">
        <v>67</v>
      </c>
      <c r="B48" s="424" t="s">
        <v>348</v>
      </c>
      <c r="C48" s="434"/>
      <c r="D48" s="434"/>
      <c r="E48" s="402"/>
    </row>
    <row r="49" spans="1:5" s="569" customFormat="1" ht="12" customHeight="1" x14ac:dyDescent="0.2">
      <c r="A49" s="553" t="s">
        <v>68</v>
      </c>
      <c r="B49" s="425" t="s">
        <v>349</v>
      </c>
      <c r="C49" s="703">
        <v>3100000</v>
      </c>
      <c r="D49" s="703">
        <v>2076000</v>
      </c>
      <c r="E49" s="704">
        <v>2076000</v>
      </c>
    </row>
    <row r="50" spans="1:5" s="569" customFormat="1" ht="12" customHeight="1" x14ac:dyDescent="0.2">
      <c r="A50" s="553" t="s">
        <v>350</v>
      </c>
      <c r="B50" s="425" t="s">
        <v>351</v>
      </c>
      <c r="C50" s="417"/>
      <c r="D50" s="417"/>
      <c r="E50" s="400"/>
    </row>
    <row r="51" spans="1:5" s="569" customFormat="1" ht="12" customHeight="1" x14ac:dyDescent="0.2">
      <c r="A51" s="553" t="s">
        <v>352</v>
      </c>
      <c r="B51" s="425" t="s">
        <v>353</v>
      </c>
      <c r="C51" s="417"/>
      <c r="D51" s="417"/>
      <c r="E51" s="400"/>
    </row>
    <row r="52" spans="1:5" s="569" customFormat="1" ht="12" customHeight="1" thickBot="1" x14ac:dyDescent="0.25">
      <c r="A52" s="554" t="s">
        <v>354</v>
      </c>
      <c r="B52" s="426" t="s">
        <v>355</v>
      </c>
      <c r="C52" s="418"/>
      <c r="D52" s="418"/>
      <c r="E52" s="401"/>
    </row>
    <row r="53" spans="1:5" s="569" customFormat="1" ht="12" customHeight="1" thickBot="1" x14ac:dyDescent="0.25">
      <c r="A53" s="386" t="s">
        <v>130</v>
      </c>
      <c r="B53" s="382" t="s">
        <v>356</v>
      </c>
      <c r="C53" s="413">
        <f>SUM(C54:C56)</f>
        <v>0</v>
      </c>
      <c r="D53" s="413">
        <f>SUM(D54:D56)</f>
        <v>0</v>
      </c>
      <c r="E53" s="396">
        <f>SUM(E54:E56)</f>
        <v>0</v>
      </c>
    </row>
    <row r="54" spans="1:5" s="542" customFormat="1" ht="12" customHeight="1" x14ac:dyDescent="0.2">
      <c r="A54" s="552" t="s">
        <v>69</v>
      </c>
      <c r="B54" s="424" t="s">
        <v>357</v>
      </c>
      <c r="C54" s="415"/>
      <c r="D54" s="415"/>
      <c r="E54" s="398"/>
    </row>
    <row r="55" spans="1:5" s="542" customFormat="1" ht="12" customHeight="1" x14ac:dyDescent="0.2">
      <c r="A55" s="553" t="s">
        <v>70</v>
      </c>
      <c r="B55" s="425" t="s">
        <v>358</v>
      </c>
      <c r="C55" s="414"/>
      <c r="D55" s="414"/>
      <c r="E55" s="397"/>
    </row>
    <row r="56" spans="1:5" s="542" customFormat="1" ht="12" customHeight="1" x14ac:dyDescent="0.2">
      <c r="A56" s="553" t="s">
        <v>359</v>
      </c>
      <c r="B56" s="425" t="s">
        <v>360</v>
      </c>
      <c r="C56" s="414"/>
      <c r="D56" s="414"/>
      <c r="E56" s="397"/>
    </row>
    <row r="57" spans="1:5" s="542" customFormat="1" ht="12" customHeight="1" thickBot="1" x14ac:dyDescent="0.25">
      <c r="A57" s="554" t="s">
        <v>361</v>
      </c>
      <c r="B57" s="426" t="s">
        <v>362</v>
      </c>
      <c r="C57" s="416"/>
      <c r="D57" s="416"/>
      <c r="E57" s="399"/>
    </row>
    <row r="58" spans="1:5" s="569" customFormat="1" ht="12" customHeight="1" thickBot="1" x14ac:dyDescent="0.25">
      <c r="A58" s="386" t="s">
        <v>14</v>
      </c>
      <c r="B58" s="403" t="s">
        <v>363</v>
      </c>
      <c r="C58" s="413">
        <f>SUM(C59:C61)</f>
        <v>0</v>
      </c>
      <c r="D58" s="413">
        <f>SUM(D59:D61)</f>
        <v>0</v>
      </c>
      <c r="E58" s="396">
        <f>SUM(E59:E61)</f>
        <v>0</v>
      </c>
    </row>
    <row r="59" spans="1:5" s="569" customFormat="1" ht="12" customHeight="1" x14ac:dyDescent="0.2">
      <c r="A59" s="552" t="s">
        <v>131</v>
      </c>
      <c r="B59" s="424" t="s">
        <v>364</v>
      </c>
      <c r="C59" s="417"/>
      <c r="D59" s="417"/>
      <c r="E59" s="400"/>
    </row>
    <row r="60" spans="1:5" s="569" customFormat="1" ht="12" customHeight="1" x14ac:dyDescent="0.2">
      <c r="A60" s="553" t="s">
        <v>132</v>
      </c>
      <c r="B60" s="425" t="s">
        <v>552</v>
      </c>
      <c r="C60" s="417"/>
      <c r="D60" s="417"/>
      <c r="E60" s="400"/>
    </row>
    <row r="61" spans="1:5" s="569" customFormat="1" ht="12" customHeight="1" x14ac:dyDescent="0.2">
      <c r="A61" s="553" t="s">
        <v>159</v>
      </c>
      <c r="B61" s="425" t="s">
        <v>366</v>
      </c>
      <c r="C61" s="417"/>
      <c r="D61" s="417"/>
      <c r="E61" s="400"/>
    </row>
    <row r="62" spans="1:5" s="569" customFormat="1" ht="12" customHeight="1" thickBot="1" x14ac:dyDescent="0.25">
      <c r="A62" s="554" t="s">
        <v>367</v>
      </c>
      <c r="B62" s="426" t="s">
        <v>368</v>
      </c>
      <c r="C62" s="417"/>
      <c r="D62" s="417"/>
      <c r="E62" s="400"/>
    </row>
    <row r="63" spans="1:5" s="569" customFormat="1" ht="12" customHeight="1" thickBot="1" x14ac:dyDescent="0.25">
      <c r="A63" s="386" t="s">
        <v>15</v>
      </c>
      <c r="B63" s="382" t="s">
        <v>369</v>
      </c>
      <c r="C63" s="419">
        <f>+C8+C15+C22+C29+C36+C47+C53+C58</f>
        <v>300429197</v>
      </c>
      <c r="D63" s="419">
        <f>+D8+D15+D22+D29+D36+D47+D53+D58</f>
        <v>261529631</v>
      </c>
      <c r="E63" s="432">
        <f>+E8+E15+E22+E29+E36+E47+E53+E58</f>
        <v>254545407</v>
      </c>
    </row>
    <row r="64" spans="1:5" s="569" customFormat="1" ht="12" customHeight="1" thickBot="1" x14ac:dyDescent="0.2">
      <c r="A64" s="555" t="s">
        <v>550</v>
      </c>
      <c r="B64" s="403" t="s">
        <v>371</v>
      </c>
      <c r="C64" s="413">
        <f>SUM(C65:C67)</f>
        <v>0</v>
      </c>
      <c r="D64" s="413">
        <f>SUM(D65:D67)</f>
        <v>0</v>
      </c>
      <c r="E64" s="396">
        <f>SUM(E65:E67)</f>
        <v>0</v>
      </c>
    </row>
    <row r="65" spans="1:5" s="569" customFormat="1" ht="12" customHeight="1" x14ac:dyDescent="0.2">
      <c r="A65" s="552" t="s">
        <v>372</v>
      </c>
      <c r="B65" s="424" t="s">
        <v>373</v>
      </c>
      <c r="C65" s="417"/>
      <c r="D65" s="417"/>
      <c r="E65" s="400"/>
    </row>
    <row r="66" spans="1:5" s="569" customFormat="1" ht="12" customHeight="1" x14ac:dyDescent="0.2">
      <c r="A66" s="553" t="s">
        <v>374</v>
      </c>
      <c r="B66" s="425" t="s">
        <v>375</v>
      </c>
      <c r="C66" s="417"/>
      <c r="D66" s="417"/>
      <c r="E66" s="400"/>
    </row>
    <row r="67" spans="1:5" s="569" customFormat="1" ht="12" customHeight="1" thickBot="1" x14ac:dyDescent="0.25">
      <c r="A67" s="554" t="s">
        <v>376</v>
      </c>
      <c r="B67" s="548" t="s">
        <v>377</v>
      </c>
      <c r="C67" s="417"/>
      <c r="D67" s="417"/>
      <c r="E67" s="400"/>
    </row>
    <row r="68" spans="1:5" s="569" customFormat="1" ht="12" customHeight="1" thickBot="1" x14ac:dyDescent="0.2">
      <c r="A68" s="555" t="s">
        <v>378</v>
      </c>
      <c r="B68" s="403" t="s">
        <v>379</v>
      </c>
      <c r="C68" s="413">
        <f>SUM(C69:C72)</f>
        <v>0</v>
      </c>
      <c r="D68" s="413">
        <f>SUM(D69:D72)</f>
        <v>0</v>
      </c>
      <c r="E68" s="396">
        <f>SUM(E69:E72)</f>
        <v>0</v>
      </c>
    </row>
    <row r="69" spans="1:5" s="569" customFormat="1" ht="12" customHeight="1" x14ac:dyDescent="0.2">
      <c r="A69" s="552" t="s">
        <v>108</v>
      </c>
      <c r="B69" s="424" t="s">
        <v>380</v>
      </c>
      <c r="C69" s="417"/>
      <c r="D69" s="417"/>
      <c r="E69" s="400"/>
    </row>
    <row r="70" spans="1:5" s="569" customFormat="1" ht="12" customHeight="1" x14ac:dyDescent="0.2">
      <c r="A70" s="553" t="s">
        <v>109</v>
      </c>
      <c r="B70" s="425" t="s">
        <v>381</v>
      </c>
      <c r="C70" s="417"/>
      <c r="D70" s="417"/>
      <c r="E70" s="400"/>
    </row>
    <row r="71" spans="1:5" s="569" customFormat="1" ht="12" customHeight="1" x14ac:dyDescent="0.2">
      <c r="A71" s="553" t="s">
        <v>382</v>
      </c>
      <c r="B71" s="425" t="s">
        <v>383</v>
      </c>
      <c r="C71" s="417"/>
      <c r="D71" s="417"/>
      <c r="E71" s="400"/>
    </row>
    <row r="72" spans="1:5" s="569" customFormat="1" ht="12" customHeight="1" thickBot="1" x14ac:dyDescent="0.25">
      <c r="A72" s="554" t="s">
        <v>384</v>
      </c>
      <c r="B72" s="426" t="s">
        <v>385</v>
      </c>
      <c r="C72" s="417"/>
      <c r="D72" s="417"/>
      <c r="E72" s="400"/>
    </row>
    <row r="73" spans="1:5" s="569" customFormat="1" ht="12" customHeight="1" thickBot="1" x14ac:dyDescent="0.2">
      <c r="A73" s="555" t="s">
        <v>386</v>
      </c>
      <c r="B73" s="403" t="s">
        <v>387</v>
      </c>
      <c r="C73" s="413">
        <f>SUM(C74:C75)</f>
        <v>17280048</v>
      </c>
      <c r="D73" s="413">
        <f>SUM(D74:D75)</f>
        <v>16856000</v>
      </c>
      <c r="E73" s="396">
        <f>SUM(E74:E75)</f>
        <v>16856000</v>
      </c>
    </row>
    <row r="74" spans="1:5" s="569" customFormat="1" ht="12" customHeight="1" x14ac:dyDescent="0.2">
      <c r="A74" s="552" t="s">
        <v>388</v>
      </c>
      <c r="B74" s="424" t="s">
        <v>389</v>
      </c>
      <c r="C74" s="703">
        <v>17280048</v>
      </c>
      <c r="D74" s="703">
        <v>16856000</v>
      </c>
      <c r="E74" s="704">
        <v>16856000</v>
      </c>
    </row>
    <row r="75" spans="1:5" s="569" customFormat="1" ht="12" customHeight="1" thickBot="1" x14ac:dyDescent="0.25">
      <c r="A75" s="554" t="s">
        <v>390</v>
      </c>
      <c r="B75" s="426" t="s">
        <v>391</v>
      </c>
      <c r="C75" s="417"/>
      <c r="D75" s="417"/>
      <c r="E75" s="400"/>
    </row>
    <row r="76" spans="1:5" s="569" customFormat="1" ht="12" customHeight="1" thickBot="1" x14ac:dyDescent="0.2">
      <c r="A76" s="555" t="s">
        <v>392</v>
      </c>
      <c r="B76" s="403" t="s">
        <v>393</v>
      </c>
      <c r="C76" s="413">
        <f>SUM(C77:C79)</f>
        <v>0</v>
      </c>
      <c r="D76" s="413">
        <f>SUM(D77:D79)</f>
        <v>3903763</v>
      </c>
      <c r="E76" s="396">
        <f>SUM(E77:E79)</f>
        <v>3903763</v>
      </c>
    </row>
    <row r="77" spans="1:5" s="569" customFormat="1" ht="12" customHeight="1" x14ac:dyDescent="0.2">
      <c r="A77" s="552" t="s">
        <v>394</v>
      </c>
      <c r="B77" s="424" t="s">
        <v>395</v>
      </c>
      <c r="C77" s="417"/>
      <c r="D77" s="703">
        <v>3903763</v>
      </c>
      <c r="E77" s="704">
        <v>3903763</v>
      </c>
    </row>
    <row r="78" spans="1:5" s="569" customFormat="1" ht="12" customHeight="1" x14ac:dyDescent="0.2">
      <c r="A78" s="553" t="s">
        <v>396</v>
      </c>
      <c r="B78" s="425" t="s">
        <v>397</v>
      </c>
      <c r="C78" s="417"/>
      <c r="D78" s="417"/>
      <c r="E78" s="400"/>
    </row>
    <row r="79" spans="1:5" s="569" customFormat="1" ht="12" customHeight="1" thickBot="1" x14ac:dyDescent="0.25">
      <c r="A79" s="554" t="s">
        <v>398</v>
      </c>
      <c r="B79" s="426" t="s">
        <v>399</v>
      </c>
      <c r="C79" s="417"/>
      <c r="D79" s="417"/>
      <c r="E79" s="400"/>
    </row>
    <row r="80" spans="1:5" s="569" customFormat="1" ht="12" customHeight="1" thickBot="1" x14ac:dyDescent="0.2">
      <c r="A80" s="555" t="s">
        <v>400</v>
      </c>
      <c r="B80" s="403" t="s">
        <v>401</v>
      </c>
      <c r="C80" s="413">
        <f>SUM(C81:C84)</f>
        <v>0</v>
      </c>
      <c r="D80" s="413">
        <f>SUM(D81:D84)</f>
        <v>0</v>
      </c>
      <c r="E80" s="396">
        <f>SUM(E81:E84)</f>
        <v>0</v>
      </c>
    </row>
    <row r="81" spans="1:5" s="569" customFormat="1" ht="12" customHeight="1" x14ac:dyDescent="0.2">
      <c r="A81" s="556" t="s">
        <v>402</v>
      </c>
      <c r="B81" s="424" t="s">
        <v>403</v>
      </c>
      <c r="C81" s="417"/>
      <c r="D81" s="417"/>
      <c r="E81" s="400"/>
    </row>
    <row r="82" spans="1:5" s="569" customFormat="1" ht="12" customHeight="1" x14ac:dyDescent="0.2">
      <c r="A82" s="557" t="s">
        <v>404</v>
      </c>
      <c r="B82" s="425" t="s">
        <v>405</v>
      </c>
      <c r="C82" s="417"/>
      <c r="D82" s="417"/>
      <c r="E82" s="400"/>
    </row>
    <row r="83" spans="1:5" s="569" customFormat="1" ht="12" customHeight="1" x14ac:dyDescent="0.2">
      <c r="A83" s="557" t="s">
        <v>406</v>
      </c>
      <c r="B83" s="425" t="s">
        <v>407</v>
      </c>
      <c r="C83" s="417"/>
      <c r="D83" s="417"/>
      <c r="E83" s="400"/>
    </row>
    <row r="84" spans="1:5" s="569" customFormat="1" ht="12" customHeight="1" thickBot="1" x14ac:dyDescent="0.25">
      <c r="A84" s="558" t="s">
        <v>408</v>
      </c>
      <c r="B84" s="426" t="s">
        <v>409</v>
      </c>
      <c r="C84" s="417"/>
      <c r="D84" s="417"/>
      <c r="E84" s="400"/>
    </row>
    <row r="85" spans="1:5" s="569" customFormat="1" ht="12" customHeight="1" thickBot="1" x14ac:dyDescent="0.2">
      <c r="A85" s="555" t="s">
        <v>410</v>
      </c>
      <c r="B85" s="403" t="s">
        <v>411</v>
      </c>
      <c r="C85" s="438"/>
      <c r="D85" s="438"/>
      <c r="E85" s="439"/>
    </row>
    <row r="86" spans="1:5" s="569" customFormat="1" ht="12" customHeight="1" thickBot="1" x14ac:dyDescent="0.2">
      <c r="A86" s="555" t="s">
        <v>412</v>
      </c>
      <c r="B86" s="549" t="s">
        <v>413</v>
      </c>
      <c r="C86" s="419">
        <f>+C64+C68+C73+C76+C80+C85</f>
        <v>17280048</v>
      </c>
      <c r="D86" s="419">
        <f>+D64+D68+D73+D76+D80+D85</f>
        <v>20759763</v>
      </c>
      <c r="E86" s="432">
        <f>+E64+E68+E73+E76+E80+E85</f>
        <v>20759763</v>
      </c>
    </row>
    <row r="87" spans="1:5" s="569" customFormat="1" ht="12" customHeight="1" thickBot="1" x14ac:dyDescent="0.2">
      <c r="A87" s="559" t="s">
        <v>414</v>
      </c>
      <c r="B87" s="550" t="s">
        <v>551</v>
      </c>
      <c r="C87" s="419">
        <f>+C63+C86</f>
        <v>317709245</v>
      </c>
      <c r="D87" s="419">
        <f>+D63+D86</f>
        <v>282289394</v>
      </c>
      <c r="E87" s="432">
        <f>+E63+E86</f>
        <v>275305170</v>
      </c>
    </row>
    <row r="88" spans="1:5" s="569" customFormat="1" ht="15" customHeight="1" x14ac:dyDescent="0.2">
      <c r="A88" s="524"/>
      <c r="B88" s="525"/>
      <c r="C88" s="540"/>
      <c r="D88" s="540"/>
      <c r="E88" s="540"/>
    </row>
    <row r="89" spans="1:5" ht="13.5" thickBot="1" x14ac:dyDescent="0.25">
      <c r="A89" s="526"/>
      <c r="B89" s="527"/>
      <c r="C89" s="541"/>
      <c r="D89" s="541"/>
      <c r="E89" s="541"/>
    </row>
    <row r="90" spans="1:5" s="568" customFormat="1" ht="16.5" customHeight="1" thickBot="1" x14ac:dyDescent="0.25">
      <c r="A90" s="772" t="s">
        <v>44</v>
      </c>
      <c r="B90" s="773"/>
      <c r="C90" s="773"/>
      <c r="D90" s="773"/>
      <c r="E90" s="774"/>
    </row>
    <row r="91" spans="1:5" s="344" customFormat="1" ht="12" customHeight="1" thickBot="1" x14ac:dyDescent="0.25">
      <c r="A91" s="547" t="s">
        <v>7</v>
      </c>
      <c r="B91" s="385" t="s">
        <v>422</v>
      </c>
      <c r="C91" s="531">
        <f>SUM(C92:C96)</f>
        <v>219717810</v>
      </c>
      <c r="D91" s="531">
        <f>SUM(D92:D96)</f>
        <v>244391027</v>
      </c>
      <c r="E91" s="531">
        <f>SUM(E92:E96)</f>
        <v>244390309</v>
      </c>
    </row>
    <row r="92" spans="1:5" ht="12" customHeight="1" x14ac:dyDescent="0.2">
      <c r="A92" s="560" t="s">
        <v>71</v>
      </c>
      <c r="B92" s="371" t="s">
        <v>37</v>
      </c>
      <c r="C92" s="712">
        <v>68563675</v>
      </c>
      <c r="D92" s="712">
        <v>80935404</v>
      </c>
      <c r="E92" s="713">
        <v>80934686</v>
      </c>
    </row>
    <row r="93" spans="1:5" ht="12" customHeight="1" x14ac:dyDescent="0.2">
      <c r="A93" s="553" t="s">
        <v>72</v>
      </c>
      <c r="B93" s="369" t="s">
        <v>133</v>
      </c>
      <c r="C93" s="695">
        <v>12049000</v>
      </c>
      <c r="D93" s="695">
        <v>13803812</v>
      </c>
      <c r="E93" s="696">
        <v>13803812</v>
      </c>
    </row>
    <row r="94" spans="1:5" ht="12" customHeight="1" x14ac:dyDescent="0.2">
      <c r="A94" s="553" t="s">
        <v>73</v>
      </c>
      <c r="B94" s="369" t="s">
        <v>100</v>
      </c>
      <c r="C94" s="699">
        <v>77136015</v>
      </c>
      <c r="D94" s="699">
        <v>68346397</v>
      </c>
      <c r="E94" s="700">
        <v>68346397</v>
      </c>
    </row>
    <row r="95" spans="1:5" ht="12" customHeight="1" x14ac:dyDescent="0.2">
      <c r="A95" s="553" t="s">
        <v>74</v>
      </c>
      <c r="B95" s="372" t="s">
        <v>134</v>
      </c>
      <c r="C95" s="699">
        <v>9850000</v>
      </c>
      <c r="D95" s="699">
        <v>13579840</v>
      </c>
      <c r="E95" s="700">
        <v>13579840</v>
      </c>
    </row>
    <row r="96" spans="1:5" ht="12" customHeight="1" x14ac:dyDescent="0.2">
      <c r="A96" s="553" t="s">
        <v>83</v>
      </c>
      <c r="B96" s="380" t="s">
        <v>135</v>
      </c>
      <c r="C96" s="699">
        <v>52119120</v>
      </c>
      <c r="D96" s="699">
        <v>67725574</v>
      </c>
      <c r="E96" s="700">
        <v>67725574</v>
      </c>
    </row>
    <row r="97" spans="1:5" ht="12" customHeight="1" x14ac:dyDescent="0.2">
      <c r="A97" s="553" t="s">
        <v>75</v>
      </c>
      <c r="B97" s="369" t="s">
        <v>423</v>
      </c>
      <c r="C97" s="699"/>
      <c r="D97" s="699">
        <v>210131</v>
      </c>
      <c r="E97" s="700">
        <v>210131</v>
      </c>
    </row>
    <row r="98" spans="1:5" ht="12" customHeight="1" x14ac:dyDescent="0.2">
      <c r="A98" s="553" t="s">
        <v>76</v>
      </c>
      <c r="B98" s="392" t="s">
        <v>424</v>
      </c>
      <c r="C98" s="699"/>
      <c r="D98" s="699"/>
      <c r="E98" s="700"/>
    </row>
    <row r="99" spans="1:5" ht="12" customHeight="1" x14ac:dyDescent="0.2">
      <c r="A99" s="553" t="s">
        <v>84</v>
      </c>
      <c r="B99" s="393" t="s">
        <v>425</v>
      </c>
      <c r="C99" s="699"/>
      <c r="D99" s="699"/>
      <c r="E99" s="700"/>
    </row>
    <row r="100" spans="1:5" ht="12" customHeight="1" x14ac:dyDescent="0.2">
      <c r="A100" s="553" t="s">
        <v>85</v>
      </c>
      <c r="B100" s="393" t="s">
        <v>426</v>
      </c>
      <c r="C100" s="699"/>
      <c r="D100" s="699"/>
      <c r="E100" s="700"/>
    </row>
    <row r="101" spans="1:5" ht="12" customHeight="1" x14ac:dyDescent="0.2">
      <c r="A101" s="553" t="s">
        <v>86</v>
      </c>
      <c r="B101" s="392" t="s">
        <v>427</v>
      </c>
      <c r="C101" s="699">
        <v>52119120</v>
      </c>
      <c r="D101" s="699">
        <v>54641091</v>
      </c>
      <c r="E101" s="700">
        <v>54641091</v>
      </c>
    </row>
    <row r="102" spans="1:5" ht="12" customHeight="1" x14ac:dyDescent="0.2">
      <c r="A102" s="553" t="s">
        <v>87</v>
      </c>
      <c r="B102" s="392" t="s">
        <v>428</v>
      </c>
      <c r="C102" s="699"/>
      <c r="D102" s="699"/>
      <c r="E102" s="700"/>
    </row>
    <row r="103" spans="1:5" ht="12" customHeight="1" x14ac:dyDescent="0.2">
      <c r="A103" s="553" t="s">
        <v>89</v>
      </c>
      <c r="B103" s="393" t="s">
        <v>429</v>
      </c>
      <c r="C103" s="699"/>
      <c r="D103" s="699"/>
      <c r="E103" s="700"/>
    </row>
    <row r="104" spans="1:5" ht="12" customHeight="1" x14ac:dyDescent="0.2">
      <c r="A104" s="561" t="s">
        <v>136</v>
      </c>
      <c r="B104" s="394" t="s">
        <v>430</v>
      </c>
      <c r="C104" s="699"/>
      <c r="D104" s="699"/>
      <c r="E104" s="700"/>
    </row>
    <row r="105" spans="1:5" ht="12" customHeight="1" x14ac:dyDescent="0.2">
      <c r="A105" s="553" t="s">
        <v>431</v>
      </c>
      <c r="B105" s="394" t="s">
        <v>432</v>
      </c>
      <c r="C105" s="699"/>
      <c r="D105" s="699"/>
      <c r="E105" s="700"/>
    </row>
    <row r="106" spans="1:5" s="344" customFormat="1" ht="12" customHeight="1" thickBot="1" x14ac:dyDescent="0.25">
      <c r="A106" s="562" t="s">
        <v>433</v>
      </c>
      <c r="B106" s="395" t="s">
        <v>434</v>
      </c>
      <c r="C106" s="714"/>
      <c r="D106" s="714">
        <v>12874352</v>
      </c>
      <c r="E106" s="715">
        <v>12874352</v>
      </c>
    </row>
    <row r="107" spans="1:5" ht="12" customHeight="1" thickBot="1" x14ac:dyDescent="0.25">
      <c r="A107" s="386" t="s">
        <v>8</v>
      </c>
      <c r="B107" s="384" t="s">
        <v>435</v>
      </c>
      <c r="C107" s="407">
        <f>+C108+C110+C112</f>
        <v>97991435</v>
      </c>
      <c r="D107" s="407">
        <f>+D108+D110+D112</f>
        <v>34096508</v>
      </c>
      <c r="E107" s="407">
        <f>+E108+E110+E112</f>
        <v>11098629</v>
      </c>
    </row>
    <row r="108" spans="1:5" ht="12" customHeight="1" x14ac:dyDescent="0.2">
      <c r="A108" s="552" t="s">
        <v>77</v>
      </c>
      <c r="B108" s="369" t="s">
        <v>158</v>
      </c>
      <c r="C108" s="692">
        <v>39991435</v>
      </c>
      <c r="D108" s="692">
        <v>28267208</v>
      </c>
      <c r="E108" s="693">
        <v>5269329</v>
      </c>
    </row>
    <row r="109" spans="1:5" ht="12" customHeight="1" x14ac:dyDescent="0.2">
      <c r="A109" s="552" t="s">
        <v>78</v>
      </c>
      <c r="B109" s="373" t="s">
        <v>436</v>
      </c>
      <c r="C109" s="692"/>
      <c r="D109" s="692"/>
      <c r="E109" s="693"/>
    </row>
    <row r="110" spans="1:5" ht="12" customHeight="1" x14ac:dyDescent="0.2">
      <c r="A110" s="552" t="s">
        <v>79</v>
      </c>
      <c r="B110" s="373" t="s">
        <v>137</v>
      </c>
      <c r="C110" s="695">
        <v>58000000</v>
      </c>
      <c r="D110" s="695">
        <v>5829300</v>
      </c>
      <c r="E110" s="696">
        <v>5829300</v>
      </c>
    </row>
    <row r="111" spans="1:5" ht="12" customHeight="1" x14ac:dyDescent="0.2">
      <c r="A111" s="552" t="s">
        <v>80</v>
      </c>
      <c r="B111" s="373" t="s">
        <v>437</v>
      </c>
      <c r="C111" s="695"/>
      <c r="D111" s="695"/>
      <c r="E111" s="696"/>
    </row>
    <row r="112" spans="1:5" ht="12" customHeight="1" x14ac:dyDescent="0.2">
      <c r="A112" s="552" t="s">
        <v>81</v>
      </c>
      <c r="B112" s="405" t="s">
        <v>160</v>
      </c>
      <c r="C112" s="695"/>
      <c r="D112" s="695"/>
      <c r="E112" s="696"/>
    </row>
    <row r="113" spans="1:5" ht="12" customHeight="1" x14ac:dyDescent="0.2">
      <c r="A113" s="552" t="s">
        <v>88</v>
      </c>
      <c r="B113" s="404" t="s">
        <v>438</v>
      </c>
      <c r="C113" s="695"/>
      <c r="D113" s="695"/>
      <c r="E113" s="696"/>
    </row>
    <row r="114" spans="1:5" ht="12" customHeight="1" x14ac:dyDescent="0.2">
      <c r="A114" s="552" t="s">
        <v>90</v>
      </c>
      <c r="B114" s="420" t="s">
        <v>439</v>
      </c>
      <c r="C114" s="695"/>
      <c r="D114" s="695"/>
      <c r="E114" s="696"/>
    </row>
    <row r="115" spans="1:5" ht="12" customHeight="1" x14ac:dyDescent="0.2">
      <c r="A115" s="552" t="s">
        <v>138</v>
      </c>
      <c r="B115" s="393" t="s">
        <v>426</v>
      </c>
      <c r="C115" s="695"/>
      <c r="D115" s="695"/>
      <c r="E115" s="696"/>
    </row>
    <row r="116" spans="1:5" ht="12" customHeight="1" x14ac:dyDescent="0.2">
      <c r="A116" s="552" t="s">
        <v>139</v>
      </c>
      <c r="B116" s="393" t="s">
        <v>440</v>
      </c>
      <c r="C116" s="695"/>
      <c r="D116" s="695"/>
      <c r="E116" s="696"/>
    </row>
    <row r="117" spans="1:5" ht="12" customHeight="1" x14ac:dyDescent="0.2">
      <c r="A117" s="552" t="s">
        <v>140</v>
      </c>
      <c r="B117" s="393" t="s">
        <v>441</v>
      </c>
      <c r="C117" s="695"/>
      <c r="D117" s="695"/>
      <c r="E117" s="696"/>
    </row>
    <row r="118" spans="1:5" ht="12" customHeight="1" x14ac:dyDescent="0.2">
      <c r="A118" s="552" t="s">
        <v>442</v>
      </c>
      <c r="B118" s="393" t="s">
        <v>429</v>
      </c>
      <c r="C118" s="695"/>
      <c r="D118" s="695"/>
      <c r="E118" s="696"/>
    </row>
    <row r="119" spans="1:5" ht="12" customHeight="1" x14ac:dyDescent="0.2">
      <c r="A119" s="552" t="s">
        <v>443</v>
      </c>
      <c r="B119" s="393" t="s">
        <v>444</v>
      </c>
      <c r="C119" s="695"/>
      <c r="D119" s="695"/>
      <c r="E119" s="696"/>
    </row>
    <row r="120" spans="1:5" ht="12" customHeight="1" thickBot="1" x14ac:dyDescent="0.25">
      <c r="A120" s="561" t="s">
        <v>445</v>
      </c>
      <c r="B120" s="393" t="s">
        <v>446</v>
      </c>
      <c r="C120" s="699"/>
      <c r="D120" s="699"/>
      <c r="E120" s="700"/>
    </row>
    <row r="121" spans="1:5" ht="12" customHeight="1" thickBot="1" x14ac:dyDescent="0.25">
      <c r="A121" s="386" t="s">
        <v>9</v>
      </c>
      <c r="B121" s="389" t="s">
        <v>447</v>
      </c>
      <c r="C121" s="407">
        <f>+C122+C123</f>
        <v>0</v>
      </c>
      <c r="D121" s="407">
        <f>+D122+D123</f>
        <v>0</v>
      </c>
      <c r="E121" s="407">
        <f>+E122+E123</f>
        <v>0</v>
      </c>
    </row>
    <row r="122" spans="1:5" ht="12" customHeight="1" x14ac:dyDescent="0.2">
      <c r="A122" s="552" t="s">
        <v>60</v>
      </c>
      <c r="B122" s="370" t="s">
        <v>46</v>
      </c>
      <c r="C122" s="695"/>
      <c r="D122" s="695"/>
      <c r="E122" s="696"/>
    </row>
    <row r="123" spans="1:5" ht="12" customHeight="1" thickBot="1" x14ac:dyDescent="0.25">
      <c r="A123" s="554" t="s">
        <v>61</v>
      </c>
      <c r="B123" s="373" t="s">
        <v>47</v>
      </c>
      <c r="C123" s="695"/>
      <c r="D123" s="695"/>
      <c r="E123" s="696"/>
    </row>
    <row r="124" spans="1:5" ht="12" customHeight="1" thickBot="1" x14ac:dyDescent="0.25">
      <c r="A124" s="386" t="s">
        <v>10</v>
      </c>
      <c r="B124" s="389" t="s">
        <v>448</v>
      </c>
      <c r="C124" s="407">
        <f>+C91+C107+C121</f>
        <v>317709245</v>
      </c>
      <c r="D124" s="407">
        <f>+D91+D107+D121</f>
        <v>278487535</v>
      </c>
      <c r="E124" s="407">
        <f>+E91+E107+E121</f>
        <v>255488938</v>
      </c>
    </row>
    <row r="125" spans="1:5" ht="12" customHeight="1" thickBot="1" x14ac:dyDescent="0.25">
      <c r="A125" s="386" t="s">
        <v>11</v>
      </c>
      <c r="B125" s="389" t="s">
        <v>553</v>
      </c>
      <c r="C125" s="407">
        <f>+C126+C127+C128</f>
        <v>0</v>
      </c>
      <c r="D125" s="407">
        <f>+D126+D127+D128</f>
        <v>0</v>
      </c>
      <c r="E125" s="407">
        <f>+E126+E127+E128</f>
        <v>0</v>
      </c>
    </row>
    <row r="126" spans="1:5" ht="12" customHeight="1" x14ac:dyDescent="0.2">
      <c r="A126" s="552" t="s">
        <v>64</v>
      </c>
      <c r="B126" s="370" t="s">
        <v>450</v>
      </c>
      <c r="C126" s="695"/>
      <c r="D126" s="695"/>
      <c r="E126" s="696"/>
    </row>
    <row r="127" spans="1:5" ht="12" customHeight="1" x14ac:dyDescent="0.2">
      <c r="A127" s="552" t="s">
        <v>65</v>
      </c>
      <c r="B127" s="370" t="s">
        <v>451</v>
      </c>
      <c r="C127" s="695"/>
      <c r="D127" s="695"/>
      <c r="E127" s="696"/>
    </row>
    <row r="128" spans="1:5" ht="12" customHeight="1" thickBot="1" x14ac:dyDescent="0.25">
      <c r="A128" s="561" t="s">
        <v>66</v>
      </c>
      <c r="B128" s="368" t="s">
        <v>452</v>
      </c>
      <c r="C128" s="695"/>
      <c r="D128" s="695"/>
      <c r="E128" s="696"/>
    </row>
    <row r="129" spans="1:11" ht="12" customHeight="1" thickBot="1" x14ac:dyDescent="0.25">
      <c r="A129" s="386" t="s">
        <v>12</v>
      </c>
      <c r="B129" s="389" t="s">
        <v>453</v>
      </c>
      <c r="C129" s="407">
        <f>+C130+C131+C132+C133</f>
        <v>0</v>
      </c>
      <c r="D129" s="407">
        <f>+D130+D131+D132+D133</f>
        <v>0</v>
      </c>
      <c r="E129" s="407">
        <f>+E130+E131+E132+E133</f>
        <v>0</v>
      </c>
    </row>
    <row r="130" spans="1:11" ht="12" customHeight="1" x14ac:dyDescent="0.2">
      <c r="A130" s="552" t="s">
        <v>67</v>
      </c>
      <c r="B130" s="370" t="s">
        <v>454</v>
      </c>
      <c r="C130" s="695"/>
      <c r="D130" s="695"/>
      <c r="E130" s="696"/>
    </row>
    <row r="131" spans="1:11" ht="12" customHeight="1" x14ac:dyDescent="0.2">
      <c r="A131" s="552" t="s">
        <v>68</v>
      </c>
      <c r="B131" s="370" t="s">
        <v>455</v>
      </c>
      <c r="C131" s="695"/>
      <c r="D131" s="695"/>
      <c r="E131" s="696"/>
    </row>
    <row r="132" spans="1:11" ht="12" customHeight="1" x14ac:dyDescent="0.2">
      <c r="A132" s="552" t="s">
        <v>350</v>
      </c>
      <c r="B132" s="370" t="s">
        <v>456</v>
      </c>
      <c r="C132" s="695"/>
      <c r="D132" s="695"/>
      <c r="E132" s="696"/>
    </row>
    <row r="133" spans="1:11" s="344" customFormat="1" ht="12" customHeight="1" thickBot="1" x14ac:dyDescent="0.25">
      <c r="A133" s="561" t="s">
        <v>352</v>
      </c>
      <c r="B133" s="368" t="s">
        <v>457</v>
      </c>
      <c r="C133" s="699"/>
      <c r="D133" s="699"/>
      <c r="E133" s="700"/>
    </row>
    <row r="134" spans="1:11" ht="13.5" thickBot="1" x14ac:dyDescent="0.25">
      <c r="A134" s="386" t="s">
        <v>13</v>
      </c>
      <c r="B134" s="389" t="s">
        <v>674</v>
      </c>
      <c r="C134" s="536">
        <f>+C135+C136+C137+C139+C138</f>
        <v>0</v>
      </c>
      <c r="D134" s="536">
        <f>+D135+D136+D137+D139+D138</f>
        <v>3801859</v>
      </c>
      <c r="E134" s="536">
        <f>+E135+E136+E137+E139+E138</f>
        <v>3801859</v>
      </c>
      <c r="K134" s="515"/>
    </row>
    <row r="135" spans="1:11" x14ac:dyDescent="0.2">
      <c r="A135" s="552" t="s">
        <v>69</v>
      </c>
      <c r="B135" s="370" t="s">
        <v>459</v>
      </c>
      <c r="C135" s="695"/>
      <c r="D135" s="695"/>
      <c r="E135" s="696"/>
    </row>
    <row r="136" spans="1:11" ht="12" customHeight="1" x14ac:dyDescent="0.2">
      <c r="A136" s="552" t="s">
        <v>70</v>
      </c>
      <c r="B136" s="370" t="s">
        <v>460</v>
      </c>
      <c r="C136" s="695"/>
      <c r="D136" s="695">
        <v>3801859</v>
      </c>
      <c r="E136" s="696">
        <v>3801859</v>
      </c>
    </row>
    <row r="137" spans="1:11" s="344" customFormat="1" ht="12" customHeight="1" x14ac:dyDescent="0.2">
      <c r="A137" s="552" t="s">
        <v>359</v>
      </c>
      <c r="B137" s="370" t="s">
        <v>673</v>
      </c>
      <c r="C137" s="695"/>
      <c r="D137" s="695"/>
      <c r="E137" s="696"/>
    </row>
    <row r="138" spans="1:11" s="344" customFormat="1" ht="12" customHeight="1" x14ac:dyDescent="0.2">
      <c r="A138" s="552" t="s">
        <v>361</v>
      </c>
      <c r="B138" s="370" t="s">
        <v>461</v>
      </c>
      <c r="C138" s="695"/>
      <c r="D138" s="695"/>
      <c r="E138" s="696"/>
    </row>
    <row r="139" spans="1:11" s="344" customFormat="1" ht="12" customHeight="1" thickBot="1" x14ac:dyDescent="0.25">
      <c r="A139" s="561" t="s">
        <v>672</v>
      </c>
      <c r="B139" s="368" t="s">
        <v>462</v>
      </c>
      <c r="C139" s="695"/>
      <c r="D139" s="695"/>
      <c r="E139" s="696"/>
    </row>
    <row r="140" spans="1:11" s="344" customFormat="1" ht="12" customHeight="1" thickBot="1" x14ac:dyDescent="0.25">
      <c r="A140" s="386" t="s">
        <v>14</v>
      </c>
      <c r="B140" s="389" t="s">
        <v>554</v>
      </c>
      <c r="C140" s="538">
        <f>+C141+C142+C143+C144</f>
        <v>0</v>
      </c>
      <c r="D140" s="538">
        <f>+D141+D142+D143+D144</f>
        <v>0</v>
      </c>
      <c r="E140" s="538">
        <f>+E141+E142+E143+E144</f>
        <v>0</v>
      </c>
    </row>
    <row r="141" spans="1:11" s="344" customFormat="1" ht="12" customHeight="1" x14ac:dyDescent="0.2">
      <c r="A141" s="552" t="s">
        <v>131</v>
      </c>
      <c r="B141" s="370" t="s">
        <v>464</v>
      </c>
      <c r="C141" s="695"/>
      <c r="D141" s="695"/>
      <c r="E141" s="696"/>
    </row>
    <row r="142" spans="1:11" s="344" customFormat="1" ht="12" customHeight="1" x14ac:dyDescent="0.2">
      <c r="A142" s="552" t="s">
        <v>132</v>
      </c>
      <c r="B142" s="370" t="s">
        <v>465</v>
      </c>
      <c r="C142" s="695"/>
      <c r="D142" s="695"/>
      <c r="E142" s="696"/>
    </row>
    <row r="143" spans="1:11" s="344" customFormat="1" ht="12" customHeight="1" x14ac:dyDescent="0.2">
      <c r="A143" s="552" t="s">
        <v>159</v>
      </c>
      <c r="B143" s="370" t="s">
        <v>466</v>
      </c>
      <c r="C143" s="695"/>
      <c r="D143" s="695"/>
      <c r="E143" s="696"/>
    </row>
    <row r="144" spans="1:11" ht="12.75" customHeight="1" thickBot="1" x14ac:dyDescent="0.25">
      <c r="A144" s="552" t="s">
        <v>367</v>
      </c>
      <c r="B144" s="370" t="s">
        <v>467</v>
      </c>
      <c r="C144" s="699"/>
      <c r="D144" s="699"/>
      <c r="E144" s="700"/>
    </row>
    <row r="145" spans="1:5" ht="12" customHeight="1" thickBot="1" x14ac:dyDescent="0.25">
      <c r="A145" s="386" t="s">
        <v>15</v>
      </c>
      <c r="B145" s="389" t="s">
        <v>468</v>
      </c>
      <c r="C145" s="551">
        <f>+C125+C129+C134+C140</f>
        <v>0</v>
      </c>
      <c r="D145" s="551">
        <f>+D125+D129+D134+D140</f>
        <v>3801859</v>
      </c>
      <c r="E145" s="551">
        <f>+E125+E129+E134+E140</f>
        <v>3801859</v>
      </c>
    </row>
    <row r="146" spans="1:5" ht="15" customHeight="1" thickBot="1" x14ac:dyDescent="0.25">
      <c r="A146" s="563" t="s">
        <v>16</v>
      </c>
      <c r="B146" s="409" t="s">
        <v>469</v>
      </c>
      <c r="C146" s="551">
        <f>+C124+C145</f>
        <v>317709245</v>
      </c>
      <c r="D146" s="551">
        <f>+D124+D145</f>
        <v>282289394</v>
      </c>
      <c r="E146" s="551">
        <f>+E124+E145</f>
        <v>259290797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528" t="s">
        <v>743</v>
      </c>
      <c r="B148" s="529"/>
      <c r="C148" s="113"/>
      <c r="D148" s="114"/>
      <c r="E148" s="111">
        <v>70</v>
      </c>
    </row>
    <row r="149" spans="1:5" ht="14.25" customHeight="1" thickBot="1" x14ac:dyDescent="0.25">
      <c r="A149" s="528" t="s">
        <v>742</v>
      </c>
      <c r="B149" s="529"/>
      <c r="C149" s="113"/>
      <c r="D149" s="114"/>
      <c r="E149" s="111">
        <v>60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100" workbookViewId="0">
      <selection activeCell="G11" sqref="G11"/>
    </sheetView>
  </sheetViews>
  <sheetFormatPr defaultRowHeight="12.75" x14ac:dyDescent="0.2"/>
  <cols>
    <col min="1" max="1" width="14.83203125" style="543" customWidth="1"/>
    <col min="2" max="2" width="64.6640625" style="544" customWidth="1"/>
    <col min="3" max="5" width="17" style="545" customWidth="1"/>
    <col min="6" max="16384" width="9.33203125" style="32"/>
  </cols>
  <sheetData>
    <row r="1" spans="1:5" s="519" customFormat="1" ht="16.5" customHeight="1" thickBot="1" x14ac:dyDescent="0.25">
      <c r="A1" s="518"/>
      <c r="B1" s="520"/>
      <c r="C1" s="565"/>
      <c r="D1" s="530"/>
      <c r="E1" s="662" t="str">
        <f>+CONCATENATE("6.2. melléklet a ……/",LEFT(ÖSSZEFÜGGÉSEK!A4,4)+1,". (……) önkormányzati rendelethez")</f>
        <v>6.2. melléklet a ……/2017. (……) önkormányzati rendelethez</v>
      </c>
    </row>
    <row r="2" spans="1:5" s="566" customFormat="1" ht="15.75" customHeight="1" x14ac:dyDescent="0.2">
      <c r="A2" s="546" t="s">
        <v>52</v>
      </c>
      <c r="B2" s="775" t="s">
        <v>155</v>
      </c>
      <c r="C2" s="776"/>
      <c r="D2" s="777"/>
      <c r="E2" s="539" t="s">
        <v>41</v>
      </c>
    </row>
    <row r="3" spans="1:5" s="566" customFormat="1" ht="24.75" thickBot="1" x14ac:dyDescent="0.25">
      <c r="A3" s="564" t="s">
        <v>549</v>
      </c>
      <c r="B3" s="778" t="s">
        <v>675</v>
      </c>
      <c r="C3" s="779"/>
      <c r="D3" s="780"/>
      <c r="E3" s="514" t="s">
        <v>48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785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68" customFormat="1" ht="12" customHeight="1" thickBot="1" x14ac:dyDescent="0.25">
      <c r="A8" s="386" t="s">
        <v>7</v>
      </c>
      <c r="B8" s="382" t="s">
        <v>308</v>
      </c>
      <c r="C8" s="689">
        <f>SUM(C9:C14)</f>
        <v>115496197</v>
      </c>
      <c r="D8" s="689">
        <f>SUM(D9:D14)</f>
        <v>132951255</v>
      </c>
      <c r="E8" s="690">
        <f>SUM(E9:E14)</f>
        <v>132951255</v>
      </c>
    </row>
    <row r="9" spans="1:5" s="542" customFormat="1" ht="12" customHeight="1" x14ac:dyDescent="0.2">
      <c r="A9" s="552" t="s">
        <v>71</v>
      </c>
      <c r="B9" s="424" t="s">
        <v>309</v>
      </c>
      <c r="C9" s="692">
        <v>20515337</v>
      </c>
      <c r="D9" s="692">
        <v>21334721</v>
      </c>
      <c r="E9" s="693">
        <v>21334721</v>
      </c>
    </row>
    <row r="10" spans="1:5" s="569" customFormat="1" ht="12" customHeight="1" x14ac:dyDescent="0.2">
      <c r="A10" s="553" t="s">
        <v>72</v>
      </c>
      <c r="B10" s="425" t="s">
        <v>310</v>
      </c>
      <c r="C10" s="695">
        <v>48168900</v>
      </c>
      <c r="D10" s="695">
        <v>48282332</v>
      </c>
      <c r="E10" s="696">
        <v>48282332</v>
      </c>
    </row>
    <row r="11" spans="1:5" s="569" customFormat="1" ht="12" customHeight="1" x14ac:dyDescent="0.2">
      <c r="A11" s="553" t="s">
        <v>73</v>
      </c>
      <c r="B11" s="425" t="s">
        <v>311</v>
      </c>
      <c r="C11" s="695">
        <v>45204560</v>
      </c>
      <c r="D11" s="695">
        <v>43374046</v>
      </c>
      <c r="E11" s="696">
        <v>43374046</v>
      </c>
    </row>
    <row r="12" spans="1:5" s="569" customFormat="1" ht="12" customHeight="1" x14ac:dyDescent="0.2">
      <c r="A12" s="553" t="s">
        <v>74</v>
      </c>
      <c r="B12" s="425" t="s">
        <v>312</v>
      </c>
      <c r="C12" s="695">
        <v>1607400</v>
      </c>
      <c r="D12" s="695">
        <v>1607400</v>
      </c>
      <c r="E12" s="696">
        <v>1607400</v>
      </c>
    </row>
    <row r="13" spans="1:5" s="569" customFormat="1" ht="12" customHeight="1" x14ac:dyDescent="0.2">
      <c r="A13" s="553" t="s">
        <v>107</v>
      </c>
      <c r="B13" s="425" t="s">
        <v>313</v>
      </c>
      <c r="C13" s="695"/>
      <c r="D13" s="695">
        <v>16778626</v>
      </c>
      <c r="E13" s="696">
        <v>16778626</v>
      </c>
    </row>
    <row r="14" spans="1:5" s="542" customFormat="1" ht="12" customHeight="1" thickBot="1" x14ac:dyDescent="0.25">
      <c r="A14" s="554" t="s">
        <v>75</v>
      </c>
      <c r="B14" s="426" t="s">
        <v>314</v>
      </c>
      <c r="C14" s="699"/>
      <c r="D14" s="699">
        <v>1574130</v>
      </c>
      <c r="E14" s="700">
        <v>1574130</v>
      </c>
    </row>
    <row r="15" spans="1:5" s="542" customFormat="1" ht="12" customHeight="1" thickBot="1" x14ac:dyDescent="0.25">
      <c r="A15" s="386" t="s">
        <v>8</v>
      </c>
      <c r="B15" s="403" t="s">
        <v>315</v>
      </c>
      <c r="C15" s="689">
        <f>SUM(C16:C20)</f>
        <v>71971000</v>
      </c>
      <c r="D15" s="689">
        <f>SUM(D16:D20)</f>
        <v>83227156</v>
      </c>
      <c r="E15" s="690">
        <f>SUM(E16:E20)</f>
        <v>83227156</v>
      </c>
    </row>
    <row r="16" spans="1:5" s="542" customFormat="1" ht="12" customHeight="1" x14ac:dyDescent="0.2">
      <c r="A16" s="552" t="s">
        <v>77</v>
      </c>
      <c r="B16" s="424" t="s">
        <v>316</v>
      </c>
      <c r="C16" s="692"/>
      <c r="D16" s="692"/>
      <c r="E16" s="693"/>
    </row>
    <row r="17" spans="1:5" s="542" customFormat="1" ht="12" customHeight="1" x14ac:dyDescent="0.2">
      <c r="A17" s="553" t="s">
        <v>78</v>
      </c>
      <c r="B17" s="425" t="s">
        <v>317</v>
      </c>
      <c r="C17" s="695"/>
      <c r="D17" s="695"/>
      <c r="E17" s="696"/>
    </row>
    <row r="18" spans="1:5" s="542" customFormat="1" ht="12" customHeight="1" x14ac:dyDescent="0.2">
      <c r="A18" s="553" t="s">
        <v>79</v>
      </c>
      <c r="B18" s="425" t="s">
        <v>318</v>
      </c>
      <c r="C18" s="695"/>
      <c r="D18" s="695"/>
      <c r="E18" s="696"/>
    </row>
    <row r="19" spans="1:5" s="542" customFormat="1" ht="12" customHeight="1" x14ac:dyDescent="0.2">
      <c r="A19" s="553" t="s">
        <v>80</v>
      </c>
      <c r="B19" s="425" t="s">
        <v>319</v>
      </c>
      <c r="C19" s="695"/>
      <c r="D19" s="695"/>
      <c r="E19" s="696"/>
    </row>
    <row r="20" spans="1:5" s="542" customFormat="1" ht="12" customHeight="1" x14ac:dyDescent="0.2">
      <c r="A20" s="553" t="s">
        <v>81</v>
      </c>
      <c r="B20" s="425" t="s">
        <v>320</v>
      </c>
      <c r="C20" s="695">
        <v>71971000</v>
      </c>
      <c r="D20" s="695">
        <v>83227156</v>
      </c>
      <c r="E20" s="696">
        <v>83227156</v>
      </c>
    </row>
    <row r="21" spans="1:5" s="569" customFormat="1" ht="12" customHeight="1" thickBot="1" x14ac:dyDescent="0.25">
      <c r="A21" s="554" t="s">
        <v>88</v>
      </c>
      <c r="B21" s="426" t="s">
        <v>321</v>
      </c>
      <c r="C21" s="699"/>
      <c r="D21" s="699"/>
      <c r="E21" s="700"/>
    </row>
    <row r="22" spans="1:5" s="569" customFormat="1" ht="12" customHeight="1" thickBot="1" x14ac:dyDescent="0.25">
      <c r="A22" s="386" t="s">
        <v>9</v>
      </c>
      <c r="B22" s="382" t="s">
        <v>322</v>
      </c>
      <c r="C22" s="689">
        <f>SUM(C23:C27)</f>
        <v>92412000</v>
      </c>
      <c r="D22" s="689">
        <f>SUM(D23:D27)</f>
        <v>0</v>
      </c>
      <c r="E22" s="690">
        <f>SUM(E23:E27)</f>
        <v>0</v>
      </c>
    </row>
    <row r="23" spans="1:5" s="569" customFormat="1" ht="12" customHeight="1" x14ac:dyDescent="0.2">
      <c r="A23" s="552" t="s">
        <v>60</v>
      </c>
      <c r="B23" s="424" t="s">
        <v>323</v>
      </c>
      <c r="C23" s="692"/>
      <c r="D23" s="692"/>
      <c r="E23" s="693"/>
    </row>
    <row r="24" spans="1:5" s="542" customFormat="1" ht="12" customHeight="1" x14ac:dyDescent="0.2">
      <c r="A24" s="553" t="s">
        <v>61</v>
      </c>
      <c r="B24" s="425" t="s">
        <v>324</v>
      </c>
      <c r="C24" s="695"/>
      <c r="D24" s="695"/>
      <c r="E24" s="696"/>
    </row>
    <row r="25" spans="1:5" s="569" customFormat="1" ht="12" customHeight="1" x14ac:dyDescent="0.2">
      <c r="A25" s="553" t="s">
        <v>62</v>
      </c>
      <c r="B25" s="425" t="s">
        <v>325</v>
      </c>
      <c r="C25" s="695"/>
      <c r="D25" s="695"/>
      <c r="E25" s="696"/>
    </row>
    <row r="26" spans="1:5" s="569" customFormat="1" ht="12" customHeight="1" x14ac:dyDescent="0.2">
      <c r="A26" s="553" t="s">
        <v>63</v>
      </c>
      <c r="B26" s="425" t="s">
        <v>326</v>
      </c>
      <c r="C26" s="695"/>
      <c r="D26" s="695"/>
      <c r="E26" s="696"/>
    </row>
    <row r="27" spans="1:5" s="569" customFormat="1" ht="12" customHeight="1" x14ac:dyDescent="0.2">
      <c r="A27" s="553" t="s">
        <v>121</v>
      </c>
      <c r="B27" s="425" t="s">
        <v>327</v>
      </c>
      <c r="C27" s="695">
        <v>92412000</v>
      </c>
      <c r="D27" s="695"/>
      <c r="E27" s="696"/>
    </row>
    <row r="28" spans="1:5" s="569" customFormat="1" ht="12" customHeight="1" thickBot="1" x14ac:dyDescent="0.25">
      <c r="A28" s="554" t="s">
        <v>122</v>
      </c>
      <c r="B28" s="426" t="s">
        <v>328</v>
      </c>
      <c r="C28" s="699"/>
      <c r="D28" s="699"/>
      <c r="E28" s="700"/>
    </row>
    <row r="29" spans="1:5" s="569" customFormat="1" ht="12" customHeight="1" thickBot="1" x14ac:dyDescent="0.25">
      <c r="A29" s="386" t="s">
        <v>123</v>
      </c>
      <c r="B29" s="382" t="s">
        <v>732</v>
      </c>
      <c r="C29" s="701">
        <f>SUM(C30:C35)</f>
        <v>5600000</v>
      </c>
      <c r="D29" s="701">
        <f>SUM(D30:D35)</f>
        <v>9806008</v>
      </c>
      <c r="E29" s="702">
        <f>SUM(E30:E35)</f>
        <v>7135665</v>
      </c>
    </row>
    <row r="30" spans="1:5" s="569" customFormat="1" ht="12" customHeight="1" x14ac:dyDescent="0.2">
      <c r="A30" s="552" t="s">
        <v>329</v>
      </c>
      <c r="B30" s="424" t="s">
        <v>736</v>
      </c>
      <c r="C30" s="692"/>
      <c r="D30" s="692"/>
      <c r="E30" s="693"/>
    </row>
    <row r="31" spans="1:5" s="569" customFormat="1" ht="12" customHeight="1" x14ac:dyDescent="0.2">
      <c r="A31" s="553" t="s">
        <v>330</v>
      </c>
      <c r="B31" s="425" t="s">
        <v>737</v>
      </c>
      <c r="C31" s="695"/>
      <c r="D31" s="695"/>
      <c r="E31" s="696"/>
    </row>
    <row r="32" spans="1:5" s="569" customFormat="1" ht="12" customHeight="1" x14ac:dyDescent="0.2">
      <c r="A32" s="553" t="s">
        <v>331</v>
      </c>
      <c r="B32" s="425" t="s">
        <v>738</v>
      </c>
      <c r="C32" s="695">
        <v>3800000</v>
      </c>
      <c r="D32" s="695">
        <v>6133262</v>
      </c>
      <c r="E32" s="696">
        <v>5148039</v>
      </c>
    </row>
    <row r="33" spans="1:5" s="569" customFormat="1" ht="12" customHeight="1" x14ac:dyDescent="0.2">
      <c r="A33" s="553" t="s">
        <v>733</v>
      </c>
      <c r="B33" s="425" t="s">
        <v>739</v>
      </c>
      <c r="C33" s="695">
        <v>1450000</v>
      </c>
      <c r="D33" s="695">
        <v>2109156</v>
      </c>
      <c r="E33" s="696">
        <v>1723362</v>
      </c>
    </row>
    <row r="34" spans="1:5" s="569" customFormat="1" ht="12" customHeight="1" x14ac:dyDescent="0.2">
      <c r="A34" s="553" t="s">
        <v>734</v>
      </c>
      <c r="B34" s="425" t="s">
        <v>332</v>
      </c>
      <c r="C34" s="695"/>
      <c r="D34" s="695">
        <v>0</v>
      </c>
      <c r="E34" s="696"/>
    </row>
    <row r="35" spans="1:5" s="569" customFormat="1" ht="12" customHeight="1" thickBot="1" x14ac:dyDescent="0.25">
      <c r="A35" s="554" t="s">
        <v>735</v>
      </c>
      <c r="B35" s="405" t="s">
        <v>333</v>
      </c>
      <c r="C35" s="699">
        <v>350000</v>
      </c>
      <c r="D35" s="699">
        <v>1563590</v>
      </c>
      <c r="E35" s="700">
        <v>264264</v>
      </c>
    </row>
    <row r="36" spans="1:5" s="569" customFormat="1" ht="12" customHeight="1" thickBot="1" x14ac:dyDescent="0.25">
      <c r="A36" s="386" t="s">
        <v>11</v>
      </c>
      <c r="B36" s="382" t="s">
        <v>334</v>
      </c>
      <c r="C36" s="689">
        <f>SUM(C37:C46)</f>
        <v>11850000</v>
      </c>
      <c r="D36" s="689">
        <f>SUM(D37:D46)</f>
        <v>33469212</v>
      </c>
      <c r="E36" s="690">
        <f>SUM(E37:E46)</f>
        <v>29155331</v>
      </c>
    </row>
    <row r="37" spans="1:5" s="569" customFormat="1" ht="12" customHeight="1" x14ac:dyDescent="0.2">
      <c r="A37" s="552" t="s">
        <v>64</v>
      </c>
      <c r="B37" s="424" t="s">
        <v>335</v>
      </c>
      <c r="C37" s="692"/>
      <c r="D37" s="692">
        <v>523772</v>
      </c>
      <c r="E37" s="693">
        <v>523772</v>
      </c>
    </row>
    <row r="38" spans="1:5" s="569" customFormat="1" ht="12" customHeight="1" x14ac:dyDescent="0.2">
      <c r="A38" s="553" t="s">
        <v>65</v>
      </c>
      <c r="B38" s="425" t="s">
        <v>336</v>
      </c>
      <c r="C38" s="695">
        <v>6500000</v>
      </c>
      <c r="D38" s="695">
        <v>12591327</v>
      </c>
      <c r="E38" s="696">
        <v>11938983</v>
      </c>
    </row>
    <row r="39" spans="1:5" s="569" customFormat="1" ht="12" customHeight="1" x14ac:dyDescent="0.2">
      <c r="A39" s="553" t="s">
        <v>66</v>
      </c>
      <c r="B39" s="425" t="s">
        <v>337</v>
      </c>
      <c r="C39" s="695"/>
      <c r="D39" s="695">
        <v>798904</v>
      </c>
      <c r="E39" s="696">
        <v>798904</v>
      </c>
    </row>
    <row r="40" spans="1:5" s="569" customFormat="1" ht="12" customHeight="1" x14ac:dyDescent="0.2">
      <c r="A40" s="553" t="s">
        <v>125</v>
      </c>
      <c r="B40" s="425" t="s">
        <v>338</v>
      </c>
      <c r="C40" s="695"/>
      <c r="D40" s="695">
        <v>4179140</v>
      </c>
      <c r="E40" s="696">
        <v>2827720</v>
      </c>
    </row>
    <row r="41" spans="1:5" s="569" customFormat="1" ht="12" customHeight="1" x14ac:dyDescent="0.2">
      <c r="A41" s="553" t="s">
        <v>126</v>
      </c>
      <c r="B41" s="425" t="s">
        <v>339</v>
      </c>
      <c r="C41" s="695">
        <v>1200000</v>
      </c>
      <c r="D41" s="695">
        <v>3964219</v>
      </c>
      <c r="E41" s="696">
        <v>2900676</v>
      </c>
    </row>
    <row r="42" spans="1:5" s="569" customFormat="1" ht="12" customHeight="1" x14ac:dyDescent="0.2">
      <c r="A42" s="553" t="s">
        <v>127</v>
      </c>
      <c r="B42" s="425" t="s">
        <v>340</v>
      </c>
      <c r="C42" s="695">
        <v>1650000</v>
      </c>
      <c r="D42" s="695">
        <v>5749000</v>
      </c>
      <c r="E42" s="696">
        <v>5021559</v>
      </c>
    </row>
    <row r="43" spans="1:5" s="569" customFormat="1" ht="12" customHeight="1" x14ac:dyDescent="0.2">
      <c r="A43" s="553" t="s">
        <v>128</v>
      </c>
      <c r="B43" s="425" t="s">
        <v>341</v>
      </c>
      <c r="C43" s="695"/>
      <c r="D43" s="695"/>
      <c r="E43" s="696"/>
    </row>
    <row r="44" spans="1:5" s="569" customFormat="1" ht="12" customHeight="1" x14ac:dyDescent="0.2">
      <c r="A44" s="553" t="s">
        <v>129</v>
      </c>
      <c r="B44" s="425" t="s">
        <v>342</v>
      </c>
      <c r="C44" s="695"/>
      <c r="D44" s="695"/>
      <c r="E44" s="696"/>
    </row>
    <row r="45" spans="1:5" s="569" customFormat="1" ht="12" customHeight="1" x14ac:dyDescent="0.2">
      <c r="A45" s="553" t="s">
        <v>343</v>
      </c>
      <c r="B45" s="425" t="s">
        <v>344</v>
      </c>
      <c r="C45" s="703"/>
      <c r="D45" s="703"/>
      <c r="E45" s="704"/>
    </row>
    <row r="46" spans="1:5" s="542" customFormat="1" ht="12" customHeight="1" thickBot="1" x14ac:dyDescent="0.25">
      <c r="A46" s="554" t="s">
        <v>345</v>
      </c>
      <c r="B46" s="426" t="s">
        <v>346</v>
      </c>
      <c r="C46" s="705">
        <v>2500000</v>
      </c>
      <c r="D46" s="705">
        <v>5662850</v>
      </c>
      <c r="E46" s="706">
        <v>5143717</v>
      </c>
    </row>
    <row r="47" spans="1:5" s="569" customFormat="1" ht="12" customHeight="1" thickBot="1" x14ac:dyDescent="0.25">
      <c r="A47" s="386" t="s">
        <v>12</v>
      </c>
      <c r="B47" s="382" t="s">
        <v>347</v>
      </c>
      <c r="C47" s="689">
        <f>SUM(C48:C52)</f>
        <v>3100000</v>
      </c>
      <c r="D47" s="689">
        <f>SUM(D48:D52)</f>
        <v>2076000</v>
      </c>
      <c r="E47" s="690">
        <f>SUM(E48:E52)</f>
        <v>2076000</v>
      </c>
    </row>
    <row r="48" spans="1:5" s="569" customFormat="1" ht="12" customHeight="1" x14ac:dyDescent="0.2">
      <c r="A48" s="552" t="s">
        <v>67</v>
      </c>
      <c r="B48" s="424" t="s">
        <v>348</v>
      </c>
      <c r="C48" s="707"/>
      <c r="D48" s="707"/>
      <c r="E48" s="708"/>
    </row>
    <row r="49" spans="1:5" s="569" customFormat="1" ht="12" customHeight="1" x14ac:dyDescent="0.2">
      <c r="A49" s="553" t="s">
        <v>68</v>
      </c>
      <c r="B49" s="425" t="s">
        <v>349</v>
      </c>
      <c r="C49" s="703">
        <v>3100000</v>
      </c>
      <c r="D49" s="703">
        <v>2076000</v>
      </c>
      <c r="E49" s="704">
        <v>2076000</v>
      </c>
    </row>
    <row r="50" spans="1:5" s="569" customFormat="1" ht="12" customHeight="1" x14ac:dyDescent="0.2">
      <c r="A50" s="553" t="s">
        <v>350</v>
      </c>
      <c r="B50" s="425" t="s">
        <v>351</v>
      </c>
      <c r="C50" s="703"/>
      <c r="D50" s="703"/>
      <c r="E50" s="704"/>
    </row>
    <row r="51" spans="1:5" s="569" customFormat="1" ht="12" customHeight="1" x14ac:dyDescent="0.2">
      <c r="A51" s="553" t="s">
        <v>352</v>
      </c>
      <c r="B51" s="425" t="s">
        <v>353</v>
      </c>
      <c r="C51" s="703"/>
      <c r="D51" s="703"/>
      <c r="E51" s="704"/>
    </row>
    <row r="52" spans="1:5" s="569" customFormat="1" ht="12" customHeight="1" thickBot="1" x14ac:dyDescent="0.25">
      <c r="A52" s="554" t="s">
        <v>354</v>
      </c>
      <c r="B52" s="426" t="s">
        <v>355</v>
      </c>
      <c r="C52" s="705"/>
      <c r="D52" s="705"/>
      <c r="E52" s="706"/>
    </row>
    <row r="53" spans="1:5" s="569" customFormat="1" ht="12" customHeight="1" thickBot="1" x14ac:dyDescent="0.25">
      <c r="A53" s="386" t="s">
        <v>130</v>
      </c>
      <c r="B53" s="382" t="s">
        <v>356</v>
      </c>
      <c r="C53" s="689">
        <f>SUM(C54:C56)</f>
        <v>0</v>
      </c>
      <c r="D53" s="689">
        <f>SUM(D54:D56)</f>
        <v>0</v>
      </c>
      <c r="E53" s="690">
        <f>SUM(E54:E56)</f>
        <v>0</v>
      </c>
    </row>
    <row r="54" spans="1:5" s="542" customFormat="1" ht="12" customHeight="1" x14ac:dyDescent="0.2">
      <c r="A54" s="552" t="s">
        <v>69</v>
      </c>
      <c r="B54" s="424" t="s">
        <v>357</v>
      </c>
      <c r="C54" s="692"/>
      <c r="D54" s="692"/>
      <c r="E54" s="693"/>
    </row>
    <row r="55" spans="1:5" s="542" customFormat="1" ht="12" customHeight="1" x14ac:dyDescent="0.2">
      <c r="A55" s="553" t="s">
        <v>70</v>
      </c>
      <c r="B55" s="425" t="s">
        <v>358</v>
      </c>
      <c r="C55" s="695"/>
      <c r="D55" s="695"/>
      <c r="E55" s="696"/>
    </row>
    <row r="56" spans="1:5" s="542" customFormat="1" ht="12" customHeight="1" x14ac:dyDescent="0.2">
      <c r="A56" s="553" t="s">
        <v>359</v>
      </c>
      <c r="B56" s="425" t="s">
        <v>360</v>
      </c>
      <c r="C56" s="695"/>
      <c r="D56" s="695"/>
      <c r="E56" s="696"/>
    </row>
    <row r="57" spans="1:5" s="542" customFormat="1" ht="12" customHeight="1" thickBot="1" x14ac:dyDescent="0.25">
      <c r="A57" s="554" t="s">
        <v>361</v>
      </c>
      <c r="B57" s="426" t="s">
        <v>362</v>
      </c>
      <c r="C57" s="699"/>
      <c r="D57" s="699"/>
      <c r="E57" s="700"/>
    </row>
    <row r="58" spans="1:5" s="569" customFormat="1" ht="12" customHeight="1" thickBot="1" x14ac:dyDescent="0.25">
      <c r="A58" s="386" t="s">
        <v>14</v>
      </c>
      <c r="B58" s="403" t="s">
        <v>363</v>
      </c>
      <c r="C58" s="689">
        <f>SUM(C59:C61)</f>
        <v>0</v>
      </c>
      <c r="D58" s="689">
        <f>SUM(D59:D61)</f>
        <v>0</v>
      </c>
      <c r="E58" s="690">
        <f>SUM(E59:E61)</f>
        <v>0</v>
      </c>
    </row>
    <row r="59" spans="1:5" s="569" customFormat="1" ht="12" customHeight="1" x14ac:dyDescent="0.2">
      <c r="A59" s="552" t="s">
        <v>131</v>
      </c>
      <c r="B59" s="424" t="s">
        <v>364</v>
      </c>
      <c r="C59" s="703"/>
      <c r="D59" s="703"/>
      <c r="E59" s="704"/>
    </row>
    <row r="60" spans="1:5" s="569" customFormat="1" ht="12" customHeight="1" x14ac:dyDescent="0.2">
      <c r="A60" s="553" t="s">
        <v>132</v>
      </c>
      <c r="B60" s="425" t="s">
        <v>552</v>
      </c>
      <c r="C60" s="703"/>
      <c r="D60" s="703"/>
      <c r="E60" s="704"/>
    </row>
    <row r="61" spans="1:5" s="569" customFormat="1" ht="12" customHeight="1" x14ac:dyDescent="0.2">
      <c r="A61" s="553" t="s">
        <v>159</v>
      </c>
      <c r="B61" s="425" t="s">
        <v>366</v>
      </c>
      <c r="C61" s="703"/>
      <c r="D61" s="703"/>
      <c r="E61" s="704"/>
    </row>
    <row r="62" spans="1:5" s="569" customFormat="1" ht="12" customHeight="1" thickBot="1" x14ac:dyDescent="0.25">
      <c r="A62" s="554" t="s">
        <v>367</v>
      </c>
      <c r="B62" s="426" t="s">
        <v>368</v>
      </c>
      <c r="C62" s="703"/>
      <c r="D62" s="703"/>
      <c r="E62" s="704"/>
    </row>
    <row r="63" spans="1:5" s="569" customFormat="1" ht="12" customHeight="1" thickBot="1" x14ac:dyDescent="0.25">
      <c r="A63" s="386" t="s">
        <v>15</v>
      </c>
      <c r="B63" s="382" t="s">
        <v>369</v>
      </c>
      <c r="C63" s="701">
        <f>+C8+C15+C22+C29+C36+C47+C53+C58</f>
        <v>300429197</v>
      </c>
      <c r="D63" s="701">
        <f>+D8+D15+D22+D29+D36+D47+D53+D58</f>
        <v>261529631</v>
      </c>
      <c r="E63" s="702">
        <f>+E8+E15+E22+E29+E36+E47+E53+E58</f>
        <v>254545407</v>
      </c>
    </row>
    <row r="64" spans="1:5" s="569" customFormat="1" ht="12" customHeight="1" thickBot="1" x14ac:dyDescent="0.2">
      <c r="A64" s="555" t="s">
        <v>550</v>
      </c>
      <c r="B64" s="403" t="s">
        <v>371</v>
      </c>
      <c r="C64" s="689">
        <f>SUM(C65:C67)</f>
        <v>0</v>
      </c>
      <c r="D64" s="689">
        <f>SUM(D65:D67)</f>
        <v>0</v>
      </c>
      <c r="E64" s="690">
        <f>SUM(E65:E67)</f>
        <v>0</v>
      </c>
    </row>
    <row r="65" spans="1:5" s="569" customFormat="1" ht="12" customHeight="1" x14ac:dyDescent="0.2">
      <c r="A65" s="552" t="s">
        <v>372</v>
      </c>
      <c r="B65" s="424" t="s">
        <v>373</v>
      </c>
      <c r="C65" s="703"/>
      <c r="D65" s="703"/>
      <c r="E65" s="704"/>
    </row>
    <row r="66" spans="1:5" s="569" customFormat="1" ht="12" customHeight="1" x14ac:dyDescent="0.2">
      <c r="A66" s="553" t="s">
        <v>374</v>
      </c>
      <c r="B66" s="425" t="s">
        <v>375</v>
      </c>
      <c r="C66" s="703"/>
      <c r="D66" s="703"/>
      <c r="E66" s="704"/>
    </row>
    <row r="67" spans="1:5" s="569" customFormat="1" ht="12" customHeight="1" thickBot="1" x14ac:dyDescent="0.25">
      <c r="A67" s="554" t="s">
        <v>376</v>
      </c>
      <c r="B67" s="548" t="s">
        <v>377</v>
      </c>
      <c r="C67" s="703"/>
      <c r="D67" s="703"/>
      <c r="E67" s="704"/>
    </row>
    <row r="68" spans="1:5" s="569" customFormat="1" ht="12" customHeight="1" thickBot="1" x14ac:dyDescent="0.2">
      <c r="A68" s="555" t="s">
        <v>378</v>
      </c>
      <c r="B68" s="403" t="s">
        <v>379</v>
      </c>
      <c r="C68" s="689">
        <f>SUM(C69:C72)</f>
        <v>0</v>
      </c>
      <c r="D68" s="689">
        <f>SUM(D69:D72)</f>
        <v>0</v>
      </c>
      <c r="E68" s="690">
        <f>SUM(E69:E72)</f>
        <v>0</v>
      </c>
    </row>
    <row r="69" spans="1:5" s="569" customFormat="1" ht="12" customHeight="1" x14ac:dyDescent="0.2">
      <c r="A69" s="552" t="s">
        <v>108</v>
      </c>
      <c r="B69" s="424" t="s">
        <v>380</v>
      </c>
      <c r="C69" s="703"/>
      <c r="D69" s="703"/>
      <c r="E69" s="704"/>
    </row>
    <row r="70" spans="1:5" s="569" customFormat="1" ht="12" customHeight="1" x14ac:dyDescent="0.2">
      <c r="A70" s="553" t="s">
        <v>109</v>
      </c>
      <c r="B70" s="425" t="s">
        <v>381</v>
      </c>
      <c r="C70" s="703"/>
      <c r="D70" s="703"/>
      <c r="E70" s="704"/>
    </row>
    <row r="71" spans="1:5" s="569" customFormat="1" ht="12" customHeight="1" x14ac:dyDescent="0.2">
      <c r="A71" s="553" t="s">
        <v>382</v>
      </c>
      <c r="B71" s="425" t="s">
        <v>383</v>
      </c>
      <c r="C71" s="703"/>
      <c r="D71" s="703"/>
      <c r="E71" s="704"/>
    </row>
    <row r="72" spans="1:5" s="569" customFormat="1" ht="12" customHeight="1" thickBot="1" x14ac:dyDescent="0.25">
      <c r="A72" s="554" t="s">
        <v>384</v>
      </c>
      <c r="B72" s="426" t="s">
        <v>385</v>
      </c>
      <c r="C72" s="703"/>
      <c r="D72" s="703"/>
      <c r="E72" s="704"/>
    </row>
    <row r="73" spans="1:5" s="569" customFormat="1" ht="12" customHeight="1" thickBot="1" x14ac:dyDescent="0.2">
      <c r="A73" s="555" t="s">
        <v>386</v>
      </c>
      <c r="B73" s="403" t="s">
        <v>387</v>
      </c>
      <c r="C73" s="689">
        <f>SUM(C74:C75)</f>
        <v>17280048</v>
      </c>
      <c r="D73" s="689">
        <f>SUM(D74:D75)</f>
        <v>16856000</v>
      </c>
      <c r="E73" s="690">
        <f>SUM(E74:E75)</f>
        <v>16856000</v>
      </c>
    </row>
    <row r="74" spans="1:5" s="569" customFormat="1" ht="12" customHeight="1" x14ac:dyDescent="0.2">
      <c r="A74" s="552" t="s">
        <v>388</v>
      </c>
      <c r="B74" s="424" t="s">
        <v>389</v>
      </c>
      <c r="C74" s="703">
        <v>17280048</v>
      </c>
      <c r="D74" s="703">
        <v>16856000</v>
      </c>
      <c r="E74" s="704">
        <v>16856000</v>
      </c>
    </row>
    <row r="75" spans="1:5" s="569" customFormat="1" ht="12" customHeight="1" thickBot="1" x14ac:dyDescent="0.25">
      <c r="A75" s="554" t="s">
        <v>390</v>
      </c>
      <c r="B75" s="426" t="s">
        <v>391</v>
      </c>
      <c r="C75" s="703"/>
      <c r="D75" s="703"/>
      <c r="E75" s="704"/>
    </row>
    <row r="76" spans="1:5" s="569" customFormat="1" ht="12" customHeight="1" thickBot="1" x14ac:dyDescent="0.2">
      <c r="A76" s="555" t="s">
        <v>392</v>
      </c>
      <c r="B76" s="403" t="s">
        <v>393</v>
      </c>
      <c r="C76" s="689">
        <f>SUM(C77:C79)</f>
        <v>0</v>
      </c>
      <c r="D76" s="689">
        <f>SUM(D77:D79)</f>
        <v>3903763</v>
      </c>
      <c r="E76" s="690">
        <f>SUM(E77:E79)</f>
        <v>3903763</v>
      </c>
    </row>
    <row r="77" spans="1:5" s="569" customFormat="1" ht="12" customHeight="1" x14ac:dyDescent="0.2">
      <c r="A77" s="552" t="s">
        <v>394</v>
      </c>
      <c r="B77" s="424" t="s">
        <v>395</v>
      </c>
      <c r="C77" s="703"/>
      <c r="D77" s="703">
        <v>3903763</v>
      </c>
      <c r="E77" s="704">
        <v>3903763</v>
      </c>
    </row>
    <row r="78" spans="1:5" s="569" customFormat="1" ht="12" customHeight="1" x14ac:dyDescent="0.2">
      <c r="A78" s="553" t="s">
        <v>396</v>
      </c>
      <c r="B78" s="425" t="s">
        <v>397</v>
      </c>
      <c r="C78" s="703"/>
      <c r="D78" s="703"/>
      <c r="E78" s="704"/>
    </row>
    <row r="79" spans="1:5" s="569" customFormat="1" ht="12" customHeight="1" thickBot="1" x14ac:dyDescent="0.25">
      <c r="A79" s="554" t="s">
        <v>398</v>
      </c>
      <c r="B79" s="426" t="s">
        <v>399</v>
      </c>
      <c r="C79" s="703"/>
      <c r="D79" s="703"/>
      <c r="E79" s="704"/>
    </row>
    <row r="80" spans="1:5" s="569" customFormat="1" ht="12" customHeight="1" thickBot="1" x14ac:dyDescent="0.2">
      <c r="A80" s="555" t="s">
        <v>400</v>
      </c>
      <c r="B80" s="403" t="s">
        <v>401</v>
      </c>
      <c r="C80" s="689">
        <f>SUM(C81:C84)</f>
        <v>0</v>
      </c>
      <c r="D80" s="689">
        <f>SUM(D81:D84)</f>
        <v>0</v>
      </c>
      <c r="E80" s="690">
        <f>SUM(E81:E84)</f>
        <v>0</v>
      </c>
    </row>
    <row r="81" spans="1:5" s="569" customFormat="1" ht="12" customHeight="1" x14ac:dyDescent="0.2">
      <c r="A81" s="556" t="s">
        <v>402</v>
      </c>
      <c r="B81" s="424" t="s">
        <v>403</v>
      </c>
      <c r="C81" s="703"/>
      <c r="D81" s="703"/>
      <c r="E81" s="704"/>
    </row>
    <row r="82" spans="1:5" s="569" customFormat="1" ht="12" customHeight="1" x14ac:dyDescent="0.2">
      <c r="A82" s="557" t="s">
        <v>404</v>
      </c>
      <c r="B82" s="425" t="s">
        <v>405</v>
      </c>
      <c r="C82" s="703"/>
      <c r="D82" s="703"/>
      <c r="E82" s="704"/>
    </row>
    <row r="83" spans="1:5" s="569" customFormat="1" ht="12" customHeight="1" x14ac:dyDescent="0.2">
      <c r="A83" s="557" t="s">
        <v>406</v>
      </c>
      <c r="B83" s="425" t="s">
        <v>407</v>
      </c>
      <c r="C83" s="703"/>
      <c r="D83" s="703"/>
      <c r="E83" s="704"/>
    </row>
    <row r="84" spans="1:5" s="569" customFormat="1" ht="12" customHeight="1" thickBot="1" x14ac:dyDescent="0.25">
      <c r="A84" s="558" t="s">
        <v>408</v>
      </c>
      <c r="B84" s="426" t="s">
        <v>409</v>
      </c>
      <c r="C84" s="703"/>
      <c r="D84" s="703"/>
      <c r="E84" s="704"/>
    </row>
    <row r="85" spans="1:5" s="569" customFormat="1" ht="12" customHeight="1" thickBot="1" x14ac:dyDescent="0.2">
      <c r="A85" s="555" t="s">
        <v>410</v>
      </c>
      <c r="B85" s="403" t="s">
        <v>411</v>
      </c>
      <c r="C85" s="709"/>
      <c r="D85" s="709"/>
      <c r="E85" s="710"/>
    </row>
    <row r="86" spans="1:5" s="569" customFormat="1" ht="12" customHeight="1" thickBot="1" x14ac:dyDescent="0.2">
      <c r="A86" s="555" t="s">
        <v>412</v>
      </c>
      <c r="B86" s="549" t="s">
        <v>413</v>
      </c>
      <c r="C86" s="701">
        <f>+C64+C68+C73+C76+C80+C85</f>
        <v>17280048</v>
      </c>
      <c r="D86" s="701">
        <f>+D64+D68+D73+D76+D80+D85</f>
        <v>20759763</v>
      </c>
      <c r="E86" s="702">
        <f>+E64+E68+E73+E76+E80+E85</f>
        <v>20759763</v>
      </c>
    </row>
    <row r="87" spans="1:5" s="569" customFormat="1" ht="12" customHeight="1" thickBot="1" x14ac:dyDescent="0.2">
      <c r="A87" s="559" t="s">
        <v>414</v>
      </c>
      <c r="B87" s="550" t="s">
        <v>551</v>
      </c>
      <c r="C87" s="701">
        <f>+C63+C86</f>
        <v>317709245</v>
      </c>
      <c r="D87" s="701">
        <f>+D63+D86</f>
        <v>282289394</v>
      </c>
      <c r="E87" s="702">
        <f>+E63+E86</f>
        <v>275305170</v>
      </c>
    </row>
    <row r="88" spans="1:5" s="569" customFormat="1" ht="15" customHeight="1" x14ac:dyDescent="0.2">
      <c r="A88" s="524"/>
      <c r="B88" s="525"/>
      <c r="C88" s="540"/>
      <c r="D88" s="540"/>
      <c r="E88" s="540"/>
    </row>
    <row r="89" spans="1:5" ht="13.5" thickBot="1" x14ac:dyDescent="0.25">
      <c r="A89" s="526"/>
      <c r="B89" s="527"/>
      <c r="C89" s="541"/>
      <c r="D89" s="541"/>
      <c r="E89" s="541"/>
    </row>
    <row r="90" spans="1:5" s="568" customFormat="1" ht="16.5" customHeight="1" thickBot="1" x14ac:dyDescent="0.25">
      <c r="A90" s="772" t="s">
        <v>44</v>
      </c>
      <c r="B90" s="773"/>
      <c r="C90" s="773"/>
      <c r="D90" s="773"/>
      <c r="E90" s="774"/>
    </row>
    <row r="91" spans="1:5" s="344" customFormat="1" ht="12" customHeight="1" thickBot="1" x14ac:dyDescent="0.25">
      <c r="A91" s="547" t="s">
        <v>7</v>
      </c>
      <c r="B91" s="385" t="s">
        <v>422</v>
      </c>
      <c r="C91" s="531">
        <f>SUM(C92:C96)</f>
        <v>219717810</v>
      </c>
      <c r="D91" s="531">
        <f>SUM(D92:D96)</f>
        <v>244391027</v>
      </c>
      <c r="E91" s="531">
        <f>SUM(E92:E96)</f>
        <v>244390309</v>
      </c>
    </row>
    <row r="92" spans="1:5" ht="12" customHeight="1" x14ac:dyDescent="0.2">
      <c r="A92" s="560" t="s">
        <v>71</v>
      </c>
      <c r="B92" s="371" t="s">
        <v>37</v>
      </c>
      <c r="C92" s="712">
        <v>68563675</v>
      </c>
      <c r="D92" s="712">
        <v>80935404</v>
      </c>
      <c r="E92" s="713">
        <v>80934686</v>
      </c>
    </row>
    <row r="93" spans="1:5" ht="12" customHeight="1" x14ac:dyDescent="0.2">
      <c r="A93" s="553" t="s">
        <v>72</v>
      </c>
      <c r="B93" s="369" t="s">
        <v>133</v>
      </c>
      <c r="C93" s="695">
        <v>12049000</v>
      </c>
      <c r="D93" s="695">
        <v>13803812</v>
      </c>
      <c r="E93" s="696">
        <v>13803812</v>
      </c>
    </row>
    <row r="94" spans="1:5" ht="12" customHeight="1" x14ac:dyDescent="0.2">
      <c r="A94" s="553" t="s">
        <v>73</v>
      </c>
      <c r="B94" s="369" t="s">
        <v>100</v>
      </c>
      <c r="C94" s="699">
        <v>77136015</v>
      </c>
      <c r="D94" s="699">
        <v>68346397</v>
      </c>
      <c r="E94" s="700">
        <v>68346397</v>
      </c>
    </row>
    <row r="95" spans="1:5" ht="12" customHeight="1" x14ac:dyDescent="0.2">
      <c r="A95" s="553" t="s">
        <v>74</v>
      </c>
      <c r="B95" s="372" t="s">
        <v>134</v>
      </c>
      <c r="C95" s="699">
        <v>9850000</v>
      </c>
      <c r="D95" s="699">
        <v>13579840</v>
      </c>
      <c r="E95" s="700">
        <v>13579840</v>
      </c>
    </row>
    <row r="96" spans="1:5" ht="12" customHeight="1" x14ac:dyDescent="0.2">
      <c r="A96" s="553" t="s">
        <v>83</v>
      </c>
      <c r="B96" s="380" t="s">
        <v>135</v>
      </c>
      <c r="C96" s="699">
        <v>52119120</v>
      </c>
      <c r="D96" s="699">
        <v>67725574</v>
      </c>
      <c r="E96" s="700">
        <v>67725574</v>
      </c>
    </row>
    <row r="97" spans="1:5" ht="12" customHeight="1" x14ac:dyDescent="0.2">
      <c r="A97" s="553" t="s">
        <v>75</v>
      </c>
      <c r="B97" s="369" t="s">
        <v>423</v>
      </c>
      <c r="C97" s="699"/>
      <c r="D97" s="699">
        <v>210131</v>
      </c>
      <c r="E97" s="700">
        <v>210131</v>
      </c>
    </row>
    <row r="98" spans="1:5" ht="12" customHeight="1" x14ac:dyDescent="0.2">
      <c r="A98" s="553" t="s">
        <v>76</v>
      </c>
      <c r="B98" s="392" t="s">
        <v>424</v>
      </c>
      <c r="C98" s="699"/>
      <c r="D98" s="699"/>
      <c r="E98" s="700"/>
    </row>
    <row r="99" spans="1:5" ht="12" customHeight="1" x14ac:dyDescent="0.2">
      <c r="A99" s="553" t="s">
        <v>84</v>
      </c>
      <c r="B99" s="393" t="s">
        <v>425</v>
      </c>
      <c r="C99" s="699"/>
      <c r="D99" s="699"/>
      <c r="E99" s="700"/>
    </row>
    <row r="100" spans="1:5" ht="12" customHeight="1" x14ac:dyDescent="0.2">
      <c r="A100" s="553" t="s">
        <v>85</v>
      </c>
      <c r="B100" s="393" t="s">
        <v>426</v>
      </c>
      <c r="C100" s="699"/>
      <c r="D100" s="699"/>
      <c r="E100" s="700"/>
    </row>
    <row r="101" spans="1:5" ht="12" customHeight="1" x14ac:dyDescent="0.2">
      <c r="A101" s="553" t="s">
        <v>86</v>
      </c>
      <c r="B101" s="392" t="s">
        <v>427</v>
      </c>
      <c r="C101" s="699">
        <v>52119120</v>
      </c>
      <c r="D101" s="699">
        <v>54641091</v>
      </c>
      <c r="E101" s="700">
        <v>54641091</v>
      </c>
    </row>
    <row r="102" spans="1:5" ht="12" customHeight="1" x14ac:dyDescent="0.2">
      <c r="A102" s="553" t="s">
        <v>87</v>
      </c>
      <c r="B102" s="392" t="s">
        <v>428</v>
      </c>
      <c r="C102" s="699"/>
      <c r="D102" s="699"/>
      <c r="E102" s="700"/>
    </row>
    <row r="103" spans="1:5" ht="12" customHeight="1" x14ac:dyDescent="0.2">
      <c r="A103" s="553" t="s">
        <v>89</v>
      </c>
      <c r="B103" s="393" t="s">
        <v>429</v>
      </c>
      <c r="C103" s="699"/>
      <c r="D103" s="699"/>
      <c r="E103" s="700"/>
    </row>
    <row r="104" spans="1:5" ht="12" customHeight="1" x14ac:dyDescent="0.2">
      <c r="A104" s="561" t="s">
        <v>136</v>
      </c>
      <c r="B104" s="394" t="s">
        <v>430</v>
      </c>
      <c r="C104" s="699"/>
      <c r="D104" s="699"/>
      <c r="E104" s="700"/>
    </row>
    <row r="105" spans="1:5" ht="12" customHeight="1" x14ac:dyDescent="0.2">
      <c r="A105" s="553" t="s">
        <v>431</v>
      </c>
      <c r="B105" s="394" t="s">
        <v>432</v>
      </c>
      <c r="C105" s="699"/>
      <c r="D105" s="699"/>
      <c r="E105" s="700"/>
    </row>
    <row r="106" spans="1:5" s="344" customFormat="1" ht="12" customHeight="1" thickBot="1" x14ac:dyDescent="0.25">
      <c r="A106" s="562" t="s">
        <v>433</v>
      </c>
      <c r="B106" s="395" t="s">
        <v>434</v>
      </c>
      <c r="C106" s="714"/>
      <c r="D106" s="714">
        <v>12874352</v>
      </c>
      <c r="E106" s="715">
        <v>12874352</v>
      </c>
    </row>
    <row r="107" spans="1:5" ht="12" customHeight="1" thickBot="1" x14ac:dyDescent="0.25">
      <c r="A107" s="386" t="s">
        <v>8</v>
      </c>
      <c r="B107" s="384" t="s">
        <v>435</v>
      </c>
      <c r="C107" s="717">
        <f>+C108+C110+C112</f>
        <v>97991435</v>
      </c>
      <c r="D107" s="717">
        <f>+D108+D110+D112</f>
        <v>34096508</v>
      </c>
      <c r="E107" s="717">
        <f>+E108+E110+E112</f>
        <v>11098629</v>
      </c>
    </row>
    <row r="108" spans="1:5" ht="12" customHeight="1" x14ac:dyDescent="0.2">
      <c r="A108" s="552" t="s">
        <v>77</v>
      </c>
      <c r="B108" s="369" t="s">
        <v>158</v>
      </c>
      <c r="C108" s="692">
        <v>39991435</v>
      </c>
      <c r="D108" s="692">
        <v>28267208</v>
      </c>
      <c r="E108" s="693">
        <v>5269329</v>
      </c>
    </row>
    <row r="109" spans="1:5" ht="12" customHeight="1" x14ac:dyDescent="0.2">
      <c r="A109" s="552" t="s">
        <v>78</v>
      </c>
      <c r="B109" s="373" t="s">
        <v>436</v>
      </c>
      <c r="C109" s="692"/>
      <c r="D109" s="692"/>
      <c r="E109" s="693"/>
    </row>
    <row r="110" spans="1:5" ht="12" customHeight="1" x14ac:dyDescent="0.2">
      <c r="A110" s="552" t="s">
        <v>79</v>
      </c>
      <c r="B110" s="373" t="s">
        <v>137</v>
      </c>
      <c r="C110" s="695">
        <v>58000000</v>
      </c>
      <c r="D110" s="695">
        <v>5829300</v>
      </c>
      <c r="E110" s="696">
        <v>5829300</v>
      </c>
    </row>
    <row r="111" spans="1:5" ht="12" customHeight="1" x14ac:dyDescent="0.2">
      <c r="A111" s="552" t="s">
        <v>80</v>
      </c>
      <c r="B111" s="373" t="s">
        <v>437</v>
      </c>
      <c r="C111" s="695"/>
      <c r="D111" s="695"/>
      <c r="E111" s="696"/>
    </row>
    <row r="112" spans="1:5" ht="12" customHeight="1" x14ac:dyDescent="0.2">
      <c r="A112" s="552" t="s">
        <v>81</v>
      </c>
      <c r="B112" s="405" t="s">
        <v>160</v>
      </c>
      <c r="C112" s="695"/>
      <c r="D112" s="695"/>
      <c r="E112" s="696"/>
    </row>
    <row r="113" spans="1:5" ht="12" customHeight="1" x14ac:dyDescent="0.2">
      <c r="A113" s="552" t="s">
        <v>88</v>
      </c>
      <c r="B113" s="404" t="s">
        <v>438</v>
      </c>
      <c r="C113" s="695"/>
      <c r="D113" s="695"/>
      <c r="E113" s="696"/>
    </row>
    <row r="114" spans="1:5" ht="12" customHeight="1" x14ac:dyDescent="0.2">
      <c r="A114" s="552" t="s">
        <v>90</v>
      </c>
      <c r="B114" s="420" t="s">
        <v>439</v>
      </c>
      <c r="C114" s="695"/>
      <c r="D114" s="695"/>
      <c r="E114" s="696"/>
    </row>
    <row r="115" spans="1:5" ht="12" customHeight="1" x14ac:dyDescent="0.2">
      <c r="A115" s="552" t="s">
        <v>138</v>
      </c>
      <c r="B115" s="393" t="s">
        <v>426</v>
      </c>
      <c r="C115" s="695"/>
      <c r="D115" s="695"/>
      <c r="E115" s="696"/>
    </row>
    <row r="116" spans="1:5" ht="12" customHeight="1" x14ac:dyDescent="0.2">
      <c r="A116" s="552" t="s">
        <v>139</v>
      </c>
      <c r="B116" s="393" t="s">
        <v>440</v>
      </c>
      <c r="C116" s="695"/>
      <c r="D116" s="695"/>
      <c r="E116" s="696"/>
    </row>
    <row r="117" spans="1:5" ht="12" customHeight="1" x14ac:dyDescent="0.2">
      <c r="A117" s="552" t="s">
        <v>140</v>
      </c>
      <c r="B117" s="393" t="s">
        <v>441</v>
      </c>
      <c r="C117" s="695"/>
      <c r="D117" s="695"/>
      <c r="E117" s="696"/>
    </row>
    <row r="118" spans="1:5" ht="12" customHeight="1" x14ac:dyDescent="0.2">
      <c r="A118" s="552" t="s">
        <v>442</v>
      </c>
      <c r="B118" s="393" t="s">
        <v>429</v>
      </c>
      <c r="C118" s="695"/>
      <c r="D118" s="695"/>
      <c r="E118" s="696"/>
    </row>
    <row r="119" spans="1:5" ht="12" customHeight="1" x14ac:dyDescent="0.2">
      <c r="A119" s="552" t="s">
        <v>443</v>
      </c>
      <c r="B119" s="393" t="s">
        <v>444</v>
      </c>
      <c r="C119" s="695"/>
      <c r="D119" s="695"/>
      <c r="E119" s="696"/>
    </row>
    <row r="120" spans="1:5" ht="12" customHeight="1" thickBot="1" x14ac:dyDescent="0.25">
      <c r="A120" s="561" t="s">
        <v>445</v>
      </c>
      <c r="B120" s="393" t="s">
        <v>446</v>
      </c>
      <c r="C120" s="699"/>
      <c r="D120" s="699"/>
      <c r="E120" s="700"/>
    </row>
    <row r="121" spans="1:5" ht="12" customHeight="1" thickBot="1" x14ac:dyDescent="0.25">
      <c r="A121" s="386" t="s">
        <v>9</v>
      </c>
      <c r="B121" s="389" t="s">
        <v>447</v>
      </c>
      <c r="C121" s="717">
        <f>+C122+C123</f>
        <v>0</v>
      </c>
      <c r="D121" s="717">
        <f>+D122+D123</f>
        <v>0</v>
      </c>
      <c r="E121" s="717">
        <f>+E122+E123</f>
        <v>0</v>
      </c>
    </row>
    <row r="122" spans="1:5" ht="12" customHeight="1" x14ac:dyDescent="0.2">
      <c r="A122" s="552" t="s">
        <v>60</v>
      </c>
      <c r="B122" s="370" t="s">
        <v>46</v>
      </c>
      <c r="C122" s="695"/>
      <c r="D122" s="695"/>
      <c r="E122" s="696"/>
    </row>
    <row r="123" spans="1:5" ht="12" customHeight="1" thickBot="1" x14ac:dyDescent="0.25">
      <c r="A123" s="554" t="s">
        <v>61</v>
      </c>
      <c r="B123" s="373" t="s">
        <v>47</v>
      </c>
      <c r="C123" s="695"/>
      <c r="D123" s="695"/>
      <c r="E123" s="696"/>
    </row>
    <row r="124" spans="1:5" ht="12" customHeight="1" thickBot="1" x14ac:dyDescent="0.25">
      <c r="A124" s="386" t="s">
        <v>10</v>
      </c>
      <c r="B124" s="389" t="s">
        <v>448</v>
      </c>
      <c r="C124" s="717">
        <f>+C91+C107+C121</f>
        <v>317709245</v>
      </c>
      <c r="D124" s="717">
        <f>+D91+D107+D121</f>
        <v>278487535</v>
      </c>
      <c r="E124" s="717">
        <f>+E91+E107+E121</f>
        <v>255488938</v>
      </c>
    </row>
    <row r="125" spans="1:5" ht="12" customHeight="1" thickBot="1" x14ac:dyDescent="0.25">
      <c r="A125" s="386" t="s">
        <v>11</v>
      </c>
      <c r="B125" s="389" t="s">
        <v>553</v>
      </c>
      <c r="C125" s="717">
        <f>+C126+C127+C128</f>
        <v>0</v>
      </c>
      <c r="D125" s="717">
        <f>+D126+D127+D128</f>
        <v>0</v>
      </c>
      <c r="E125" s="717">
        <f>+E126+E127+E128</f>
        <v>0</v>
      </c>
    </row>
    <row r="126" spans="1:5" ht="12" customHeight="1" x14ac:dyDescent="0.2">
      <c r="A126" s="552" t="s">
        <v>64</v>
      </c>
      <c r="B126" s="370" t="s">
        <v>450</v>
      </c>
      <c r="C126" s="695"/>
      <c r="D126" s="695"/>
      <c r="E126" s="696"/>
    </row>
    <row r="127" spans="1:5" ht="12" customHeight="1" x14ac:dyDescent="0.2">
      <c r="A127" s="552" t="s">
        <v>65</v>
      </c>
      <c r="B127" s="370" t="s">
        <v>451</v>
      </c>
      <c r="C127" s="695"/>
      <c r="D127" s="695"/>
      <c r="E127" s="696"/>
    </row>
    <row r="128" spans="1:5" ht="12" customHeight="1" thickBot="1" x14ac:dyDescent="0.25">
      <c r="A128" s="561" t="s">
        <v>66</v>
      </c>
      <c r="B128" s="368" t="s">
        <v>452</v>
      </c>
      <c r="C128" s="695"/>
      <c r="D128" s="695"/>
      <c r="E128" s="696"/>
    </row>
    <row r="129" spans="1:11" ht="12" customHeight="1" thickBot="1" x14ac:dyDescent="0.25">
      <c r="A129" s="386" t="s">
        <v>12</v>
      </c>
      <c r="B129" s="389" t="s">
        <v>453</v>
      </c>
      <c r="C129" s="717">
        <f>+C130+C131+C132+C133</f>
        <v>0</v>
      </c>
      <c r="D129" s="717">
        <f>+D130+D131+D132+D133</f>
        <v>0</v>
      </c>
      <c r="E129" s="717">
        <f>+E130+E131+E132+E133</f>
        <v>0</v>
      </c>
    </row>
    <row r="130" spans="1:11" ht="12" customHeight="1" x14ac:dyDescent="0.2">
      <c r="A130" s="552" t="s">
        <v>67</v>
      </c>
      <c r="B130" s="370" t="s">
        <v>454</v>
      </c>
      <c r="C130" s="695"/>
      <c r="D130" s="695"/>
      <c r="E130" s="696"/>
    </row>
    <row r="131" spans="1:11" ht="12" customHeight="1" x14ac:dyDescent="0.2">
      <c r="A131" s="552" t="s">
        <v>68</v>
      </c>
      <c r="B131" s="370" t="s">
        <v>455</v>
      </c>
      <c r="C131" s="695"/>
      <c r="D131" s="695"/>
      <c r="E131" s="696"/>
    </row>
    <row r="132" spans="1:11" ht="12" customHeight="1" x14ac:dyDescent="0.2">
      <c r="A132" s="552" t="s">
        <v>350</v>
      </c>
      <c r="B132" s="370" t="s">
        <v>456</v>
      </c>
      <c r="C132" s="695"/>
      <c r="D132" s="695"/>
      <c r="E132" s="696"/>
    </row>
    <row r="133" spans="1:11" s="344" customFormat="1" ht="12" customHeight="1" thickBot="1" x14ac:dyDescent="0.25">
      <c r="A133" s="561" t="s">
        <v>352</v>
      </c>
      <c r="B133" s="368" t="s">
        <v>457</v>
      </c>
      <c r="C133" s="699"/>
      <c r="D133" s="699"/>
      <c r="E133" s="700"/>
    </row>
    <row r="134" spans="1:11" ht="13.5" thickBot="1" x14ac:dyDescent="0.25">
      <c r="A134" s="386" t="s">
        <v>13</v>
      </c>
      <c r="B134" s="389" t="s">
        <v>674</v>
      </c>
      <c r="C134" s="536">
        <f>+C135+C136+C137+C139+C138</f>
        <v>0</v>
      </c>
      <c r="D134" s="536">
        <f>+D135+D136+D137+D139+D138</f>
        <v>3801859</v>
      </c>
      <c r="E134" s="536">
        <f>+E135+E136+E137+E139+E138</f>
        <v>3801859</v>
      </c>
      <c r="K134" s="515"/>
    </row>
    <row r="135" spans="1:11" x14ac:dyDescent="0.2">
      <c r="A135" s="552" t="s">
        <v>69</v>
      </c>
      <c r="B135" s="370" t="s">
        <v>459</v>
      </c>
      <c r="C135" s="695"/>
      <c r="D135" s="695"/>
      <c r="E135" s="696"/>
    </row>
    <row r="136" spans="1:11" ht="12" customHeight="1" x14ac:dyDescent="0.2">
      <c r="A136" s="552" t="s">
        <v>70</v>
      </c>
      <c r="B136" s="370" t="s">
        <v>460</v>
      </c>
      <c r="C136" s="695"/>
      <c r="D136" s="695">
        <v>3801859</v>
      </c>
      <c r="E136" s="696">
        <v>3801859</v>
      </c>
    </row>
    <row r="137" spans="1:11" ht="12" customHeight="1" x14ac:dyDescent="0.2">
      <c r="A137" s="552" t="s">
        <v>359</v>
      </c>
      <c r="B137" s="370" t="s">
        <v>673</v>
      </c>
      <c r="C137" s="695"/>
      <c r="D137" s="695"/>
      <c r="E137" s="696"/>
    </row>
    <row r="138" spans="1:11" s="344" customFormat="1" ht="12" customHeight="1" x14ac:dyDescent="0.2">
      <c r="A138" s="552" t="s">
        <v>361</v>
      </c>
      <c r="B138" s="370" t="s">
        <v>461</v>
      </c>
      <c r="C138" s="695"/>
      <c r="D138" s="695"/>
      <c r="E138" s="696"/>
    </row>
    <row r="139" spans="1:11" s="344" customFormat="1" ht="12" customHeight="1" thickBot="1" x14ac:dyDescent="0.25">
      <c r="A139" s="561" t="s">
        <v>672</v>
      </c>
      <c r="B139" s="368" t="s">
        <v>462</v>
      </c>
      <c r="C139" s="695"/>
      <c r="D139" s="695"/>
      <c r="E139" s="696"/>
    </row>
    <row r="140" spans="1:11" s="344" customFormat="1" ht="12" customHeight="1" thickBot="1" x14ac:dyDescent="0.25">
      <c r="A140" s="386" t="s">
        <v>14</v>
      </c>
      <c r="B140" s="389" t="s">
        <v>554</v>
      </c>
      <c r="C140" s="538">
        <f>+C141+C142+C143+C144</f>
        <v>0</v>
      </c>
      <c r="D140" s="538">
        <f>+D141+D142+D143+D144</f>
        <v>0</v>
      </c>
      <c r="E140" s="538">
        <f>+E141+E142+E143+E144</f>
        <v>0</v>
      </c>
    </row>
    <row r="141" spans="1:11" s="344" customFormat="1" ht="12" customHeight="1" x14ac:dyDescent="0.2">
      <c r="A141" s="552" t="s">
        <v>131</v>
      </c>
      <c r="B141" s="370" t="s">
        <v>464</v>
      </c>
      <c r="C141" s="695"/>
      <c r="D141" s="695"/>
      <c r="E141" s="696"/>
    </row>
    <row r="142" spans="1:11" s="344" customFormat="1" ht="12" customHeight="1" x14ac:dyDescent="0.2">
      <c r="A142" s="552" t="s">
        <v>132</v>
      </c>
      <c r="B142" s="370" t="s">
        <v>465</v>
      </c>
      <c r="C142" s="695"/>
      <c r="D142" s="695"/>
      <c r="E142" s="696"/>
    </row>
    <row r="143" spans="1:11" s="344" customFormat="1" ht="12" customHeight="1" x14ac:dyDescent="0.2">
      <c r="A143" s="552" t="s">
        <v>159</v>
      </c>
      <c r="B143" s="370" t="s">
        <v>466</v>
      </c>
      <c r="C143" s="695"/>
      <c r="D143" s="695"/>
      <c r="E143" s="696"/>
    </row>
    <row r="144" spans="1:11" ht="12.75" customHeight="1" thickBot="1" x14ac:dyDescent="0.25">
      <c r="A144" s="552" t="s">
        <v>367</v>
      </c>
      <c r="B144" s="370" t="s">
        <v>467</v>
      </c>
      <c r="C144" s="699"/>
      <c r="D144" s="699"/>
      <c r="E144" s="700"/>
    </row>
    <row r="145" spans="1:5" ht="12" customHeight="1" thickBot="1" x14ac:dyDescent="0.25">
      <c r="A145" s="386" t="s">
        <v>15</v>
      </c>
      <c r="B145" s="389" t="s">
        <v>468</v>
      </c>
      <c r="C145" s="551">
        <f>+C125+C129+C134+C140</f>
        <v>0</v>
      </c>
      <c r="D145" s="551">
        <f>+D125+D129+D134+D140</f>
        <v>3801859</v>
      </c>
      <c r="E145" s="551">
        <f>+E125+E129+E134+E140</f>
        <v>3801859</v>
      </c>
    </row>
    <row r="146" spans="1:5" ht="15" customHeight="1" thickBot="1" x14ac:dyDescent="0.25">
      <c r="A146" s="563" t="s">
        <v>16</v>
      </c>
      <c r="B146" s="409" t="s">
        <v>469</v>
      </c>
      <c r="C146" s="551">
        <f>+C124+C145</f>
        <v>317709245</v>
      </c>
      <c r="D146" s="551">
        <f>+D124+D145</f>
        <v>282289394</v>
      </c>
      <c r="E146" s="551">
        <f>+E124+E145</f>
        <v>259290797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680" t="s">
        <v>743</v>
      </c>
      <c r="B148" s="681"/>
      <c r="C148" s="113"/>
      <c r="D148" s="114"/>
      <c r="E148" s="111">
        <v>70</v>
      </c>
    </row>
    <row r="149" spans="1:5" ht="14.25" customHeight="1" thickBot="1" x14ac:dyDescent="0.25">
      <c r="A149" s="682" t="s">
        <v>742</v>
      </c>
      <c r="B149" s="683"/>
      <c r="C149" s="113"/>
      <c r="D149" s="114"/>
      <c r="E149" s="111">
        <v>60</v>
      </c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zoomScaleNormal="100" zoomScaleSheetLayoutView="100" workbookViewId="0">
      <selection activeCell="J11" sqref="J11"/>
    </sheetView>
  </sheetViews>
  <sheetFormatPr defaultRowHeight="12.75" x14ac:dyDescent="0.2"/>
  <cols>
    <col min="1" max="1" width="14.83203125" style="543" customWidth="1"/>
    <col min="2" max="2" width="65.33203125" style="544" customWidth="1"/>
    <col min="3" max="5" width="17" style="545" customWidth="1"/>
    <col min="6" max="16384" width="9.33203125" style="32"/>
  </cols>
  <sheetData>
    <row r="1" spans="1:5" s="519" customFormat="1" ht="16.5" customHeight="1" thickBot="1" x14ac:dyDescent="0.25">
      <c r="A1" s="518"/>
      <c r="B1" s="520"/>
      <c r="C1" s="565"/>
      <c r="D1" s="530"/>
      <c r="E1" s="565" t="str">
        <f>+CONCATENATE("6.3. melléklet a ……/",LEFT(ÖSSZEFÜGGÉSEK!A4,4)+1,". (……) önkormányzati rendelethez")</f>
        <v>6.3. melléklet a ……/2017. (……) önkormányzati rendelethez</v>
      </c>
    </row>
    <row r="2" spans="1:5" s="566" customFormat="1" ht="15.75" customHeight="1" x14ac:dyDescent="0.2">
      <c r="A2" s="546" t="s">
        <v>52</v>
      </c>
      <c r="B2" s="775" t="s">
        <v>155</v>
      </c>
      <c r="C2" s="776"/>
      <c r="D2" s="777"/>
      <c r="E2" s="539" t="s">
        <v>41</v>
      </c>
    </row>
    <row r="3" spans="1:5" s="566" customFormat="1" ht="24.75" thickBot="1" x14ac:dyDescent="0.25">
      <c r="A3" s="564" t="s">
        <v>549</v>
      </c>
      <c r="B3" s="778" t="s">
        <v>676</v>
      </c>
      <c r="C3" s="779"/>
      <c r="D3" s="780"/>
      <c r="E3" s="514" t="s">
        <v>49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785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68" customFormat="1" ht="12" customHeight="1" thickBot="1" x14ac:dyDescent="0.25">
      <c r="A8" s="386" t="s">
        <v>7</v>
      </c>
      <c r="B8" s="382" t="s">
        <v>308</v>
      </c>
      <c r="C8" s="413">
        <f>SUM(C9:C14)</f>
        <v>0</v>
      </c>
      <c r="D8" s="413">
        <f>SUM(D9:D14)</f>
        <v>0</v>
      </c>
      <c r="E8" s="396">
        <f>SUM(E9:E14)</f>
        <v>0</v>
      </c>
    </row>
    <row r="9" spans="1:5" s="542" customFormat="1" ht="12" customHeight="1" x14ac:dyDescent="0.2">
      <c r="A9" s="552" t="s">
        <v>71</v>
      </c>
      <c r="B9" s="424" t="s">
        <v>309</v>
      </c>
      <c r="C9" s="415"/>
      <c r="D9" s="415"/>
      <c r="E9" s="398"/>
    </row>
    <row r="10" spans="1:5" s="569" customFormat="1" ht="12" customHeight="1" x14ac:dyDescent="0.2">
      <c r="A10" s="553" t="s">
        <v>72</v>
      </c>
      <c r="B10" s="425" t="s">
        <v>310</v>
      </c>
      <c r="C10" s="414"/>
      <c r="D10" s="414"/>
      <c r="E10" s="397"/>
    </row>
    <row r="11" spans="1:5" s="569" customFormat="1" ht="12" customHeight="1" x14ac:dyDescent="0.2">
      <c r="A11" s="553" t="s">
        <v>73</v>
      </c>
      <c r="B11" s="425" t="s">
        <v>311</v>
      </c>
      <c r="C11" s="414"/>
      <c r="D11" s="414"/>
      <c r="E11" s="397"/>
    </row>
    <row r="12" spans="1:5" s="569" customFormat="1" ht="12" customHeight="1" x14ac:dyDescent="0.2">
      <c r="A12" s="553" t="s">
        <v>74</v>
      </c>
      <c r="B12" s="425" t="s">
        <v>312</v>
      </c>
      <c r="C12" s="414"/>
      <c r="D12" s="414"/>
      <c r="E12" s="397"/>
    </row>
    <row r="13" spans="1:5" s="569" customFormat="1" ht="12" customHeight="1" x14ac:dyDescent="0.2">
      <c r="A13" s="553" t="s">
        <v>107</v>
      </c>
      <c r="B13" s="425" t="s">
        <v>313</v>
      </c>
      <c r="C13" s="414"/>
      <c r="D13" s="414"/>
      <c r="E13" s="397"/>
    </row>
    <row r="14" spans="1:5" s="542" customFormat="1" ht="12" customHeight="1" thickBot="1" x14ac:dyDescent="0.25">
      <c r="A14" s="554" t="s">
        <v>75</v>
      </c>
      <c r="B14" s="426" t="s">
        <v>314</v>
      </c>
      <c r="C14" s="416"/>
      <c r="D14" s="416"/>
      <c r="E14" s="399"/>
    </row>
    <row r="15" spans="1:5" s="542" customFormat="1" ht="12" customHeight="1" thickBot="1" x14ac:dyDescent="0.25">
      <c r="A15" s="386" t="s">
        <v>8</v>
      </c>
      <c r="B15" s="403" t="s">
        <v>315</v>
      </c>
      <c r="C15" s="413">
        <f>SUM(C16:C20)</f>
        <v>0</v>
      </c>
      <c r="D15" s="413">
        <f>SUM(D16:D20)</f>
        <v>0</v>
      </c>
      <c r="E15" s="396">
        <f>SUM(E16:E20)</f>
        <v>0</v>
      </c>
    </row>
    <row r="16" spans="1:5" s="542" customFormat="1" ht="12" customHeight="1" x14ac:dyDescent="0.2">
      <c r="A16" s="552" t="s">
        <v>77</v>
      </c>
      <c r="B16" s="424" t="s">
        <v>316</v>
      </c>
      <c r="C16" s="415"/>
      <c r="D16" s="415"/>
      <c r="E16" s="398"/>
    </row>
    <row r="17" spans="1:5" s="542" customFormat="1" ht="12" customHeight="1" x14ac:dyDescent="0.2">
      <c r="A17" s="553" t="s">
        <v>78</v>
      </c>
      <c r="B17" s="425" t="s">
        <v>317</v>
      </c>
      <c r="C17" s="414"/>
      <c r="D17" s="414"/>
      <c r="E17" s="397"/>
    </row>
    <row r="18" spans="1:5" s="542" customFormat="1" ht="12" customHeight="1" x14ac:dyDescent="0.2">
      <c r="A18" s="553" t="s">
        <v>79</v>
      </c>
      <c r="B18" s="425" t="s">
        <v>318</v>
      </c>
      <c r="C18" s="414"/>
      <c r="D18" s="414"/>
      <c r="E18" s="397"/>
    </row>
    <row r="19" spans="1:5" s="542" customFormat="1" ht="12" customHeight="1" x14ac:dyDescent="0.2">
      <c r="A19" s="553" t="s">
        <v>80</v>
      </c>
      <c r="B19" s="425" t="s">
        <v>319</v>
      </c>
      <c r="C19" s="414"/>
      <c r="D19" s="414"/>
      <c r="E19" s="397"/>
    </row>
    <row r="20" spans="1:5" s="542" customFormat="1" ht="12" customHeight="1" x14ac:dyDescent="0.2">
      <c r="A20" s="553" t="s">
        <v>81</v>
      </c>
      <c r="B20" s="425" t="s">
        <v>320</v>
      </c>
      <c r="C20" s="414"/>
      <c r="D20" s="414"/>
      <c r="E20" s="397"/>
    </row>
    <row r="21" spans="1:5" s="569" customFormat="1" ht="12" customHeight="1" thickBot="1" x14ac:dyDescent="0.25">
      <c r="A21" s="554" t="s">
        <v>88</v>
      </c>
      <c r="B21" s="426" t="s">
        <v>321</v>
      </c>
      <c r="C21" s="416"/>
      <c r="D21" s="416"/>
      <c r="E21" s="399"/>
    </row>
    <row r="22" spans="1:5" s="569" customFormat="1" ht="12" customHeight="1" thickBot="1" x14ac:dyDescent="0.25">
      <c r="A22" s="386" t="s">
        <v>9</v>
      </c>
      <c r="B22" s="382" t="s">
        <v>322</v>
      </c>
      <c r="C22" s="413">
        <f>SUM(C23:C27)</f>
        <v>0</v>
      </c>
      <c r="D22" s="413">
        <f>SUM(D23:D27)</f>
        <v>0</v>
      </c>
      <c r="E22" s="396">
        <f>SUM(E23:E27)</f>
        <v>0</v>
      </c>
    </row>
    <row r="23" spans="1:5" s="569" customFormat="1" ht="12" customHeight="1" x14ac:dyDescent="0.2">
      <c r="A23" s="552" t="s">
        <v>60</v>
      </c>
      <c r="B23" s="424" t="s">
        <v>323</v>
      </c>
      <c r="C23" s="415"/>
      <c r="D23" s="415"/>
      <c r="E23" s="398"/>
    </row>
    <row r="24" spans="1:5" s="542" customFormat="1" ht="12" customHeight="1" x14ac:dyDescent="0.2">
      <c r="A24" s="553" t="s">
        <v>61</v>
      </c>
      <c r="B24" s="425" t="s">
        <v>324</v>
      </c>
      <c r="C24" s="414"/>
      <c r="D24" s="414"/>
      <c r="E24" s="397"/>
    </row>
    <row r="25" spans="1:5" s="569" customFormat="1" ht="12" customHeight="1" x14ac:dyDescent="0.2">
      <c r="A25" s="553" t="s">
        <v>62</v>
      </c>
      <c r="B25" s="425" t="s">
        <v>325</v>
      </c>
      <c r="C25" s="414"/>
      <c r="D25" s="414"/>
      <c r="E25" s="397"/>
    </row>
    <row r="26" spans="1:5" s="569" customFormat="1" ht="12" customHeight="1" x14ac:dyDescent="0.2">
      <c r="A26" s="553" t="s">
        <v>63</v>
      </c>
      <c r="B26" s="425" t="s">
        <v>326</v>
      </c>
      <c r="C26" s="414"/>
      <c r="D26" s="414"/>
      <c r="E26" s="397"/>
    </row>
    <row r="27" spans="1:5" s="569" customFormat="1" ht="12" customHeight="1" x14ac:dyDescent="0.2">
      <c r="A27" s="553" t="s">
        <v>121</v>
      </c>
      <c r="B27" s="425" t="s">
        <v>327</v>
      </c>
      <c r="C27" s="414"/>
      <c r="D27" s="414"/>
      <c r="E27" s="397"/>
    </row>
    <row r="28" spans="1:5" s="569" customFormat="1" ht="12" customHeight="1" thickBot="1" x14ac:dyDescent="0.25">
      <c r="A28" s="554" t="s">
        <v>122</v>
      </c>
      <c r="B28" s="426" t="s">
        <v>328</v>
      </c>
      <c r="C28" s="416"/>
      <c r="D28" s="416"/>
      <c r="E28" s="399"/>
    </row>
    <row r="29" spans="1:5" s="569" customFormat="1" ht="12" customHeight="1" thickBot="1" x14ac:dyDescent="0.25">
      <c r="A29" s="386" t="s">
        <v>123</v>
      </c>
      <c r="B29" s="382" t="s">
        <v>732</v>
      </c>
      <c r="C29" s="419">
        <f>SUM(C30:C35)</f>
        <v>0</v>
      </c>
      <c r="D29" s="419">
        <f>SUM(D30:D35)</f>
        <v>0</v>
      </c>
      <c r="E29" s="432">
        <f>SUM(E30:E35)</f>
        <v>0</v>
      </c>
    </row>
    <row r="30" spans="1:5" s="569" customFormat="1" ht="12" customHeight="1" x14ac:dyDescent="0.2">
      <c r="A30" s="552" t="s">
        <v>329</v>
      </c>
      <c r="B30" s="424" t="s">
        <v>736</v>
      </c>
      <c r="C30" s="415"/>
      <c r="D30" s="415">
        <f>+D31+D32</f>
        <v>0</v>
      </c>
      <c r="E30" s="398">
        <f>+E31+E32</f>
        <v>0</v>
      </c>
    </row>
    <row r="31" spans="1:5" s="569" customFormat="1" ht="12" customHeight="1" x14ac:dyDescent="0.2">
      <c r="A31" s="553" t="s">
        <v>330</v>
      </c>
      <c r="B31" s="425" t="s">
        <v>737</v>
      </c>
      <c r="C31" s="414"/>
      <c r="D31" s="414"/>
      <c r="E31" s="397"/>
    </row>
    <row r="32" spans="1:5" s="569" customFormat="1" ht="12" customHeight="1" x14ac:dyDescent="0.2">
      <c r="A32" s="553" t="s">
        <v>331</v>
      </c>
      <c r="B32" s="425" t="s">
        <v>738</v>
      </c>
      <c r="C32" s="414"/>
      <c r="D32" s="414"/>
      <c r="E32" s="397"/>
    </row>
    <row r="33" spans="1:5" s="569" customFormat="1" ht="12" customHeight="1" x14ac:dyDescent="0.2">
      <c r="A33" s="553" t="s">
        <v>733</v>
      </c>
      <c r="B33" s="425" t="s">
        <v>739</v>
      </c>
      <c r="C33" s="414"/>
      <c r="D33" s="414"/>
      <c r="E33" s="397"/>
    </row>
    <row r="34" spans="1:5" s="569" customFormat="1" ht="12" customHeight="1" x14ac:dyDescent="0.2">
      <c r="A34" s="553" t="s">
        <v>734</v>
      </c>
      <c r="B34" s="425" t="s">
        <v>332</v>
      </c>
      <c r="C34" s="414"/>
      <c r="D34" s="414"/>
      <c r="E34" s="397"/>
    </row>
    <row r="35" spans="1:5" s="569" customFormat="1" ht="12" customHeight="1" thickBot="1" x14ac:dyDescent="0.25">
      <c r="A35" s="554" t="s">
        <v>735</v>
      </c>
      <c r="B35" s="405" t="s">
        <v>333</v>
      </c>
      <c r="C35" s="416"/>
      <c r="D35" s="416"/>
      <c r="E35" s="399"/>
    </row>
    <row r="36" spans="1:5" s="569" customFormat="1" ht="12" customHeight="1" thickBot="1" x14ac:dyDescent="0.25">
      <c r="A36" s="386" t="s">
        <v>11</v>
      </c>
      <c r="B36" s="382" t="s">
        <v>334</v>
      </c>
      <c r="C36" s="413">
        <f>SUM(C37:C46)</f>
        <v>0</v>
      </c>
      <c r="D36" s="413">
        <f>SUM(D37:D46)</f>
        <v>0</v>
      </c>
      <c r="E36" s="396">
        <f>SUM(E37:E46)</f>
        <v>0</v>
      </c>
    </row>
    <row r="37" spans="1:5" s="569" customFormat="1" ht="12" customHeight="1" x14ac:dyDescent="0.2">
      <c r="A37" s="552" t="s">
        <v>64</v>
      </c>
      <c r="B37" s="424" t="s">
        <v>335</v>
      </c>
      <c r="C37" s="415"/>
      <c r="D37" s="415"/>
      <c r="E37" s="398"/>
    </row>
    <row r="38" spans="1:5" s="569" customFormat="1" ht="12" customHeight="1" x14ac:dyDescent="0.2">
      <c r="A38" s="553" t="s">
        <v>65</v>
      </c>
      <c r="B38" s="425" t="s">
        <v>336</v>
      </c>
      <c r="C38" s="414"/>
      <c r="D38" s="414"/>
      <c r="E38" s="397"/>
    </row>
    <row r="39" spans="1:5" s="569" customFormat="1" ht="12" customHeight="1" x14ac:dyDescent="0.2">
      <c r="A39" s="553" t="s">
        <v>66</v>
      </c>
      <c r="B39" s="425" t="s">
        <v>337</v>
      </c>
      <c r="C39" s="414"/>
      <c r="D39" s="414"/>
      <c r="E39" s="397"/>
    </row>
    <row r="40" spans="1:5" s="569" customFormat="1" ht="12" customHeight="1" x14ac:dyDescent="0.2">
      <c r="A40" s="553" t="s">
        <v>125</v>
      </c>
      <c r="B40" s="425" t="s">
        <v>338</v>
      </c>
      <c r="C40" s="414"/>
      <c r="D40" s="414"/>
      <c r="E40" s="397"/>
    </row>
    <row r="41" spans="1:5" s="569" customFormat="1" ht="12" customHeight="1" x14ac:dyDescent="0.2">
      <c r="A41" s="553" t="s">
        <v>126</v>
      </c>
      <c r="B41" s="425" t="s">
        <v>339</v>
      </c>
      <c r="C41" s="414"/>
      <c r="D41" s="414"/>
      <c r="E41" s="397"/>
    </row>
    <row r="42" spans="1:5" s="569" customFormat="1" ht="12" customHeight="1" x14ac:dyDescent="0.2">
      <c r="A42" s="553" t="s">
        <v>127</v>
      </c>
      <c r="B42" s="425" t="s">
        <v>340</v>
      </c>
      <c r="C42" s="414"/>
      <c r="D42" s="414"/>
      <c r="E42" s="397"/>
    </row>
    <row r="43" spans="1:5" s="569" customFormat="1" ht="12" customHeight="1" x14ac:dyDescent="0.2">
      <c r="A43" s="553" t="s">
        <v>128</v>
      </c>
      <c r="B43" s="425" t="s">
        <v>341</v>
      </c>
      <c r="C43" s="414"/>
      <c r="D43" s="414"/>
      <c r="E43" s="397"/>
    </row>
    <row r="44" spans="1:5" s="569" customFormat="1" ht="12" customHeight="1" x14ac:dyDescent="0.2">
      <c r="A44" s="553" t="s">
        <v>129</v>
      </c>
      <c r="B44" s="425" t="s">
        <v>342</v>
      </c>
      <c r="C44" s="414"/>
      <c r="D44" s="414"/>
      <c r="E44" s="397"/>
    </row>
    <row r="45" spans="1:5" s="569" customFormat="1" ht="12" customHeight="1" x14ac:dyDescent="0.2">
      <c r="A45" s="553" t="s">
        <v>343</v>
      </c>
      <c r="B45" s="425" t="s">
        <v>344</v>
      </c>
      <c r="C45" s="417"/>
      <c r="D45" s="417"/>
      <c r="E45" s="400"/>
    </row>
    <row r="46" spans="1:5" s="542" customFormat="1" ht="12" customHeight="1" thickBot="1" x14ac:dyDescent="0.25">
      <c r="A46" s="554" t="s">
        <v>345</v>
      </c>
      <c r="B46" s="426" t="s">
        <v>346</v>
      </c>
      <c r="C46" s="418"/>
      <c r="D46" s="418"/>
      <c r="E46" s="401"/>
    </row>
    <row r="47" spans="1:5" s="569" customFormat="1" ht="12" customHeight="1" thickBot="1" x14ac:dyDescent="0.25">
      <c r="A47" s="386" t="s">
        <v>12</v>
      </c>
      <c r="B47" s="382" t="s">
        <v>347</v>
      </c>
      <c r="C47" s="413">
        <f>SUM(C48:C52)</f>
        <v>0</v>
      </c>
      <c r="D47" s="413">
        <f>SUM(D48:D52)</f>
        <v>0</v>
      </c>
      <c r="E47" s="396">
        <f>SUM(E48:E52)</f>
        <v>0</v>
      </c>
    </row>
    <row r="48" spans="1:5" s="569" customFormat="1" ht="12" customHeight="1" x14ac:dyDescent="0.2">
      <c r="A48" s="552" t="s">
        <v>67</v>
      </c>
      <c r="B48" s="424" t="s">
        <v>348</v>
      </c>
      <c r="C48" s="434"/>
      <c r="D48" s="434"/>
      <c r="E48" s="402"/>
    </row>
    <row r="49" spans="1:5" s="569" customFormat="1" ht="12" customHeight="1" x14ac:dyDescent="0.2">
      <c r="A49" s="553" t="s">
        <v>68</v>
      </c>
      <c r="B49" s="425" t="s">
        <v>349</v>
      </c>
      <c r="C49" s="417"/>
      <c r="D49" s="417"/>
      <c r="E49" s="400"/>
    </row>
    <row r="50" spans="1:5" s="569" customFormat="1" ht="12" customHeight="1" x14ac:dyDescent="0.2">
      <c r="A50" s="553" t="s">
        <v>350</v>
      </c>
      <c r="B50" s="425" t="s">
        <v>351</v>
      </c>
      <c r="C50" s="417"/>
      <c r="D50" s="417"/>
      <c r="E50" s="400"/>
    </row>
    <row r="51" spans="1:5" s="569" customFormat="1" ht="12" customHeight="1" x14ac:dyDescent="0.2">
      <c r="A51" s="553" t="s">
        <v>352</v>
      </c>
      <c r="B51" s="425" t="s">
        <v>353</v>
      </c>
      <c r="C51" s="417"/>
      <c r="D51" s="417"/>
      <c r="E51" s="400"/>
    </row>
    <row r="52" spans="1:5" s="569" customFormat="1" ht="12" customHeight="1" thickBot="1" x14ac:dyDescent="0.25">
      <c r="A52" s="554" t="s">
        <v>354</v>
      </c>
      <c r="B52" s="426" t="s">
        <v>355</v>
      </c>
      <c r="C52" s="418"/>
      <c r="D52" s="418"/>
      <c r="E52" s="401"/>
    </row>
    <row r="53" spans="1:5" s="569" customFormat="1" ht="12" customHeight="1" thickBot="1" x14ac:dyDescent="0.25">
      <c r="A53" s="386" t="s">
        <v>130</v>
      </c>
      <c r="B53" s="382" t="s">
        <v>356</v>
      </c>
      <c r="C53" s="413">
        <f>SUM(C54:C56)</f>
        <v>0</v>
      </c>
      <c r="D53" s="413">
        <f>SUM(D54:D56)</f>
        <v>0</v>
      </c>
      <c r="E53" s="396">
        <f>SUM(E54:E56)</f>
        <v>0</v>
      </c>
    </row>
    <row r="54" spans="1:5" s="542" customFormat="1" ht="12" customHeight="1" x14ac:dyDescent="0.2">
      <c r="A54" s="552" t="s">
        <v>69</v>
      </c>
      <c r="B54" s="424" t="s">
        <v>357</v>
      </c>
      <c r="C54" s="415"/>
      <c r="D54" s="415"/>
      <c r="E54" s="398"/>
    </row>
    <row r="55" spans="1:5" s="542" customFormat="1" ht="12" customHeight="1" x14ac:dyDescent="0.2">
      <c r="A55" s="553" t="s">
        <v>70</v>
      </c>
      <c r="B55" s="425" t="s">
        <v>358</v>
      </c>
      <c r="C55" s="414"/>
      <c r="D55" s="414"/>
      <c r="E55" s="397"/>
    </row>
    <row r="56" spans="1:5" s="542" customFormat="1" ht="12" customHeight="1" x14ac:dyDescent="0.2">
      <c r="A56" s="553" t="s">
        <v>359</v>
      </c>
      <c r="B56" s="425" t="s">
        <v>360</v>
      </c>
      <c r="C56" s="414"/>
      <c r="D56" s="414"/>
      <c r="E56" s="397"/>
    </row>
    <row r="57" spans="1:5" s="542" customFormat="1" ht="12" customHeight="1" thickBot="1" x14ac:dyDescent="0.25">
      <c r="A57" s="554" t="s">
        <v>361</v>
      </c>
      <c r="B57" s="426" t="s">
        <v>362</v>
      </c>
      <c r="C57" s="416"/>
      <c r="D57" s="416"/>
      <c r="E57" s="399"/>
    </row>
    <row r="58" spans="1:5" s="569" customFormat="1" ht="12" customHeight="1" thickBot="1" x14ac:dyDescent="0.25">
      <c r="A58" s="386" t="s">
        <v>14</v>
      </c>
      <c r="B58" s="403" t="s">
        <v>363</v>
      </c>
      <c r="C58" s="413">
        <f>SUM(C59:C61)</f>
        <v>0</v>
      </c>
      <c r="D58" s="413">
        <f>SUM(D59:D61)</f>
        <v>0</v>
      </c>
      <c r="E58" s="396">
        <f>SUM(E59:E61)</f>
        <v>0</v>
      </c>
    </row>
    <row r="59" spans="1:5" s="569" customFormat="1" ht="12" customHeight="1" x14ac:dyDescent="0.2">
      <c r="A59" s="552" t="s">
        <v>131</v>
      </c>
      <c r="B59" s="424" t="s">
        <v>364</v>
      </c>
      <c r="C59" s="417"/>
      <c r="D59" s="417"/>
      <c r="E59" s="400"/>
    </row>
    <row r="60" spans="1:5" s="569" customFormat="1" ht="12" customHeight="1" x14ac:dyDescent="0.2">
      <c r="A60" s="553" t="s">
        <v>132</v>
      </c>
      <c r="B60" s="425" t="s">
        <v>552</v>
      </c>
      <c r="C60" s="417"/>
      <c r="D60" s="417"/>
      <c r="E60" s="400"/>
    </row>
    <row r="61" spans="1:5" s="569" customFormat="1" ht="12" customHeight="1" x14ac:dyDescent="0.2">
      <c r="A61" s="553" t="s">
        <v>159</v>
      </c>
      <c r="B61" s="425" t="s">
        <v>366</v>
      </c>
      <c r="C61" s="417"/>
      <c r="D61" s="417"/>
      <c r="E61" s="400"/>
    </row>
    <row r="62" spans="1:5" s="569" customFormat="1" ht="12" customHeight="1" thickBot="1" x14ac:dyDescent="0.25">
      <c r="A62" s="554" t="s">
        <v>367</v>
      </c>
      <c r="B62" s="426" t="s">
        <v>368</v>
      </c>
      <c r="C62" s="417"/>
      <c r="D62" s="417"/>
      <c r="E62" s="400"/>
    </row>
    <row r="63" spans="1:5" s="569" customFormat="1" ht="12" customHeight="1" thickBot="1" x14ac:dyDescent="0.25">
      <c r="A63" s="386" t="s">
        <v>15</v>
      </c>
      <c r="B63" s="382" t="s">
        <v>369</v>
      </c>
      <c r="C63" s="419">
        <f>+C8+C15+C22+C29+C36+C47+C53+C58</f>
        <v>0</v>
      </c>
      <c r="D63" s="419">
        <f>+D8+D15+D22+D29+D36+D47+D53+D58</f>
        <v>0</v>
      </c>
      <c r="E63" s="432">
        <f>+E8+E15+E22+E29+E36+E47+E53+E58</f>
        <v>0</v>
      </c>
    </row>
    <row r="64" spans="1:5" s="569" customFormat="1" ht="12" customHeight="1" thickBot="1" x14ac:dyDescent="0.2">
      <c r="A64" s="555" t="s">
        <v>550</v>
      </c>
      <c r="B64" s="403" t="s">
        <v>371</v>
      </c>
      <c r="C64" s="413">
        <f>SUM(C65:C67)</f>
        <v>0</v>
      </c>
      <c r="D64" s="413">
        <f>SUM(D65:D67)</f>
        <v>0</v>
      </c>
      <c r="E64" s="396">
        <f>SUM(E65:E67)</f>
        <v>0</v>
      </c>
    </row>
    <row r="65" spans="1:5" s="569" customFormat="1" ht="12" customHeight="1" x14ac:dyDescent="0.2">
      <c r="A65" s="552" t="s">
        <v>372</v>
      </c>
      <c r="B65" s="424" t="s">
        <v>373</v>
      </c>
      <c r="C65" s="417"/>
      <c r="D65" s="417"/>
      <c r="E65" s="400"/>
    </row>
    <row r="66" spans="1:5" s="569" customFormat="1" ht="12" customHeight="1" x14ac:dyDescent="0.2">
      <c r="A66" s="553" t="s">
        <v>374</v>
      </c>
      <c r="B66" s="425" t="s">
        <v>375</v>
      </c>
      <c r="C66" s="417"/>
      <c r="D66" s="417"/>
      <c r="E66" s="400"/>
    </row>
    <row r="67" spans="1:5" s="569" customFormat="1" ht="12" customHeight="1" thickBot="1" x14ac:dyDescent="0.25">
      <c r="A67" s="554" t="s">
        <v>376</v>
      </c>
      <c r="B67" s="548" t="s">
        <v>377</v>
      </c>
      <c r="C67" s="417"/>
      <c r="D67" s="417"/>
      <c r="E67" s="400"/>
    </row>
    <row r="68" spans="1:5" s="569" customFormat="1" ht="12" customHeight="1" thickBot="1" x14ac:dyDescent="0.2">
      <c r="A68" s="555" t="s">
        <v>378</v>
      </c>
      <c r="B68" s="403" t="s">
        <v>379</v>
      </c>
      <c r="C68" s="413">
        <f>SUM(C69:C72)</f>
        <v>0</v>
      </c>
      <c r="D68" s="413">
        <f>SUM(D69:D72)</f>
        <v>0</v>
      </c>
      <c r="E68" s="396">
        <f>SUM(E69:E72)</f>
        <v>0</v>
      </c>
    </row>
    <row r="69" spans="1:5" s="569" customFormat="1" ht="12" customHeight="1" x14ac:dyDescent="0.2">
      <c r="A69" s="552" t="s">
        <v>108</v>
      </c>
      <c r="B69" s="424" t="s">
        <v>380</v>
      </c>
      <c r="C69" s="417"/>
      <c r="D69" s="417"/>
      <c r="E69" s="400"/>
    </row>
    <row r="70" spans="1:5" s="569" customFormat="1" ht="12" customHeight="1" x14ac:dyDescent="0.2">
      <c r="A70" s="553" t="s">
        <v>109</v>
      </c>
      <c r="B70" s="425" t="s">
        <v>381</v>
      </c>
      <c r="C70" s="417"/>
      <c r="D70" s="417"/>
      <c r="E70" s="400"/>
    </row>
    <row r="71" spans="1:5" s="569" customFormat="1" ht="12" customHeight="1" x14ac:dyDescent="0.2">
      <c r="A71" s="553" t="s">
        <v>382</v>
      </c>
      <c r="B71" s="425" t="s">
        <v>383</v>
      </c>
      <c r="C71" s="417"/>
      <c r="D71" s="417"/>
      <c r="E71" s="400"/>
    </row>
    <row r="72" spans="1:5" s="569" customFormat="1" ht="12" customHeight="1" thickBot="1" x14ac:dyDescent="0.25">
      <c r="A72" s="554" t="s">
        <v>384</v>
      </c>
      <c r="B72" s="426" t="s">
        <v>385</v>
      </c>
      <c r="C72" s="417"/>
      <c r="D72" s="417"/>
      <c r="E72" s="400"/>
    </row>
    <row r="73" spans="1:5" s="569" customFormat="1" ht="12" customHeight="1" thickBot="1" x14ac:dyDescent="0.2">
      <c r="A73" s="555" t="s">
        <v>386</v>
      </c>
      <c r="B73" s="403" t="s">
        <v>387</v>
      </c>
      <c r="C73" s="413">
        <f>SUM(C74:C75)</f>
        <v>0</v>
      </c>
      <c r="D73" s="413">
        <f>SUM(D74:D75)</f>
        <v>0</v>
      </c>
      <c r="E73" s="396">
        <f>SUM(E74:E75)</f>
        <v>0</v>
      </c>
    </row>
    <row r="74" spans="1:5" s="569" customFormat="1" ht="12" customHeight="1" x14ac:dyDescent="0.2">
      <c r="A74" s="552" t="s">
        <v>388</v>
      </c>
      <c r="B74" s="424" t="s">
        <v>389</v>
      </c>
      <c r="C74" s="417"/>
      <c r="D74" s="417"/>
      <c r="E74" s="400"/>
    </row>
    <row r="75" spans="1:5" s="569" customFormat="1" ht="12" customHeight="1" thickBot="1" x14ac:dyDescent="0.25">
      <c r="A75" s="554" t="s">
        <v>390</v>
      </c>
      <c r="B75" s="426" t="s">
        <v>391</v>
      </c>
      <c r="C75" s="417"/>
      <c r="D75" s="417"/>
      <c r="E75" s="400"/>
    </row>
    <row r="76" spans="1:5" s="569" customFormat="1" ht="12" customHeight="1" thickBot="1" x14ac:dyDescent="0.2">
      <c r="A76" s="555" t="s">
        <v>392</v>
      </c>
      <c r="B76" s="403" t="s">
        <v>393</v>
      </c>
      <c r="C76" s="413">
        <f>SUM(C77:C79)</f>
        <v>0</v>
      </c>
      <c r="D76" s="413">
        <f>SUM(D77:D79)</f>
        <v>0</v>
      </c>
      <c r="E76" s="396">
        <f>SUM(E77:E79)</f>
        <v>0</v>
      </c>
    </row>
    <row r="77" spans="1:5" s="569" customFormat="1" ht="12" customHeight="1" x14ac:dyDescent="0.2">
      <c r="A77" s="552" t="s">
        <v>394</v>
      </c>
      <c r="B77" s="424" t="s">
        <v>395</v>
      </c>
      <c r="C77" s="417"/>
      <c r="D77" s="417"/>
      <c r="E77" s="400"/>
    </row>
    <row r="78" spans="1:5" s="569" customFormat="1" ht="12" customHeight="1" x14ac:dyDescent="0.2">
      <c r="A78" s="553" t="s">
        <v>396</v>
      </c>
      <c r="B78" s="425" t="s">
        <v>397</v>
      </c>
      <c r="C78" s="417"/>
      <c r="D78" s="417"/>
      <c r="E78" s="400"/>
    </row>
    <row r="79" spans="1:5" s="569" customFormat="1" ht="12" customHeight="1" thickBot="1" x14ac:dyDescent="0.25">
      <c r="A79" s="554" t="s">
        <v>398</v>
      </c>
      <c r="B79" s="426" t="s">
        <v>399</v>
      </c>
      <c r="C79" s="417"/>
      <c r="D79" s="417"/>
      <c r="E79" s="400"/>
    </row>
    <row r="80" spans="1:5" s="569" customFormat="1" ht="12" customHeight="1" thickBot="1" x14ac:dyDescent="0.2">
      <c r="A80" s="555" t="s">
        <v>400</v>
      </c>
      <c r="B80" s="403" t="s">
        <v>401</v>
      </c>
      <c r="C80" s="413">
        <f>SUM(C81:C84)</f>
        <v>0</v>
      </c>
      <c r="D80" s="413">
        <f>SUM(D81:D84)</f>
        <v>0</v>
      </c>
      <c r="E80" s="396">
        <f>SUM(E81:E84)</f>
        <v>0</v>
      </c>
    </row>
    <row r="81" spans="1:5" s="569" customFormat="1" ht="12" customHeight="1" x14ac:dyDescent="0.2">
      <c r="A81" s="556" t="s">
        <v>402</v>
      </c>
      <c r="B81" s="424" t="s">
        <v>403</v>
      </c>
      <c r="C81" s="417"/>
      <c r="D81" s="417"/>
      <c r="E81" s="400"/>
    </row>
    <row r="82" spans="1:5" s="569" customFormat="1" ht="12" customHeight="1" x14ac:dyDescent="0.2">
      <c r="A82" s="557" t="s">
        <v>404</v>
      </c>
      <c r="B82" s="425" t="s">
        <v>405</v>
      </c>
      <c r="C82" s="417"/>
      <c r="D82" s="417"/>
      <c r="E82" s="400"/>
    </row>
    <row r="83" spans="1:5" s="569" customFormat="1" ht="12" customHeight="1" x14ac:dyDescent="0.2">
      <c r="A83" s="557" t="s">
        <v>406</v>
      </c>
      <c r="B83" s="425" t="s">
        <v>407</v>
      </c>
      <c r="C83" s="417"/>
      <c r="D83" s="417"/>
      <c r="E83" s="400"/>
    </row>
    <row r="84" spans="1:5" s="569" customFormat="1" ht="12" customHeight="1" thickBot="1" x14ac:dyDescent="0.25">
      <c r="A84" s="558" t="s">
        <v>408</v>
      </c>
      <c r="B84" s="426" t="s">
        <v>409</v>
      </c>
      <c r="C84" s="417"/>
      <c r="D84" s="417"/>
      <c r="E84" s="400"/>
    </row>
    <row r="85" spans="1:5" s="569" customFormat="1" ht="12" customHeight="1" thickBot="1" x14ac:dyDescent="0.2">
      <c r="A85" s="555" t="s">
        <v>410</v>
      </c>
      <c r="B85" s="403" t="s">
        <v>411</v>
      </c>
      <c r="C85" s="438"/>
      <c r="D85" s="438"/>
      <c r="E85" s="439"/>
    </row>
    <row r="86" spans="1:5" s="569" customFormat="1" ht="12" customHeight="1" thickBot="1" x14ac:dyDescent="0.2">
      <c r="A86" s="555" t="s">
        <v>412</v>
      </c>
      <c r="B86" s="549" t="s">
        <v>413</v>
      </c>
      <c r="C86" s="419">
        <f>+C64+C68+C73+C76+C80+C85</f>
        <v>0</v>
      </c>
      <c r="D86" s="419">
        <f>+D64+D68+D73+D76+D80+D85</f>
        <v>0</v>
      </c>
      <c r="E86" s="432">
        <f>+E64+E68+E73+E76+E80+E85</f>
        <v>0</v>
      </c>
    </row>
    <row r="87" spans="1:5" s="569" customFormat="1" ht="12" customHeight="1" thickBot="1" x14ac:dyDescent="0.2">
      <c r="A87" s="559" t="s">
        <v>414</v>
      </c>
      <c r="B87" s="550" t="s">
        <v>551</v>
      </c>
      <c r="C87" s="419">
        <f>+C63+C86</f>
        <v>0</v>
      </c>
      <c r="D87" s="419">
        <f>+D63+D86</f>
        <v>0</v>
      </c>
      <c r="E87" s="432">
        <f>+E63+E86</f>
        <v>0</v>
      </c>
    </row>
    <row r="88" spans="1:5" s="569" customFormat="1" ht="15" customHeight="1" x14ac:dyDescent="0.2">
      <c r="A88" s="524"/>
      <c r="B88" s="525"/>
      <c r="C88" s="540"/>
      <c r="D88" s="540"/>
      <c r="E88" s="540"/>
    </row>
    <row r="89" spans="1:5" ht="13.5" thickBot="1" x14ac:dyDescent="0.25">
      <c r="A89" s="526"/>
      <c r="B89" s="527"/>
      <c r="C89" s="541"/>
      <c r="D89" s="541"/>
      <c r="E89" s="541"/>
    </row>
    <row r="90" spans="1:5" s="568" customFormat="1" ht="16.5" customHeight="1" thickBot="1" x14ac:dyDescent="0.25">
      <c r="A90" s="772" t="s">
        <v>44</v>
      </c>
      <c r="B90" s="773"/>
      <c r="C90" s="773"/>
      <c r="D90" s="773"/>
      <c r="E90" s="774"/>
    </row>
    <row r="91" spans="1:5" s="344" customFormat="1" ht="12" customHeight="1" thickBot="1" x14ac:dyDescent="0.25">
      <c r="A91" s="547" t="s">
        <v>7</v>
      </c>
      <c r="B91" s="385" t="s">
        <v>422</v>
      </c>
      <c r="C91" s="531">
        <f>SUM(C92:C96)</f>
        <v>0</v>
      </c>
      <c r="D91" s="531">
        <f>SUM(D92:D96)</f>
        <v>0</v>
      </c>
      <c r="E91" s="531">
        <f>SUM(E92:E96)</f>
        <v>0</v>
      </c>
    </row>
    <row r="92" spans="1:5" ht="12" customHeight="1" x14ac:dyDescent="0.2">
      <c r="A92" s="560" t="s">
        <v>71</v>
      </c>
      <c r="B92" s="371" t="s">
        <v>37</v>
      </c>
      <c r="C92" s="532"/>
      <c r="D92" s="532"/>
      <c r="E92" s="532"/>
    </row>
    <row r="93" spans="1:5" ht="12" customHeight="1" x14ac:dyDescent="0.2">
      <c r="A93" s="553" t="s">
        <v>72</v>
      </c>
      <c r="B93" s="369" t="s">
        <v>133</v>
      </c>
      <c r="C93" s="533"/>
      <c r="D93" s="533"/>
      <c r="E93" s="533"/>
    </row>
    <row r="94" spans="1:5" ht="12" customHeight="1" x14ac:dyDescent="0.2">
      <c r="A94" s="553" t="s">
        <v>73</v>
      </c>
      <c r="B94" s="369" t="s">
        <v>100</v>
      </c>
      <c r="C94" s="535"/>
      <c r="D94" s="535"/>
      <c r="E94" s="535"/>
    </row>
    <row r="95" spans="1:5" ht="12" customHeight="1" x14ac:dyDescent="0.2">
      <c r="A95" s="553" t="s">
        <v>74</v>
      </c>
      <c r="B95" s="372" t="s">
        <v>134</v>
      </c>
      <c r="C95" s="535"/>
      <c r="D95" s="535"/>
      <c r="E95" s="535"/>
    </row>
    <row r="96" spans="1:5" ht="12" customHeight="1" x14ac:dyDescent="0.2">
      <c r="A96" s="553" t="s">
        <v>83</v>
      </c>
      <c r="B96" s="380" t="s">
        <v>135</v>
      </c>
      <c r="C96" s="535"/>
      <c r="D96" s="535"/>
      <c r="E96" s="535"/>
    </row>
    <row r="97" spans="1:5" ht="12" customHeight="1" x14ac:dyDescent="0.2">
      <c r="A97" s="553" t="s">
        <v>75</v>
      </c>
      <c r="B97" s="369" t="s">
        <v>423</v>
      </c>
      <c r="C97" s="535"/>
      <c r="D97" s="535"/>
      <c r="E97" s="535"/>
    </row>
    <row r="98" spans="1:5" ht="12" customHeight="1" x14ac:dyDescent="0.2">
      <c r="A98" s="553" t="s">
        <v>76</v>
      </c>
      <c r="B98" s="392" t="s">
        <v>424</v>
      </c>
      <c r="C98" s="535"/>
      <c r="D98" s="535"/>
      <c r="E98" s="535"/>
    </row>
    <row r="99" spans="1:5" ht="12" customHeight="1" x14ac:dyDescent="0.2">
      <c r="A99" s="553" t="s">
        <v>84</v>
      </c>
      <c r="B99" s="393" t="s">
        <v>425</v>
      </c>
      <c r="C99" s="535"/>
      <c r="D99" s="535"/>
      <c r="E99" s="535"/>
    </row>
    <row r="100" spans="1:5" ht="12" customHeight="1" x14ac:dyDescent="0.2">
      <c r="A100" s="553" t="s">
        <v>85</v>
      </c>
      <c r="B100" s="393" t="s">
        <v>426</v>
      </c>
      <c r="C100" s="535"/>
      <c r="D100" s="535"/>
      <c r="E100" s="535"/>
    </row>
    <row r="101" spans="1:5" ht="12" customHeight="1" x14ac:dyDescent="0.2">
      <c r="A101" s="553" t="s">
        <v>86</v>
      </c>
      <c r="B101" s="392" t="s">
        <v>427</v>
      </c>
      <c r="C101" s="535"/>
      <c r="D101" s="535"/>
      <c r="E101" s="535"/>
    </row>
    <row r="102" spans="1:5" ht="12" customHeight="1" x14ac:dyDescent="0.2">
      <c r="A102" s="553" t="s">
        <v>87</v>
      </c>
      <c r="B102" s="392" t="s">
        <v>428</v>
      </c>
      <c r="C102" s="535"/>
      <c r="D102" s="535"/>
      <c r="E102" s="535"/>
    </row>
    <row r="103" spans="1:5" ht="12" customHeight="1" x14ac:dyDescent="0.2">
      <c r="A103" s="553" t="s">
        <v>89</v>
      </c>
      <c r="B103" s="393" t="s">
        <v>429</v>
      </c>
      <c r="C103" s="535"/>
      <c r="D103" s="535"/>
      <c r="E103" s="535"/>
    </row>
    <row r="104" spans="1:5" ht="12" customHeight="1" x14ac:dyDescent="0.2">
      <c r="A104" s="561" t="s">
        <v>136</v>
      </c>
      <c r="B104" s="394" t="s">
        <v>430</v>
      </c>
      <c r="C104" s="535"/>
      <c r="D104" s="535"/>
      <c r="E104" s="535"/>
    </row>
    <row r="105" spans="1:5" ht="12" customHeight="1" x14ac:dyDescent="0.2">
      <c r="A105" s="553" t="s">
        <v>431</v>
      </c>
      <c r="B105" s="394" t="s">
        <v>432</v>
      </c>
      <c r="C105" s="535"/>
      <c r="D105" s="535"/>
      <c r="E105" s="535"/>
    </row>
    <row r="106" spans="1:5" s="344" customFormat="1" ht="12" customHeight="1" thickBot="1" x14ac:dyDescent="0.25">
      <c r="A106" s="562" t="s">
        <v>433</v>
      </c>
      <c r="B106" s="395" t="s">
        <v>434</v>
      </c>
      <c r="C106" s="537"/>
      <c r="D106" s="537"/>
      <c r="E106" s="537"/>
    </row>
    <row r="107" spans="1:5" ht="12" customHeight="1" thickBot="1" x14ac:dyDescent="0.25">
      <c r="A107" s="386" t="s">
        <v>8</v>
      </c>
      <c r="B107" s="384" t="s">
        <v>435</v>
      </c>
      <c r="C107" s="407">
        <f>+C108+C110+C112</f>
        <v>0</v>
      </c>
      <c r="D107" s="407">
        <f>+D108+D110+D112</f>
        <v>0</v>
      </c>
      <c r="E107" s="407">
        <f>+E108+E110+E112</f>
        <v>0</v>
      </c>
    </row>
    <row r="108" spans="1:5" ht="12" customHeight="1" x14ac:dyDescent="0.2">
      <c r="A108" s="552" t="s">
        <v>77</v>
      </c>
      <c r="B108" s="369" t="s">
        <v>158</v>
      </c>
      <c r="C108" s="534"/>
      <c r="D108" s="534"/>
      <c r="E108" s="534"/>
    </row>
    <row r="109" spans="1:5" ht="12" customHeight="1" x14ac:dyDescent="0.2">
      <c r="A109" s="552" t="s">
        <v>78</v>
      </c>
      <c r="B109" s="373" t="s">
        <v>436</v>
      </c>
      <c r="C109" s="534"/>
      <c r="D109" s="534"/>
      <c r="E109" s="534"/>
    </row>
    <row r="110" spans="1:5" ht="12" customHeight="1" x14ac:dyDescent="0.2">
      <c r="A110" s="552" t="s">
        <v>79</v>
      </c>
      <c r="B110" s="373" t="s">
        <v>137</v>
      </c>
      <c r="C110" s="533"/>
      <c r="D110" s="533"/>
      <c r="E110" s="533"/>
    </row>
    <row r="111" spans="1:5" ht="12" customHeight="1" x14ac:dyDescent="0.2">
      <c r="A111" s="552" t="s">
        <v>80</v>
      </c>
      <c r="B111" s="373" t="s">
        <v>437</v>
      </c>
      <c r="C111" s="397"/>
      <c r="D111" s="397"/>
      <c r="E111" s="397"/>
    </row>
    <row r="112" spans="1:5" ht="12" customHeight="1" x14ac:dyDescent="0.2">
      <c r="A112" s="552" t="s">
        <v>81</v>
      </c>
      <c r="B112" s="405" t="s">
        <v>160</v>
      </c>
      <c r="C112" s="397"/>
      <c r="D112" s="397"/>
      <c r="E112" s="397"/>
    </row>
    <row r="113" spans="1:5" ht="12" customHeight="1" x14ac:dyDescent="0.2">
      <c r="A113" s="552" t="s">
        <v>88</v>
      </c>
      <c r="B113" s="404" t="s">
        <v>438</v>
      </c>
      <c r="C113" s="397"/>
      <c r="D113" s="397"/>
      <c r="E113" s="397"/>
    </row>
    <row r="114" spans="1:5" ht="12" customHeight="1" x14ac:dyDescent="0.2">
      <c r="A114" s="552" t="s">
        <v>90</v>
      </c>
      <c r="B114" s="420" t="s">
        <v>439</v>
      </c>
      <c r="C114" s="397"/>
      <c r="D114" s="397"/>
      <c r="E114" s="397"/>
    </row>
    <row r="115" spans="1:5" ht="12" customHeight="1" x14ac:dyDescent="0.2">
      <c r="A115" s="552" t="s">
        <v>138</v>
      </c>
      <c r="B115" s="393" t="s">
        <v>426</v>
      </c>
      <c r="C115" s="397"/>
      <c r="D115" s="397"/>
      <c r="E115" s="397"/>
    </row>
    <row r="116" spans="1:5" ht="12" customHeight="1" x14ac:dyDescent="0.2">
      <c r="A116" s="552" t="s">
        <v>139</v>
      </c>
      <c r="B116" s="393" t="s">
        <v>440</v>
      </c>
      <c r="C116" s="397"/>
      <c r="D116" s="397"/>
      <c r="E116" s="397"/>
    </row>
    <row r="117" spans="1:5" ht="12" customHeight="1" x14ac:dyDescent="0.2">
      <c r="A117" s="552" t="s">
        <v>140</v>
      </c>
      <c r="B117" s="393" t="s">
        <v>441</v>
      </c>
      <c r="C117" s="397"/>
      <c r="D117" s="397"/>
      <c r="E117" s="397"/>
    </row>
    <row r="118" spans="1:5" ht="12" customHeight="1" x14ac:dyDescent="0.2">
      <c r="A118" s="552" t="s">
        <v>442</v>
      </c>
      <c r="B118" s="393" t="s">
        <v>429</v>
      </c>
      <c r="C118" s="397"/>
      <c r="D118" s="397"/>
      <c r="E118" s="397"/>
    </row>
    <row r="119" spans="1:5" ht="12" customHeight="1" x14ac:dyDescent="0.2">
      <c r="A119" s="552" t="s">
        <v>443</v>
      </c>
      <c r="B119" s="393" t="s">
        <v>444</v>
      </c>
      <c r="C119" s="397"/>
      <c r="D119" s="397"/>
      <c r="E119" s="397"/>
    </row>
    <row r="120" spans="1:5" ht="12" customHeight="1" thickBot="1" x14ac:dyDescent="0.25">
      <c r="A120" s="561" t="s">
        <v>445</v>
      </c>
      <c r="B120" s="393" t="s">
        <v>446</v>
      </c>
      <c r="C120" s="399"/>
      <c r="D120" s="399"/>
      <c r="E120" s="399"/>
    </row>
    <row r="121" spans="1:5" ht="12" customHeight="1" thickBot="1" x14ac:dyDescent="0.25">
      <c r="A121" s="386" t="s">
        <v>9</v>
      </c>
      <c r="B121" s="389" t="s">
        <v>447</v>
      </c>
      <c r="C121" s="407">
        <f>+C122+C123</f>
        <v>0</v>
      </c>
      <c r="D121" s="407">
        <f>+D122+D123</f>
        <v>0</v>
      </c>
      <c r="E121" s="407">
        <f>+E122+E123</f>
        <v>0</v>
      </c>
    </row>
    <row r="122" spans="1:5" ht="12" customHeight="1" x14ac:dyDescent="0.2">
      <c r="A122" s="552" t="s">
        <v>60</v>
      </c>
      <c r="B122" s="370" t="s">
        <v>46</v>
      </c>
      <c r="C122" s="534"/>
      <c r="D122" s="534"/>
      <c r="E122" s="534"/>
    </row>
    <row r="123" spans="1:5" ht="12" customHeight="1" thickBot="1" x14ac:dyDescent="0.25">
      <c r="A123" s="554" t="s">
        <v>61</v>
      </c>
      <c r="B123" s="373" t="s">
        <v>47</v>
      </c>
      <c r="C123" s="535"/>
      <c r="D123" s="535"/>
      <c r="E123" s="535"/>
    </row>
    <row r="124" spans="1:5" ht="12" customHeight="1" thickBot="1" x14ac:dyDescent="0.25">
      <c r="A124" s="386" t="s">
        <v>10</v>
      </c>
      <c r="B124" s="389" t="s">
        <v>448</v>
      </c>
      <c r="C124" s="407">
        <f>+C91+C107+C121</f>
        <v>0</v>
      </c>
      <c r="D124" s="407">
        <f>+D91+D107+D121</f>
        <v>0</v>
      </c>
      <c r="E124" s="407">
        <f>+E91+E107+E121</f>
        <v>0</v>
      </c>
    </row>
    <row r="125" spans="1:5" ht="12" customHeight="1" thickBot="1" x14ac:dyDescent="0.25">
      <c r="A125" s="386" t="s">
        <v>11</v>
      </c>
      <c r="B125" s="389" t="s">
        <v>553</v>
      </c>
      <c r="C125" s="407">
        <f>+C126+C127+C128</f>
        <v>0</v>
      </c>
      <c r="D125" s="407">
        <f>+D126+D127+D128</f>
        <v>0</v>
      </c>
      <c r="E125" s="407">
        <f>+E126+E127+E128</f>
        <v>0</v>
      </c>
    </row>
    <row r="126" spans="1:5" ht="12" customHeight="1" x14ac:dyDescent="0.2">
      <c r="A126" s="552" t="s">
        <v>64</v>
      </c>
      <c r="B126" s="370" t="s">
        <v>450</v>
      </c>
      <c r="C126" s="397"/>
      <c r="D126" s="397"/>
      <c r="E126" s="397"/>
    </row>
    <row r="127" spans="1:5" ht="12" customHeight="1" x14ac:dyDescent="0.2">
      <c r="A127" s="552" t="s">
        <v>65</v>
      </c>
      <c r="B127" s="370" t="s">
        <v>451</v>
      </c>
      <c r="C127" s="397"/>
      <c r="D127" s="397"/>
      <c r="E127" s="397"/>
    </row>
    <row r="128" spans="1:5" ht="12" customHeight="1" thickBot="1" x14ac:dyDescent="0.25">
      <c r="A128" s="561" t="s">
        <v>66</v>
      </c>
      <c r="B128" s="368" t="s">
        <v>452</v>
      </c>
      <c r="C128" s="397"/>
      <c r="D128" s="397"/>
      <c r="E128" s="397"/>
    </row>
    <row r="129" spans="1:11" ht="12" customHeight="1" thickBot="1" x14ac:dyDescent="0.25">
      <c r="A129" s="386" t="s">
        <v>12</v>
      </c>
      <c r="B129" s="389" t="s">
        <v>453</v>
      </c>
      <c r="C129" s="407">
        <f>+C130+C131+C132+C133</f>
        <v>0</v>
      </c>
      <c r="D129" s="407">
        <f>+D130+D131+D132+D133</f>
        <v>0</v>
      </c>
      <c r="E129" s="407">
        <f>+E130+E131+E132+E133</f>
        <v>0</v>
      </c>
    </row>
    <row r="130" spans="1:11" ht="12" customHeight="1" x14ac:dyDescent="0.2">
      <c r="A130" s="552" t="s">
        <v>67</v>
      </c>
      <c r="B130" s="370" t="s">
        <v>454</v>
      </c>
      <c r="C130" s="397"/>
      <c r="D130" s="397"/>
      <c r="E130" s="397"/>
    </row>
    <row r="131" spans="1:11" ht="12" customHeight="1" x14ac:dyDescent="0.2">
      <c r="A131" s="552" t="s">
        <v>68</v>
      </c>
      <c r="B131" s="370" t="s">
        <v>455</v>
      </c>
      <c r="C131" s="397"/>
      <c r="D131" s="397"/>
      <c r="E131" s="397"/>
    </row>
    <row r="132" spans="1:11" ht="12" customHeight="1" x14ac:dyDescent="0.2">
      <c r="A132" s="552" t="s">
        <v>350</v>
      </c>
      <c r="B132" s="370" t="s">
        <v>456</v>
      </c>
      <c r="C132" s="397"/>
      <c r="D132" s="397"/>
      <c r="E132" s="397"/>
    </row>
    <row r="133" spans="1:11" s="344" customFormat="1" ht="12" customHeight="1" thickBot="1" x14ac:dyDescent="0.25">
      <c r="A133" s="561" t="s">
        <v>352</v>
      </c>
      <c r="B133" s="368" t="s">
        <v>457</v>
      </c>
      <c r="C133" s="397"/>
      <c r="D133" s="397"/>
      <c r="E133" s="397"/>
    </row>
    <row r="134" spans="1:11" ht="13.5" thickBot="1" x14ac:dyDescent="0.25">
      <c r="A134" s="386" t="s">
        <v>13</v>
      </c>
      <c r="B134" s="389" t="s">
        <v>674</v>
      </c>
      <c r="C134" s="536">
        <f>+C135+C136+C138+C139+C137</f>
        <v>0</v>
      </c>
      <c r="D134" s="536">
        <f>+D135+D136+D138+D139+D137</f>
        <v>0</v>
      </c>
      <c r="E134" s="536">
        <f>+E135+E136+E138+E139+E137</f>
        <v>0</v>
      </c>
      <c r="K134" s="515"/>
    </row>
    <row r="135" spans="1:11" x14ac:dyDescent="0.2">
      <c r="A135" s="552" t="s">
        <v>69</v>
      </c>
      <c r="B135" s="370" t="s">
        <v>459</v>
      </c>
      <c r="C135" s="397"/>
      <c r="D135" s="397"/>
      <c r="E135" s="397"/>
    </row>
    <row r="136" spans="1:11" ht="12" customHeight="1" x14ac:dyDescent="0.2">
      <c r="A136" s="552" t="s">
        <v>70</v>
      </c>
      <c r="B136" s="370" t="s">
        <v>460</v>
      </c>
      <c r="C136" s="397"/>
      <c r="D136" s="397"/>
      <c r="E136" s="397"/>
    </row>
    <row r="137" spans="1:11" ht="12" customHeight="1" x14ac:dyDescent="0.2">
      <c r="A137" s="552" t="s">
        <v>359</v>
      </c>
      <c r="B137" s="370" t="s">
        <v>673</v>
      </c>
      <c r="C137" s="397"/>
      <c r="D137" s="397"/>
      <c r="E137" s="397"/>
    </row>
    <row r="138" spans="1:11" s="344" customFormat="1" ht="12" customHeight="1" x14ac:dyDescent="0.2">
      <c r="A138" s="552" t="s">
        <v>361</v>
      </c>
      <c r="B138" s="370" t="s">
        <v>461</v>
      </c>
      <c r="C138" s="397"/>
      <c r="D138" s="397"/>
      <c r="E138" s="397"/>
    </row>
    <row r="139" spans="1:11" s="344" customFormat="1" ht="12" customHeight="1" thickBot="1" x14ac:dyDescent="0.25">
      <c r="A139" s="561" t="s">
        <v>672</v>
      </c>
      <c r="B139" s="368" t="s">
        <v>462</v>
      </c>
      <c r="C139" s="397"/>
      <c r="D139" s="397"/>
      <c r="E139" s="397"/>
    </row>
    <row r="140" spans="1:11" s="344" customFormat="1" ht="12" customHeight="1" thickBot="1" x14ac:dyDescent="0.25">
      <c r="A140" s="386" t="s">
        <v>14</v>
      </c>
      <c r="B140" s="389" t="s">
        <v>554</v>
      </c>
      <c r="C140" s="538">
        <f>+C141+C142+C143+C144</f>
        <v>0</v>
      </c>
      <c r="D140" s="538">
        <f>+D141+D142+D143+D144</f>
        <v>0</v>
      </c>
      <c r="E140" s="538">
        <f>+E141+E142+E143+E144</f>
        <v>0</v>
      </c>
    </row>
    <row r="141" spans="1:11" s="344" customFormat="1" ht="12" customHeight="1" x14ac:dyDescent="0.2">
      <c r="A141" s="552" t="s">
        <v>131</v>
      </c>
      <c r="B141" s="370" t="s">
        <v>464</v>
      </c>
      <c r="C141" s="397"/>
      <c r="D141" s="397"/>
      <c r="E141" s="397"/>
    </row>
    <row r="142" spans="1:11" s="344" customFormat="1" ht="12" customHeight="1" x14ac:dyDescent="0.2">
      <c r="A142" s="552" t="s">
        <v>132</v>
      </c>
      <c r="B142" s="370" t="s">
        <v>465</v>
      </c>
      <c r="C142" s="397"/>
      <c r="D142" s="397"/>
      <c r="E142" s="397"/>
    </row>
    <row r="143" spans="1:11" s="344" customFormat="1" ht="12" customHeight="1" x14ac:dyDescent="0.2">
      <c r="A143" s="552" t="s">
        <v>159</v>
      </c>
      <c r="B143" s="370" t="s">
        <v>466</v>
      </c>
      <c r="C143" s="397"/>
      <c r="D143" s="397"/>
      <c r="E143" s="397"/>
    </row>
    <row r="144" spans="1:11" ht="12.75" customHeight="1" thickBot="1" x14ac:dyDescent="0.25">
      <c r="A144" s="552" t="s">
        <v>367</v>
      </c>
      <c r="B144" s="370" t="s">
        <v>467</v>
      </c>
      <c r="C144" s="397"/>
      <c r="D144" s="397"/>
      <c r="E144" s="397"/>
    </row>
    <row r="145" spans="1:5" ht="12" customHeight="1" thickBot="1" x14ac:dyDescent="0.25">
      <c r="A145" s="386" t="s">
        <v>15</v>
      </c>
      <c r="B145" s="389" t="s">
        <v>468</v>
      </c>
      <c r="C145" s="551">
        <f>+C125+C129+C134+C140</f>
        <v>0</v>
      </c>
      <c r="D145" s="551">
        <f>+D125+D129+D134+D140</f>
        <v>0</v>
      </c>
      <c r="E145" s="551">
        <f>+E125+E129+E134+E140</f>
        <v>0</v>
      </c>
    </row>
    <row r="146" spans="1:5" ht="15" customHeight="1" thickBot="1" x14ac:dyDescent="0.25">
      <c r="A146" s="563" t="s">
        <v>16</v>
      </c>
      <c r="B146" s="409" t="s">
        <v>469</v>
      </c>
      <c r="C146" s="551">
        <f>+C124+C145</f>
        <v>0</v>
      </c>
      <c r="D146" s="551">
        <f>+D124+D145</f>
        <v>0</v>
      </c>
      <c r="E146" s="551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680" t="s">
        <v>743</v>
      </c>
      <c r="B148" s="681"/>
      <c r="C148" s="113"/>
      <c r="D148" s="114"/>
      <c r="E148" s="111"/>
    </row>
    <row r="149" spans="1:5" ht="14.25" customHeight="1" thickBot="1" x14ac:dyDescent="0.25">
      <c r="A149" s="682" t="s">
        <v>742</v>
      </c>
      <c r="B149" s="683"/>
      <c r="C149" s="113"/>
      <c r="D149" s="114"/>
      <c r="E149" s="111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9"/>
  <sheetViews>
    <sheetView topLeftCell="A64" zoomScaleNormal="100" zoomScaleSheetLayoutView="100" workbookViewId="0">
      <selection activeCell="G12" sqref="G12"/>
    </sheetView>
  </sheetViews>
  <sheetFormatPr defaultRowHeight="12.75" x14ac:dyDescent="0.2"/>
  <cols>
    <col min="1" max="1" width="14.83203125" style="543" customWidth="1"/>
    <col min="2" max="2" width="65.33203125" style="544" customWidth="1"/>
    <col min="3" max="5" width="17" style="545" customWidth="1"/>
    <col min="6" max="16384" width="9.33203125" style="32"/>
  </cols>
  <sheetData>
    <row r="1" spans="1:5" s="519" customFormat="1" ht="16.5" customHeight="1" thickBot="1" x14ac:dyDescent="0.25">
      <c r="A1" s="518"/>
      <c r="B1" s="520"/>
      <c r="C1" s="565"/>
      <c r="D1" s="530"/>
      <c r="E1" s="565" t="str">
        <f>+CONCATENATE("6.4. melléklet a ……/",LEFT(ÖSSZEFÜGGÉSEK!A4,4)+1,". (……) önkormányzati rendelethez")</f>
        <v>6.4. melléklet a ……/2017. (……) önkormányzati rendelethez</v>
      </c>
    </row>
    <row r="2" spans="1:5" s="566" customFormat="1" ht="15.75" customHeight="1" x14ac:dyDescent="0.2">
      <c r="A2" s="546" t="s">
        <v>52</v>
      </c>
      <c r="B2" s="775" t="s">
        <v>155</v>
      </c>
      <c r="C2" s="776"/>
      <c r="D2" s="777"/>
      <c r="E2" s="539" t="s">
        <v>41</v>
      </c>
    </row>
    <row r="3" spans="1:5" s="566" customFormat="1" ht="24.75" thickBot="1" x14ac:dyDescent="0.25">
      <c r="A3" s="564" t="s">
        <v>549</v>
      </c>
      <c r="B3" s="778" t="s">
        <v>677</v>
      </c>
      <c r="C3" s="779"/>
      <c r="D3" s="780"/>
      <c r="E3" s="514" t="s">
        <v>50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785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68" customFormat="1" ht="12" customHeight="1" thickBot="1" x14ac:dyDescent="0.25">
      <c r="A8" s="386" t="s">
        <v>7</v>
      </c>
      <c r="B8" s="382" t="s">
        <v>308</v>
      </c>
      <c r="C8" s="413">
        <f>SUM(C9:C14)</f>
        <v>0</v>
      </c>
      <c r="D8" s="413">
        <f>SUM(D9:D14)</f>
        <v>0</v>
      </c>
      <c r="E8" s="396">
        <f>SUM(E9:E14)</f>
        <v>0</v>
      </c>
    </row>
    <row r="9" spans="1:5" s="542" customFormat="1" ht="12" customHeight="1" x14ac:dyDescent="0.2">
      <c r="A9" s="552" t="s">
        <v>71</v>
      </c>
      <c r="B9" s="424" t="s">
        <v>309</v>
      </c>
      <c r="C9" s="415"/>
      <c r="D9" s="415"/>
      <c r="E9" s="398"/>
    </row>
    <row r="10" spans="1:5" s="569" customFormat="1" ht="12" customHeight="1" x14ac:dyDescent="0.2">
      <c r="A10" s="553" t="s">
        <v>72</v>
      </c>
      <c r="B10" s="425" t="s">
        <v>310</v>
      </c>
      <c r="C10" s="414"/>
      <c r="D10" s="414"/>
      <c r="E10" s="397"/>
    </row>
    <row r="11" spans="1:5" s="569" customFormat="1" ht="12" customHeight="1" x14ac:dyDescent="0.2">
      <c r="A11" s="553" t="s">
        <v>73</v>
      </c>
      <c r="B11" s="425" t="s">
        <v>311</v>
      </c>
      <c r="C11" s="414"/>
      <c r="D11" s="414"/>
      <c r="E11" s="397"/>
    </row>
    <row r="12" spans="1:5" s="569" customFormat="1" ht="12" customHeight="1" x14ac:dyDescent="0.2">
      <c r="A12" s="553" t="s">
        <v>74</v>
      </c>
      <c r="B12" s="425" t="s">
        <v>312</v>
      </c>
      <c r="C12" s="414"/>
      <c r="D12" s="414"/>
      <c r="E12" s="397"/>
    </row>
    <row r="13" spans="1:5" s="569" customFormat="1" ht="12" customHeight="1" x14ac:dyDescent="0.2">
      <c r="A13" s="553" t="s">
        <v>107</v>
      </c>
      <c r="B13" s="425" t="s">
        <v>313</v>
      </c>
      <c r="C13" s="414"/>
      <c r="D13" s="414"/>
      <c r="E13" s="397"/>
    </row>
    <row r="14" spans="1:5" s="542" customFormat="1" ht="12" customHeight="1" thickBot="1" x14ac:dyDescent="0.25">
      <c r="A14" s="554" t="s">
        <v>75</v>
      </c>
      <c r="B14" s="426" t="s">
        <v>314</v>
      </c>
      <c r="C14" s="416"/>
      <c r="D14" s="416"/>
      <c r="E14" s="399"/>
    </row>
    <row r="15" spans="1:5" s="542" customFormat="1" ht="12" customHeight="1" thickBot="1" x14ac:dyDescent="0.25">
      <c r="A15" s="386" t="s">
        <v>8</v>
      </c>
      <c r="B15" s="403" t="s">
        <v>315</v>
      </c>
      <c r="C15" s="413">
        <f>SUM(C16:C20)</f>
        <v>0</v>
      </c>
      <c r="D15" s="413">
        <f>SUM(D16:D20)</f>
        <v>0</v>
      </c>
      <c r="E15" s="396">
        <f>SUM(E16:E20)</f>
        <v>0</v>
      </c>
    </row>
    <row r="16" spans="1:5" s="542" customFormat="1" ht="12" customHeight="1" x14ac:dyDescent="0.2">
      <c r="A16" s="552" t="s">
        <v>77</v>
      </c>
      <c r="B16" s="424" t="s">
        <v>316</v>
      </c>
      <c r="C16" s="415"/>
      <c r="D16" s="415"/>
      <c r="E16" s="398"/>
    </row>
    <row r="17" spans="1:5" s="542" customFormat="1" ht="12" customHeight="1" x14ac:dyDescent="0.2">
      <c r="A17" s="553" t="s">
        <v>78</v>
      </c>
      <c r="B17" s="425" t="s">
        <v>317</v>
      </c>
      <c r="C17" s="414"/>
      <c r="D17" s="414"/>
      <c r="E17" s="397"/>
    </row>
    <row r="18" spans="1:5" s="542" customFormat="1" ht="12" customHeight="1" x14ac:dyDescent="0.2">
      <c r="A18" s="553" t="s">
        <v>79</v>
      </c>
      <c r="B18" s="425" t="s">
        <v>318</v>
      </c>
      <c r="C18" s="414"/>
      <c r="D18" s="414"/>
      <c r="E18" s="397"/>
    </row>
    <row r="19" spans="1:5" s="542" customFormat="1" ht="12" customHeight="1" x14ac:dyDescent="0.2">
      <c r="A19" s="553" t="s">
        <v>80</v>
      </c>
      <c r="B19" s="425" t="s">
        <v>319</v>
      </c>
      <c r="C19" s="414"/>
      <c r="D19" s="414"/>
      <c r="E19" s="397"/>
    </row>
    <row r="20" spans="1:5" s="542" customFormat="1" ht="12" customHeight="1" x14ac:dyDescent="0.2">
      <c r="A20" s="553" t="s">
        <v>81</v>
      </c>
      <c r="B20" s="425" t="s">
        <v>320</v>
      </c>
      <c r="C20" s="414"/>
      <c r="D20" s="414"/>
      <c r="E20" s="397"/>
    </row>
    <row r="21" spans="1:5" s="569" customFormat="1" ht="12" customHeight="1" thickBot="1" x14ac:dyDescent="0.25">
      <c r="A21" s="554" t="s">
        <v>88</v>
      </c>
      <c r="B21" s="426" t="s">
        <v>321</v>
      </c>
      <c r="C21" s="416"/>
      <c r="D21" s="416"/>
      <c r="E21" s="399"/>
    </row>
    <row r="22" spans="1:5" s="569" customFormat="1" ht="12" customHeight="1" thickBot="1" x14ac:dyDescent="0.25">
      <c r="A22" s="386" t="s">
        <v>9</v>
      </c>
      <c r="B22" s="382" t="s">
        <v>322</v>
      </c>
      <c r="C22" s="413">
        <f>SUM(C23:C27)</f>
        <v>0</v>
      </c>
      <c r="D22" s="413">
        <f>SUM(D23:D27)</f>
        <v>0</v>
      </c>
      <c r="E22" s="396">
        <f>SUM(E23:E27)</f>
        <v>0</v>
      </c>
    </row>
    <row r="23" spans="1:5" s="569" customFormat="1" ht="12" customHeight="1" x14ac:dyDescent="0.2">
      <c r="A23" s="552" t="s">
        <v>60</v>
      </c>
      <c r="B23" s="424" t="s">
        <v>323</v>
      </c>
      <c r="C23" s="415"/>
      <c r="D23" s="415"/>
      <c r="E23" s="398"/>
    </row>
    <row r="24" spans="1:5" s="542" customFormat="1" ht="12" customHeight="1" x14ac:dyDescent="0.2">
      <c r="A24" s="553" t="s">
        <v>61</v>
      </c>
      <c r="B24" s="425" t="s">
        <v>324</v>
      </c>
      <c r="C24" s="414"/>
      <c r="D24" s="414"/>
      <c r="E24" s="397"/>
    </row>
    <row r="25" spans="1:5" s="569" customFormat="1" ht="12" customHeight="1" x14ac:dyDescent="0.2">
      <c r="A25" s="553" t="s">
        <v>62</v>
      </c>
      <c r="B25" s="425" t="s">
        <v>325</v>
      </c>
      <c r="C25" s="414"/>
      <c r="D25" s="414"/>
      <c r="E25" s="397"/>
    </row>
    <row r="26" spans="1:5" s="569" customFormat="1" ht="12" customHeight="1" x14ac:dyDescent="0.2">
      <c r="A26" s="553" t="s">
        <v>63</v>
      </c>
      <c r="B26" s="425" t="s">
        <v>326</v>
      </c>
      <c r="C26" s="414"/>
      <c r="D26" s="414"/>
      <c r="E26" s="397"/>
    </row>
    <row r="27" spans="1:5" s="569" customFormat="1" ht="12" customHeight="1" x14ac:dyDescent="0.2">
      <c r="A27" s="553" t="s">
        <v>121</v>
      </c>
      <c r="B27" s="425" t="s">
        <v>327</v>
      </c>
      <c r="C27" s="414"/>
      <c r="D27" s="414"/>
      <c r="E27" s="397"/>
    </row>
    <row r="28" spans="1:5" s="569" customFormat="1" ht="12" customHeight="1" thickBot="1" x14ac:dyDescent="0.25">
      <c r="A28" s="554" t="s">
        <v>122</v>
      </c>
      <c r="B28" s="426" t="s">
        <v>328</v>
      </c>
      <c r="C28" s="416"/>
      <c r="D28" s="416"/>
      <c r="E28" s="399"/>
    </row>
    <row r="29" spans="1:5" s="569" customFormat="1" ht="12" customHeight="1" thickBot="1" x14ac:dyDescent="0.25">
      <c r="A29" s="386" t="s">
        <v>123</v>
      </c>
      <c r="B29" s="382" t="s">
        <v>732</v>
      </c>
      <c r="C29" s="419">
        <f>SUM(C30:C35)</f>
        <v>0</v>
      </c>
      <c r="D29" s="419">
        <f>SUM(D30:D35)</f>
        <v>0</v>
      </c>
      <c r="E29" s="432">
        <f>SUM(E30:E35)</f>
        <v>0</v>
      </c>
    </row>
    <row r="30" spans="1:5" s="569" customFormat="1" ht="12" customHeight="1" x14ac:dyDescent="0.2">
      <c r="A30" s="552" t="s">
        <v>329</v>
      </c>
      <c r="B30" s="424" t="s">
        <v>736</v>
      </c>
      <c r="C30" s="415"/>
      <c r="D30" s="415">
        <f>+D31+D32</f>
        <v>0</v>
      </c>
      <c r="E30" s="398">
        <f>+E31+E32</f>
        <v>0</v>
      </c>
    </row>
    <row r="31" spans="1:5" s="569" customFormat="1" ht="12" customHeight="1" x14ac:dyDescent="0.2">
      <c r="A31" s="553" t="s">
        <v>330</v>
      </c>
      <c r="B31" s="425" t="s">
        <v>737</v>
      </c>
      <c r="C31" s="414"/>
      <c r="D31" s="414"/>
      <c r="E31" s="397"/>
    </row>
    <row r="32" spans="1:5" s="569" customFormat="1" ht="12" customHeight="1" x14ac:dyDescent="0.2">
      <c r="A32" s="553" t="s">
        <v>331</v>
      </c>
      <c r="B32" s="425" t="s">
        <v>738</v>
      </c>
      <c r="C32" s="414"/>
      <c r="D32" s="414"/>
      <c r="E32" s="397"/>
    </row>
    <row r="33" spans="1:5" s="569" customFormat="1" ht="12" customHeight="1" x14ac:dyDescent="0.2">
      <c r="A33" s="553" t="s">
        <v>733</v>
      </c>
      <c r="B33" s="425" t="s">
        <v>739</v>
      </c>
      <c r="C33" s="414"/>
      <c r="D33" s="414"/>
      <c r="E33" s="397"/>
    </row>
    <row r="34" spans="1:5" s="569" customFormat="1" ht="12" customHeight="1" x14ac:dyDescent="0.2">
      <c r="A34" s="553" t="s">
        <v>734</v>
      </c>
      <c r="B34" s="425" t="s">
        <v>332</v>
      </c>
      <c r="C34" s="414"/>
      <c r="D34" s="414"/>
      <c r="E34" s="397"/>
    </row>
    <row r="35" spans="1:5" s="569" customFormat="1" ht="12" customHeight="1" thickBot="1" x14ac:dyDescent="0.25">
      <c r="A35" s="554" t="s">
        <v>735</v>
      </c>
      <c r="B35" s="405" t="s">
        <v>333</v>
      </c>
      <c r="C35" s="416"/>
      <c r="D35" s="416"/>
      <c r="E35" s="399"/>
    </row>
    <row r="36" spans="1:5" s="569" customFormat="1" ht="12" customHeight="1" thickBot="1" x14ac:dyDescent="0.25">
      <c r="A36" s="386" t="s">
        <v>11</v>
      </c>
      <c r="B36" s="382" t="s">
        <v>334</v>
      </c>
      <c r="C36" s="413">
        <f>SUM(C37:C46)</f>
        <v>0</v>
      </c>
      <c r="D36" s="413">
        <f>SUM(D37:D46)</f>
        <v>0</v>
      </c>
      <c r="E36" s="396">
        <f>SUM(E37:E46)</f>
        <v>0</v>
      </c>
    </row>
    <row r="37" spans="1:5" s="569" customFormat="1" ht="12" customHeight="1" x14ac:dyDescent="0.2">
      <c r="A37" s="552" t="s">
        <v>64</v>
      </c>
      <c r="B37" s="424" t="s">
        <v>335</v>
      </c>
      <c r="C37" s="415"/>
      <c r="D37" s="415"/>
      <c r="E37" s="398"/>
    </row>
    <row r="38" spans="1:5" s="569" customFormat="1" ht="12" customHeight="1" x14ac:dyDescent="0.2">
      <c r="A38" s="553" t="s">
        <v>65</v>
      </c>
      <c r="B38" s="425" t="s">
        <v>336</v>
      </c>
      <c r="C38" s="414"/>
      <c r="D38" s="414"/>
      <c r="E38" s="397"/>
    </row>
    <row r="39" spans="1:5" s="569" customFormat="1" ht="12" customHeight="1" x14ac:dyDescent="0.2">
      <c r="A39" s="553" t="s">
        <v>66</v>
      </c>
      <c r="B39" s="425" t="s">
        <v>337</v>
      </c>
      <c r="C39" s="414"/>
      <c r="D39" s="414"/>
      <c r="E39" s="397"/>
    </row>
    <row r="40" spans="1:5" s="569" customFormat="1" ht="12" customHeight="1" x14ac:dyDescent="0.2">
      <c r="A40" s="553" t="s">
        <v>125</v>
      </c>
      <c r="B40" s="425" t="s">
        <v>338</v>
      </c>
      <c r="C40" s="414"/>
      <c r="D40" s="414"/>
      <c r="E40" s="397"/>
    </row>
    <row r="41" spans="1:5" s="569" customFormat="1" ht="12" customHeight="1" x14ac:dyDescent="0.2">
      <c r="A41" s="553" t="s">
        <v>126</v>
      </c>
      <c r="B41" s="425" t="s">
        <v>339</v>
      </c>
      <c r="C41" s="414"/>
      <c r="D41" s="414"/>
      <c r="E41" s="397"/>
    </row>
    <row r="42" spans="1:5" s="569" customFormat="1" ht="12" customHeight="1" x14ac:dyDescent="0.2">
      <c r="A42" s="553" t="s">
        <v>127</v>
      </c>
      <c r="B42" s="425" t="s">
        <v>340</v>
      </c>
      <c r="C42" s="414"/>
      <c r="D42" s="414"/>
      <c r="E42" s="397"/>
    </row>
    <row r="43" spans="1:5" s="569" customFormat="1" ht="12" customHeight="1" x14ac:dyDescent="0.2">
      <c r="A43" s="553" t="s">
        <v>128</v>
      </c>
      <c r="B43" s="425" t="s">
        <v>341</v>
      </c>
      <c r="C43" s="414"/>
      <c r="D43" s="414"/>
      <c r="E43" s="397"/>
    </row>
    <row r="44" spans="1:5" s="569" customFormat="1" ht="12" customHeight="1" x14ac:dyDescent="0.2">
      <c r="A44" s="553" t="s">
        <v>129</v>
      </c>
      <c r="B44" s="425" t="s">
        <v>342</v>
      </c>
      <c r="C44" s="414"/>
      <c r="D44" s="414"/>
      <c r="E44" s="397"/>
    </row>
    <row r="45" spans="1:5" s="569" customFormat="1" ht="12" customHeight="1" x14ac:dyDescent="0.2">
      <c r="A45" s="553" t="s">
        <v>343</v>
      </c>
      <c r="B45" s="425" t="s">
        <v>344</v>
      </c>
      <c r="C45" s="417"/>
      <c r="D45" s="417"/>
      <c r="E45" s="400"/>
    </row>
    <row r="46" spans="1:5" s="542" customFormat="1" ht="12" customHeight="1" thickBot="1" x14ac:dyDescent="0.25">
      <c r="A46" s="554" t="s">
        <v>345</v>
      </c>
      <c r="B46" s="426" t="s">
        <v>346</v>
      </c>
      <c r="C46" s="418"/>
      <c r="D46" s="418"/>
      <c r="E46" s="401"/>
    </row>
    <row r="47" spans="1:5" s="569" customFormat="1" ht="12" customHeight="1" thickBot="1" x14ac:dyDescent="0.25">
      <c r="A47" s="386" t="s">
        <v>12</v>
      </c>
      <c r="B47" s="382" t="s">
        <v>347</v>
      </c>
      <c r="C47" s="413">
        <f>SUM(C48:C52)</f>
        <v>0</v>
      </c>
      <c r="D47" s="413">
        <f>SUM(D48:D52)</f>
        <v>0</v>
      </c>
      <c r="E47" s="396">
        <f>SUM(E48:E52)</f>
        <v>0</v>
      </c>
    </row>
    <row r="48" spans="1:5" s="569" customFormat="1" ht="12" customHeight="1" x14ac:dyDescent="0.2">
      <c r="A48" s="552" t="s">
        <v>67</v>
      </c>
      <c r="B48" s="424" t="s">
        <v>348</v>
      </c>
      <c r="C48" s="434"/>
      <c r="D48" s="434"/>
      <c r="E48" s="402"/>
    </row>
    <row r="49" spans="1:5" s="569" customFormat="1" ht="12" customHeight="1" x14ac:dyDescent="0.2">
      <c r="A49" s="553" t="s">
        <v>68</v>
      </c>
      <c r="B49" s="425" t="s">
        <v>349</v>
      </c>
      <c r="C49" s="417"/>
      <c r="D49" s="417"/>
      <c r="E49" s="400"/>
    </row>
    <row r="50" spans="1:5" s="569" customFormat="1" ht="12" customHeight="1" x14ac:dyDescent="0.2">
      <c r="A50" s="553" t="s">
        <v>350</v>
      </c>
      <c r="B50" s="425" t="s">
        <v>351</v>
      </c>
      <c r="C50" s="417"/>
      <c r="D50" s="417"/>
      <c r="E50" s="400"/>
    </row>
    <row r="51" spans="1:5" s="569" customFormat="1" ht="12" customHeight="1" x14ac:dyDescent="0.2">
      <c r="A51" s="553" t="s">
        <v>352</v>
      </c>
      <c r="B51" s="425" t="s">
        <v>353</v>
      </c>
      <c r="C51" s="417"/>
      <c r="D51" s="417"/>
      <c r="E51" s="400"/>
    </row>
    <row r="52" spans="1:5" s="569" customFormat="1" ht="12" customHeight="1" thickBot="1" x14ac:dyDescent="0.25">
      <c r="A52" s="554" t="s">
        <v>354</v>
      </c>
      <c r="B52" s="426" t="s">
        <v>355</v>
      </c>
      <c r="C52" s="418"/>
      <c r="D52" s="418"/>
      <c r="E52" s="401"/>
    </row>
    <row r="53" spans="1:5" s="569" customFormat="1" ht="12" customHeight="1" thickBot="1" x14ac:dyDescent="0.25">
      <c r="A53" s="386" t="s">
        <v>130</v>
      </c>
      <c r="B53" s="382" t="s">
        <v>356</v>
      </c>
      <c r="C53" s="413">
        <f>SUM(C54:C56)</f>
        <v>0</v>
      </c>
      <c r="D53" s="413">
        <f>SUM(D54:D56)</f>
        <v>0</v>
      </c>
      <c r="E53" s="396">
        <f>SUM(E54:E56)</f>
        <v>0</v>
      </c>
    </row>
    <row r="54" spans="1:5" s="542" customFormat="1" ht="12" customHeight="1" x14ac:dyDescent="0.2">
      <c r="A54" s="552" t="s">
        <v>69</v>
      </c>
      <c r="B54" s="424" t="s">
        <v>357</v>
      </c>
      <c r="C54" s="415"/>
      <c r="D54" s="415"/>
      <c r="E54" s="398"/>
    </row>
    <row r="55" spans="1:5" s="542" customFormat="1" ht="12" customHeight="1" x14ac:dyDescent="0.2">
      <c r="A55" s="553" t="s">
        <v>70</v>
      </c>
      <c r="B55" s="425" t="s">
        <v>358</v>
      </c>
      <c r="C55" s="414"/>
      <c r="D55" s="414"/>
      <c r="E55" s="397"/>
    </row>
    <row r="56" spans="1:5" s="542" customFormat="1" ht="12" customHeight="1" x14ac:dyDescent="0.2">
      <c r="A56" s="553" t="s">
        <v>359</v>
      </c>
      <c r="B56" s="425" t="s">
        <v>360</v>
      </c>
      <c r="C56" s="414"/>
      <c r="D56" s="414"/>
      <c r="E56" s="397"/>
    </row>
    <row r="57" spans="1:5" s="542" customFormat="1" ht="12" customHeight="1" thickBot="1" x14ac:dyDescent="0.25">
      <c r="A57" s="554" t="s">
        <v>361</v>
      </c>
      <c r="B57" s="426" t="s">
        <v>362</v>
      </c>
      <c r="C57" s="416"/>
      <c r="D57" s="416"/>
      <c r="E57" s="399"/>
    </row>
    <row r="58" spans="1:5" s="569" customFormat="1" ht="12" customHeight="1" thickBot="1" x14ac:dyDescent="0.25">
      <c r="A58" s="386" t="s">
        <v>14</v>
      </c>
      <c r="B58" s="403" t="s">
        <v>363</v>
      </c>
      <c r="C58" s="413">
        <f>SUM(C59:C61)</f>
        <v>0</v>
      </c>
      <c r="D58" s="413">
        <f>SUM(D59:D61)</f>
        <v>0</v>
      </c>
      <c r="E58" s="396">
        <f>SUM(E59:E61)</f>
        <v>0</v>
      </c>
    </row>
    <row r="59" spans="1:5" s="569" customFormat="1" ht="12" customHeight="1" x14ac:dyDescent="0.2">
      <c r="A59" s="552" t="s">
        <v>131</v>
      </c>
      <c r="B59" s="424" t="s">
        <v>364</v>
      </c>
      <c r="C59" s="417"/>
      <c r="D59" s="417"/>
      <c r="E59" s="400"/>
    </row>
    <row r="60" spans="1:5" s="569" customFormat="1" ht="12" customHeight="1" x14ac:dyDescent="0.2">
      <c r="A60" s="553" t="s">
        <v>132</v>
      </c>
      <c r="B60" s="425" t="s">
        <v>552</v>
      </c>
      <c r="C60" s="417"/>
      <c r="D60" s="417"/>
      <c r="E60" s="400"/>
    </row>
    <row r="61" spans="1:5" s="569" customFormat="1" ht="12" customHeight="1" x14ac:dyDescent="0.2">
      <c r="A61" s="553" t="s">
        <v>159</v>
      </c>
      <c r="B61" s="425" t="s">
        <v>366</v>
      </c>
      <c r="C61" s="417"/>
      <c r="D61" s="417"/>
      <c r="E61" s="400"/>
    </row>
    <row r="62" spans="1:5" s="569" customFormat="1" ht="12" customHeight="1" thickBot="1" x14ac:dyDescent="0.25">
      <c r="A62" s="554" t="s">
        <v>367</v>
      </c>
      <c r="B62" s="426" t="s">
        <v>368</v>
      </c>
      <c r="C62" s="417"/>
      <c r="D62" s="417"/>
      <c r="E62" s="400"/>
    </row>
    <row r="63" spans="1:5" s="569" customFormat="1" ht="12" customHeight="1" thickBot="1" x14ac:dyDescent="0.25">
      <c r="A63" s="386" t="s">
        <v>15</v>
      </c>
      <c r="B63" s="382" t="s">
        <v>369</v>
      </c>
      <c r="C63" s="419">
        <f>+C8+C15+C22+C29+C36+C47+C53+C58</f>
        <v>0</v>
      </c>
      <c r="D63" s="419">
        <f>+D8+D15+D22+D29+D36+D47+D53+D58</f>
        <v>0</v>
      </c>
      <c r="E63" s="432">
        <f>+E8+E15+E22+E29+E36+E47+E53+E58</f>
        <v>0</v>
      </c>
    </row>
    <row r="64" spans="1:5" s="569" customFormat="1" ht="12" customHeight="1" thickBot="1" x14ac:dyDescent="0.2">
      <c r="A64" s="555" t="s">
        <v>550</v>
      </c>
      <c r="B64" s="403" t="s">
        <v>371</v>
      </c>
      <c r="C64" s="413">
        <f>SUM(C65:C67)</f>
        <v>0</v>
      </c>
      <c r="D64" s="413">
        <f>SUM(D65:D67)</f>
        <v>0</v>
      </c>
      <c r="E64" s="396">
        <f>SUM(E65:E67)</f>
        <v>0</v>
      </c>
    </row>
    <row r="65" spans="1:5" s="569" customFormat="1" ht="12" customHeight="1" x14ac:dyDescent="0.2">
      <c r="A65" s="552" t="s">
        <v>372</v>
      </c>
      <c r="B65" s="424" t="s">
        <v>373</v>
      </c>
      <c r="C65" s="417"/>
      <c r="D65" s="417"/>
      <c r="E65" s="400"/>
    </row>
    <row r="66" spans="1:5" s="569" customFormat="1" ht="12" customHeight="1" x14ac:dyDescent="0.2">
      <c r="A66" s="553" t="s">
        <v>374</v>
      </c>
      <c r="B66" s="425" t="s">
        <v>375</v>
      </c>
      <c r="C66" s="417"/>
      <c r="D66" s="417"/>
      <c r="E66" s="400"/>
    </row>
    <row r="67" spans="1:5" s="569" customFormat="1" ht="12" customHeight="1" thickBot="1" x14ac:dyDescent="0.25">
      <c r="A67" s="554" t="s">
        <v>376</v>
      </c>
      <c r="B67" s="548" t="s">
        <v>377</v>
      </c>
      <c r="C67" s="417"/>
      <c r="D67" s="417"/>
      <c r="E67" s="400"/>
    </row>
    <row r="68" spans="1:5" s="569" customFormat="1" ht="12" customHeight="1" thickBot="1" x14ac:dyDescent="0.2">
      <c r="A68" s="555" t="s">
        <v>378</v>
      </c>
      <c r="B68" s="403" t="s">
        <v>379</v>
      </c>
      <c r="C68" s="413">
        <f>SUM(C69:C72)</f>
        <v>0</v>
      </c>
      <c r="D68" s="413">
        <f>SUM(D69:D72)</f>
        <v>0</v>
      </c>
      <c r="E68" s="396">
        <f>SUM(E69:E72)</f>
        <v>0</v>
      </c>
    </row>
    <row r="69" spans="1:5" s="569" customFormat="1" ht="12" customHeight="1" x14ac:dyDescent="0.2">
      <c r="A69" s="552" t="s">
        <v>108</v>
      </c>
      <c r="B69" s="424" t="s">
        <v>380</v>
      </c>
      <c r="C69" s="417"/>
      <c r="D69" s="417"/>
      <c r="E69" s="400"/>
    </row>
    <row r="70" spans="1:5" s="569" customFormat="1" ht="12" customHeight="1" x14ac:dyDescent="0.2">
      <c r="A70" s="553" t="s">
        <v>109</v>
      </c>
      <c r="B70" s="425" t="s">
        <v>381</v>
      </c>
      <c r="C70" s="417"/>
      <c r="D70" s="417"/>
      <c r="E70" s="400"/>
    </row>
    <row r="71" spans="1:5" s="569" customFormat="1" ht="12" customHeight="1" x14ac:dyDescent="0.2">
      <c r="A71" s="553" t="s">
        <v>382</v>
      </c>
      <c r="B71" s="425" t="s">
        <v>383</v>
      </c>
      <c r="C71" s="417"/>
      <c r="D71" s="417"/>
      <c r="E71" s="400"/>
    </row>
    <row r="72" spans="1:5" s="569" customFormat="1" ht="12" customHeight="1" thickBot="1" x14ac:dyDescent="0.25">
      <c r="A72" s="554" t="s">
        <v>384</v>
      </c>
      <c r="B72" s="426" t="s">
        <v>385</v>
      </c>
      <c r="C72" s="417"/>
      <c r="D72" s="417"/>
      <c r="E72" s="400"/>
    </row>
    <row r="73" spans="1:5" s="569" customFormat="1" ht="12" customHeight="1" thickBot="1" x14ac:dyDescent="0.2">
      <c r="A73" s="555" t="s">
        <v>386</v>
      </c>
      <c r="B73" s="403" t="s">
        <v>387</v>
      </c>
      <c r="C73" s="413">
        <f>SUM(C74:C75)</f>
        <v>0</v>
      </c>
      <c r="D73" s="413">
        <f>SUM(D74:D75)</f>
        <v>0</v>
      </c>
      <c r="E73" s="396">
        <f>SUM(E74:E75)</f>
        <v>0</v>
      </c>
    </row>
    <row r="74" spans="1:5" s="569" customFormat="1" ht="12" customHeight="1" x14ac:dyDescent="0.2">
      <c r="A74" s="552" t="s">
        <v>388</v>
      </c>
      <c r="B74" s="424" t="s">
        <v>389</v>
      </c>
      <c r="C74" s="417"/>
      <c r="D74" s="417"/>
      <c r="E74" s="400"/>
    </row>
    <row r="75" spans="1:5" s="569" customFormat="1" ht="12" customHeight="1" thickBot="1" x14ac:dyDescent="0.25">
      <c r="A75" s="554" t="s">
        <v>390</v>
      </c>
      <c r="B75" s="426" t="s">
        <v>391</v>
      </c>
      <c r="C75" s="417"/>
      <c r="D75" s="417"/>
      <c r="E75" s="400"/>
    </row>
    <row r="76" spans="1:5" s="569" customFormat="1" ht="12" customHeight="1" thickBot="1" x14ac:dyDescent="0.2">
      <c r="A76" s="555" t="s">
        <v>392</v>
      </c>
      <c r="B76" s="403" t="s">
        <v>393</v>
      </c>
      <c r="C76" s="413">
        <f>SUM(C77:C79)</f>
        <v>0</v>
      </c>
      <c r="D76" s="413">
        <f>SUM(D77:D79)</f>
        <v>0</v>
      </c>
      <c r="E76" s="396">
        <f>SUM(E77:E79)</f>
        <v>0</v>
      </c>
    </row>
    <row r="77" spans="1:5" s="569" customFormat="1" ht="12" customHeight="1" x14ac:dyDescent="0.2">
      <c r="A77" s="552" t="s">
        <v>394</v>
      </c>
      <c r="B77" s="424" t="s">
        <v>395</v>
      </c>
      <c r="C77" s="417"/>
      <c r="D77" s="417"/>
      <c r="E77" s="400"/>
    </row>
    <row r="78" spans="1:5" s="569" customFormat="1" ht="12" customHeight="1" x14ac:dyDescent="0.2">
      <c r="A78" s="553" t="s">
        <v>396</v>
      </c>
      <c r="B78" s="425" t="s">
        <v>397</v>
      </c>
      <c r="C78" s="417"/>
      <c r="D78" s="417"/>
      <c r="E78" s="400"/>
    </row>
    <row r="79" spans="1:5" s="569" customFormat="1" ht="12" customHeight="1" thickBot="1" x14ac:dyDescent="0.25">
      <c r="A79" s="554" t="s">
        <v>398</v>
      </c>
      <c r="B79" s="426" t="s">
        <v>399</v>
      </c>
      <c r="C79" s="417"/>
      <c r="D79" s="417"/>
      <c r="E79" s="400"/>
    </row>
    <row r="80" spans="1:5" s="569" customFormat="1" ht="12" customHeight="1" thickBot="1" x14ac:dyDescent="0.2">
      <c r="A80" s="555" t="s">
        <v>400</v>
      </c>
      <c r="B80" s="403" t="s">
        <v>401</v>
      </c>
      <c r="C80" s="413">
        <f>SUM(C81:C84)</f>
        <v>0</v>
      </c>
      <c r="D80" s="413">
        <f>SUM(D81:D84)</f>
        <v>0</v>
      </c>
      <c r="E80" s="396">
        <f>SUM(E81:E84)</f>
        <v>0</v>
      </c>
    </row>
    <row r="81" spans="1:5" s="569" customFormat="1" ht="12" customHeight="1" x14ac:dyDescent="0.2">
      <c r="A81" s="556" t="s">
        <v>402</v>
      </c>
      <c r="B81" s="424" t="s">
        <v>403</v>
      </c>
      <c r="C81" s="417"/>
      <c r="D81" s="417"/>
      <c r="E81" s="400"/>
    </row>
    <row r="82" spans="1:5" s="569" customFormat="1" ht="12" customHeight="1" x14ac:dyDescent="0.2">
      <c r="A82" s="557" t="s">
        <v>404</v>
      </c>
      <c r="B82" s="425" t="s">
        <v>405</v>
      </c>
      <c r="C82" s="417"/>
      <c r="D82" s="417"/>
      <c r="E82" s="400"/>
    </row>
    <row r="83" spans="1:5" s="569" customFormat="1" ht="12" customHeight="1" x14ac:dyDescent="0.2">
      <c r="A83" s="557" t="s">
        <v>406</v>
      </c>
      <c r="B83" s="425" t="s">
        <v>407</v>
      </c>
      <c r="C83" s="417"/>
      <c r="D83" s="417"/>
      <c r="E83" s="400"/>
    </row>
    <row r="84" spans="1:5" s="569" customFormat="1" ht="12" customHeight="1" thickBot="1" x14ac:dyDescent="0.25">
      <c r="A84" s="558" t="s">
        <v>408</v>
      </c>
      <c r="B84" s="426" t="s">
        <v>409</v>
      </c>
      <c r="C84" s="417"/>
      <c r="D84" s="417"/>
      <c r="E84" s="400"/>
    </row>
    <row r="85" spans="1:5" s="569" customFormat="1" ht="12" customHeight="1" thickBot="1" x14ac:dyDescent="0.2">
      <c r="A85" s="555" t="s">
        <v>410</v>
      </c>
      <c r="B85" s="403" t="s">
        <v>411</v>
      </c>
      <c r="C85" s="438"/>
      <c r="D85" s="438"/>
      <c r="E85" s="439"/>
    </row>
    <row r="86" spans="1:5" s="569" customFormat="1" ht="12" customHeight="1" thickBot="1" x14ac:dyDescent="0.2">
      <c r="A86" s="555" t="s">
        <v>412</v>
      </c>
      <c r="B86" s="549" t="s">
        <v>413</v>
      </c>
      <c r="C86" s="419">
        <f>+C64+C68+C73+C76+C80+C85</f>
        <v>0</v>
      </c>
      <c r="D86" s="419">
        <f>+D64+D68+D73+D76+D80+D85</f>
        <v>0</v>
      </c>
      <c r="E86" s="432">
        <f>+E64+E68+E73+E76+E80+E85</f>
        <v>0</v>
      </c>
    </row>
    <row r="87" spans="1:5" s="569" customFormat="1" ht="12" customHeight="1" thickBot="1" x14ac:dyDescent="0.2">
      <c r="A87" s="559" t="s">
        <v>414</v>
      </c>
      <c r="B87" s="550" t="s">
        <v>551</v>
      </c>
      <c r="C87" s="419">
        <f>+C63+C86</f>
        <v>0</v>
      </c>
      <c r="D87" s="419">
        <f>+D63+D86</f>
        <v>0</v>
      </c>
      <c r="E87" s="432">
        <f>+E63+E86</f>
        <v>0</v>
      </c>
    </row>
    <row r="88" spans="1:5" s="569" customFormat="1" ht="15" customHeight="1" x14ac:dyDescent="0.2">
      <c r="A88" s="524"/>
      <c r="B88" s="525"/>
      <c r="C88" s="540"/>
      <c r="D88" s="540"/>
      <c r="E88" s="540"/>
    </row>
    <row r="89" spans="1:5" ht="13.5" thickBot="1" x14ac:dyDescent="0.25">
      <c r="A89" s="526"/>
      <c r="B89" s="527"/>
      <c r="C89" s="541"/>
      <c r="D89" s="541"/>
      <c r="E89" s="541"/>
    </row>
    <row r="90" spans="1:5" s="568" customFormat="1" ht="16.5" customHeight="1" thickBot="1" x14ac:dyDescent="0.25">
      <c r="A90" s="772" t="s">
        <v>44</v>
      </c>
      <c r="B90" s="773"/>
      <c r="C90" s="773"/>
      <c r="D90" s="773"/>
      <c r="E90" s="774"/>
    </row>
    <row r="91" spans="1:5" s="344" customFormat="1" ht="12" customHeight="1" thickBot="1" x14ac:dyDescent="0.25">
      <c r="A91" s="547" t="s">
        <v>7</v>
      </c>
      <c r="B91" s="385" t="s">
        <v>422</v>
      </c>
      <c r="C91" s="412">
        <f>SUM(C92:C96)</f>
        <v>0</v>
      </c>
      <c r="D91" s="412">
        <f>SUM(D92:D96)</f>
        <v>0</v>
      </c>
      <c r="E91" s="367">
        <f>SUM(E92:E96)</f>
        <v>0</v>
      </c>
    </row>
    <row r="92" spans="1:5" ht="12" customHeight="1" x14ac:dyDescent="0.2">
      <c r="A92" s="560" t="s">
        <v>71</v>
      </c>
      <c r="B92" s="371" t="s">
        <v>37</v>
      </c>
      <c r="C92" s="98"/>
      <c r="D92" s="98"/>
      <c r="E92" s="366"/>
    </row>
    <row r="93" spans="1:5" ht="12" customHeight="1" x14ac:dyDescent="0.2">
      <c r="A93" s="553" t="s">
        <v>72</v>
      </c>
      <c r="B93" s="369" t="s">
        <v>133</v>
      </c>
      <c r="C93" s="414"/>
      <c r="D93" s="414"/>
      <c r="E93" s="397"/>
    </row>
    <row r="94" spans="1:5" ht="12" customHeight="1" x14ac:dyDescent="0.2">
      <c r="A94" s="553" t="s">
        <v>73</v>
      </c>
      <c r="B94" s="369" t="s">
        <v>100</v>
      </c>
      <c r="C94" s="416"/>
      <c r="D94" s="416"/>
      <c r="E94" s="399"/>
    </row>
    <row r="95" spans="1:5" ht="12" customHeight="1" x14ac:dyDescent="0.2">
      <c r="A95" s="553" t="s">
        <v>74</v>
      </c>
      <c r="B95" s="372" t="s">
        <v>134</v>
      </c>
      <c r="C95" s="416"/>
      <c r="D95" s="416"/>
      <c r="E95" s="399"/>
    </row>
    <row r="96" spans="1:5" ht="12" customHeight="1" x14ac:dyDescent="0.2">
      <c r="A96" s="553" t="s">
        <v>83</v>
      </c>
      <c r="B96" s="380" t="s">
        <v>135</v>
      </c>
      <c r="C96" s="416"/>
      <c r="D96" s="416"/>
      <c r="E96" s="399"/>
    </row>
    <row r="97" spans="1:5" ht="12" customHeight="1" x14ac:dyDescent="0.2">
      <c r="A97" s="553" t="s">
        <v>75</v>
      </c>
      <c r="B97" s="369" t="s">
        <v>423</v>
      </c>
      <c r="C97" s="416"/>
      <c r="D97" s="416"/>
      <c r="E97" s="399"/>
    </row>
    <row r="98" spans="1:5" ht="12" customHeight="1" x14ac:dyDescent="0.2">
      <c r="A98" s="553" t="s">
        <v>76</v>
      </c>
      <c r="B98" s="392" t="s">
        <v>424</v>
      </c>
      <c r="C98" s="416"/>
      <c r="D98" s="416"/>
      <c r="E98" s="399"/>
    </row>
    <row r="99" spans="1:5" ht="12" customHeight="1" x14ac:dyDescent="0.2">
      <c r="A99" s="553" t="s">
        <v>84</v>
      </c>
      <c r="B99" s="393" t="s">
        <v>425</v>
      </c>
      <c r="C99" s="416"/>
      <c r="D99" s="416"/>
      <c r="E99" s="399"/>
    </row>
    <row r="100" spans="1:5" ht="12" customHeight="1" x14ac:dyDescent="0.2">
      <c r="A100" s="553" t="s">
        <v>85</v>
      </c>
      <c r="B100" s="393" t="s">
        <v>426</v>
      </c>
      <c r="C100" s="416"/>
      <c r="D100" s="416"/>
      <c r="E100" s="399"/>
    </row>
    <row r="101" spans="1:5" ht="12" customHeight="1" x14ac:dyDescent="0.2">
      <c r="A101" s="553" t="s">
        <v>86</v>
      </c>
      <c r="B101" s="392" t="s">
        <v>427</v>
      </c>
      <c r="C101" s="416"/>
      <c r="D101" s="416"/>
      <c r="E101" s="399"/>
    </row>
    <row r="102" spans="1:5" ht="12" customHeight="1" x14ac:dyDescent="0.2">
      <c r="A102" s="553" t="s">
        <v>87</v>
      </c>
      <c r="B102" s="392" t="s">
        <v>428</v>
      </c>
      <c r="C102" s="416"/>
      <c r="D102" s="416"/>
      <c r="E102" s="399"/>
    </row>
    <row r="103" spans="1:5" ht="12" customHeight="1" x14ac:dyDescent="0.2">
      <c r="A103" s="553" t="s">
        <v>89</v>
      </c>
      <c r="B103" s="393" t="s">
        <v>429</v>
      </c>
      <c r="C103" s="416"/>
      <c r="D103" s="416"/>
      <c r="E103" s="399"/>
    </row>
    <row r="104" spans="1:5" ht="12" customHeight="1" x14ac:dyDescent="0.2">
      <c r="A104" s="561" t="s">
        <v>136</v>
      </c>
      <c r="B104" s="394" t="s">
        <v>430</v>
      </c>
      <c r="C104" s="416"/>
      <c r="D104" s="416"/>
      <c r="E104" s="399"/>
    </row>
    <row r="105" spans="1:5" ht="12" customHeight="1" x14ac:dyDescent="0.2">
      <c r="A105" s="553" t="s">
        <v>431</v>
      </c>
      <c r="B105" s="394" t="s">
        <v>432</v>
      </c>
      <c r="C105" s="416"/>
      <c r="D105" s="416"/>
      <c r="E105" s="399"/>
    </row>
    <row r="106" spans="1:5" s="344" customFormat="1" ht="12" customHeight="1" thickBot="1" x14ac:dyDescent="0.25">
      <c r="A106" s="562" t="s">
        <v>433</v>
      </c>
      <c r="B106" s="395" t="s">
        <v>434</v>
      </c>
      <c r="C106" s="99"/>
      <c r="D106" s="99"/>
      <c r="E106" s="360"/>
    </row>
    <row r="107" spans="1:5" ht="12" customHeight="1" thickBot="1" x14ac:dyDescent="0.25">
      <c r="A107" s="386" t="s">
        <v>8</v>
      </c>
      <c r="B107" s="384" t="s">
        <v>435</v>
      </c>
      <c r="C107" s="413">
        <f>+C108+C110+C112</f>
        <v>0</v>
      </c>
      <c r="D107" s="413">
        <f>+D108+D110+D112</f>
        <v>0</v>
      </c>
      <c r="E107" s="396">
        <f>+E108+E110+E112</f>
        <v>0</v>
      </c>
    </row>
    <row r="108" spans="1:5" ht="12" customHeight="1" x14ac:dyDescent="0.2">
      <c r="A108" s="552" t="s">
        <v>77</v>
      </c>
      <c r="B108" s="369" t="s">
        <v>158</v>
      </c>
      <c r="C108" s="415"/>
      <c r="D108" s="415"/>
      <c r="E108" s="398"/>
    </row>
    <row r="109" spans="1:5" ht="12" customHeight="1" x14ac:dyDescent="0.2">
      <c r="A109" s="552" t="s">
        <v>78</v>
      </c>
      <c r="B109" s="373" t="s">
        <v>436</v>
      </c>
      <c r="C109" s="415"/>
      <c r="D109" s="415"/>
      <c r="E109" s="398"/>
    </row>
    <row r="110" spans="1:5" ht="12" customHeight="1" x14ac:dyDescent="0.2">
      <c r="A110" s="552" t="s">
        <v>79</v>
      </c>
      <c r="B110" s="373" t="s">
        <v>137</v>
      </c>
      <c r="C110" s="414"/>
      <c r="D110" s="414"/>
      <c r="E110" s="397"/>
    </row>
    <row r="111" spans="1:5" ht="12" customHeight="1" x14ac:dyDescent="0.2">
      <c r="A111" s="552" t="s">
        <v>80</v>
      </c>
      <c r="B111" s="373" t="s">
        <v>437</v>
      </c>
      <c r="C111" s="414"/>
      <c r="D111" s="414"/>
      <c r="E111" s="397"/>
    </row>
    <row r="112" spans="1:5" ht="12" customHeight="1" x14ac:dyDescent="0.2">
      <c r="A112" s="552" t="s">
        <v>81</v>
      </c>
      <c r="B112" s="405" t="s">
        <v>160</v>
      </c>
      <c r="C112" s="414"/>
      <c r="D112" s="414"/>
      <c r="E112" s="397"/>
    </row>
    <row r="113" spans="1:5" ht="12" customHeight="1" x14ac:dyDescent="0.2">
      <c r="A113" s="552" t="s">
        <v>88</v>
      </c>
      <c r="B113" s="404" t="s">
        <v>438</v>
      </c>
      <c r="C113" s="414"/>
      <c r="D113" s="414"/>
      <c r="E113" s="397"/>
    </row>
    <row r="114" spans="1:5" ht="12" customHeight="1" x14ac:dyDescent="0.2">
      <c r="A114" s="552" t="s">
        <v>90</v>
      </c>
      <c r="B114" s="420" t="s">
        <v>439</v>
      </c>
      <c r="C114" s="414"/>
      <c r="D114" s="414"/>
      <c r="E114" s="397"/>
    </row>
    <row r="115" spans="1:5" ht="12" customHeight="1" x14ac:dyDescent="0.2">
      <c r="A115" s="552" t="s">
        <v>138</v>
      </c>
      <c r="B115" s="393" t="s">
        <v>426</v>
      </c>
      <c r="C115" s="414"/>
      <c r="D115" s="414"/>
      <c r="E115" s="397"/>
    </row>
    <row r="116" spans="1:5" ht="12" customHeight="1" x14ac:dyDescent="0.2">
      <c r="A116" s="552" t="s">
        <v>139</v>
      </c>
      <c r="B116" s="393" t="s">
        <v>440</v>
      </c>
      <c r="C116" s="414"/>
      <c r="D116" s="414"/>
      <c r="E116" s="397"/>
    </row>
    <row r="117" spans="1:5" ht="12" customHeight="1" x14ac:dyDescent="0.2">
      <c r="A117" s="552" t="s">
        <v>140</v>
      </c>
      <c r="B117" s="393" t="s">
        <v>441</v>
      </c>
      <c r="C117" s="414"/>
      <c r="D117" s="414"/>
      <c r="E117" s="397"/>
    </row>
    <row r="118" spans="1:5" ht="12" customHeight="1" x14ac:dyDescent="0.2">
      <c r="A118" s="552" t="s">
        <v>442</v>
      </c>
      <c r="B118" s="393" t="s">
        <v>429</v>
      </c>
      <c r="C118" s="414"/>
      <c r="D118" s="414"/>
      <c r="E118" s="397"/>
    </row>
    <row r="119" spans="1:5" ht="12" customHeight="1" x14ac:dyDescent="0.2">
      <c r="A119" s="552" t="s">
        <v>443</v>
      </c>
      <c r="B119" s="393" t="s">
        <v>444</v>
      </c>
      <c r="C119" s="414"/>
      <c r="D119" s="414"/>
      <c r="E119" s="397"/>
    </row>
    <row r="120" spans="1:5" ht="12" customHeight="1" thickBot="1" x14ac:dyDescent="0.25">
      <c r="A120" s="561" t="s">
        <v>445</v>
      </c>
      <c r="B120" s="393" t="s">
        <v>446</v>
      </c>
      <c r="C120" s="416"/>
      <c r="D120" s="416"/>
      <c r="E120" s="399"/>
    </row>
    <row r="121" spans="1:5" ht="12" customHeight="1" thickBot="1" x14ac:dyDescent="0.25">
      <c r="A121" s="386" t="s">
        <v>9</v>
      </c>
      <c r="B121" s="389" t="s">
        <v>447</v>
      </c>
      <c r="C121" s="413">
        <f>+C122+C123</f>
        <v>0</v>
      </c>
      <c r="D121" s="413">
        <f>+D122+D123</f>
        <v>0</v>
      </c>
      <c r="E121" s="396">
        <f>+E122+E123</f>
        <v>0</v>
      </c>
    </row>
    <row r="122" spans="1:5" ht="12" customHeight="1" x14ac:dyDescent="0.2">
      <c r="A122" s="552" t="s">
        <v>60</v>
      </c>
      <c r="B122" s="370" t="s">
        <v>46</v>
      </c>
      <c r="C122" s="415"/>
      <c r="D122" s="415"/>
      <c r="E122" s="398"/>
    </row>
    <row r="123" spans="1:5" ht="12" customHeight="1" thickBot="1" x14ac:dyDescent="0.25">
      <c r="A123" s="554" t="s">
        <v>61</v>
      </c>
      <c r="B123" s="373" t="s">
        <v>47</v>
      </c>
      <c r="C123" s="416"/>
      <c r="D123" s="416"/>
      <c r="E123" s="399"/>
    </row>
    <row r="124" spans="1:5" ht="12" customHeight="1" thickBot="1" x14ac:dyDescent="0.25">
      <c r="A124" s="386" t="s">
        <v>10</v>
      </c>
      <c r="B124" s="389" t="s">
        <v>448</v>
      </c>
      <c r="C124" s="413">
        <f>+C91+C107+C121</f>
        <v>0</v>
      </c>
      <c r="D124" s="413">
        <f>+D91+D107+D121</f>
        <v>0</v>
      </c>
      <c r="E124" s="396">
        <f>+E91+E107+E121</f>
        <v>0</v>
      </c>
    </row>
    <row r="125" spans="1:5" ht="12" customHeight="1" thickBot="1" x14ac:dyDescent="0.25">
      <c r="A125" s="386" t="s">
        <v>11</v>
      </c>
      <c r="B125" s="389" t="s">
        <v>553</v>
      </c>
      <c r="C125" s="413">
        <f>+C126+C127+C128</f>
        <v>0</v>
      </c>
      <c r="D125" s="413">
        <f>+D126+D127+D128</f>
        <v>0</v>
      </c>
      <c r="E125" s="396">
        <f>+E126+E127+E128</f>
        <v>0</v>
      </c>
    </row>
    <row r="126" spans="1:5" ht="12" customHeight="1" x14ac:dyDescent="0.2">
      <c r="A126" s="552" t="s">
        <v>64</v>
      </c>
      <c r="B126" s="370" t="s">
        <v>450</v>
      </c>
      <c r="C126" s="414"/>
      <c r="D126" s="414"/>
      <c r="E126" s="397"/>
    </row>
    <row r="127" spans="1:5" ht="12" customHeight="1" x14ac:dyDescent="0.2">
      <c r="A127" s="552" t="s">
        <v>65</v>
      </c>
      <c r="B127" s="370" t="s">
        <v>451</v>
      </c>
      <c r="C127" s="414"/>
      <c r="D127" s="414"/>
      <c r="E127" s="397"/>
    </row>
    <row r="128" spans="1:5" ht="12" customHeight="1" thickBot="1" x14ac:dyDescent="0.25">
      <c r="A128" s="561" t="s">
        <v>66</v>
      </c>
      <c r="B128" s="368" t="s">
        <v>452</v>
      </c>
      <c r="C128" s="414"/>
      <c r="D128" s="414"/>
      <c r="E128" s="397"/>
    </row>
    <row r="129" spans="1:11" ht="12" customHeight="1" thickBot="1" x14ac:dyDescent="0.25">
      <c r="A129" s="386" t="s">
        <v>12</v>
      </c>
      <c r="B129" s="389" t="s">
        <v>453</v>
      </c>
      <c r="C129" s="413">
        <f>+C130+C131+C132+C133</f>
        <v>0</v>
      </c>
      <c r="D129" s="413">
        <f>+D130+D131+D132+D133</f>
        <v>0</v>
      </c>
      <c r="E129" s="396">
        <f>+E130+E131+E132+E133</f>
        <v>0</v>
      </c>
    </row>
    <row r="130" spans="1:11" ht="12" customHeight="1" x14ac:dyDescent="0.2">
      <c r="A130" s="552" t="s">
        <v>67</v>
      </c>
      <c r="B130" s="370" t="s">
        <v>454</v>
      </c>
      <c r="C130" s="414"/>
      <c r="D130" s="414"/>
      <c r="E130" s="397"/>
    </row>
    <row r="131" spans="1:11" ht="12" customHeight="1" x14ac:dyDescent="0.2">
      <c r="A131" s="552" t="s">
        <v>68</v>
      </c>
      <c r="B131" s="370" t="s">
        <v>455</v>
      </c>
      <c r="C131" s="414"/>
      <c r="D131" s="414"/>
      <c r="E131" s="397"/>
    </row>
    <row r="132" spans="1:11" ht="12" customHeight="1" x14ac:dyDescent="0.2">
      <c r="A132" s="552" t="s">
        <v>350</v>
      </c>
      <c r="B132" s="370" t="s">
        <v>456</v>
      </c>
      <c r="C132" s="414"/>
      <c r="D132" s="414"/>
      <c r="E132" s="397"/>
    </row>
    <row r="133" spans="1:11" s="344" customFormat="1" ht="12" customHeight="1" thickBot="1" x14ac:dyDescent="0.25">
      <c r="A133" s="561" t="s">
        <v>352</v>
      </c>
      <c r="B133" s="368" t="s">
        <v>457</v>
      </c>
      <c r="C133" s="414"/>
      <c r="D133" s="414"/>
      <c r="E133" s="397"/>
    </row>
    <row r="134" spans="1:11" ht="13.5" thickBot="1" x14ac:dyDescent="0.25">
      <c r="A134" s="386" t="s">
        <v>13</v>
      </c>
      <c r="B134" s="389" t="s">
        <v>674</v>
      </c>
      <c r="C134" s="419">
        <f>+C135+C136+C138+C139+C137</f>
        <v>0</v>
      </c>
      <c r="D134" s="419">
        <f>+D135+D136+D138+D139+D137</f>
        <v>0</v>
      </c>
      <c r="E134" s="432">
        <f>+E135+E136+E138+E139+E137</f>
        <v>0</v>
      </c>
      <c r="K134" s="515"/>
    </row>
    <row r="135" spans="1:11" x14ac:dyDescent="0.2">
      <c r="A135" s="552" t="s">
        <v>69</v>
      </c>
      <c r="B135" s="370" t="s">
        <v>459</v>
      </c>
      <c r="C135" s="414"/>
      <c r="D135" s="414"/>
      <c r="E135" s="397"/>
    </row>
    <row r="136" spans="1:11" ht="12" customHeight="1" x14ac:dyDescent="0.2">
      <c r="A136" s="552" t="s">
        <v>70</v>
      </c>
      <c r="B136" s="370" t="s">
        <v>460</v>
      </c>
      <c r="C136" s="414"/>
      <c r="D136" s="414"/>
      <c r="E136" s="397"/>
    </row>
    <row r="137" spans="1:11" ht="12" customHeight="1" x14ac:dyDescent="0.2">
      <c r="A137" s="552" t="s">
        <v>359</v>
      </c>
      <c r="B137" s="370" t="s">
        <v>673</v>
      </c>
      <c r="C137" s="414"/>
      <c r="D137" s="414"/>
      <c r="E137" s="397"/>
    </row>
    <row r="138" spans="1:11" s="344" customFormat="1" ht="12" customHeight="1" x14ac:dyDescent="0.2">
      <c r="A138" s="552" t="s">
        <v>361</v>
      </c>
      <c r="B138" s="370" t="s">
        <v>461</v>
      </c>
      <c r="C138" s="414"/>
      <c r="D138" s="414"/>
      <c r="E138" s="397"/>
    </row>
    <row r="139" spans="1:11" s="344" customFormat="1" ht="12" customHeight="1" thickBot="1" x14ac:dyDescent="0.25">
      <c r="A139" s="561" t="s">
        <v>672</v>
      </c>
      <c r="B139" s="368" t="s">
        <v>462</v>
      </c>
      <c r="C139" s="414"/>
      <c r="D139" s="414"/>
      <c r="E139" s="397"/>
    </row>
    <row r="140" spans="1:11" s="344" customFormat="1" ht="12" customHeight="1" thickBot="1" x14ac:dyDescent="0.25">
      <c r="A140" s="386" t="s">
        <v>14</v>
      </c>
      <c r="B140" s="389" t="s">
        <v>554</v>
      </c>
      <c r="C140" s="100">
        <f>+C141+C142+C143+C144</f>
        <v>0</v>
      </c>
      <c r="D140" s="100">
        <f>+D141+D142+D143+D144</f>
        <v>0</v>
      </c>
      <c r="E140" s="365">
        <f>+E141+E142+E143+E144</f>
        <v>0</v>
      </c>
    </row>
    <row r="141" spans="1:11" s="344" customFormat="1" ht="12" customHeight="1" x14ac:dyDescent="0.2">
      <c r="A141" s="552" t="s">
        <v>131</v>
      </c>
      <c r="B141" s="370" t="s">
        <v>464</v>
      </c>
      <c r="C141" s="414"/>
      <c r="D141" s="414"/>
      <c r="E141" s="397"/>
    </row>
    <row r="142" spans="1:11" s="344" customFormat="1" ht="12" customHeight="1" x14ac:dyDescent="0.2">
      <c r="A142" s="552" t="s">
        <v>132</v>
      </c>
      <c r="B142" s="370" t="s">
        <v>465</v>
      </c>
      <c r="C142" s="414"/>
      <c r="D142" s="414"/>
      <c r="E142" s="397"/>
    </row>
    <row r="143" spans="1:11" s="344" customFormat="1" ht="12" customHeight="1" x14ac:dyDescent="0.2">
      <c r="A143" s="552" t="s">
        <v>159</v>
      </c>
      <c r="B143" s="370" t="s">
        <v>466</v>
      </c>
      <c r="C143" s="414"/>
      <c r="D143" s="414"/>
      <c r="E143" s="397"/>
    </row>
    <row r="144" spans="1:11" ht="12.75" customHeight="1" thickBot="1" x14ac:dyDescent="0.25">
      <c r="A144" s="552" t="s">
        <v>367</v>
      </c>
      <c r="B144" s="370" t="s">
        <v>467</v>
      </c>
      <c r="C144" s="414"/>
      <c r="D144" s="414"/>
      <c r="E144" s="397"/>
    </row>
    <row r="145" spans="1:5" ht="12" customHeight="1" thickBot="1" x14ac:dyDescent="0.25">
      <c r="A145" s="386" t="s">
        <v>15</v>
      </c>
      <c r="B145" s="389" t="s">
        <v>468</v>
      </c>
      <c r="C145" s="363">
        <f>+C125+C129+C134+C140</f>
        <v>0</v>
      </c>
      <c r="D145" s="363">
        <f>+D125+D129+D134+D140</f>
        <v>0</v>
      </c>
      <c r="E145" s="364">
        <f>+E125+E129+E134+E140</f>
        <v>0</v>
      </c>
    </row>
    <row r="146" spans="1:5" ht="15" customHeight="1" thickBot="1" x14ac:dyDescent="0.25">
      <c r="A146" s="563" t="s">
        <v>16</v>
      </c>
      <c r="B146" s="409" t="s">
        <v>469</v>
      </c>
      <c r="C146" s="363">
        <f>+C124+C145</f>
        <v>0</v>
      </c>
      <c r="D146" s="363">
        <f>+D124+D145</f>
        <v>0</v>
      </c>
      <c r="E146" s="364">
        <f>+E124+E145</f>
        <v>0</v>
      </c>
    </row>
    <row r="147" spans="1:5" ht="13.5" thickBot="1" x14ac:dyDescent="0.25">
      <c r="A147" s="42"/>
      <c r="B147" s="43"/>
      <c r="C147" s="44"/>
      <c r="D147" s="44"/>
      <c r="E147" s="44"/>
    </row>
    <row r="148" spans="1:5" ht="15" customHeight="1" thickBot="1" x14ac:dyDescent="0.25">
      <c r="A148" s="680" t="s">
        <v>743</v>
      </c>
      <c r="B148" s="681"/>
      <c r="C148" s="113"/>
      <c r="D148" s="114"/>
      <c r="E148" s="111"/>
    </row>
    <row r="149" spans="1:5" ht="14.25" customHeight="1" thickBot="1" x14ac:dyDescent="0.25">
      <c r="A149" s="682" t="s">
        <v>742</v>
      </c>
      <c r="B149" s="683"/>
      <c r="C149" s="113"/>
      <c r="D149" s="114"/>
      <c r="E149" s="111"/>
    </row>
  </sheetData>
  <sheetProtection formatCells="0"/>
  <mergeCells count="4">
    <mergeCell ref="B2:D2"/>
    <mergeCell ref="B3:D3"/>
    <mergeCell ref="A7:E7"/>
    <mergeCell ref="A90:E90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10" zoomScaleNormal="100" zoomScaleSheetLayoutView="115" workbookViewId="0">
      <selection activeCell="J40" sqref="J40:J41"/>
    </sheetView>
  </sheetViews>
  <sheetFormatPr defaultRowHeight="12.75" x14ac:dyDescent="0.2"/>
  <cols>
    <col min="1" max="1" width="16" style="58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+CONCATENATE("7.1. melléklet a ……/",LEFT(ÖSSZEFÜGGÉSEK!A4,4)+1,". (……) önkormányzati rendelethez")</f>
        <v>7.1.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555</v>
      </c>
      <c r="C2" s="776"/>
      <c r="D2" s="777"/>
      <c r="E2" s="589" t="s">
        <v>48</v>
      </c>
    </row>
    <row r="3" spans="1:5" s="566" customFormat="1" ht="24.75" thickBot="1" x14ac:dyDescent="0.25">
      <c r="A3" s="564" t="s">
        <v>556</v>
      </c>
      <c r="B3" s="778" t="s">
        <v>548</v>
      </c>
      <c r="C3" s="781"/>
      <c r="D3" s="782"/>
      <c r="E3" s="590" t="s">
        <v>41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448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106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445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445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445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445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445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445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107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445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447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448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445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445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445"/>
      <c r="E22" s="115"/>
    </row>
    <row r="23" spans="1:5" s="569" customFormat="1" ht="12" customHeight="1" thickBot="1" x14ac:dyDescent="0.25">
      <c r="A23" s="592" t="s">
        <v>80</v>
      </c>
      <c r="B23" s="369" t="s">
        <v>678</v>
      </c>
      <c r="C23" s="445"/>
      <c r="D23" s="445"/>
      <c r="E23" s="115"/>
    </row>
    <row r="24" spans="1:5" s="569" customFormat="1" ht="12" customHeight="1" thickBot="1" x14ac:dyDescent="0.25">
      <c r="A24" s="579" t="s">
        <v>9</v>
      </c>
      <c r="B24" s="389" t="s">
        <v>124</v>
      </c>
      <c r="C24" s="41"/>
      <c r="D24" s="41"/>
      <c r="E24" s="585"/>
    </row>
    <row r="25" spans="1:5" s="569" customFormat="1" ht="12" customHeight="1" thickBot="1" x14ac:dyDescent="0.25">
      <c r="A25" s="579" t="s">
        <v>10</v>
      </c>
      <c r="B25" s="389" t="s">
        <v>563</v>
      </c>
      <c r="C25" s="448">
        <f>SUM(C26:C27)</f>
        <v>0</v>
      </c>
      <c r="D25" s="448">
        <f>SUM(D26:D27)</f>
        <v>0</v>
      </c>
      <c r="E25" s="586">
        <f>SUM(E26:E27)</f>
        <v>0</v>
      </c>
    </row>
    <row r="26" spans="1:5" s="569" customFormat="1" ht="12" customHeight="1" x14ac:dyDescent="0.2">
      <c r="A26" s="593" t="s">
        <v>329</v>
      </c>
      <c r="B26" s="594" t="s">
        <v>561</v>
      </c>
      <c r="C26" s="103"/>
      <c r="D26" s="103"/>
      <c r="E26" s="573"/>
    </row>
    <row r="27" spans="1:5" s="569" customFormat="1" ht="12" customHeight="1" x14ac:dyDescent="0.2">
      <c r="A27" s="593" t="s">
        <v>330</v>
      </c>
      <c r="B27" s="595" t="s">
        <v>564</v>
      </c>
      <c r="C27" s="449"/>
      <c r="D27" s="449"/>
      <c r="E27" s="572"/>
    </row>
    <row r="28" spans="1:5" s="569" customFormat="1" ht="12" customHeight="1" thickBot="1" x14ac:dyDescent="0.25">
      <c r="A28" s="592" t="s">
        <v>331</v>
      </c>
      <c r="B28" s="596" t="s">
        <v>679</v>
      </c>
      <c r="C28" s="576"/>
      <c r="D28" s="576"/>
      <c r="E28" s="571"/>
    </row>
    <row r="29" spans="1:5" s="569" customFormat="1" ht="12" customHeight="1" thickBot="1" x14ac:dyDescent="0.25">
      <c r="A29" s="579" t="s">
        <v>11</v>
      </c>
      <c r="B29" s="389" t="s">
        <v>565</v>
      </c>
      <c r="C29" s="448">
        <f>SUM(C30:C32)</f>
        <v>0</v>
      </c>
      <c r="D29" s="448">
        <f>SUM(D30:D32)</f>
        <v>0</v>
      </c>
      <c r="E29" s="586">
        <f>SUM(E30:E32)</f>
        <v>0</v>
      </c>
    </row>
    <row r="30" spans="1:5" s="569" customFormat="1" ht="12" customHeight="1" x14ac:dyDescent="0.2">
      <c r="A30" s="593" t="s">
        <v>64</v>
      </c>
      <c r="B30" s="594" t="s">
        <v>348</v>
      </c>
      <c r="C30" s="103"/>
      <c r="D30" s="103"/>
      <c r="E30" s="573"/>
    </row>
    <row r="31" spans="1:5" s="569" customFormat="1" ht="12" customHeight="1" x14ac:dyDescent="0.2">
      <c r="A31" s="593" t="s">
        <v>65</v>
      </c>
      <c r="B31" s="595" t="s">
        <v>349</v>
      </c>
      <c r="C31" s="449"/>
      <c r="D31" s="449"/>
      <c r="E31" s="572"/>
    </row>
    <row r="32" spans="1:5" s="569" customFormat="1" ht="12" customHeight="1" thickBot="1" x14ac:dyDescent="0.25">
      <c r="A32" s="592" t="s">
        <v>66</v>
      </c>
      <c r="B32" s="578" t="s">
        <v>351</v>
      </c>
      <c r="C32" s="576"/>
      <c r="D32" s="576"/>
      <c r="E32" s="571"/>
    </row>
    <row r="33" spans="1:5" s="569" customFormat="1" ht="12" customHeight="1" thickBot="1" x14ac:dyDescent="0.25">
      <c r="A33" s="579" t="s">
        <v>12</v>
      </c>
      <c r="B33" s="389" t="s">
        <v>476</v>
      </c>
      <c r="C33" s="41"/>
      <c r="D33" s="41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41"/>
      <c r="E34" s="585"/>
    </row>
    <row r="35" spans="1:5" s="542" customFormat="1" ht="12" customHeight="1" thickBot="1" x14ac:dyDescent="0.25">
      <c r="A35" s="516" t="s">
        <v>14</v>
      </c>
      <c r="B35" s="389" t="s">
        <v>680</v>
      </c>
      <c r="C35" s="448">
        <f>+C8+C19+C24+C25+C29+C33+C34</f>
        <v>0</v>
      </c>
      <c r="D35" s="448">
        <f>+D8+D19+D24+D25+D29+D33+D34</f>
        <v>0</v>
      </c>
      <c r="E35" s="586">
        <f>+E8+E19+E24+E25+E29+E33+E34</f>
        <v>0</v>
      </c>
    </row>
    <row r="36" spans="1:5" s="542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448">
        <f>+D37+D38+D39</f>
        <v>0</v>
      </c>
      <c r="E36" s="586">
        <f>+E37+E38+E39</f>
        <v>0</v>
      </c>
    </row>
    <row r="37" spans="1:5" s="542" customFormat="1" ht="12" customHeight="1" x14ac:dyDescent="0.2">
      <c r="A37" s="593" t="s">
        <v>569</v>
      </c>
      <c r="B37" s="594" t="s">
        <v>167</v>
      </c>
      <c r="C37" s="103"/>
      <c r="D37" s="103"/>
      <c r="E37" s="573"/>
    </row>
    <row r="38" spans="1:5" s="569" customFormat="1" ht="12" customHeight="1" x14ac:dyDescent="0.2">
      <c r="A38" s="593" t="s">
        <v>570</v>
      </c>
      <c r="B38" s="595" t="s">
        <v>3</v>
      </c>
      <c r="C38" s="449"/>
      <c r="D38" s="449"/>
      <c r="E38" s="572"/>
    </row>
    <row r="39" spans="1:5" s="569" customFormat="1" ht="12" customHeight="1" thickBot="1" x14ac:dyDescent="0.25">
      <c r="A39" s="592" t="s">
        <v>571</v>
      </c>
      <c r="B39" s="578" t="s">
        <v>572</v>
      </c>
      <c r="C39" s="576"/>
      <c r="D39" s="576"/>
      <c r="E39" s="571"/>
    </row>
    <row r="40" spans="1:5" s="569" customFormat="1" ht="15" customHeight="1" thickBot="1" x14ac:dyDescent="0.25">
      <c r="A40" s="581" t="s">
        <v>16</v>
      </c>
      <c r="B40" s="582" t="s">
        <v>573</v>
      </c>
      <c r="C40" s="109">
        <f>+C35+C36</f>
        <v>0</v>
      </c>
      <c r="D40" s="109">
        <f>+D35+D36</f>
        <v>0</v>
      </c>
      <c r="E40" s="587">
        <f>+E35+E36</f>
        <v>0</v>
      </c>
    </row>
    <row r="41" spans="1:5" s="569" customFormat="1" ht="15" customHeight="1" x14ac:dyDescent="0.2">
      <c r="A41" s="524"/>
      <c r="B41" s="525"/>
      <c r="C41" s="540"/>
      <c r="D41" s="540"/>
      <c r="E41" s="540"/>
    </row>
    <row r="42" spans="1:5" ht="13.5" thickBot="1" x14ac:dyDescent="0.25">
      <c r="A42" s="526"/>
      <c r="B42" s="527"/>
      <c r="C42" s="541"/>
      <c r="D42" s="541"/>
      <c r="E42" s="541"/>
    </row>
    <row r="43" spans="1:5" s="568" customFormat="1" ht="16.5" customHeight="1" thickBot="1" x14ac:dyDescent="0.25">
      <c r="A43" s="772" t="s">
        <v>44</v>
      </c>
      <c r="B43" s="773"/>
      <c r="C43" s="773"/>
      <c r="D43" s="773"/>
      <c r="E43" s="774"/>
    </row>
    <row r="44" spans="1:5" s="344" customFormat="1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479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474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475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475"/>
    </row>
    <row r="48" spans="1:5" ht="12" customHeight="1" x14ac:dyDescent="0.2">
      <c r="A48" s="592" t="s">
        <v>74</v>
      </c>
      <c r="B48" s="369" t="s">
        <v>134</v>
      </c>
      <c r="C48" s="442"/>
      <c r="D48" s="442"/>
      <c r="E48" s="475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475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479">
        <f>SUM(E51:E53)</f>
        <v>0</v>
      </c>
    </row>
    <row r="51" spans="1:5" s="344" customFormat="1" ht="12" customHeight="1" x14ac:dyDescent="0.2">
      <c r="A51" s="592" t="s">
        <v>77</v>
      </c>
      <c r="B51" s="370" t="s">
        <v>158</v>
      </c>
      <c r="C51" s="103"/>
      <c r="D51" s="103"/>
      <c r="E51" s="474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475"/>
    </row>
    <row r="53" spans="1:5" ht="12" customHeight="1" x14ac:dyDescent="0.2">
      <c r="A53" s="592" t="s">
        <v>79</v>
      </c>
      <c r="B53" s="369" t="s">
        <v>45</v>
      </c>
      <c r="C53" s="442"/>
      <c r="D53" s="442"/>
      <c r="E53" s="475"/>
    </row>
    <row r="54" spans="1:5" ht="12" customHeight="1" thickBot="1" x14ac:dyDescent="0.25">
      <c r="A54" s="592" t="s">
        <v>80</v>
      </c>
      <c r="B54" s="369" t="s">
        <v>681</v>
      </c>
      <c r="C54" s="442"/>
      <c r="D54" s="442"/>
      <c r="E54" s="475"/>
    </row>
    <row r="55" spans="1:5" ht="12" customHeight="1" thickBot="1" x14ac:dyDescent="0.25">
      <c r="A55" s="579" t="s">
        <v>9</v>
      </c>
      <c r="B55" s="583" t="s">
        <v>576</v>
      </c>
      <c r="C55" s="448">
        <f>+C44+C50</f>
        <v>0</v>
      </c>
      <c r="D55" s="448">
        <f>+D44+D50</f>
        <v>0</v>
      </c>
      <c r="E55" s="479">
        <f>+E44+E50</f>
        <v>0</v>
      </c>
    </row>
    <row r="56" spans="1:5" ht="13.5" thickBot="1" x14ac:dyDescent="0.25">
      <c r="C56" s="588"/>
      <c r="D56" s="588"/>
      <c r="E56" s="588"/>
    </row>
    <row r="57" spans="1:5" ht="15" customHeight="1" thickBot="1" x14ac:dyDescent="0.25">
      <c r="A57" s="680" t="s">
        <v>743</v>
      </c>
      <c r="B57" s="681"/>
      <c r="C57" s="113"/>
      <c r="D57" s="113"/>
      <c r="E57" s="577"/>
    </row>
    <row r="58" spans="1:5" ht="14.25" customHeight="1" thickBot="1" x14ac:dyDescent="0.25">
      <c r="A58" s="682" t="s">
        <v>742</v>
      </c>
      <c r="B58" s="683"/>
      <c r="C58" s="113"/>
      <c r="D58" s="113"/>
      <c r="E58" s="577"/>
    </row>
  </sheetData>
  <sheetProtection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8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+CONCATENATE("7.2. melléklet a ……/",LEFT(ÖSSZEFÜGGÉSEK!A4,4)+1,". (……) önkormányzati rendelethez")</f>
        <v>7.2.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555</v>
      </c>
      <c r="C2" s="776"/>
      <c r="D2" s="777"/>
      <c r="E2" s="589" t="s">
        <v>48</v>
      </c>
    </row>
    <row r="3" spans="1:5" s="566" customFormat="1" ht="24.75" thickBot="1" x14ac:dyDescent="0.25">
      <c r="A3" s="564" t="s">
        <v>556</v>
      </c>
      <c r="B3" s="778" t="s">
        <v>675</v>
      </c>
      <c r="C3" s="781"/>
      <c r="D3" s="782"/>
      <c r="E3" s="590" t="s">
        <v>48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448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106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445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445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445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445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445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445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107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445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447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448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445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445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445"/>
      <c r="E22" s="115"/>
    </row>
    <row r="23" spans="1:5" s="569" customFormat="1" ht="12" customHeight="1" thickBot="1" x14ac:dyDescent="0.25">
      <c r="A23" s="592" t="s">
        <v>80</v>
      </c>
      <c r="B23" s="369" t="s">
        <v>678</v>
      </c>
      <c r="C23" s="445"/>
      <c r="D23" s="445"/>
      <c r="E23" s="115"/>
    </row>
    <row r="24" spans="1:5" s="569" customFormat="1" ht="12" customHeight="1" thickBot="1" x14ac:dyDescent="0.25">
      <c r="A24" s="579" t="s">
        <v>9</v>
      </c>
      <c r="B24" s="389" t="s">
        <v>124</v>
      </c>
      <c r="C24" s="41"/>
      <c r="D24" s="41"/>
      <c r="E24" s="585"/>
    </row>
    <row r="25" spans="1:5" s="569" customFormat="1" ht="12" customHeight="1" thickBot="1" x14ac:dyDescent="0.25">
      <c r="A25" s="579" t="s">
        <v>10</v>
      </c>
      <c r="B25" s="389" t="s">
        <v>563</v>
      </c>
      <c r="C25" s="448">
        <f>SUM(C26:C27)</f>
        <v>0</v>
      </c>
      <c r="D25" s="448">
        <f>SUM(D26:D27)</f>
        <v>0</v>
      </c>
      <c r="E25" s="586">
        <f>SUM(E26:E27)</f>
        <v>0</v>
      </c>
    </row>
    <row r="26" spans="1:5" s="569" customFormat="1" ht="12" customHeight="1" x14ac:dyDescent="0.2">
      <c r="A26" s="593" t="s">
        <v>329</v>
      </c>
      <c r="B26" s="594" t="s">
        <v>561</v>
      </c>
      <c r="C26" s="103"/>
      <c r="D26" s="103"/>
      <c r="E26" s="573"/>
    </row>
    <row r="27" spans="1:5" s="569" customFormat="1" ht="12" customHeight="1" x14ac:dyDescent="0.2">
      <c r="A27" s="593" t="s">
        <v>330</v>
      </c>
      <c r="B27" s="595" t="s">
        <v>564</v>
      </c>
      <c r="C27" s="449"/>
      <c r="D27" s="449"/>
      <c r="E27" s="572"/>
    </row>
    <row r="28" spans="1:5" s="569" customFormat="1" ht="12" customHeight="1" thickBot="1" x14ac:dyDescent="0.25">
      <c r="A28" s="592" t="s">
        <v>331</v>
      </c>
      <c r="B28" s="596" t="s">
        <v>679</v>
      </c>
      <c r="C28" s="576"/>
      <c r="D28" s="576"/>
      <c r="E28" s="571"/>
    </row>
    <row r="29" spans="1:5" s="569" customFormat="1" ht="12" customHeight="1" thickBot="1" x14ac:dyDescent="0.25">
      <c r="A29" s="579" t="s">
        <v>11</v>
      </c>
      <c r="B29" s="389" t="s">
        <v>565</v>
      </c>
      <c r="C29" s="448">
        <f>SUM(C30:C32)</f>
        <v>0</v>
      </c>
      <c r="D29" s="448">
        <f>SUM(D30:D32)</f>
        <v>0</v>
      </c>
      <c r="E29" s="586">
        <f>SUM(E30:E32)</f>
        <v>0</v>
      </c>
    </row>
    <row r="30" spans="1:5" s="569" customFormat="1" ht="12" customHeight="1" x14ac:dyDescent="0.2">
      <c r="A30" s="593" t="s">
        <v>64</v>
      </c>
      <c r="B30" s="594" t="s">
        <v>348</v>
      </c>
      <c r="C30" s="103"/>
      <c r="D30" s="103"/>
      <c r="E30" s="573"/>
    </row>
    <row r="31" spans="1:5" s="569" customFormat="1" ht="12" customHeight="1" x14ac:dyDescent="0.2">
      <c r="A31" s="593" t="s">
        <v>65</v>
      </c>
      <c r="B31" s="595" t="s">
        <v>349</v>
      </c>
      <c r="C31" s="449"/>
      <c r="D31" s="449"/>
      <c r="E31" s="572"/>
    </row>
    <row r="32" spans="1:5" s="569" customFormat="1" ht="12" customHeight="1" thickBot="1" x14ac:dyDescent="0.25">
      <c r="A32" s="592" t="s">
        <v>66</v>
      </c>
      <c r="B32" s="578" t="s">
        <v>351</v>
      </c>
      <c r="C32" s="576"/>
      <c r="D32" s="576"/>
      <c r="E32" s="571"/>
    </row>
    <row r="33" spans="1:5" s="569" customFormat="1" ht="12" customHeight="1" thickBot="1" x14ac:dyDescent="0.25">
      <c r="A33" s="579" t="s">
        <v>12</v>
      </c>
      <c r="B33" s="389" t="s">
        <v>476</v>
      </c>
      <c r="C33" s="41"/>
      <c r="D33" s="41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41"/>
      <c r="E34" s="585"/>
    </row>
    <row r="35" spans="1:5" s="542" customFormat="1" ht="12" customHeight="1" thickBot="1" x14ac:dyDescent="0.25">
      <c r="A35" s="516" t="s">
        <v>14</v>
      </c>
      <c r="B35" s="389" t="s">
        <v>680</v>
      </c>
      <c r="C35" s="448">
        <f>+C8+C19+C24+C25+C29+C33+C34</f>
        <v>0</v>
      </c>
      <c r="D35" s="448">
        <f>+D8+D19+D24+D25+D29+D33+D34</f>
        <v>0</v>
      </c>
      <c r="E35" s="586">
        <f>+E8+E19+E24+E25+E29+E33+E34</f>
        <v>0</v>
      </c>
    </row>
    <row r="36" spans="1:5" s="542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448">
        <f>+D37+D38+D39</f>
        <v>0</v>
      </c>
      <c r="E36" s="586">
        <f>+E37+E38+E39</f>
        <v>0</v>
      </c>
    </row>
    <row r="37" spans="1:5" s="542" customFormat="1" ht="12" customHeight="1" x14ac:dyDescent="0.2">
      <c r="A37" s="593" t="s">
        <v>569</v>
      </c>
      <c r="B37" s="594" t="s">
        <v>167</v>
      </c>
      <c r="C37" s="103"/>
      <c r="D37" s="103"/>
      <c r="E37" s="573"/>
    </row>
    <row r="38" spans="1:5" s="569" customFormat="1" ht="12" customHeight="1" x14ac:dyDescent="0.2">
      <c r="A38" s="593" t="s">
        <v>570</v>
      </c>
      <c r="B38" s="595" t="s">
        <v>3</v>
      </c>
      <c r="C38" s="449"/>
      <c r="D38" s="449"/>
      <c r="E38" s="572"/>
    </row>
    <row r="39" spans="1:5" s="569" customFormat="1" ht="12" customHeight="1" thickBot="1" x14ac:dyDescent="0.25">
      <c r="A39" s="592" t="s">
        <v>571</v>
      </c>
      <c r="B39" s="578" t="s">
        <v>572</v>
      </c>
      <c r="C39" s="576"/>
      <c r="D39" s="576"/>
      <c r="E39" s="571"/>
    </row>
    <row r="40" spans="1:5" s="569" customFormat="1" ht="15" customHeight="1" thickBot="1" x14ac:dyDescent="0.25">
      <c r="A40" s="581" t="s">
        <v>16</v>
      </c>
      <c r="B40" s="582" t="s">
        <v>573</v>
      </c>
      <c r="C40" s="109">
        <f>+C35+C36</f>
        <v>0</v>
      </c>
      <c r="D40" s="109">
        <f>+D35+D36</f>
        <v>0</v>
      </c>
      <c r="E40" s="587">
        <f>+E35+E36</f>
        <v>0</v>
      </c>
    </row>
    <row r="41" spans="1:5" s="569" customFormat="1" ht="15" customHeight="1" x14ac:dyDescent="0.2">
      <c r="A41" s="524"/>
      <c r="B41" s="525"/>
      <c r="C41" s="540"/>
      <c r="D41" s="540"/>
      <c r="E41" s="540"/>
    </row>
    <row r="42" spans="1:5" ht="13.5" thickBot="1" x14ac:dyDescent="0.25">
      <c r="A42" s="526"/>
      <c r="B42" s="527"/>
      <c r="C42" s="541"/>
      <c r="D42" s="541"/>
      <c r="E42" s="541"/>
    </row>
    <row r="43" spans="1:5" s="568" customFormat="1" ht="16.5" customHeight="1" thickBot="1" x14ac:dyDescent="0.25">
      <c r="A43" s="772" t="s">
        <v>44</v>
      </c>
      <c r="B43" s="773"/>
      <c r="C43" s="773"/>
      <c r="D43" s="773"/>
      <c r="E43" s="774"/>
    </row>
    <row r="44" spans="1:5" s="344" customFormat="1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479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474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475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475"/>
    </row>
    <row r="48" spans="1:5" ht="12" customHeight="1" x14ac:dyDescent="0.2">
      <c r="A48" s="592" t="s">
        <v>74</v>
      </c>
      <c r="B48" s="369" t="s">
        <v>134</v>
      </c>
      <c r="C48" s="442"/>
      <c r="D48" s="442"/>
      <c r="E48" s="475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475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479">
        <f>SUM(E51:E53)</f>
        <v>0</v>
      </c>
    </row>
    <row r="51" spans="1:5" s="344" customFormat="1" ht="12" customHeight="1" x14ac:dyDescent="0.2">
      <c r="A51" s="592" t="s">
        <v>77</v>
      </c>
      <c r="B51" s="370" t="s">
        <v>158</v>
      </c>
      <c r="C51" s="103"/>
      <c r="D51" s="103"/>
      <c r="E51" s="474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475"/>
    </row>
    <row r="53" spans="1:5" ht="12" customHeight="1" x14ac:dyDescent="0.2">
      <c r="A53" s="592" t="s">
        <v>79</v>
      </c>
      <c r="B53" s="369" t="s">
        <v>45</v>
      </c>
      <c r="C53" s="442"/>
      <c r="D53" s="442"/>
      <c r="E53" s="475"/>
    </row>
    <row r="54" spans="1:5" ht="12" customHeight="1" thickBot="1" x14ac:dyDescent="0.25">
      <c r="A54" s="592" t="s">
        <v>80</v>
      </c>
      <c r="B54" s="369" t="s">
        <v>681</v>
      </c>
      <c r="C54" s="442"/>
      <c r="D54" s="442"/>
      <c r="E54" s="475"/>
    </row>
    <row r="55" spans="1:5" ht="12" customHeight="1" thickBot="1" x14ac:dyDescent="0.25">
      <c r="A55" s="579" t="s">
        <v>9</v>
      </c>
      <c r="B55" s="583" t="s">
        <v>576</v>
      </c>
      <c r="C55" s="448">
        <f>+C44+C50</f>
        <v>0</v>
      </c>
      <c r="D55" s="448">
        <f>+D44+D50</f>
        <v>0</v>
      </c>
      <c r="E55" s="479">
        <f>+E44+E50</f>
        <v>0</v>
      </c>
    </row>
    <row r="56" spans="1:5" ht="13.5" thickBot="1" x14ac:dyDescent="0.25">
      <c r="C56" s="588"/>
      <c r="D56" s="588"/>
      <c r="E56" s="588"/>
    </row>
    <row r="57" spans="1:5" ht="15" customHeight="1" thickBot="1" x14ac:dyDescent="0.25">
      <c r="A57" s="680" t="s">
        <v>743</v>
      </c>
      <c r="B57" s="681"/>
      <c r="C57" s="113"/>
      <c r="D57" s="113"/>
      <c r="E57" s="577"/>
    </row>
    <row r="58" spans="1:5" ht="14.25" customHeight="1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8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+CONCATENATE("7.3. melléklet a ……/",LEFT(ÖSSZEFÜGGÉSEK!A4,4)+1,". (……) önkormányzati rendelethez")</f>
        <v>7.3.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555</v>
      </c>
      <c r="C2" s="776"/>
      <c r="D2" s="777"/>
      <c r="E2" s="589" t="s">
        <v>48</v>
      </c>
    </row>
    <row r="3" spans="1:5" s="566" customFormat="1" ht="24.75" thickBot="1" x14ac:dyDescent="0.25">
      <c r="A3" s="564" t="s">
        <v>556</v>
      </c>
      <c r="B3" s="778" t="s">
        <v>682</v>
      </c>
      <c r="C3" s="781"/>
      <c r="D3" s="782"/>
      <c r="E3" s="590" t="s">
        <v>49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448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106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445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445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445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445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445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445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107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445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447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448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445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445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445"/>
      <c r="E22" s="115"/>
    </row>
    <row r="23" spans="1:5" s="569" customFormat="1" ht="12" customHeight="1" thickBot="1" x14ac:dyDescent="0.25">
      <c r="A23" s="592" t="s">
        <v>80</v>
      </c>
      <c r="B23" s="369" t="s">
        <v>678</v>
      </c>
      <c r="C23" s="445"/>
      <c r="D23" s="445"/>
      <c r="E23" s="115"/>
    </row>
    <row r="24" spans="1:5" s="569" customFormat="1" ht="12" customHeight="1" thickBot="1" x14ac:dyDescent="0.25">
      <c r="A24" s="579" t="s">
        <v>9</v>
      </c>
      <c r="B24" s="389" t="s">
        <v>124</v>
      </c>
      <c r="C24" s="41"/>
      <c r="D24" s="41"/>
      <c r="E24" s="585"/>
    </row>
    <row r="25" spans="1:5" s="569" customFormat="1" ht="12" customHeight="1" thickBot="1" x14ac:dyDescent="0.25">
      <c r="A25" s="579" t="s">
        <v>10</v>
      </c>
      <c r="B25" s="389" t="s">
        <v>563</v>
      </c>
      <c r="C25" s="448">
        <f>SUM(C26:C27)</f>
        <v>0</v>
      </c>
      <c r="D25" s="448">
        <f>SUM(D26:D27)</f>
        <v>0</v>
      </c>
      <c r="E25" s="586">
        <f>SUM(E26:E27)</f>
        <v>0</v>
      </c>
    </row>
    <row r="26" spans="1:5" s="569" customFormat="1" ht="12" customHeight="1" x14ac:dyDescent="0.2">
      <c r="A26" s="593" t="s">
        <v>329</v>
      </c>
      <c r="B26" s="594" t="s">
        <v>561</v>
      </c>
      <c r="C26" s="103"/>
      <c r="D26" s="103"/>
      <c r="E26" s="573"/>
    </row>
    <row r="27" spans="1:5" s="569" customFormat="1" ht="12" customHeight="1" x14ac:dyDescent="0.2">
      <c r="A27" s="593" t="s">
        <v>330</v>
      </c>
      <c r="B27" s="595" t="s">
        <v>564</v>
      </c>
      <c r="C27" s="449"/>
      <c r="D27" s="449"/>
      <c r="E27" s="572"/>
    </row>
    <row r="28" spans="1:5" s="569" customFormat="1" ht="12" customHeight="1" thickBot="1" x14ac:dyDescent="0.25">
      <c r="A28" s="592" t="s">
        <v>331</v>
      </c>
      <c r="B28" s="596" t="s">
        <v>679</v>
      </c>
      <c r="C28" s="576"/>
      <c r="D28" s="576"/>
      <c r="E28" s="571"/>
    </row>
    <row r="29" spans="1:5" s="569" customFormat="1" ht="12" customHeight="1" thickBot="1" x14ac:dyDescent="0.25">
      <c r="A29" s="579" t="s">
        <v>11</v>
      </c>
      <c r="B29" s="389" t="s">
        <v>565</v>
      </c>
      <c r="C29" s="448">
        <f>SUM(C30:C32)</f>
        <v>0</v>
      </c>
      <c r="D29" s="448">
        <f>SUM(D30:D32)</f>
        <v>0</v>
      </c>
      <c r="E29" s="586">
        <f>SUM(E30:E32)</f>
        <v>0</v>
      </c>
    </row>
    <row r="30" spans="1:5" s="569" customFormat="1" ht="12" customHeight="1" x14ac:dyDescent="0.2">
      <c r="A30" s="593" t="s">
        <v>64</v>
      </c>
      <c r="B30" s="594" t="s">
        <v>348</v>
      </c>
      <c r="C30" s="103"/>
      <c r="D30" s="103"/>
      <c r="E30" s="573"/>
    </row>
    <row r="31" spans="1:5" s="569" customFormat="1" ht="12" customHeight="1" x14ac:dyDescent="0.2">
      <c r="A31" s="593" t="s">
        <v>65</v>
      </c>
      <c r="B31" s="595" t="s">
        <v>349</v>
      </c>
      <c r="C31" s="449"/>
      <c r="D31" s="449"/>
      <c r="E31" s="572"/>
    </row>
    <row r="32" spans="1:5" s="569" customFormat="1" ht="12" customHeight="1" thickBot="1" x14ac:dyDescent="0.25">
      <c r="A32" s="592" t="s">
        <v>66</v>
      </c>
      <c r="B32" s="578" t="s">
        <v>351</v>
      </c>
      <c r="C32" s="576"/>
      <c r="D32" s="576"/>
      <c r="E32" s="571"/>
    </row>
    <row r="33" spans="1:5" s="569" customFormat="1" ht="12" customHeight="1" thickBot="1" x14ac:dyDescent="0.25">
      <c r="A33" s="579" t="s">
        <v>12</v>
      </c>
      <c r="B33" s="389" t="s">
        <v>476</v>
      </c>
      <c r="C33" s="41"/>
      <c r="D33" s="41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41"/>
      <c r="E34" s="585"/>
    </row>
    <row r="35" spans="1:5" s="542" customFormat="1" ht="12" customHeight="1" thickBot="1" x14ac:dyDescent="0.25">
      <c r="A35" s="516" t="s">
        <v>14</v>
      </c>
      <c r="B35" s="389" t="s">
        <v>680</v>
      </c>
      <c r="C35" s="448">
        <f>+C8+C19+C24+C25+C29+C33+C34</f>
        <v>0</v>
      </c>
      <c r="D35" s="448">
        <f>+D8+D19+D24+D25+D29+D33+D34</f>
        <v>0</v>
      </c>
      <c r="E35" s="586">
        <f>+E8+E19+E24+E25+E29+E33+E34</f>
        <v>0</v>
      </c>
    </row>
    <row r="36" spans="1:5" s="542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448">
        <f>+D37+D38+D39</f>
        <v>0</v>
      </c>
      <c r="E36" s="586">
        <f>+E37+E38+E39</f>
        <v>0</v>
      </c>
    </row>
    <row r="37" spans="1:5" s="542" customFormat="1" ht="12" customHeight="1" x14ac:dyDescent="0.2">
      <c r="A37" s="593" t="s">
        <v>569</v>
      </c>
      <c r="B37" s="594" t="s">
        <v>167</v>
      </c>
      <c r="C37" s="103"/>
      <c r="D37" s="103"/>
      <c r="E37" s="573"/>
    </row>
    <row r="38" spans="1:5" s="569" customFormat="1" ht="12" customHeight="1" x14ac:dyDescent="0.2">
      <c r="A38" s="593" t="s">
        <v>570</v>
      </c>
      <c r="B38" s="595" t="s">
        <v>3</v>
      </c>
      <c r="C38" s="449"/>
      <c r="D38" s="449"/>
      <c r="E38" s="572"/>
    </row>
    <row r="39" spans="1:5" s="569" customFormat="1" ht="12" customHeight="1" thickBot="1" x14ac:dyDescent="0.25">
      <c r="A39" s="592" t="s">
        <v>571</v>
      </c>
      <c r="B39" s="578" t="s">
        <v>572</v>
      </c>
      <c r="C39" s="576"/>
      <c r="D39" s="576"/>
      <c r="E39" s="571"/>
    </row>
    <row r="40" spans="1:5" s="569" customFormat="1" ht="15" customHeight="1" thickBot="1" x14ac:dyDescent="0.25">
      <c r="A40" s="581" t="s">
        <v>16</v>
      </c>
      <c r="B40" s="582" t="s">
        <v>573</v>
      </c>
      <c r="C40" s="109">
        <f>+C35+C36</f>
        <v>0</v>
      </c>
      <c r="D40" s="109">
        <f>+D35+D36</f>
        <v>0</v>
      </c>
      <c r="E40" s="587">
        <f>+E35+E36</f>
        <v>0</v>
      </c>
    </row>
    <row r="41" spans="1:5" s="569" customFormat="1" ht="15" customHeight="1" x14ac:dyDescent="0.2">
      <c r="A41" s="524"/>
      <c r="B41" s="525"/>
      <c r="C41" s="540"/>
      <c r="D41" s="540"/>
      <c r="E41" s="540"/>
    </row>
    <row r="42" spans="1:5" ht="13.5" thickBot="1" x14ac:dyDescent="0.25">
      <c r="A42" s="526"/>
      <c r="B42" s="527"/>
      <c r="C42" s="541"/>
      <c r="D42" s="541"/>
      <c r="E42" s="541"/>
    </row>
    <row r="43" spans="1:5" s="568" customFormat="1" ht="16.5" customHeight="1" thickBot="1" x14ac:dyDescent="0.25">
      <c r="A43" s="772" t="s">
        <v>44</v>
      </c>
      <c r="B43" s="773"/>
      <c r="C43" s="773"/>
      <c r="D43" s="773"/>
      <c r="E43" s="774"/>
    </row>
    <row r="44" spans="1:5" s="344" customFormat="1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479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474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475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475"/>
    </row>
    <row r="48" spans="1:5" ht="12" customHeight="1" x14ac:dyDescent="0.2">
      <c r="A48" s="592" t="s">
        <v>74</v>
      </c>
      <c r="B48" s="369" t="s">
        <v>134</v>
      </c>
      <c r="C48" s="442"/>
      <c r="D48" s="442"/>
      <c r="E48" s="475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475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479">
        <f>SUM(E51:E53)</f>
        <v>0</v>
      </c>
    </row>
    <row r="51" spans="1:5" s="344" customFormat="1" ht="12" customHeight="1" x14ac:dyDescent="0.2">
      <c r="A51" s="592" t="s">
        <v>77</v>
      </c>
      <c r="B51" s="370" t="s">
        <v>158</v>
      </c>
      <c r="C51" s="103"/>
      <c r="D51" s="103"/>
      <c r="E51" s="474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475"/>
    </row>
    <row r="53" spans="1:5" ht="12" customHeight="1" x14ac:dyDescent="0.2">
      <c r="A53" s="592" t="s">
        <v>79</v>
      </c>
      <c r="B53" s="369" t="s">
        <v>45</v>
      </c>
      <c r="C53" s="442"/>
      <c r="D53" s="442"/>
      <c r="E53" s="475"/>
    </row>
    <row r="54" spans="1:5" ht="12" customHeight="1" thickBot="1" x14ac:dyDescent="0.25">
      <c r="A54" s="592" t="s">
        <v>80</v>
      </c>
      <c r="B54" s="369" t="s">
        <v>681</v>
      </c>
      <c r="C54" s="442"/>
      <c r="D54" s="442"/>
      <c r="E54" s="475"/>
    </row>
    <row r="55" spans="1:5" ht="12" customHeight="1" thickBot="1" x14ac:dyDescent="0.25">
      <c r="A55" s="579" t="s">
        <v>9</v>
      </c>
      <c r="B55" s="583" t="s">
        <v>576</v>
      </c>
      <c r="C55" s="448">
        <f>+C44+C50</f>
        <v>0</v>
      </c>
      <c r="D55" s="448">
        <f>+D44+D50</f>
        <v>0</v>
      </c>
      <c r="E55" s="479">
        <f>+E44+E50</f>
        <v>0</v>
      </c>
    </row>
    <row r="56" spans="1:5" ht="13.5" thickBot="1" x14ac:dyDescent="0.25">
      <c r="C56" s="588"/>
      <c r="D56" s="588"/>
      <c r="E56" s="588"/>
    </row>
    <row r="57" spans="1:5" ht="15" customHeight="1" thickBot="1" x14ac:dyDescent="0.25">
      <c r="A57" s="680" t="s">
        <v>743</v>
      </c>
      <c r="B57" s="681"/>
      <c r="C57" s="113"/>
      <c r="D57" s="113"/>
      <c r="E57" s="577"/>
    </row>
    <row r="58" spans="1:5" ht="14.25" customHeight="1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15" workbookViewId="0">
      <selection activeCell="J40" sqref="J40:J41"/>
    </sheetView>
  </sheetViews>
  <sheetFormatPr defaultRowHeight="12.75" x14ac:dyDescent="0.2"/>
  <cols>
    <col min="1" max="1" width="16" style="584" customWidth="1"/>
    <col min="2" max="2" width="59.33203125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+CONCATENATE("7.4. melléklet a ……/",LEFT(ÖSSZEFÜGGÉSEK!A4,4)+1,". (……) önkormányzati rendelethez")</f>
        <v>7.4.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555</v>
      </c>
      <c r="C2" s="776"/>
      <c r="D2" s="777"/>
      <c r="E2" s="589" t="s">
        <v>48</v>
      </c>
    </row>
    <row r="3" spans="1:5" s="566" customFormat="1" ht="24.75" thickBot="1" x14ac:dyDescent="0.25">
      <c r="A3" s="564" t="s">
        <v>556</v>
      </c>
      <c r="B3" s="778" t="s">
        <v>677</v>
      </c>
      <c r="C3" s="781"/>
      <c r="D3" s="782"/>
      <c r="E3" s="590" t="s">
        <v>50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448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106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445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445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445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445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445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445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107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445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447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448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445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445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445"/>
      <c r="E22" s="115"/>
    </row>
    <row r="23" spans="1:5" s="569" customFormat="1" ht="12" customHeight="1" thickBot="1" x14ac:dyDescent="0.25">
      <c r="A23" s="592" t="s">
        <v>80</v>
      </c>
      <c r="B23" s="369" t="s">
        <v>678</v>
      </c>
      <c r="C23" s="445"/>
      <c r="D23" s="445"/>
      <c r="E23" s="115"/>
    </row>
    <row r="24" spans="1:5" s="569" customFormat="1" ht="12" customHeight="1" thickBot="1" x14ac:dyDescent="0.25">
      <c r="A24" s="579" t="s">
        <v>9</v>
      </c>
      <c r="B24" s="389" t="s">
        <v>124</v>
      </c>
      <c r="C24" s="41"/>
      <c r="D24" s="41"/>
      <c r="E24" s="585"/>
    </row>
    <row r="25" spans="1:5" s="569" customFormat="1" ht="12" customHeight="1" thickBot="1" x14ac:dyDescent="0.25">
      <c r="A25" s="579" t="s">
        <v>10</v>
      </c>
      <c r="B25" s="389" t="s">
        <v>563</v>
      </c>
      <c r="C25" s="448">
        <f>SUM(C26:C27)</f>
        <v>0</v>
      </c>
      <c r="D25" s="448">
        <f>SUM(D26:D27)</f>
        <v>0</v>
      </c>
      <c r="E25" s="586">
        <f>SUM(E26:E27)</f>
        <v>0</v>
      </c>
    </row>
    <row r="26" spans="1:5" s="569" customFormat="1" ht="12" customHeight="1" x14ac:dyDescent="0.2">
      <c r="A26" s="593" t="s">
        <v>329</v>
      </c>
      <c r="B26" s="594" t="s">
        <v>561</v>
      </c>
      <c r="C26" s="103"/>
      <c r="D26" s="103"/>
      <c r="E26" s="573"/>
    </row>
    <row r="27" spans="1:5" s="569" customFormat="1" ht="12" customHeight="1" x14ac:dyDescent="0.2">
      <c r="A27" s="593" t="s">
        <v>330</v>
      </c>
      <c r="B27" s="595" t="s">
        <v>564</v>
      </c>
      <c r="C27" s="449"/>
      <c r="D27" s="449"/>
      <c r="E27" s="572"/>
    </row>
    <row r="28" spans="1:5" s="569" customFormat="1" ht="12" customHeight="1" thickBot="1" x14ac:dyDescent="0.25">
      <c r="A28" s="592" t="s">
        <v>331</v>
      </c>
      <c r="B28" s="596" t="s">
        <v>679</v>
      </c>
      <c r="C28" s="576"/>
      <c r="D28" s="576"/>
      <c r="E28" s="571"/>
    </row>
    <row r="29" spans="1:5" s="569" customFormat="1" ht="12" customHeight="1" thickBot="1" x14ac:dyDescent="0.25">
      <c r="A29" s="579" t="s">
        <v>11</v>
      </c>
      <c r="B29" s="389" t="s">
        <v>565</v>
      </c>
      <c r="C29" s="448">
        <f>SUM(C30:C32)</f>
        <v>0</v>
      </c>
      <c r="D29" s="448">
        <f>SUM(D30:D32)</f>
        <v>0</v>
      </c>
      <c r="E29" s="586">
        <f>SUM(E30:E32)</f>
        <v>0</v>
      </c>
    </row>
    <row r="30" spans="1:5" s="569" customFormat="1" ht="12" customHeight="1" x14ac:dyDescent="0.2">
      <c r="A30" s="593" t="s">
        <v>64</v>
      </c>
      <c r="B30" s="594" t="s">
        <v>348</v>
      </c>
      <c r="C30" s="103"/>
      <c r="D30" s="103"/>
      <c r="E30" s="573"/>
    </row>
    <row r="31" spans="1:5" s="569" customFormat="1" ht="12" customHeight="1" x14ac:dyDescent="0.2">
      <c r="A31" s="593" t="s">
        <v>65</v>
      </c>
      <c r="B31" s="595" t="s">
        <v>349</v>
      </c>
      <c r="C31" s="449"/>
      <c r="D31" s="449"/>
      <c r="E31" s="572"/>
    </row>
    <row r="32" spans="1:5" s="569" customFormat="1" ht="12" customHeight="1" thickBot="1" x14ac:dyDescent="0.25">
      <c r="A32" s="592" t="s">
        <v>66</v>
      </c>
      <c r="B32" s="578" t="s">
        <v>351</v>
      </c>
      <c r="C32" s="576"/>
      <c r="D32" s="576"/>
      <c r="E32" s="571"/>
    </row>
    <row r="33" spans="1:5" s="569" customFormat="1" ht="12" customHeight="1" thickBot="1" x14ac:dyDescent="0.25">
      <c r="A33" s="579" t="s">
        <v>12</v>
      </c>
      <c r="B33" s="389" t="s">
        <v>476</v>
      </c>
      <c r="C33" s="41"/>
      <c r="D33" s="41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41"/>
      <c r="E34" s="585"/>
    </row>
    <row r="35" spans="1:5" s="542" customFormat="1" ht="12" customHeight="1" thickBot="1" x14ac:dyDescent="0.25">
      <c r="A35" s="516" t="s">
        <v>14</v>
      </c>
      <c r="B35" s="389" t="s">
        <v>680</v>
      </c>
      <c r="C35" s="448">
        <f>+C8+C19+C24+C25+C29+C33+C34</f>
        <v>0</v>
      </c>
      <c r="D35" s="448">
        <f>+D8+D19+D24+D25+D29+D33+D34</f>
        <v>0</v>
      </c>
      <c r="E35" s="586">
        <f>+E8+E19+E24+E25+E29+E33+E34</f>
        <v>0</v>
      </c>
    </row>
    <row r="36" spans="1:5" s="542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448">
        <f>+D37+D38+D39</f>
        <v>0</v>
      </c>
      <c r="E36" s="586">
        <f>+E37+E38+E39</f>
        <v>0</v>
      </c>
    </row>
    <row r="37" spans="1:5" s="542" customFormat="1" ht="12" customHeight="1" x14ac:dyDescent="0.2">
      <c r="A37" s="593" t="s">
        <v>569</v>
      </c>
      <c r="B37" s="594" t="s">
        <v>167</v>
      </c>
      <c r="C37" s="103"/>
      <c r="D37" s="103"/>
      <c r="E37" s="573"/>
    </row>
    <row r="38" spans="1:5" s="569" customFormat="1" ht="12" customHeight="1" x14ac:dyDescent="0.2">
      <c r="A38" s="593" t="s">
        <v>570</v>
      </c>
      <c r="B38" s="595" t="s">
        <v>3</v>
      </c>
      <c r="C38" s="449"/>
      <c r="D38" s="449"/>
      <c r="E38" s="572"/>
    </row>
    <row r="39" spans="1:5" s="569" customFormat="1" ht="12" customHeight="1" thickBot="1" x14ac:dyDescent="0.25">
      <c r="A39" s="592" t="s">
        <v>571</v>
      </c>
      <c r="B39" s="578" t="s">
        <v>572</v>
      </c>
      <c r="C39" s="576"/>
      <c r="D39" s="576"/>
      <c r="E39" s="571"/>
    </row>
    <row r="40" spans="1:5" s="569" customFormat="1" ht="15" customHeight="1" thickBot="1" x14ac:dyDescent="0.25">
      <c r="A40" s="581" t="s">
        <v>16</v>
      </c>
      <c r="B40" s="582" t="s">
        <v>573</v>
      </c>
      <c r="C40" s="109">
        <f>+C35+C36</f>
        <v>0</v>
      </c>
      <c r="D40" s="109">
        <f>+D35+D36</f>
        <v>0</v>
      </c>
      <c r="E40" s="587">
        <f>+E35+E36</f>
        <v>0</v>
      </c>
    </row>
    <row r="41" spans="1:5" s="569" customFormat="1" ht="15" customHeight="1" x14ac:dyDescent="0.2">
      <c r="A41" s="524"/>
      <c r="B41" s="525"/>
      <c r="C41" s="540"/>
      <c r="D41" s="540"/>
      <c r="E41" s="540"/>
    </row>
    <row r="42" spans="1:5" ht="13.5" thickBot="1" x14ac:dyDescent="0.25">
      <c r="A42" s="526"/>
      <c r="B42" s="527"/>
      <c r="C42" s="541"/>
      <c r="D42" s="541"/>
      <c r="E42" s="541"/>
    </row>
    <row r="43" spans="1:5" s="568" customFormat="1" ht="16.5" customHeight="1" thickBot="1" x14ac:dyDescent="0.25">
      <c r="A43" s="772" t="s">
        <v>44</v>
      </c>
      <c r="B43" s="773"/>
      <c r="C43" s="773"/>
      <c r="D43" s="773"/>
      <c r="E43" s="774"/>
    </row>
    <row r="44" spans="1:5" s="344" customFormat="1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479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474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475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475"/>
    </row>
    <row r="48" spans="1:5" ht="12" customHeight="1" x14ac:dyDescent="0.2">
      <c r="A48" s="592" t="s">
        <v>74</v>
      </c>
      <c r="B48" s="369" t="s">
        <v>134</v>
      </c>
      <c r="C48" s="442"/>
      <c r="D48" s="442"/>
      <c r="E48" s="475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475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479">
        <f>SUM(E51:E53)</f>
        <v>0</v>
      </c>
    </row>
    <row r="51" spans="1:5" s="344" customFormat="1" ht="12" customHeight="1" x14ac:dyDescent="0.2">
      <c r="A51" s="592" t="s">
        <v>77</v>
      </c>
      <c r="B51" s="370" t="s">
        <v>158</v>
      </c>
      <c r="C51" s="103"/>
      <c r="D51" s="103"/>
      <c r="E51" s="474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475"/>
    </row>
    <row r="53" spans="1:5" ht="12" customHeight="1" x14ac:dyDescent="0.2">
      <c r="A53" s="592" t="s">
        <v>79</v>
      </c>
      <c r="B53" s="369" t="s">
        <v>45</v>
      </c>
      <c r="C53" s="442"/>
      <c r="D53" s="442"/>
      <c r="E53" s="475"/>
    </row>
    <row r="54" spans="1:5" ht="12" customHeight="1" thickBot="1" x14ac:dyDescent="0.25">
      <c r="A54" s="592" t="s">
        <v>80</v>
      </c>
      <c r="B54" s="369" t="s">
        <v>681</v>
      </c>
      <c r="C54" s="442"/>
      <c r="D54" s="442"/>
      <c r="E54" s="475"/>
    </row>
    <row r="55" spans="1:5" ht="12" customHeight="1" thickBot="1" x14ac:dyDescent="0.25">
      <c r="A55" s="579" t="s">
        <v>9</v>
      </c>
      <c r="B55" s="583" t="s">
        <v>576</v>
      </c>
      <c r="C55" s="448">
        <f>+C44+C50</f>
        <v>0</v>
      </c>
      <c r="D55" s="448">
        <f>+D44+D50</f>
        <v>0</v>
      </c>
      <c r="E55" s="479">
        <f>+E44+E50</f>
        <v>0</v>
      </c>
    </row>
    <row r="56" spans="1:5" ht="13.5" thickBot="1" x14ac:dyDescent="0.25">
      <c r="C56" s="588"/>
      <c r="D56" s="588"/>
      <c r="E56" s="588"/>
    </row>
    <row r="57" spans="1:5" ht="15" customHeight="1" thickBot="1" x14ac:dyDescent="0.25">
      <c r="A57" s="680" t="s">
        <v>743</v>
      </c>
      <c r="B57" s="681"/>
      <c r="C57" s="113"/>
      <c r="D57" s="113"/>
      <c r="E57" s="577"/>
    </row>
    <row r="58" spans="1:5" ht="14.25" customHeight="1" thickBot="1" x14ac:dyDescent="0.25">
      <c r="A58" s="682" t="s">
        <v>742</v>
      </c>
      <c r="B58" s="683"/>
      <c r="C58" s="113"/>
      <c r="D58" s="113"/>
      <c r="E58" s="577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topLeftCell="A58" zoomScale="130" zoomScaleNormal="130" zoomScaleSheetLayoutView="100" workbookViewId="0">
      <selection activeCell="B75" sqref="B75"/>
    </sheetView>
  </sheetViews>
  <sheetFormatPr defaultRowHeight="15.75" x14ac:dyDescent="0.25"/>
  <cols>
    <col min="1" max="1" width="9.5" style="410" customWidth="1"/>
    <col min="2" max="2" width="60.83203125" style="410" customWidth="1"/>
    <col min="3" max="5" width="15.83203125" style="411" customWidth="1"/>
    <col min="6" max="16384" width="9.33203125" style="421"/>
  </cols>
  <sheetData>
    <row r="1" spans="1:5" ht="15.95" customHeight="1" x14ac:dyDescent="0.25">
      <c r="A1" s="732" t="s">
        <v>4</v>
      </c>
      <c r="B1" s="732"/>
      <c r="C1" s="732"/>
      <c r="D1" s="732"/>
      <c r="E1" s="732"/>
    </row>
    <row r="2" spans="1:5" ht="15.95" customHeight="1" thickBot="1" x14ac:dyDescent="0.3">
      <c r="A2" s="45" t="s">
        <v>111</v>
      </c>
      <c r="B2" s="45"/>
      <c r="C2" s="408"/>
      <c r="D2" s="408"/>
      <c r="E2" s="408" t="s">
        <v>749</v>
      </c>
    </row>
    <row r="3" spans="1:5" ht="15.95" customHeight="1" x14ac:dyDescent="0.25">
      <c r="A3" s="733" t="s">
        <v>59</v>
      </c>
      <c r="B3" s="735" t="s">
        <v>6</v>
      </c>
      <c r="C3" s="737" t="str">
        <f>+CONCATENATE(LEFT(ÖSSZEFÜGGÉSEK!A4,4),". évi")</f>
        <v>2016. évi</v>
      </c>
      <c r="D3" s="737"/>
      <c r="E3" s="738"/>
    </row>
    <row r="4" spans="1:5" ht="38.1" customHeight="1" thickBot="1" x14ac:dyDescent="0.3">
      <c r="A4" s="734"/>
      <c r="B4" s="736"/>
      <c r="C4" s="47" t="s">
        <v>180</v>
      </c>
      <c r="D4" s="47" t="s">
        <v>185</v>
      </c>
      <c r="E4" s="48" t="s">
        <v>186</v>
      </c>
    </row>
    <row r="5" spans="1:5" s="422" customFormat="1" ht="12" customHeight="1" thickBot="1" x14ac:dyDescent="0.25">
      <c r="A5" s="386" t="s">
        <v>416</v>
      </c>
      <c r="B5" s="387" t="s">
        <v>417</v>
      </c>
      <c r="C5" s="387" t="s">
        <v>418</v>
      </c>
      <c r="D5" s="387" t="s">
        <v>419</v>
      </c>
      <c r="E5" s="433" t="s">
        <v>420</v>
      </c>
    </row>
    <row r="6" spans="1:5" s="423" customFormat="1" ht="12" customHeight="1" thickBot="1" x14ac:dyDescent="0.25">
      <c r="A6" s="381" t="s">
        <v>7</v>
      </c>
      <c r="B6" s="382" t="s">
        <v>308</v>
      </c>
      <c r="C6" s="413">
        <f>SUM(C7:C12)</f>
        <v>115496197</v>
      </c>
      <c r="D6" s="413">
        <f>SUM(D7:D12)</f>
        <v>132951255</v>
      </c>
      <c r="E6" s="396">
        <f>SUM(E7:E12)</f>
        <v>132951255</v>
      </c>
    </row>
    <row r="7" spans="1:5" s="423" customFormat="1" ht="12" customHeight="1" x14ac:dyDescent="0.2">
      <c r="A7" s="376" t="s">
        <v>71</v>
      </c>
      <c r="B7" s="424" t="s">
        <v>309</v>
      </c>
      <c r="C7" s="415">
        <v>20515337</v>
      </c>
      <c r="D7" s="415">
        <v>21334721</v>
      </c>
      <c r="E7" s="398">
        <v>21334721</v>
      </c>
    </row>
    <row r="8" spans="1:5" s="423" customFormat="1" ht="12" customHeight="1" x14ac:dyDescent="0.2">
      <c r="A8" s="375" t="s">
        <v>72</v>
      </c>
      <c r="B8" s="425" t="s">
        <v>310</v>
      </c>
      <c r="C8" s="414">
        <v>48168900</v>
      </c>
      <c r="D8" s="414">
        <v>48282332</v>
      </c>
      <c r="E8" s="397">
        <v>48282332</v>
      </c>
    </row>
    <row r="9" spans="1:5" s="423" customFormat="1" ht="12" customHeight="1" x14ac:dyDescent="0.2">
      <c r="A9" s="375" t="s">
        <v>73</v>
      </c>
      <c r="B9" s="425" t="s">
        <v>311</v>
      </c>
      <c r="C9" s="414">
        <v>45204560</v>
      </c>
      <c r="D9" s="414">
        <v>43374046</v>
      </c>
      <c r="E9" s="397">
        <v>43374046</v>
      </c>
    </row>
    <row r="10" spans="1:5" s="423" customFormat="1" ht="12" customHeight="1" x14ac:dyDescent="0.2">
      <c r="A10" s="375" t="s">
        <v>74</v>
      </c>
      <c r="B10" s="425" t="s">
        <v>312</v>
      </c>
      <c r="C10" s="414">
        <v>1607400</v>
      </c>
      <c r="D10" s="414">
        <v>1607400</v>
      </c>
      <c r="E10" s="397">
        <v>1607400</v>
      </c>
    </row>
    <row r="11" spans="1:5" s="423" customFormat="1" ht="12" customHeight="1" x14ac:dyDescent="0.2">
      <c r="A11" s="375" t="s">
        <v>107</v>
      </c>
      <c r="B11" s="426" t="s">
        <v>314</v>
      </c>
      <c r="C11" s="414"/>
      <c r="D11" s="414">
        <v>16778626</v>
      </c>
      <c r="E11" s="397">
        <v>16778626</v>
      </c>
    </row>
    <row r="12" spans="1:5" s="423" customFormat="1" ht="12" customHeight="1" thickBot="1" x14ac:dyDescent="0.25">
      <c r="A12" s="377" t="s">
        <v>75</v>
      </c>
      <c r="B12" s="426" t="s">
        <v>750</v>
      </c>
      <c r="C12" s="416"/>
      <c r="D12" s="416">
        <v>1574130</v>
      </c>
      <c r="E12" s="399">
        <v>1574130</v>
      </c>
    </row>
    <row r="13" spans="1:5" s="423" customFormat="1" ht="21.75" thickBot="1" x14ac:dyDescent="0.25">
      <c r="A13" s="381" t="s">
        <v>8</v>
      </c>
      <c r="B13" s="403" t="s">
        <v>315</v>
      </c>
      <c r="C13" s="413">
        <f>SUM(C14:C19)</f>
        <v>71971000</v>
      </c>
      <c r="D13" s="413">
        <f t="shared" ref="D13:E13" si="0">SUM(D14:D19)</f>
        <v>83227156</v>
      </c>
      <c r="E13" s="396">
        <f t="shared" si="0"/>
        <v>83227156</v>
      </c>
    </row>
    <row r="14" spans="1:5" s="423" customFormat="1" ht="12" customHeight="1" x14ac:dyDescent="0.2">
      <c r="A14" s="376" t="s">
        <v>77</v>
      </c>
      <c r="B14" s="424" t="s">
        <v>316</v>
      </c>
      <c r="C14" s="415"/>
      <c r="D14" s="415"/>
      <c r="E14" s="398"/>
    </row>
    <row r="15" spans="1:5" s="423" customFormat="1" ht="12" customHeight="1" x14ac:dyDescent="0.2">
      <c r="A15" s="375" t="s">
        <v>78</v>
      </c>
      <c r="B15" s="425" t="s">
        <v>317</v>
      </c>
      <c r="C15" s="414"/>
      <c r="D15" s="414"/>
      <c r="E15" s="397"/>
    </row>
    <row r="16" spans="1:5" s="423" customFormat="1" ht="12" customHeight="1" x14ac:dyDescent="0.2">
      <c r="A16" s="375" t="s">
        <v>79</v>
      </c>
      <c r="B16" s="425" t="s">
        <v>318</v>
      </c>
      <c r="C16" s="414"/>
      <c r="D16" s="414"/>
      <c r="E16" s="397"/>
    </row>
    <row r="17" spans="1:5" s="423" customFormat="1" ht="12" customHeight="1" x14ac:dyDescent="0.2">
      <c r="A17" s="375" t="s">
        <v>80</v>
      </c>
      <c r="B17" s="425" t="s">
        <v>319</v>
      </c>
      <c r="C17" s="414"/>
      <c r="D17" s="414"/>
      <c r="E17" s="397"/>
    </row>
    <row r="18" spans="1:5" s="423" customFormat="1" ht="12" customHeight="1" x14ac:dyDescent="0.2">
      <c r="A18" s="375" t="s">
        <v>81</v>
      </c>
      <c r="B18" s="425" t="s">
        <v>320</v>
      </c>
      <c r="C18" s="414">
        <v>71971000</v>
      </c>
      <c r="D18" s="414">
        <v>83227156</v>
      </c>
      <c r="E18" s="397">
        <v>83227156</v>
      </c>
    </row>
    <row r="19" spans="1:5" s="423" customFormat="1" ht="12" customHeight="1" thickBot="1" x14ac:dyDescent="0.25">
      <c r="A19" s="377" t="s">
        <v>88</v>
      </c>
      <c r="B19" s="426" t="s">
        <v>321</v>
      </c>
      <c r="C19" s="416"/>
      <c r="D19" s="416"/>
      <c r="E19" s="399"/>
    </row>
    <row r="20" spans="1:5" s="423" customFormat="1" ht="21.75" thickBot="1" x14ac:dyDescent="0.25">
      <c r="A20" s="381" t="s">
        <v>9</v>
      </c>
      <c r="B20" s="382" t="s">
        <v>322</v>
      </c>
      <c r="C20" s="413">
        <f>SUM(C21:C26)</f>
        <v>92412000</v>
      </c>
      <c r="D20" s="413">
        <f t="shared" ref="D20:E20" si="1">SUM(D21:D26)</f>
        <v>0</v>
      </c>
      <c r="E20" s="396">
        <f t="shared" si="1"/>
        <v>0</v>
      </c>
    </row>
    <row r="21" spans="1:5" s="423" customFormat="1" ht="12" customHeight="1" x14ac:dyDescent="0.2">
      <c r="A21" s="376" t="s">
        <v>60</v>
      </c>
      <c r="B21" s="424" t="s">
        <v>323</v>
      </c>
      <c r="C21" s="415"/>
      <c r="D21" s="415"/>
      <c r="E21" s="398"/>
    </row>
    <row r="22" spans="1:5" s="423" customFormat="1" ht="12" customHeight="1" x14ac:dyDescent="0.2">
      <c r="A22" s="375" t="s">
        <v>61</v>
      </c>
      <c r="B22" s="425" t="s">
        <v>324</v>
      </c>
      <c r="C22" s="414"/>
      <c r="D22" s="414"/>
      <c r="E22" s="397"/>
    </row>
    <row r="23" spans="1:5" s="423" customFormat="1" ht="12" customHeight="1" x14ac:dyDescent="0.2">
      <c r="A23" s="375" t="s">
        <v>62</v>
      </c>
      <c r="B23" s="425" t="s">
        <v>325</v>
      </c>
      <c r="C23" s="414"/>
      <c r="D23" s="414"/>
      <c r="E23" s="397"/>
    </row>
    <row r="24" spans="1:5" s="423" customFormat="1" ht="12" customHeight="1" x14ac:dyDescent="0.2">
      <c r="A24" s="375" t="s">
        <v>63</v>
      </c>
      <c r="B24" s="425" t="s">
        <v>326</v>
      </c>
      <c r="C24" s="414"/>
      <c r="D24" s="414"/>
      <c r="E24" s="397"/>
    </row>
    <row r="25" spans="1:5" s="423" customFormat="1" ht="12" customHeight="1" x14ac:dyDescent="0.2">
      <c r="A25" s="375" t="s">
        <v>121</v>
      </c>
      <c r="B25" s="425" t="s">
        <v>327</v>
      </c>
      <c r="C25" s="414">
        <v>92412000</v>
      </c>
      <c r="D25" s="414"/>
      <c r="E25" s="397"/>
    </row>
    <row r="26" spans="1:5" s="423" customFormat="1" ht="12" customHeight="1" thickBot="1" x14ac:dyDescent="0.25">
      <c r="A26" s="377" t="s">
        <v>122</v>
      </c>
      <c r="B26" s="405" t="s">
        <v>328</v>
      </c>
      <c r="C26" s="416"/>
      <c r="D26" s="416"/>
      <c r="E26" s="399"/>
    </row>
    <row r="27" spans="1:5" s="423" customFormat="1" ht="12" customHeight="1" thickBot="1" x14ac:dyDescent="0.25">
      <c r="A27" s="381" t="s">
        <v>123</v>
      </c>
      <c r="B27" s="382" t="s">
        <v>732</v>
      </c>
      <c r="C27" s="419">
        <f>SUM(C28:C33)</f>
        <v>5600000</v>
      </c>
      <c r="D27" s="419">
        <f t="shared" ref="D27:E27" si="2">SUM(D28:D33)</f>
        <v>9806008</v>
      </c>
      <c r="E27" s="432">
        <f t="shared" si="2"/>
        <v>7135665</v>
      </c>
    </row>
    <row r="28" spans="1:5" s="423" customFormat="1" ht="12" customHeight="1" x14ac:dyDescent="0.2">
      <c r="A28" s="376" t="s">
        <v>329</v>
      </c>
      <c r="B28" s="424" t="s">
        <v>736</v>
      </c>
      <c r="C28" s="415"/>
      <c r="D28" s="415"/>
      <c r="E28" s="398"/>
    </row>
    <row r="29" spans="1:5" s="423" customFormat="1" ht="12" customHeight="1" x14ac:dyDescent="0.2">
      <c r="A29" s="375" t="s">
        <v>330</v>
      </c>
      <c r="B29" s="425" t="s">
        <v>744</v>
      </c>
      <c r="C29" s="414"/>
      <c r="D29" s="414"/>
      <c r="E29" s="397"/>
    </row>
    <row r="30" spans="1:5" s="423" customFormat="1" ht="12" customHeight="1" x14ac:dyDescent="0.2">
      <c r="A30" s="375" t="s">
        <v>331</v>
      </c>
      <c r="B30" s="425" t="s">
        <v>738</v>
      </c>
      <c r="C30" s="414">
        <v>3800000</v>
      </c>
      <c r="D30" s="414">
        <v>6133262</v>
      </c>
      <c r="E30" s="397">
        <v>5148039</v>
      </c>
    </row>
    <row r="31" spans="1:5" s="423" customFormat="1" ht="12" customHeight="1" x14ac:dyDescent="0.2">
      <c r="A31" s="375" t="s">
        <v>733</v>
      </c>
      <c r="B31" s="425" t="s">
        <v>745</v>
      </c>
      <c r="C31" s="414">
        <v>1450000</v>
      </c>
      <c r="D31" s="414">
        <v>2109156</v>
      </c>
      <c r="E31" s="397">
        <v>1723362</v>
      </c>
    </row>
    <row r="32" spans="1:5" s="423" customFormat="1" ht="12" customHeight="1" x14ac:dyDescent="0.2">
      <c r="A32" s="375" t="s">
        <v>734</v>
      </c>
      <c r="B32" s="425" t="s">
        <v>332</v>
      </c>
      <c r="C32" s="414"/>
      <c r="D32" s="414">
        <v>0</v>
      </c>
      <c r="E32" s="397"/>
    </row>
    <row r="33" spans="1:5" s="423" customFormat="1" ht="12" customHeight="1" thickBot="1" x14ac:dyDescent="0.25">
      <c r="A33" s="377" t="s">
        <v>735</v>
      </c>
      <c r="B33" s="405" t="s">
        <v>333</v>
      </c>
      <c r="C33" s="416">
        <v>350000</v>
      </c>
      <c r="D33" s="416">
        <v>1563590</v>
      </c>
      <c r="E33" s="399">
        <v>264264</v>
      </c>
    </row>
    <row r="34" spans="1:5" s="423" customFormat="1" ht="12" customHeight="1" thickBot="1" x14ac:dyDescent="0.25">
      <c r="A34" s="381" t="s">
        <v>11</v>
      </c>
      <c r="B34" s="382" t="s">
        <v>334</v>
      </c>
      <c r="C34" s="413">
        <f>SUM(C35:C44)</f>
        <v>11850000</v>
      </c>
      <c r="D34" s="413">
        <f t="shared" ref="D34:E34" si="3">SUM(D35:D44)</f>
        <v>33469212</v>
      </c>
      <c r="E34" s="396">
        <f t="shared" si="3"/>
        <v>29155331</v>
      </c>
    </row>
    <row r="35" spans="1:5" s="423" customFormat="1" ht="12" customHeight="1" x14ac:dyDescent="0.2">
      <c r="A35" s="376" t="s">
        <v>64</v>
      </c>
      <c r="B35" s="424" t="s">
        <v>335</v>
      </c>
      <c r="C35" s="415"/>
      <c r="D35" s="415">
        <v>523772</v>
      </c>
      <c r="E35" s="398">
        <v>523772</v>
      </c>
    </row>
    <row r="36" spans="1:5" s="423" customFormat="1" ht="12" customHeight="1" x14ac:dyDescent="0.2">
      <c r="A36" s="375" t="s">
        <v>65</v>
      </c>
      <c r="B36" s="425" t="s">
        <v>336</v>
      </c>
      <c r="C36" s="414">
        <v>6500000</v>
      </c>
      <c r="D36" s="414">
        <v>12591327</v>
      </c>
      <c r="E36" s="397">
        <v>11938983</v>
      </c>
    </row>
    <row r="37" spans="1:5" s="423" customFormat="1" ht="12" customHeight="1" x14ac:dyDescent="0.2">
      <c r="A37" s="375" t="s">
        <v>66</v>
      </c>
      <c r="B37" s="425" t="s">
        <v>337</v>
      </c>
      <c r="C37" s="414"/>
      <c r="D37" s="414">
        <v>798904</v>
      </c>
      <c r="E37" s="397">
        <v>798904</v>
      </c>
    </row>
    <row r="38" spans="1:5" s="423" customFormat="1" ht="12" customHeight="1" x14ac:dyDescent="0.2">
      <c r="A38" s="375" t="s">
        <v>125</v>
      </c>
      <c r="B38" s="425" t="s">
        <v>338</v>
      </c>
      <c r="C38" s="414"/>
      <c r="D38" s="414">
        <v>4179140</v>
      </c>
      <c r="E38" s="397">
        <v>2827720</v>
      </c>
    </row>
    <row r="39" spans="1:5" s="423" customFormat="1" ht="12" customHeight="1" x14ac:dyDescent="0.2">
      <c r="A39" s="375" t="s">
        <v>126</v>
      </c>
      <c r="B39" s="425" t="s">
        <v>339</v>
      </c>
      <c r="C39" s="414">
        <v>1200000</v>
      </c>
      <c r="D39" s="414">
        <v>3964219</v>
      </c>
      <c r="E39" s="397">
        <v>2900676</v>
      </c>
    </row>
    <row r="40" spans="1:5" s="423" customFormat="1" ht="12" customHeight="1" x14ac:dyDescent="0.2">
      <c r="A40" s="375" t="s">
        <v>127</v>
      </c>
      <c r="B40" s="425" t="s">
        <v>340</v>
      </c>
      <c r="C40" s="414">
        <v>1650000</v>
      </c>
      <c r="D40" s="414">
        <v>5749000</v>
      </c>
      <c r="E40" s="397">
        <v>5021559</v>
      </c>
    </row>
    <row r="41" spans="1:5" s="423" customFormat="1" ht="12" customHeight="1" x14ac:dyDescent="0.2">
      <c r="A41" s="375" t="s">
        <v>128</v>
      </c>
      <c r="B41" s="425" t="s">
        <v>341</v>
      </c>
      <c r="C41" s="414"/>
      <c r="D41" s="414"/>
      <c r="E41" s="397"/>
    </row>
    <row r="42" spans="1:5" s="423" customFormat="1" ht="12" customHeight="1" x14ac:dyDescent="0.2">
      <c r="A42" s="375" t="s">
        <v>129</v>
      </c>
      <c r="B42" s="425" t="s">
        <v>342</v>
      </c>
      <c r="C42" s="414"/>
      <c r="D42" s="414"/>
      <c r="E42" s="397"/>
    </row>
    <row r="43" spans="1:5" s="423" customFormat="1" ht="12" customHeight="1" x14ac:dyDescent="0.2">
      <c r="A43" s="375" t="s">
        <v>343</v>
      </c>
      <c r="B43" s="425" t="s">
        <v>344</v>
      </c>
      <c r="C43" s="417"/>
      <c r="D43" s="417"/>
      <c r="E43" s="400"/>
    </row>
    <row r="44" spans="1:5" s="423" customFormat="1" ht="12" customHeight="1" thickBot="1" x14ac:dyDescent="0.25">
      <c r="A44" s="377" t="s">
        <v>345</v>
      </c>
      <c r="B44" s="426" t="s">
        <v>346</v>
      </c>
      <c r="C44" s="418">
        <v>2500000</v>
      </c>
      <c r="D44" s="418">
        <v>5662850</v>
      </c>
      <c r="E44" s="401">
        <v>5143717</v>
      </c>
    </row>
    <row r="45" spans="1:5" s="423" customFormat="1" ht="12" customHeight="1" thickBot="1" x14ac:dyDescent="0.25">
      <c r="A45" s="381" t="s">
        <v>12</v>
      </c>
      <c r="B45" s="382" t="s">
        <v>347</v>
      </c>
      <c r="C45" s="413">
        <f>SUM(C46:C50)</f>
        <v>3100000</v>
      </c>
      <c r="D45" s="413">
        <f t="shared" ref="D45:E45" si="4">SUM(D46:D50)</f>
        <v>2076000</v>
      </c>
      <c r="E45" s="396">
        <f t="shared" si="4"/>
        <v>2076000</v>
      </c>
    </row>
    <row r="46" spans="1:5" s="423" customFormat="1" ht="12" customHeight="1" x14ac:dyDescent="0.2">
      <c r="A46" s="376" t="s">
        <v>67</v>
      </c>
      <c r="B46" s="424" t="s">
        <v>348</v>
      </c>
      <c r="C46" s="434"/>
      <c r="D46" s="434"/>
      <c r="E46" s="402"/>
    </row>
    <row r="47" spans="1:5" s="423" customFormat="1" ht="12" customHeight="1" x14ac:dyDescent="0.2">
      <c r="A47" s="375" t="s">
        <v>68</v>
      </c>
      <c r="B47" s="425" t="s">
        <v>349</v>
      </c>
      <c r="C47" s="417">
        <v>3100000</v>
      </c>
      <c r="D47" s="417">
        <v>2076000</v>
      </c>
      <c r="E47" s="400">
        <v>2076000</v>
      </c>
    </row>
    <row r="48" spans="1:5" s="423" customFormat="1" ht="12" customHeight="1" x14ac:dyDescent="0.2">
      <c r="A48" s="375" t="s">
        <v>350</v>
      </c>
      <c r="B48" s="425" t="s">
        <v>351</v>
      </c>
      <c r="C48" s="417"/>
      <c r="D48" s="417"/>
      <c r="E48" s="400"/>
    </row>
    <row r="49" spans="1:5" s="423" customFormat="1" ht="12" customHeight="1" x14ac:dyDescent="0.2">
      <c r="A49" s="375" t="s">
        <v>352</v>
      </c>
      <c r="B49" s="425" t="s">
        <v>353</v>
      </c>
      <c r="C49" s="417"/>
      <c r="D49" s="417"/>
      <c r="E49" s="400"/>
    </row>
    <row r="50" spans="1:5" s="423" customFormat="1" ht="12" customHeight="1" thickBot="1" x14ac:dyDescent="0.25">
      <c r="A50" s="377" t="s">
        <v>354</v>
      </c>
      <c r="B50" s="426" t="s">
        <v>355</v>
      </c>
      <c r="C50" s="418"/>
      <c r="D50" s="418"/>
      <c r="E50" s="401"/>
    </row>
    <row r="51" spans="1:5" s="423" customFormat="1" ht="17.25" customHeight="1" thickBot="1" x14ac:dyDescent="0.25">
      <c r="A51" s="381" t="s">
        <v>130</v>
      </c>
      <c r="B51" s="382" t="s">
        <v>356</v>
      </c>
      <c r="C51" s="413"/>
      <c r="D51" s="413"/>
      <c r="E51" s="396"/>
    </row>
    <row r="52" spans="1:5" s="423" customFormat="1" ht="12" customHeight="1" x14ac:dyDescent="0.2">
      <c r="A52" s="376" t="s">
        <v>69</v>
      </c>
      <c r="B52" s="424" t="s">
        <v>357</v>
      </c>
      <c r="C52" s="415"/>
      <c r="D52" s="415"/>
      <c r="E52" s="398"/>
    </row>
    <row r="53" spans="1:5" s="423" customFormat="1" ht="12" customHeight="1" x14ac:dyDescent="0.2">
      <c r="A53" s="375" t="s">
        <v>70</v>
      </c>
      <c r="B53" s="425" t="s">
        <v>358</v>
      </c>
      <c r="C53" s="414"/>
      <c r="D53" s="414"/>
      <c r="E53" s="397"/>
    </row>
    <row r="54" spans="1:5" s="423" customFormat="1" ht="12" customHeight="1" x14ac:dyDescent="0.2">
      <c r="A54" s="375" t="s">
        <v>359</v>
      </c>
      <c r="B54" s="425" t="s">
        <v>360</v>
      </c>
      <c r="C54" s="414"/>
      <c r="D54" s="414"/>
      <c r="E54" s="397"/>
    </row>
    <row r="55" spans="1:5" s="423" customFormat="1" ht="12" customHeight="1" thickBot="1" x14ac:dyDescent="0.25">
      <c r="A55" s="377" t="s">
        <v>361</v>
      </c>
      <c r="B55" s="426" t="s">
        <v>362</v>
      </c>
      <c r="C55" s="416"/>
      <c r="D55" s="416"/>
      <c r="E55" s="399"/>
    </row>
    <row r="56" spans="1:5" s="423" customFormat="1" ht="12" customHeight="1" thickBot="1" x14ac:dyDescent="0.25">
      <c r="A56" s="381" t="s">
        <v>14</v>
      </c>
      <c r="B56" s="403" t="s">
        <v>363</v>
      </c>
      <c r="C56" s="413">
        <f>SUM(C57:C59)</f>
        <v>0</v>
      </c>
      <c r="D56" s="413">
        <f>SUM(D57:D59)</f>
        <v>0</v>
      </c>
      <c r="E56" s="396">
        <f>SUM(E57:E59)</f>
        <v>0</v>
      </c>
    </row>
    <row r="57" spans="1:5" s="423" customFormat="1" ht="12" customHeight="1" x14ac:dyDescent="0.2">
      <c r="A57" s="376" t="s">
        <v>131</v>
      </c>
      <c r="B57" s="424" t="s">
        <v>364</v>
      </c>
      <c r="C57" s="417"/>
      <c r="D57" s="417"/>
      <c r="E57" s="400"/>
    </row>
    <row r="58" spans="1:5" s="423" customFormat="1" ht="12" customHeight="1" x14ac:dyDescent="0.2">
      <c r="A58" s="375" t="s">
        <v>132</v>
      </c>
      <c r="B58" s="425" t="s">
        <v>365</v>
      </c>
      <c r="C58" s="417"/>
      <c r="D58" s="417"/>
      <c r="E58" s="400"/>
    </row>
    <row r="59" spans="1:5" s="423" customFormat="1" ht="12" customHeight="1" x14ac:dyDescent="0.2">
      <c r="A59" s="375" t="s">
        <v>159</v>
      </c>
      <c r="B59" s="425" t="s">
        <v>366</v>
      </c>
      <c r="C59" s="417"/>
      <c r="D59" s="417"/>
      <c r="E59" s="400"/>
    </row>
    <row r="60" spans="1:5" s="423" customFormat="1" ht="12" customHeight="1" thickBot="1" x14ac:dyDescent="0.25">
      <c r="A60" s="377" t="s">
        <v>367</v>
      </c>
      <c r="B60" s="426" t="s">
        <v>368</v>
      </c>
      <c r="C60" s="417"/>
      <c r="D60" s="417"/>
      <c r="E60" s="400"/>
    </row>
    <row r="61" spans="1:5" s="423" customFormat="1" ht="12" customHeight="1" thickBot="1" x14ac:dyDescent="0.25">
      <c r="A61" s="381" t="s">
        <v>15</v>
      </c>
      <c r="B61" s="382" t="s">
        <v>369</v>
      </c>
      <c r="C61" s="419">
        <f>C6+C13+C20+C27+C34+C45+C51+C56</f>
        <v>300429197</v>
      </c>
      <c r="D61" s="419">
        <f t="shared" ref="D61:E61" si="5">D6+D13+D20+D27+D34+D45+D51+D56</f>
        <v>261529631</v>
      </c>
      <c r="E61" s="432">
        <f t="shared" si="5"/>
        <v>254545407</v>
      </c>
    </row>
    <row r="62" spans="1:5" s="423" customFormat="1" ht="12" customHeight="1" thickBot="1" x14ac:dyDescent="0.25">
      <c r="A62" s="435" t="s">
        <v>370</v>
      </c>
      <c r="B62" s="403" t="s">
        <v>371</v>
      </c>
      <c r="C62" s="413">
        <f>+C63+C64+C65</f>
        <v>0</v>
      </c>
      <c r="D62" s="413">
        <f>+D63+D64+D65</f>
        <v>0</v>
      </c>
      <c r="E62" s="396">
        <f>+E63+E64+E65</f>
        <v>0</v>
      </c>
    </row>
    <row r="63" spans="1:5" s="423" customFormat="1" ht="12" customHeight="1" x14ac:dyDescent="0.2">
      <c r="A63" s="376" t="s">
        <v>372</v>
      </c>
      <c r="B63" s="424" t="s">
        <v>373</v>
      </c>
      <c r="C63" s="417"/>
      <c r="D63" s="417"/>
      <c r="E63" s="400"/>
    </row>
    <row r="64" spans="1:5" s="423" customFormat="1" ht="12" customHeight="1" x14ac:dyDescent="0.2">
      <c r="A64" s="375" t="s">
        <v>374</v>
      </c>
      <c r="B64" s="425" t="s">
        <v>375</v>
      </c>
      <c r="C64" s="417"/>
      <c r="D64" s="417"/>
      <c r="E64" s="400"/>
    </row>
    <row r="65" spans="1:5" s="423" customFormat="1" ht="12" customHeight="1" thickBot="1" x14ac:dyDescent="0.25">
      <c r="A65" s="377" t="s">
        <v>376</v>
      </c>
      <c r="B65" s="361" t="s">
        <v>421</v>
      </c>
      <c r="C65" s="417"/>
      <c r="D65" s="417"/>
      <c r="E65" s="400"/>
    </row>
    <row r="66" spans="1:5" s="423" customFormat="1" ht="12" customHeight="1" thickBot="1" x14ac:dyDescent="0.25">
      <c r="A66" s="435" t="s">
        <v>378</v>
      </c>
      <c r="B66" s="403" t="s">
        <v>379</v>
      </c>
      <c r="C66" s="413">
        <f>+C67+C68+C69+C70</f>
        <v>0</v>
      </c>
      <c r="D66" s="413">
        <f>+D67+D68+D69+D70</f>
        <v>0</v>
      </c>
      <c r="E66" s="396">
        <f>+E67+E68+E69+E70</f>
        <v>0</v>
      </c>
    </row>
    <row r="67" spans="1:5" s="423" customFormat="1" ht="13.5" customHeight="1" x14ac:dyDescent="0.2">
      <c r="A67" s="376" t="s">
        <v>108</v>
      </c>
      <c r="B67" s="424" t="s">
        <v>380</v>
      </c>
      <c r="C67" s="417"/>
      <c r="D67" s="417"/>
      <c r="E67" s="400"/>
    </row>
    <row r="68" spans="1:5" s="423" customFormat="1" ht="12" customHeight="1" x14ac:dyDescent="0.2">
      <c r="A68" s="375" t="s">
        <v>109</v>
      </c>
      <c r="B68" s="425" t="s">
        <v>381</v>
      </c>
      <c r="C68" s="417"/>
      <c r="D68" s="417"/>
      <c r="E68" s="400"/>
    </row>
    <row r="69" spans="1:5" s="423" customFormat="1" ht="12" customHeight="1" x14ac:dyDescent="0.2">
      <c r="A69" s="375" t="s">
        <v>382</v>
      </c>
      <c r="B69" s="425" t="s">
        <v>383</v>
      </c>
      <c r="C69" s="417"/>
      <c r="D69" s="417"/>
      <c r="E69" s="400"/>
    </row>
    <row r="70" spans="1:5" s="423" customFormat="1" ht="12" customHeight="1" thickBot="1" x14ac:dyDescent="0.25">
      <c r="A70" s="377" t="s">
        <v>384</v>
      </c>
      <c r="B70" s="426" t="s">
        <v>385</v>
      </c>
      <c r="C70" s="417"/>
      <c r="D70" s="417"/>
      <c r="E70" s="400"/>
    </row>
    <row r="71" spans="1:5" s="423" customFormat="1" ht="12" customHeight="1" thickBot="1" x14ac:dyDescent="0.25">
      <c r="A71" s="435" t="s">
        <v>386</v>
      </c>
      <c r="B71" s="403" t="s">
        <v>387</v>
      </c>
      <c r="C71" s="413">
        <f>+C72+C73</f>
        <v>17280048</v>
      </c>
      <c r="D71" s="413">
        <f>+D72+D73</f>
        <v>16856000</v>
      </c>
      <c r="E71" s="396">
        <f>+E72+E73</f>
        <v>16856000</v>
      </c>
    </row>
    <row r="72" spans="1:5" s="423" customFormat="1" ht="12" customHeight="1" x14ac:dyDescent="0.2">
      <c r="A72" s="376" t="s">
        <v>388</v>
      </c>
      <c r="B72" s="424" t="s">
        <v>389</v>
      </c>
      <c r="C72" s="417">
        <v>17280048</v>
      </c>
      <c r="D72" s="417">
        <v>16856000</v>
      </c>
      <c r="E72" s="400">
        <v>16856000</v>
      </c>
    </row>
    <row r="73" spans="1:5" s="423" customFormat="1" ht="12" customHeight="1" thickBot="1" x14ac:dyDescent="0.25">
      <c r="A73" s="377" t="s">
        <v>390</v>
      </c>
      <c r="B73" s="426" t="s">
        <v>391</v>
      </c>
      <c r="C73" s="417"/>
      <c r="D73" s="417"/>
      <c r="E73" s="400"/>
    </row>
    <row r="74" spans="1:5" s="423" customFormat="1" ht="12" customHeight="1" thickBot="1" x14ac:dyDescent="0.25">
      <c r="A74" s="435" t="s">
        <v>392</v>
      </c>
      <c r="B74" s="403" t="s">
        <v>393</v>
      </c>
      <c r="C74" s="413">
        <f>SUM(C75:C77)</f>
        <v>0</v>
      </c>
      <c r="D74" s="413">
        <f>SUM(D75:D77)</f>
        <v>3903763</v>
      </c>
      <c r="E74" s="396">
        <f>SUM(E75:E77)</f>
        <v>3903763</v>
      </c>
    </row>
    <row r="75" spans="1:5" s="423" customFormat="1" ht="12" customHeight="1" x14ac:dyDescent="0.2">
      <c r="A75" s="376" t="s">
        <v>394</v>
      </c>
      <c r="B75" s="424" t="s">
        <v>395</v>
      </c>
      <c r="C75" s="417"/>
      <c r="D75" s="417">
        <v>3903763</v>
      </c>
      <c r="E75" s="400">
        <v>3903763</v>
      </c>
    </row>
    <row r="76" spans="1:5" s="423" customFormat="1" ht="12" customHeight="1" x14ac:dyDescent="0.2">
      <c r="A76" s="375" t="s">
        <v>396</v>
      </c>
      <c r="B76" s="425" t="s">
        <v>397</v>
      </c>
      <c r="C76" s="417"/>
      <c r="D76" s="417"/>
      <c r="E76" s="400"/>
    </row>
    <row r="77" spans="1:5" s="423" customFormat="1" ht="12" customHeight="1" thickBot="1" x14ac:dyDescent="0.25">
      <c r="A77" s="377" t="s">
        <v>398</v>
      </c>
      <c r="B77" s="405" t="s">
        <v>399</v>
      </c>
      <c r="C77" s="417"/>
      <c r="D77" s="417"/>
      <c r="E77" s="400"/>
    </row>
    <row r="78" spans="1:5" s="423" customFormat="1" ht="12" customHeight="1" thickBot="1" x14ac:dyDescent="0.25">
      <c r="A78" s="435" t="s">
        <v>400</v>
      </c>
      <c r="B78" s="403" t="s">
        <v>401</v>
      </c>
      <c r="C78" s="413"/>
      <c r="D78" s="413"/>
      <c r="E78" s="396"/>
    </row>
    <row r="79" spans="1:5" s="423" customFormat="1" ht="12" customHeight="1" x14ac:dyDescent="0.2">
      <c r="A79" s="427" t="s">
        <v>402</v>
      </c>
      <c r="B79" s="424" t="s">
        <v>403</v>
      </c>
      <c r="C79" s="417"/>
      <c r="D79" s="417"/>
      <c r="E79" s="400"/>
    </row>
    <row r="80" spans="1:5" s="423" customFormat="1" ht="12" customHeight="1" x14ac:dyDescent="0.2">
      <c r="A80" s="428" t="s">
        <v>404</v>
      </c>
      <c r="B80" s="425" t="s">
        <v>405</v>
      </c>
      <c r="C80" s="417"/>
      <c r="D80" s="417"/>
      <c r="E80" s="400"/>
    </row>
    <row r="81" spans="1:5" s="423" customFormat="1" ht="12" customHeight="1" x14ac:dyDescent="0.2">
      <c r="A81" s="428" t="s">
        <v>406</v>
      </c>
      <c r="B81" s="425" t="s">
        <v>407</v>
      </c>
      <c r="C81" s="417"/>
      <c r="D81" s="417"/>
      <c r="E81" s="400"/>
    </row>
    <row r="82" spans="1:5" s="423" customFormat="1" ht="12" customHeight="1" thickBot="1" x14ac:dyDescent="0.25">
      <c r="A82" s="436" t="s">
        <v>408</v>
      </c>
      <c r="B82" s="405" t="s">
        <v>409</v>
      </c>
      <c r="C82" s="417"/>
      <c r="D82" s="417"/>
      <c r="E82" s="400"/>
    </row>
    <row r="83" spans="1:5" s="423" customFormat="1" ht="12" customHeight="1" thickBot="1" x14ac:dyDescent="0.25">
      <c r="A83" s="435" t="s">
        <v>410</v>
      </c>
      <c r="B83" s="403" t="s">
        <v>411</v>
      </c>
      <c r="C83" s="438"/>
      <c r="D83" s="438"/>
      <c r="E83" s="439"/>
    </row>
    <row r="84" spans="1:5" s="423" customFormat="1" ht="12" customHeight="1" thickBot="1" x14ac:dyDescent="0.25">
      <c r="A84" s="435" t="s">
        <v>412</v>
      </c>
      <c r="B84" s="359" t="s">
        <v>413</v>
      </c>
      <c r="C84" s="419">
        <f>+C62+C66+C71+C74+C78+C83</f>
        <v>17280048</v>
      </c>
      <c r="D84" s="419">
        <f t="shared" ref="D84:E84" si="6">+D62+D66+D71+D74+D78+D83</f>
        <v>20759763</v>
      </c>
      <c r="E84" s="432">
        <f t="shared" si="6"/>
        <v>20759763</v>
      </c>
    </row>
    <row r="85" spans="1:5" s="423" customFormat="1" ht="21.75" thickBot="1" x14ac:dyDescent="0.25">
      <c r="A85" s="437" t="s">
        <v>414</v>
      </c>
      <c r="B85" s="362" t="s">
        <v>415</v>
      </c>
      <c r="C85" s="419">
        <f>+C61+C84</f>
        <v>317709245</v>
      </c>
      <c r="D85" s="419">
        <f>+D61+D84</f>
        <v>282289394</v>
      </c>
      <c r="E85" s="432">
        <f>+E61+E84</f>
        <v>275305170</v>
      </c>
    </row>
    <row r="86" spans="1:5" s="423" customFormat="1" ht="12" customHeight="1" x14ac:dyDescent="0.2">
      <c r="A86" s="357"/>
      <c r="B86" s="357"/>
      <c r="C86" s="358"/>
      <c r="D86" s="358"/>
      <c r="E86" s="358"/>
    </row>
    <row r="87" spans="1:5" ht="16.5" customHeight="1" x14ac:dyDescent="0.25">
      <c r="A87" s="732" t="s">
        <v>36</v>
      </c>
      <c r="B87" s="732"/>
      <c r="C87" s="732"/>
      <c r="D87" s="732"/>
      <c r="E87" s="732"/>
    </row>
    <row r="88" spans="1:5" s="429" customFormat="1" ht="16.5" customHeight="1" thickBot="1" x14ac:dyDescent="0.3">
      <c r="A88" s="46" t="s">
        <v>112</v>
      </c>
      <c r="B88" s="46"/>
      <c r="C88" s="390"/>
      <c r="D88" s="390"/>
      <c r="E88" s="390" t="s">
        <v>749</v>
      </c>
    </row>
    <row r="89" spans="1:5" s="429" customFormat="1" ht="16.5" customHeight="1" x14ac:dyDescent="0.25">
      <c r="A89" s="733" t="s">
        <v>59</v>
      </c>
      <c r="B89" s="735" t="s">
        <v>179</v>
      </c>
      <c r="C89" s="737" t="str">
        <f>+C3</f>
        <v>2016. évi</v>
      </c>
      <c r="D89" s="737"/>
      <c r="E89" s="738"/>
    </row>
    <row r="90" spans="1:5" ht="38.1" customHeight="1" thickBot="1" x14ac:dyDescent="0.3">
      <c r="A90" s="734"/>
      <c r="B90" s="736"/>
      <c r="C90" s="47" t="s">
        <v>180</v>
      </c>
      <c r="D90" s="47" t="s">
        <v>185</v>
      </c>
      <c r="E90" s="48" t="s">
        <v>186</v>
      </c>
    </row>
    <row r="91" spans="1:5" s="422" customFormat="1" ht="12" customHeight="1" thickBot="1" x14ac:dyDescent="0.25">
      <c r="A91" s="386" t="s">
        <v>416</v>
      </c>
      <c r="B91" s="387" t="s">
        <v>417</v>
      </c>
      <c r="C91" s="387" t="s">
        <v>418</v>
      </c>
      <c r="D91" s="387" t="s">
        <v>419</v>
      </c>
      <c r="E91" s="388" t="s">
        <v>420</v>
      </c>
    </row>
    <row r="92" spans="1:5" ht="12" customHeight="1" thickBot="1" x14ac:dyDescent="0.3">
      <c r="A92" s="383" t="s">
        <v>7</v>
      </c>
      <c r="B92" s="385" t="s">
        <v>422</v>
      </c>
      <c r="C92" s="412">
        <f>SUM(C93:C97)</f>
        <v>219717810</v>
      </c>
      <c r="D92" s="412">
        <f>SUM(D93:D97)</f>
        <v>244391027</v>
      </c>
      <c r="E92" s="367">
        <f>SUM(E93:E97)</f>
        <v>244390309</v>
      </c>
    </row>
    <row r="93" spans="1:5" ht="12" customHeight="1" x14ac:dyDescent="0.25">
      <c r="A93" s="378" t="s">
        <v>71</v>
      </c>
      <c r="B93" s="371" t="s">
        <v>37</v>
      </c>
      <c r="C93" s="98">
        <v>68563675</v>
      </c>
      <c r="D93" s="98">
        <v>80935404</v>
      </c>
      <c r="E93" s="366">
        <v>80934686</v>
      </c>
    </row>
    <row r="94" spans="1:5" ht="12" customHeight="1" x14ac:dyDescent="0.25">
      <c r="A94" s="375" t="s">
        <v>72</v>
      </c>
      <c r="B94" s="369" t="s">
        <v>133</v>
      </c>
      <c r="C94" s="414">
        <v>12049000</v>
      </c>
      <c r="D94" s="414">
        <v>13803812</v>
      </c>
      <c r="E94" s="397">
        <v>13803812</v>
      </c>
    </row>
    <row r="95" spans="1:5" ht="12" customHeight="1" x14ac:dyDescent="0.25">
      <c r="A95" s="375" t="s">
        <v>73</v>
      </c>
      <c r="B95" s="369" t="s">
        <v>100</v>
      </c>
      <c r="C95" s="416">
        <v>77136015</v>
      </c>
      <c r="D95" s="416">
        <v>68346397</v>
      </c>
      <c r="E95" s="399">
        <v>68346397</v>
      </c>
    </row>
    <row r="96" spans="1:5" ht="12" customHeight="1" x14ac:dyDescent="0.25">
      <c r="A96" s="375" t="s">
        <v>74</v>
      </c>
      <c r="B96" s="372" t="s">
        <v>134</v>
      </c>
      <c r="C96" s="416">
        <v>9850000</v>
      </c>
      <c r="D96" s="416">
        <v>13579840</v>
      </c>
      <c r="E96" s="399">
        <v>13579840</v>
      </c>
    </row>
    <row r="97" spans="1:5" ht="12" customHeight="1" x14ac:dyDescent="0.25">
      <c r="A97" s="375" t="s">
        <v>83</v>
      </c>
      <c r="B97" s="380" t="s">
        <v>135</v>
      </c>
      <c r="C97" s="416">
        <v>52119120</v>
      </c>
      <c r="D97" s="416">
        <v>67725574</v>
      </c>
      <c r="E97" s="399">
        <v>67725574</v>
      </c>
    </row>
    <row r="98" spans="1:5" ht="12" customHeight="1" x14ac:dyDescent="0.25">
      <c r="A98" s="375" t="s">
        <v>75</v>
      </c>
      <c r="B98" s="369" t="s">
        <v>423</v>
      </c>
      <c r="C98" s="416"/>
      <c r="D98" s="416">
        <v>210131</v>
      </c>
      <c r="E98" s="399">
        <v>210131</v>
      </c>
    </row>
    <row r="99" spans="1:5" ht="12" customHeight="1" x14ac:dyDescent="0.25">
      <c r="A99" s="375" t="s">
        <v>76</v>
      </c>
      <c r="B99" s="392" t="s">
        <v>424</v>
      </c>
      <c r="C99" s="416"/>
      <c r="D99" s="416"/>
      <c r="E99" s="399"/>
    </row>
    <row r="100" spans="1:5" ht="12" customHeight="1" x14ac:dyDescent="0.25">
      <c r="A100" s="375" t="s">
        <v>84</v>
      </c>
      <c r="B100" s="393" t="s">
        <v>425</v>
      </c>
      <c r="C100" s="416"/>
      <c r="D100" s="416"/>
      <c r="E100" s="399"/>
    </row>
    <row r="101" spans="1:5" ht="12" customHeight="1" x14ac:dyDescent="0.25">
      <c r="A101" s="375" t="s">
        <v>85</v>
      </c>
      <c r="B101" s="393" t="s">
        <v>426</v>
      </c>
      <c r="C101" s="416"/>
      <c r="D101" s="416"/>
      <c r="E101" s="399"/>
    </row>
    <row r="102" spans="1:5" ht="12" customHeight="1" x14ac:dyDescent="0.25">
      <c r="A102" s="375" t="s">
        <v>86</v>
      </c>
      <c r="B102" s="392" t="s">
        <v>427</v>
      </c>
      <c r="C102" s="416">
        <v>52119120</v>
      </c>
      <c r="D102" s="416">
        <v>54641091</v>
      </c>
      <c r="E102" s="399">
        <v>54641091</v>
      </c>
    </row>
    <row r="103" spans="1:5" ht="12" customHeight="1" x14ac:dyDescent="0.25">
      <c r="A103" s="375" t="s">
        <v>87</v>
      </c>
      <c r="B103" s="392" t="s">
        <v>428</v>
      </c>
      <c r="C103" s="416"/>
      <c r="D103" s="416"/>
      <c r="E103" s="399"/>
    </row>
    <row r="104" spans="1:5" ht="12" customHeight="1" x14ac:dyDescent="0.25">
      <c r="A104" s="375" t="s">
        <v>89</v>
      </c>
      <c r="B104" s="393" t="s">
        <v>429</v>
      </c>
      <c r="C104" s="416"/>
      <c r="D104" s="416"/>
      <c r="E104" s="399"/>
    </row>
    <row r="105" spans="1:5" ht="12" customHeight="1" x14ac:dyDescent="0.25">
      <c r="A105" s="374" t="s">
        <v>136</v>
      </c>
      <c r="B105" s="394" t="s">
        <v>430</v>
      </c>
      <c r="C105" s="416"/>
      <c r="D105" s="416"/>
      <c r="E105" s="399"/>
    </row>
    <row r="106" spans="1:5" ht="12" customHeight="1" x14ac:dyDescent="0.25">
      <c r="A106" s="375" t="s">
        <v>431</v>
      </c>
      <c r="B106" s="394" t="s">
        <v>432</v>
      </c>
      <c r="C106" s="416"/>
      <c r="D106" s="416"/>
      <c r="E106" s="399"/>
    </row>
    <row r="107" spans="1:5" ht="12" customHeight="1" thickBot="1" x14ac:dyDescent="0.3">
      <c r="A107" s="379" t="s">
        <v>433</v>
      </c>
      <c r="B107" s="395" t="s">
        <v>434</v>
      </c>
      <c r="C107" s="99"/>
      <c r="D107" s="99">
        <v>12874352</v>
      </c>
      <c r="E107" s="360">
        <v>12874352</v>
      </c>
    </row>
    <row r="108" spans="1:5" ht="12" customHeight="1" thickBot="1" x14ac:dyDescent="0.3">
      <c r="A108" s="381" t="s">
        <v>8</v>
      </c>
      <c r="B108" s="384" t="s">
        <v>435</v>
      </c>
      <c r="C108" s="413">
        <f>SUM(C109:C121)</f>
        <v>97991435</v>
      </c>
      <c r="D108" s="413">
        <f t="shared" ref="D108:E108" si="7">SUM(D109:D121)</f>
        <v>34096508</v>
      </c>
      <c r="E108" s="396">
        <f t="shared" si="7"/>
        <v>11098629</v>
      </c>
    </row>
    <row r="109" spans="1:5" ht="12" customHeight="1" x14ac:dyDescent="0.25">
      <c r="A109" s="376" t="s">
        <v>77</v>
      </c>
      <c r="B109" s="369" t="s">
        <v>158</v>
      </c>
      <c r="C109" s="415">
        <v>39991435</v>
      </c>
      <c r="D109" s="415">
        <v>28267208</v>
      </c>
      <c r="E109" s="398">
        <v>5269329</v>
      </c>
    </row>
    <row r="110" spans="1:5" ht="12" customHeight="1" x14ac:dyDescent="0.25">
      <c r="A110" s="376" t="s">
        <v>78</v>
      </c>
      <c r="B110" s="373" t="s">
        <v>436</v>
      </c>
      <c r="C110" s="415"/>
      <c r="D110" s="415"/>
      <c r="E110" s="398"/>
    </row>
    <row r="111" spans="1:5" x14ac:dyDescent="0.25">
      <c r="A111" s="376" t="s">
        <v>79</v>
      </c>
      <c r="B111" s="373" t="s">
        <v>137</v>
      </c>
      <c r="C111" s="414">
        <v>58000000</v>
      </c>
      <c r="D111" s="414">
        <v>5829300</v>
      </c>
      <c r="E111" s="397">
        <v>5829300</v>
      </c>
    </row>
    <row r="112" spans="1:5" ht="12" customHeight="1" x14ac:dyDescent="0.25">
      <c r="A112" s="376" t="s">
        <v>80</v>
      </c>
      <c r="B112" s="373" t="s">
        <v>437</v>
      </c>
      <c r="C112" s="414"/>
      <c r="D112" s="414"/>
      <c r="E112" s="397"/>
    </row>
    <row r="113" spans="1:5" ht="12" customHeight="1" x14ac:dyDescent="0.25">
      <c r="A113" s="376" t="s">
        <v>81</v>
      </c>
      <c r="B113" s="405" t="s">
        <v>160</v>
      </c>
      <c r="C113" s="414"/>
      <c r="D113" s="414"/>
      <c r="E113" s="397"/>
    </row>
    <row r="114" spans="1:5" ht="21.75" customHeight="1" x14ac:dyDescent="0.25">
      <c r="A114" s="376" t="s">
        <v>88</v>
      </c>
      <c r="B114" s="404" t="s">
        <v>438</v>
      </c>
      <c r="C114" s="414"/>
      <c r="D114" s="414"/>
      <c r="E114" s="397"/>
    </row>
    <row r="115" spans="1:5" ht="24" customHeight="1" x14ac:dyDescent="0.25">
      <c r="A115" s="376" t="s">
        <v>90</v>
      </c>
      <c r="B115" s="420" t="s">
        <v>439</v>
      </c>
      <c r="C115" s="414"/>
      <c r="D115" s="414"/>
      <c r="E115" s="397"/>
    </row>
    <row r="116" spans="1:5" ht="12" customHeight="1" x14ac:dyDescent="0.25">
      <c r="A116" s="376" t="s">
        <v>138</v>
      </c>
      <c r="B116" s="393" t="s">
        <v>426</v>
      </c>
      <c r="C116" s="414"/>
      <c r="D116" s="414"/>
      <c r="E116" s="397"/>
    </row>
    <row r="117" spans="1:5" ht="12" customHeight="1" x14ac:dyDescent="0.25">
      <c r="A117" s="376" t="s">
        <v>139</v>
      </c>
      <c r="B117" s="393" t="s">
        <v>440</v>
      </c>
      <c r="C117" s="414"/>
      <c r="D117" s="414"/>
      <c r="E117" s="397"/>
    </row>
    <row r="118" spans="1:5" ht="12" customHeight="1" x14ac:dyDescent="0.25">
      <c r="A118" s="376" t="s">
        <v>140</v>
      </c>
      <c r="B118" s="393" t="s">
        <v>441</v>
      </c>
      <c r="C118" s="414"/>
      <c r="D118" s="414"/>
      <c r="E118" s="397"/>
    </row>
    <row r="119" spans="1:5" s="440" customFormat="1" ht="12" customHeight="1" x14ac:dyDescent="0.2">
      <c r="A119" s="376" t="s">
        <v>442</v>
      </c>
      <c r="B119" s="393" t="s">
        <v>429</v>
      </c>
      <c r="C119" s="414"/>
      <c r="D119" s="414"/>
      <c r="E119" s="397"/>
    </row>
    <row r="120" spans="1:5" ht="12" customHeight="1" x14ac:dyDescent="0.25">
      <c r="A120" s="376" t="s">
        <v>443</v>
      </c>
      <c r="B120" s="393" t="s">
        <v>444</v>
      </c>
      <c r="C120" s="414"/>
      <c r="D120" s="414"/>
      <c r="E120" s="397"/>
    </row>
    <row r="121" spans="1:5" ht="12" customHeight="1" thickBot="1" x14ac:dyDescent="0.3">
      <c r="A121" s="374" t="s">
        <v>445</v>
      </c>
      <c r="B121" s="393" t="s">
        <v>446</v>
      </c>
      <c r="C121" s="416"/>
      <c r="D121" s="416"/>
      <c r="E121" s="399"/>
    </row>
    <row r="122" spans="1:5" ht="12" customHeight="1" thickBot="1" x14ac:dyDescent="0.3">
      <c r="A122" s="381" t="s">
        <v>9</v>
      </c>
      <c r="B122" s="389" t="s">
        <v>447</v>
      </c>
      <c r="C122" s="413">
        <f>+C123+C124</f>
        <v>0</v>
      </c>
      <c r="D122" s="413">
        <f>+D123+D124</f>
        <v>0</v>
      </c>
      <c r="E122" s="396">
        <f>+E123+E124</f>
        <v>0</v>
      </c>
    </row>
    <row r="123" spans="1:5" ht="12" customHeight="1" x14ac:dyDescent="0.25">
      <c r="A123" s="376" t="s">
        <v>60</v>
      </c>
      <c r="B123" s="370" t="s">
        <v>46</v>
      </c>
      <c r="C123" s="415"/>
      <c r="D123" s="415"/>
      <c r="E123" s="398"/>
    </row>
    <row r="124" spans="1:5" ht="12" customHeight="1" thickBot="1" x14ac:dyDescent="0.3">
      <c r="A124" s="377" t="s">
        <v>61</v>
      </c>
      <c r="B124" s="373" t="s">
        <v>47</v>
      </c>
      <c r="C124" s="416"/>
      <c r="D124" s="416"/>
      <c r="E124" s="399"/>
    </row>
    <row r="125" spans="1:5" ht="12" customHeight="1" thickBot="1" x14ac:dyDescent="0.3">
      <c r="A125" s="381" t="s">
        <v>10</v>
      </c>
      <c r="B125" s="389" t="s">
        <v>448</v>
      </c>
      <c r="C125" s="413">
        <f>+C92+C108+C122</f>
        <v>317709245</v>
      </c>
      <c r="D125" s="413">
        <f>+D92+D108+D122</f>
        <v>278487535</v>
      </c>
      <c r="E125" s="396">
        <f>+E92+E108+E122</f>
        <v>255488938</v>
      </c>
    </row>
    <row r="126" spans="1:5" ht="12" customHeight="1" thickBot="1" x14ac:dyDescent="0.3">
      <c r="A126" s="381" t="s">
        <v>11</v>
      </c>
      <c r="B126" s="389" t="s">
        <v>449</v>
      </c>
      <c r="C126" s="413">
        <f>+C127+C128+C129</f>
        <v>0</v>
      </c>
      <c r="D126" s="413">
        <f>+D127+D128+D129</f>
        <v>0</v>
      </c>
      <c r="E126" s="396">
        <f>+E127+E128+E129</f>
        <v>0</v>
      </c>
    </row>
    <row r="127" spans="1:5" ht="12" customHeight="1" x14ac:dyDescent="0.25">
      <c r="A127" s="376" t="s">
        <v>64</v>
      </c>
      <c r="B127" s="370" t="s">
        <v>450</v>
      </c>
      <c r="C127" s="414"/>
      <c r="D127" s="414"/>
      <c r="E127" s="397"/>
    </row>
    <row r="128" spans="1:5" ht="12" customHeight="1" x14ac:dyDescent="0.25">
      <c r="A128" s="376" t="s">
        <v>65</v>
      </c>
      <c r="B128" s="370" t="s">
        <v>451</v>
      </c>
      <c r="C128" s="414"/>
      <c r="D128" s="414"/>
      <c r="E128" s="397"/>
    </row>
    <row r="129" spans="1:9" ht="12" customHeight="1" thickBot="1" x14ac:dyDescent="0.3">
      <c r="A129" s="374" t="s">
        <v>66</v>
      </c>
      <c r="B129" s="368" t="s">
        <v>452</v>
      </c>
      <c r="C129" s="414"/>
      <c r="D129" s="414"/>
      <c r="E129" s="397"/>
    </row>
    <row r="130" spans="1:9" ht="12" customHeight="1" thickBot="1" x14ac:dyDescent="0.3">
      <c r="A130" s="381" t="s">
        <v>12</v>
      </c>
      <c r="B130" s="389" t="s">
        <v>453</v>
      </c>
      <c r="C130" s="413">
        <f>+C131+C132+C134+C133</f>
        <v>0</v>
      </c>
      <c r="D130" s="413">
        <f>+D131+D132+D134+D133</f>
        <v>0</v>
      </c>
      <c r="E130" s="396">
        <f>+E131+E132+E134+E133</f>
        <v>0</v>
      </c>
    </row>
    <row r="131" spans="1:9" ht="12" customHeight="1" x14ac:dyDescent="0.25">
      <c r="A131" s="376" t="s">
        <v>67</v>
      </c>
      <c r="B131" s="370" t="s">
        <v>454</v>
      </c>
      <c r="C131" s="414"/>
      <c r="D131" s="414"/>
      <c r="E131" s="397"/>
    </row>
    <row r="132" spans="1:9" ht="12" customHeight="1" x14ac:dyDescent="0.25">
      <c r="A132" s="376" t="s">
        <v>68</v>
      </c>
      <c r="B132" s="370" t="s">
        <v>455</v>
      </c>
      <c r="C132" s="414"/>
      <c r="D132" s="414"/>
      <c r="E132" s="397"/>
    </row>
    <row r="133" spans="1:9" ht="12" customHeight="1" x14ac:dyDescent="0.25">
      <c r="A133" s="376" t="s">
        <v>350</v>
      </c>
      <c r="B133" s="370" t="s">
        <v>456</v>
      </c>
      <c r="C133" s="414"/>
      <c r="D133" s="414"/>
      <c r="E133" s="397"/>
    </row>
    <row r="134" spans="1:9" ht="12" customHeight="1" thickBot="1" x14ac:dyDescent="0.3">
      <c r="A134" s="374" t="s">
        <v>352</v>
      </c>
      <c r="B134" s="368" t="s">
        <v>457</v>
      </c>
      <c r="C134" s="414"/>
      <c r="D134" s="414"/>
      <c r="E134" s="397"/>
    </row>
    <row r="135" spans="1:9" ht="12" customHeight="1" thickBot="1" x14ac:dyDescent="0.3">
      <c r="A135" s="381" t="s">
        <v>13</v>
      </c>
      <c r="B135" s="389" t="s">
        <v>458</v>
      </c>
      <c r="C135" s="419">
        <f>+C136+C137+C138+C139</f>
        <v>0</v>
      </c>
      <c r="D135" s="419">
        <f>+D136+D137+D138+D139</f>
        <v>3801859</v>
      </c>
      <c r="E135" s="432">
        <f>+E136+E137+E138+E139</f>
        <v>3801859</v>
      </c>
    </row>
    <row r="136" spans="1:9" ht="12" customHeight="1" x14ac:dyDescent="0.25">
      <c r="A136" s="376" t="s">
        <v>69</v>
      </c>
      <c r="B136" s="370" t="s">
        <v>459</v>
      </c>
      <c r="C136" s="414"/>
      <c r="D136" s="414"/>
      <c r="E136" s="397"/>
    </row>
    <row r="137" spans="1:9" ht="12" customHeight="1" x14ac:dyDescent="0.25">
      <c r="A137" s="376" t="s">
        <v>70</v>
      </c>
      <c r="B137" s="370" t="s">
        <v>460</v>
      </c>
      <c r="C137" s="414"/>
      <c r="D137" s="414">
        <v>3801859</v>
      </c>
      <c r="E137" s="397">
        <v>3801859</v>
      </c>
    </row>
    <row r="138" spans="1:9" ht="12" customHeight="1" x14ac:dyDescent="0.25">
      <c r="A138" s="376" t="s">
        <v>359</v>
      </c>
      <c r="B138" s="370" t="s">
        <v>461</v>
      </c>
      <c r="C138" s="414"/>
      <c r="D138" s="414"/>
      <c r="E138" s="397"/>
    </row>
    <row r="139" spans="1:9" ht="12" customHeight="1" thickBot="1" x14ac:dyDescent="0.3">
      <c r="A139" s="374" t="s">
        <v>361</v>
      </c>
      <c r="B139" s="368" t="s">
        <v>462</v>
      </c>
      <c r="C139" s="414"/>
      <c r="D139" s="414"/>
      <c r="E139" s="397"/>
    </row>
    <row r="140" spans="1:9" ht="15" customHeight="1" thickBot="1" x14ac:dyDescent="0.3">
      <c r="A140" s="381" t="s">
        <v>14</v>
      </c>
      <c r="B140" s="389" t="s">
        <v>463</v>
      </c>
      <c r="C140" s="100"/>
      <c r="D140" s="100"/>
      <c r="E140" s="365"/>
      <c r="F140" s="430"/>
      <c r="G140" s="431"/>
      <c r="H140" s="431"/>
      <c r="I140" s="431"/>
    </row>
    <row r="141" spans="1:9" s="423" customFormat="1" ht="12.95" customHeight="1" x14ac:dyDescent="0.2">
      <c r="A141" s="376" t="s">
        <v>131</v>
      </c>
      <c r="B141" s="370" t="s">
        <v>464</v>
      </c>
      <c r="C141" s="414"/>
      <c r="D141" s="414"/>
      <c r="E141" s="397"/>
    </row>
    <row r="142" spans="1:9" ht="12.75" customHeight="1" x14ac:dyDescent="0.25">
      <c r="A142" s="376" t="s">
        <v>132</v>
      </c>
      <c r="B142" s="370" t="s">
        <v>465</v>
      </c>
      <c r="C142" s="414"/>
      <c r="D142" s="414"/>
      <c r="E142" s="397"/>
    </row>
    <row r="143" spans="1:9" ht="12.75" customHeight="1" x14ac:dyDescent="0.25">
      <c r="A143" s="376" t="s">
        <v>159</v>
      </c>
      <c r="B143" s="370" t="s">
        <v>466</v>
      </c>
      <c r="C143" s="414"/>
      <c r="D143" s="414"/>
      <c r="E143" s="397"/>
    </row>
    <row r="144" spans="1:9" ht="12.75" customHeight="1" thickBot="1" x14ac:dyDescent="0.3">
      <c r="A144" s="376" t="s">
        <v>367</v>
      </c>
      <c r="B144" s="370" t="s">
        <v>467</v>
      </c>
      <c r="C144" s="414"/>
      <c r="D144" s="414"/>
      <c r="E144" s="397"/>
    </row>
    <row r="145" spans="1:5" ht="16.5" thickBot="1" x14ac:dyDescent="0.3">
      <c r="A145" s="381" t="s">
        <v>15</v>
      </c>
      <c r="B145" s="389" t="s">
        <v>468</v>
      </c>
      <c r="C145" s="363">
        <f>+C126+C130+C135+C140</f>
        <v>0</v>
      </c>
      <c r="D145" s="363">
        <f>+D126+D130+D135+D140</f>
        <v>3801859</v>
      </c>
      <c r="E145" s="364">
        <f>+E126+E130+E135+E140</f>
        <v>3801859</v>
      </c>
    </row>
    <row r="146" spans="1:5" ht="16.5" thickBot="1" x14ac:dyDescent="0.3">
      <c r="A146" s="406" t="s">
        <v>16</v>
      </c>
      <c r="B146" s="409" t="s">
        <v>469</v>
      </c>
      <c r="C146" s="363">
        <f>+C125+C145</f>
        <v>317709245</v>
      </c>
      <c r="D146" s="363">
        <f>+D125+D145</f>
        <v>282289394</v>
      </c>
      <c r="E146" s="364">
        <f>+E125+E145</f>
        <v>259290797</v>
      </c>
    </row>
    <row r="148" spans="1:5" ht="18.75" customHeight="1" x14ac:dyDescent="0.25">
      <c r="A148" s="731" t="s">
        <v>470</v>
      </c>
      <c r="B148" s="731"/>
      <c r="C148" s="731"/>
      <c r="D148" s="731"/>
      <c r="E148" s="731"/>
    </row>
    <row r="149" spans="1:5" ht="13.5" customHeight="1" thickBot="1" x14ac:dyDescent="0.3">
      <c r="A149" s="391" t="s">
        <v>113</v>
      </c>
      <c r="B149" s="391"/>
      <c r="C149" s="421"/>
      <c r="E149" s="408" t="s">
        <v>749</v>
      </c>
    </row>
    <row r="150" spans="1:5" ht="21.75" thickBot="1" x14ac:dyDescent="0.3">
      <c r="A150" s="381">
        <v>1</v>
      </c>
      <c r="B150" s="384" t="s">
        <v>471</v>
      </c>
      <c r="C150" s="407">
        <f>+C61-C125</f>
        <v>-17280048</v>
      </c>
      <c r="D150" s="407">
        <f>+D61-D125</f>
        <v>-16957904</v>
      </c>
      <c r="E150" s="407">
        <f>+E61-E125</f>
        <v>-943531</v>
      </c>
    </row>
    <row r="151" spans="1:5" ht="21.75" thickBot="1" x14ac:dyDescent="0.3">
      <c r="A151" s="381" t="s">
        <v>8</v>
      </c>
      <c r="B151" s="384" t="s">
        <v>472</v>
      </c>
      <c r="C151" s="407">
        <f>+C84-C145</f>
        <v>17280048</v>
      </c>
      <c r="D151" s="407">
        <f>+D84-D145</f>
        <v>16957904</v>
      </c>
      <c r="E151" s="407">
        <f>+E84-E145</f>
        <v>16957904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Község Önkormányzata
2016. ÉVI ZÁRSZÁMADÁSÁNAK PÉNZÜGYI MÉRLEGE&amp;10
&amp;R&amp;"Times New Roman CE,Félkövér dőlt"&amp;11 1.1. melléklet a ....../2017. (......)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+CONCATENATE("8.1. melléklet a ……/",LEFT(ÖSSZEFÜGGÉSEK!A4,4)+1,". (……) önkormányzati rendelethez")</f>
        <v>8.1.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149</v>
      </c>
      <c r="C2" s="776"/>
      <c r="D2" s="777"/>
      <c r="E2" s="589" t="s">
        <v>49</v>
      </c>
    </row>
    <row r="3" spans="1:5" s="566" customFormat="1" ht="24.75" thickBot="1" x14ac:dyDescent="0.25">
      <c r="A3" s="564" t="s">
        <v>146</v>
      </c>
      <c r="B3" s="778" t="s">
        <v>548</v>
      </c>
      <c r="C3" s="781"/>
      <c r="D3" s="782"/>
      <c r="E3" s="590" t="s">
        <v>41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13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13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13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13" s="569" customFormat="1" ht="12" customHeight="1" thickBot="1" x14ac:dyDescent="0.25">
      <c r="A36" s="581" t="s">
        <v>15</v>
      </c>
      <c r="B36" s="389" t="s">
        <v>568</v>
      </c>
      <c r="C36" s="448">
        <f>+C37+C38+C39</f>
        <v>20705</v>
      </c>
      <c r="D36" s="609">
        <f>+D37+D38+D39</f>
        <v>21339</v>
      </c>
      <c r="E36" s="586">
        <f>+E37+E38+E39</f>
        <v>21339</v>
      </c>
    </row>
    <row r="37" spans="1:13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13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13" ht="13.5" thickBot="1" x14ac:dyDescent="0.25">
      <c r="A39" s="592" t="s">
        <v>571</v>
      </c>
      <c r="B39" s="578" t="s">
        <v>572</v>
      </c>
      <c r="C39" s="576">
        <v>20705</v>
      </c>
      <c r="D39" s="615">
        <v>21339</v>
      </c>
      <c r="E39" s="571">
        <v>21339</v>
      </c>
    </row>
    <row r="40" spans="1:13" s="568" customFormat="1" ht="16.5" customHeight="1" thickBot="1" x14ac:dyDescent="0.25">
      <c r="A40" s="581" t="s">
        <v>16</v>
      </c>
      <c r="B40" s="582" t="s">
        <v>573</v>
      </c>
      <c r="C40" s="109">
        <f>+C35+C36</f>
        <v>20705</v>
      </c>
      <c r="D40" s="616">
        <f>+D35+D36</f>
        <v>21339</v>
      </c>
      <c r="E40" s="587">
        <f>+E35+E36</f>
        <v>21339</v>
      </c>
    </row>
    <row r="41" spans="1:13" s="344" customFormat="1" ht="12" customHeight="1" x14ac:dyDescent="0.2">
      <c r="A41" s="524"/>
      <c r="B41" s="525"/>
      <c r="C41" s="540"/>
      <c r="D41" s="540"/>
      <c r="E41" s="540"/>
    </row>
    <row r="42" spans="1:13" ht="12" customHeight="1" thickBot="1" x14ac:dyDescent="0.25">
      <c r="A42" s="526"/>
      <c r="B42" s="527"/>
      <c r="C42" s="541"/>
      <c r="D42" s="541"/>
      <c r="E42" s="541"/>
    </row>
    <row r="43" spans="1:13" ht="12" customHeight="1" thickBot="1" x14ac:dyDescent="0.25">
      <c r="A43" s="772" t="s">
        <v>44</v>
      </c>
      <c r="B43" s="773"/>
      <c r="C43" s="773"/>
      <c r="D43" s="773"/>
      <c r="E43" s="774"/>
    </row>
    <row r="44" spans="1:13" ht="12" customHeight="1" thickBot="1" x14ac:dyDescent="0.25">
      <c r="A44" s="579" t="s">
        <v>7</v>
      </c>
      <c r="B44" s="389" t="s">
        <v>574</v>
      </c>
      <c r="C44" s="448">
        <f>SUM(C45:C49)</f>
        <v>20705</v>
      </c>
      <c r="D44" s="448">
        <f>SUM(D45:D49)</f>
        <v>21339</v>
      </c>
      <c r="E44" s="586">
        <f>SUM(E45:E49)</f>
        <v>21339</v>
      </c>
    </row>
    <row r="45" spans="1:13" ht="12" customHeight="1" x14ac:dyDescent="0.2">
      <c r="A45" s="592" t="s">
        <v>71</v>
      </c>
      <c r="B45" s="370" t="s">
        <v>37</v>
      </c>
      <c r="C45" s="103">
        <v>14450</v>
      </c>
      <c r="D45" s="103">
        <v>16068</v>
      </c>
      <c r="E45" s="573">
        <v>16068</v>
      </c>
      <c r="M45" s="32">
        <f>15000/60</f>
        <v>250</v>
      </c>
    </row>
    <row r="46" spans="1:13" ht="12" customHeight="1" x14ac:dyDescent="0.2">
      <c r="A46" s="592" t="s">
        <v>72</v>
      </c>
      <c r="B46" s="369" t="s">
        <v>133</v>
      </c>
      <c r="C46" s="442">
        <v>3805</v>
      </c>
      <c r="D46" s="442">
        <v>4160</v>
      </c>
      <c r="E46" s="597">
        <v>4160</v>
      </c>
      <c r="M46" s="32">
        <f>+M45/8</f>
        <v>31.25</v>
      </c>
    </row>
    <row r="47" spans="1:13" ht="12" customHeight="1" x14ac:dyDescent="0.2">
      <c r="A47" s="592" t="s">
        <v>73</v>
      </c>
      <c r="B47" s="369" t="s">
        <v>100</v>
      </c>
      <c r="C47" s="442">
        <v>2450</v>
      </c>
      <c r="D47" s="442">
        <v>1111</v>
      </c>
      <c r="E47" s="597">
        <v>1111</v>
      </c>
    </row>
    <row r="48" spans="1:13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20705</v>
      </c>
      <c r="D55" s="109">
        <f>+D44+D50</f>
        <v>21339</v>
      </c>
      <c r="E55" s="587">
        <f>+E44+E50</f>
        <v>21339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+CONCATENATE("8.1.1. melléklet a ……/",LEFT(ÖSSZEFÜGGÉSEK!A4,4)+1,". (……) önkormányzati rendelethez")</f>
        <v>8.1.1.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149</v>
      </c>
      <c r="C2" s="776"/>
      <c r="D2" s="777"/>
      <c r="E2" s="589" t="s">
        <v>49</v>
      </c>
    </row>
    <row r="3" spans="1:5" s="566" customFormat="1" ht="24.75" thickBot="1" x14ac:dyDescent="0.25">
      <c r="A3" s="564" t="s">
        <v>146</v>
      </c>
      <c r="B3" s="778" t="s">
        <v>692</v>
      </c>
      <c r="C3" s="781"/>
      <c r="D3" s="782"/>
      <c r="E3" s="590" t="s">
        <v>48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+CONCATENATE("8.1.2. melléklet a ……/",LEFT(ÖSSZEFÜGGÉSEK!A4,4)+1,". (……) önkormányzati rendelethez")</f>
        <v>8.1.2.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149</v>
      </c>
      <c r="C2" s="776"/>
      <c r="D2" s="777"/>
      <c r="E2" s="589" t="s">
        <v>49</v>
      </c>
    </row>
    <row r="3" spans="1:5" s="566" customFormat="1" ht="24.75" thickBot="1" x14ac:dyDescent="0.25">
      <c r="A3" s="564" t="s">
        <v>146</v>
      </c>
      <c r="B3" s="778" t="s">
        <v>682</v>
      </c>
      <c r="C3" s="781"/>
      <c r="D3" s="782"/>
      <c r="E3" s="590" t="s">
        <v>49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10"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+CONCATENATE("8.1.3. melléklet a ……/",LEFT(ÖSSZEFÜGGÉSEK!A4,4)+1,". (……) önkormányzati rendelethez")</f>
        <v>8.1.3.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149</v>
      </c>
      <c r="C2" s="776"/>
      <c r="D2" s="777"/>
      <c r="E2" s="589" t="s">
        <v>49</v>
      </c>
    </row>
    <row r="3" spans="1:5" s="566" customFormat="1" ht="24.75" thickBot="1" x14ac:dyDescent="0.25">
      <c r="A3" s="564" t="s">
        <v>146</v>
      </c>
      <c r="B3" s="778" t="s">
        <v>693</v>
      </c>
      <c r="C3" s="781"/>
      <c r="D3" s="782"/>
      <c r="E3" s="590" t="s">
        <v>50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+CONCATENATE("8.2. melléklet a ……/",LEFT(ÖSSZEFÜGGÉSEK!A4,4)+1,". (……) önkormányzati rendelethez")</f>
        <v>8.2.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150</v>
      </c>
      <c r="C2" s="776"/>
      <c r="D2" s="777"/>
      <c r="E2" s="589" t="s">
        <v>50</v>
      </c>
    </row>
    <row r="3" spans="1:5" s="566" customFormat="1" ht="24.75" thickBot="1" x14ac:dyDescent="0.25">
      <c r="A3" s="564" t="s">
        <v>146</v>
      </c>
      <c r="B3" s="778" t="s">
        <v>548</v>
      </c>
      <c r="C3" s="781"/>
      <c r="D3" s="782"/>
      <c r="E3" s="590" t="s">
        <v>41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+CONCATENATE("8.2.1. melléklet a ……/",LEFT(ÖSSZEFÜGGÉSEK!A4,4)+1,". (……) önkormányzati rendelethez")</f>
        <v>8.2.1.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150</v>
      </c>
      <c r="C2" s="776"/>
      <c r="D2" s="777"/>
      <c r="E2" s="589" t="s">
        <v>50</v>
      </c>
    </row>
    <row r="3" spans="1:5" s="566" customFormat="1" ht="24.75" thickBot="1" x14ac:dyDescent="0.25">
      <c r="A3" s="564" t="s">
        <v>146</v>
      </c>
      <c r="B3" s="778" t="s">
        <v>692</v>
      </c>
      <c r="C3" s="781"/>
      <c r="D3" s="782"/>
      <c r="E3" s="590" t="s">
        <v>48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+CONCATENATE("8.2.2. melléklet a ……/",LEFT(ÖSSZEFÜGGÉSEK!A4,4)+1,". (……) önkormányzati rendelethez")</f>
        <v>8.2.2.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150</v>
      </c>
      <c r="C2" s="776"/>
      <c r="D2" s="777"/>
      <c r="E2" s="589" t="s">
        <v>50</v>
      </c>
    </row>
    <row r="3" spans="1:5" s="566" customFormat="1" ht="24.75" thickBot="1" x14ac:dyDescent="0.25">
      <c r="A3" s="564" t="s">
        <v>146</v>
      </c>
      <c r="B3" s="778" t="s">
        <v>682</v>
      </c>
      <c r="C3" s="781"/>
      <c r="D3" s="782"/>
      <c r="E3" s="590" t="s">
        <v>49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+CONCATENATE("8.2.3. melléklet a ……/",LEFT(ÖSSZEFÜGGÉSEK!A4,4)+1,". (……) önkormányzati rendelethez")</f>
        <v>8.2.3.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150</v>
      </c>
      <c r="C2" s="776"/>
      <c r="D2" s="777"/>
      <c r="E2" s="589"/>
    </row>
    <row r="3" spans="1:5" s="566" customFormat="1" ht="24.75" thickBot="1" x14ac:dyDescent="0.25">
      <c r="A3" s="564" t="s">
        <v>146</v>
      </c>
      <c r="B3" s="778" t="s">
        <v>677</v>
      </c>
      <c r="C3" s="781"/>
      <c r="D3" s="782"/>
      <c r="E3" s="590"/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+CONCATENATE("8.3. melléklet a ……/",LEFT(ÖSSZEFÜGGÉSEK!A4,4)+1,". (……) önkormányzati rendelethez")</f>
        <v>8.3.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577</v>
      </c>
      <c r="C2" s="776"/>
      <c r="D2" s="777"/>
      <c r="E2" s="589" t="s">
        <v>51</v>
      </c>
    </row>
    <row r="3" spans="1:5" s="566" customFormat="1" ht="24.75" thickBot="1" x14ac:dyDescent="0.25">
      <c r="A3" s="564" t="s">
        <v>146</v>
      </c>
      <c r="B3" s="778" t="s">
        <v>548</v>
      </c>
      <c r="C3" s="781"/>
      <c r="D3" s="782"/>
      <c r="E3" s="590" t="s">
        <v>41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+CONCATENATE("8.3.1. melléklet a ……/",LEFT(ÖSSZEFÜGGÉSEK!A4,4)+1,". (……) önkormányzati rendelethez")</f>
        <v>8.3.1.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577</v>
      </c>
      <c r="C2" s="776"/>
      <c r="D2" s="777"/>
      <c r="E2" s="589" t="s">
        <v>51</v>
      </c>
    </row>
    <row r="3" spans="1:5" s="566" customFormat="1" ht="24.75" thickBot="1" x14ac:dyDescent="0.25">
      <c r="A3" s="564" t="s">
        <v>146</v>
      </c>
      <c r="B3" s="778" t="s">
        <v>675</v>
      </c>
      <c r="C3" s="781"/>
      <c r="D3" s="782"/>
      <c r="E3" s="590" t="s">
        <v>48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zoomScaleNormal="130" zoomScaleSheetLayoutView="100" workbookViewId="0">
      <selection activeCell="H146" sqref="H146"/>
    </sheetView>
  </sheetViews>
  <sheetFormatPr defaultRowHeight="15.75" x14ac:dyDescent="0.25"/>
  <cols>
    <col min="1" max="1" width="9.5" style="410" customWidth="1"/>
    <col min="2" max="2" width="60.83203125" style="410" customWidth="1"/>
    <col min="3" max="5" width="15.83203125" style="411" customWidth="1"/>
    <col min="6" max="16384" width="9.33203125" style="421"/>
  </cols>
  <sheetData>
    <row r="1" spans="1:5" ht="15.95" customHeight="1" x14ac:dyDescent="0.25">
      <c r="A1" s="732" t="s">
        <v>4</v>
      </c>
      <c r="B1" s="732"/>
      <c r="C1" s="732"/>
      <c r="D1" s="732"/>
      <c r="E1" s="732"/>
    </row>
    <row r="2" spans="1:5" ht="15.95" customHeight="1" thickBot="1" x14ac:dyDescent="0.3">
      <c r="A2" s="45" t="s">
        <v>111</v>
      </c>
      <c r="B2" s="45"/>
      <c r="C2" s="408"/>
      <c r="D2" s="408"/>
      <c r="E2" s="408" t="s">
        <v>749</v>
      </c>
    </row>
    <row r="3" spans="1:5" ht="15.95" customHeight="1" x14ac:dyDescent="0.25">
      <c r="A3" s="733" t="s">
        <v>59</v>
      </c>
      <c r="B3" s="735" t="s">
        <v>6</v>
      </c>
      <c r="C3" s="737" t="str">
        <f>+'1.1.sz.mell.'!C3:E3</f>
        <v>2016. évi</v>
      </c>
      <c r="D3" s="737"/>
      <c r="E3" s="738"/>
    </row>
    <row r="4" spans="1:5" ht="38.1" customHeight="1" thickBot="1" x14ac:dyDescent="0.3">
      <c r="A4" s="734"/>
      <c r="B4" s="736"/>
      <c r="C4" s="47" t="s">
        <v>180</v>
      </c>
      <c r="D4" s="47" t="s">
        <v>185</v>
      </c>
      <c r="E4" s="48" t="s">
        <v>186</v>
      </c>
    </row>
    <row r="5" spans="1:5" s="422" customFormat="1" ht="12" customHeight="1" thickBot="1" x14ac:dyDescent="0.25">
      <c r="A5" s="386" t="s">
        <v>416</v>
      </c>
      <c r="B5" s="387" t="s">
        <v>417</v>
      </c>
      <c r="C5" s="387" t="s">
        <v>418</v>
      </c>
      <c r="D5" s="387" t="s">
        <v>419</v>
      </c>
      <c r="E5" s="433" t="s">
        <v>420</v>
      </c>
    </row>
    <row r="6" spans="1:5" s="423" customFormat="1" ht="12" customHeight="1" thickBot="1" x14ac:dyDescent="0.25">
      <c r="A6" s="381" t="s">
        <v>7</v>
      </c>
      <c r="B6" s="382" t="s">
        <v>308</v>
      </c>
      <c r="C6" s="413">
        <v>115496197</v>
      </c>
      <c r="D6" s="413">
        <v>132951255</v>
      </c>
      <c r="E6" s="396">
        <v>132951255</v>
      </c>
    </row>
    <row r="7" spans="1:5" s="423" customFormat="1" ht="12" customHeight="1" x14ac:dyDescent="0.2">
      <c r="A7" s="376" t="s">
        <v>71</v>
      </c>
      <c r="B7" s="424" t="s">
        <v>309</v>
      </c>
      <c r="C7" s="415">
        <v>20515337</v>
      </c>
      <c r="D7" s="415">
        <v>21334721</v>
      </c>
      <c r="E7" s="398">
        <v>21334721</v>
      </c>
    </row>
    <row r="8" spans="1:5" s="423" customFormat="1" ht="12" customHeight="1" x14ac:dyDescent="0.2">
      <c r="A8" s="375" t="s">
        <v>72</v>
      </c>
      <c r="B8" s="425" t="s">
        <v>310</v>
      </c>
      <c r="C8" s="414">
        <v>48168900</v>
      </c>
      <c r="D8" s="414">
        <v>48282332</v>
      </c>
      <c r="E8" s="397">
        <v>48282332</v>
      </c>
    </row>
    <row r="9" spans="1:5" s="423" customFormat="1" ht="12" customHeight="1" x14ac:dyDescent="0.2">
      <c r="A9" s="375" t="s">
        <v>73</v>
      </c>
      <c r="B9" s="425" t="s">
        <v>311</v>
      </c>
      <c r="C9" s="414">
        <v>45204560</v>
      </c>
      <c r="D9" s="414">
        <v>43374046</v>
      </c>
      <c r="E9" s="397">
        <v>43374046</v>
      </c>
    </row>
    <row r="10" spans="1:5" s="423" customFormat="1" ht="12" customHeight="1" x14ac:dyDescent="0.2">
      <c r="A10" s="375" t="s">
        <v>74</v>
      </c>
      <c r="B10" s="425" t="s">
        <v>312</v>
      </c>
      <c r="C10" s="414">
        <v>1607400</v>
      </c>
      <c r="D10" s="414">
        <v>1607400</v>
      </c>
      <c r="E10" s="397">
        <v>1607400</v>
      </c>
    </row>
    <row r="11" spans="1:5" s="423" customFormat="1" ht="12" customHeight="1" x14ac:dyDescent="0.2">
      <c r="A11" s="375" t="s">
        <v>107</v>
      </c>
      <c r="B11" s="425" t="s">
        <v>313</v>
      </c>
      <c r="C11" s="414"/>
      <c r="D11" s="414">
        <v>16778626</v>
      </c>
      <c r="E11" s="397">
        <v>16778626</v>
      </c>
    </row>
    <row r="12" spans="1:5" s="423" customFormat="1" ht="12" customHeight="1" thickBot="1" x14ac:dyDescent="0.25">
      <c r="A12" s="377" t="s">
        <v>75</v>
      </c>
      <c r="B12" s="426" t="s">
        <v>314</v>
      </c>
      <c r="C12" s="416"/>
      <c r="D12" s="416">
        <v>1574130</v>
      </c>
      <c r="E12" s="399">
        <v>1574130</v>
      </c>
    </row>
    <row r="13" spans="1:5" s="423" customFormat="1" ht="21.75" thickBot="1" x14ac:dyDescent="0.25">
      <c r="A13" s="381" t="s">
        <v>8</v>
      </c>
      <c r="B13" s="403" t="s">
        <v>315</v>
      </c>
      <c r="C13" s="413">
        <v>71971000</v>
      </c>
      <c r="D13" s="413">
        <v>83227156</v>
      </c>
      <c r="E13" s="396">
        <v>83227156</v>
      </c>
    </row>
    <row r="14" spans="1:5" s="423" customFormat="1" ht="12" customHeight="1" x14ac:dyDescent="0.2">
      <c r="A14" s="376" t="s">
        <v>77</v>
      </c>
      <c r="B14" s="424" t="s">
        <v>316</v>
      </c>
      <c r="C14" s="415"/>
      <c r="D14" s="415"/>
      <c r="E14" s="398"/>
    </row>
    <row r="15" spans="1:5" s="423" customFormat="1" ht="12" customHeight="1" x14ac:dyDescent="0.2">
      <c r="A15" s="375" t="s">
        <v>78</v>
      </c>
      <c r="B15" s="425" t="s">
        <v>317</v>
      </c>
      <c r="C15" s="414"/>
      <c r="D15" s="414"/>
      <c r="E15" s="397"/>
    </row>
    <row r="16" spans="1:5" s="423" customFormat="1" ht="12" customHeight="1" x14ac:dyDescent="0.2">
      <c r="A16" s="375" t="s">
        <v>79</v>
      </c>
      <c r="B16" s="425" t="s">
        <v>318</v>
      </c>
      <c r="C16" s="414"/>
      <c r="D16" s="414"/>
      <c r="E16" s="397"/>
    </row>
    <row r="17" spans="1:5" s="423" customFormat="1" ht="12" customHeight="1" x14ac:dyDescent="0.2">
      <c r="A17" s="375" t="s">
        <v>80</v>
      </c>
      <c r="B17" s="425" t="s">
        <v>319</v>
      </c>
      <c r="C17" s="414"/>
      <c r="D17" s="414"/>
      <c r="E17" s="397"/>
    </row>
    <row r="18" spans="1:5" s="423" customFormat="1" ht="12" customHeight="1" x14ac:dyDescent="0.2">
      <c r="A18" s="375" t="s">
        <v>81</v>
      </c>
      <c r="B18" s="425" t="s">
        <v>320</v>
      </c>
      <c r="C18" s="414">
        <v>71971000</v>
      </c>
      <c r="D18" s="414">
        <v>83227156</v>
      </c>
      <c r="E18" s="397">
        <v>83227156</v>
      </c>
    </row>
    <row r="19" spans="1:5" s="423" customFormat="1" ht="12" customHeight="1" thickBot="1" x14ac:dyDescent="0.25">
      <c r="A19" s="377" t="s">
        <v>88</v>
      </c>
      <c r="B19" s="426" t="s">
        <v>321</v>
      </c>
      <c r="C19" s="416"/>
      <c r="D19" s="416"/>
      <c r="E19" s="399"/>
    </row>
    <row r="20" spans="1:5" s="423" customFormat="1" ht="21.75" thickBot="1" x14ac:dyDescent="0.25">
      <c r="A20" s="381" t="s">
        <v>9</v>
      </c>
      <c r="B20" s="382" t="s">
        <v>322</v>
      </c>
      <c r="C20" s="413">
        <v>92412000</v>
      </c>
      <c r="D20" s="413">
        <v>0</v>
      </c>
      <c r="E20" s="396">
        <v>0</v>
      </c>
    </row>
    <row r="21" spans="1:5" s="423" customFormat="1" ht="12" customHeight="1" x14ac:dyDescent="0.2">
      <c r="A21" s="376" t="s">
        <v>60</v>
      </c>
      <c r="B21" s="424" t="s">
        <v>323</v>
      </c>
      <c r="C21" s="415"/>
      <c r="D21" s="415"/>
      <c r="E21" s="398"/>
    </row>
    <row r="22" spans="1:5" s="423" customFormat="1" ht="12" customHeight="1" x14ac:dyDescent="0.2">
      <c r="A22" s="375" t="s">
        <v>61</v>
      </c>
      <c r="B22" s="425" t="s">
        <v>324</v>
      </c>
      <c r="C22" s="414"/>
      <c r="D22" s="414"/>
      <c r="E22" s="397"/>
    </row>
    <row r="23" spans="1:5" s="423" customFormat="1" ht="12" customHeight="1" x14ac:dyDescent="0.2">
      <c r="A23" s="375" t="s">
        <v>62</v>
      </c>
      <c r="B23" s="425" t="s">
        <v>325</v>
      </c>
      <c r="C23" s="414"/>
      <c r="D23" s="414"/>
      <c r="E23" s="397"/>
    </row>
    <row r="24" spans="1:5" s="423" customFormat="1" ht="12" customHeight="1" x14ac:dyDescent="0.2">
      <c r="A24" s="375" t="s">
        <v>63</v>
      </c>
      <c r="B24" s="425" t="s">
        <v>326</v>
      </c>
      <c r="C24" s="414"/>
      <c r="D24" s="414"/>
      <c r="E24" s="397"/>
    </row>
    <row r="25" spans="1:5" s="423" customFormat="1" ht="12" customHeight="1" x14ac:dyDescent="0.2">
      <c r="A25" s="375" t="s">
        <v>121</v>
      </c>
      <c r="B25" s="425" t="s">
        <v>327</v>
      </c>
      <c r="C25" s="414">
        <v>92412000</v>
      </c>
      <c r="D25" s="414"/>
      <c r="E25" s="397"/>
    </row>
    <row r="26" spans="1:5" s="423" customFormat="1" ht="12" customHeight="1" thickBot="1" x14ac:dyDescent="0.25">
      <c r="A26" s="377" t="s">
        <v>122</v>
      </c>
      <c r="B26" s="426" t="s">
        <v>328</v>
      </c>
      <c r="C26" s="416"/>
      <c r="D26" s="416"/>
      <c r="E26" s="399"/>
    </row>
    <row r="27" spans="1:5" s="423" customFormat="1" ht="12" customHeight="1" thickBot="1" x14ac:dyDescent="0.25">
      <c r="A27" s="381" t="s">
        <v>123</v>
      </c>
      <c r="B27" s="382" t="s">
        <v>732</v>
      </c>
      <c r="C27" s="419">
        <v>5600000</v>
      </c>
      <c r="D27" s="419">
        <v>9806008</v>
      </c>
      <c r="E27" s="432">
        <v>7135665</v>
      </c>
    </row>
    <row r="28" spans="1:5" s="423" customFormat="1" ht="12" customHeight="1" x14ac:dyDescent="0.2">
      <c r="A28" s="376" t="s">
        <v>329</v>
      </c>
      <c r="B28" s="424" t="s">
        <v>736</v>
      </c>
      <c r="C28" s="415"/>
      <c r="D28" s="415"/>
      <c r="E28" s="398"/>
    </row>
    <row r="29" spans="1:5" s="423" customFormat="1" ht="12" customHeight="1" x14ac:dyDescent="0.2">
      <c r="A29" s="375" t="s">
        <v>330</v>
      </c>
      <c r="B29" s="425" t="s">
        <v>744</v>
      </c>
      <c r="C29" s="414"/>
      <c r="D29" s="414"/>
      <c r="E29" s="397"/>
    </row>
    <row r="30" spans="1:5" s="423" customFormat="1" ht="12" customHeight="1" x14ac:dyDescent="0.2">
      <c r="A30" s="375" t="s">
        <v>331</v>
      </c>
      <c r="B30" s="425" t="s">
        <v>738</v>
      </c>
      <c r="C30" s="414">
        <v>3800000</v>
      </c>
      <c r="D30" s="414">
        <v>6133262</v>
      </c>
      <c r="E30" s="397">
        <v>5148039</v>
      </c>
    </row>
    <row r="31" spans="1:5" s="423" customFormat="1" ht="12" customHeight="1" x14ac:dyDescent="0.2">
      <c r="A31" s="375" t="s">
        <v>733</v>
      </c>
      <c r="B31" s="425" t="s">
        <v>745</v>
      </c>
      <c r="C31" s="414">
        <v>1450000</v>
      </c>
      <c r="D31" s="414">
        <v>2109156</v>
      </c>
      <c r="E31" s="397">
        <v>1723362</v>
      </c>
    </row>
    <row r="32" spans="1:5" s="423" customFormat="1" ht="12" customHeight="1" x14ac:dyDescent="0.2">
      <c r="A32" s="375" t="s">
        <v>734</v>
      </c>
      <c r="B32" s="425" t="s">
        <v>332</v>
      </c>
      <c r="C32" s="414"/>
      <c r="D32" s="414">
        <v>0</v>
      </c>
      <c r="E32" s="397"/>
    </row>
    <row r="33" spans="1:5" s="423" customFormat="1" ht="12" customHeight="1" thickBot="1" x14ac:dyDescent="0.25">
      <c r="A33" s="377" t="s">
        <v>735</v>
      </c>
      <c r="B33" s="405" t="s">
        <v>333</v>
      </c>
      <c r="C33" s="416">
        <v>350000</v>
      </c>
      <c r="D33" s="416">
        <v>1563590</v>
      </c>
      <c r="E33" s="399">
        <v>264264</v>
      </c>
    </row>
    <row r="34" spans="1:5" s="423" customFormat="1" ht="12" customHeight="1" thickBot="1" x14ac:dyDescent="0.25">
      <c r="A34" s="381" t="s">
        <v>11</v>
      </c>
      <c r="B34" s="382" t="s">
        <v>334</v>
      </c>
      <c r="C34" s="413">
        <v>11850000</v>
      </c>
      <c r="D34" s="413">
        <v>33469212</v>
      </c>
      <c r="E34" s="396">
        <v>29155331</v>
      </c>
    </row>
    <row r="35" spans="1:5" s="423" customFormat="1" ht="12" customHeight="1" x14ac:dyDescent="0.2">
      <c r="A35" s="376" t="s">
        <v>64</v>
      </c>
      <c r="B35" s="424" t="s">
        <v>335</v>
      </c>
      <c r="C35" s="415"/>
      <c r="D35" s="415">
        <v>523772</v>
      </c>
      <c r="E35" s="398">
        <v>523772</v>
      </c>
    </row>
    <row r="36" spans="1:5" s="423" customFormat="1" ht="12" customHeight="1" x14ac:dyDescent="0.2">
      <c r="A36" s="375" t="s">
        <v>65</v>
      </c>
      <c r="B36" s="425" t="s">
        <v>336</v>
      </c>
      <c r="C36" s="414">
        <v>6500000</v>
      </c>
      <c r="D36" s="414">
        <v>12591327</v>
      </c>
      <c r="E36" s="397">
        <v>11938983</v>
      </c>
    </row>
    <row r="37" spans="1:5" s="423" customFormat="1" ht="12" customHeight="1" x14ac:dyDescent="0.2">
      <c r="A37" s="375" t="s">
        <v>66</v>
      </c>
      <c r="B37" s="425" t="s">
        <v>337</v>
      </c>
      <c r="C37" s="414"/>
      <c r="D37" s="414">
        <v>798904</v>
      </c>
      <c r="E37" s="397">
        <v>798904</v>
      </c>
    </row>
    <row r="38" spans="1:5" s="423" customFormat="1" ht="12" customHeight="1" x14ac:dyDescent="0.2">
      <c r="A38" s="375" t="s">
        <v>125</v>
      </c>
      <c r="B38" s="425" t="s">
        <v>338</v>
      </c>
      <c r="C38" s="414"/>
      <c r="D38" s="414">
        <v>4179140</v>
      </c>
      <c r="E38" s="397">
        <v>2827720</v>
      </c>
    </row>
    <row r="39" spans="1:5" s="423" customFormat="1" ht="12" customHeight="1" x14ac:dyDescent="0.2">
      <c r="A39" s="375" t="s">
        <v>126</v>
      </c>
      <c r="B39" s="425" t="s">
        <v>339</v>
      </c>
      <c r="C39" s="414">
        <v>1200000</v>
      </c>
      <c r="D39" s="414">
        <v>3964219</v>
      </c>
      <c r="E39" s="397">
        <v>2900676</v>
      </c>
    </row>
    <row r="40" spans="1:5" s="423" customFormat="1" ht="12" customHeight="1" x14ac:dyDescent="0.2">
      <c r="A40" s="375" t="s">
        <v>127</v>
      </c>
      <c r="B40" s="425" t="s">
        <v>340</v>
      </c>
      <c r="C40" s="414">
        <v>1650000</v>
      </c>
      <c r="D40" s="414">
        <v>5749000</v>
      </c>
      <c r="E40" s="397">
        <v>5021559</v>
      </c>
    </row>
    <row r="41" spans="1:5" s="423" customFormat="1" ht="12" customHeight="1" x14ac:dyDescent="0.2">
      <c r="A41" s="375" t="s">
        <v>128</v>
      </c>
      <c r="B41" s="425" t="s">
        <v>341</v>
      </c>
      <c r="C41" s="414"/>
      <c r="D41" s="414"/>
      <c r="E41" s="397"/>
    </row>
    <row r="42" spans="1:5" s="423" customFormat="1" ht="12" customHeight="1" x14ac:dyDescent="0.2">
      <c r="A42" s="375" t="s">
        <v>129</v>
      </c>
      <c r="B42" s="425" t="s">
        <v>342</v>
      </c>
      <c r="C42" s="414"/>
      <c r="D42" s="414"/>
      <c r="E42" s="397"/>
    </row>
    <row r="43" spans="1:5" s="423" customFormat="1" ht="12" customHeight="1" x14ac:dyDescent="0.2">
      <c r="A43" s="375" t="s">
        <v>343</v>
      </c>
      <c r="B43" s="425" t="s">
        <v>344</v>
      </c>
      <c r="C43" s="417"/>
      <c r="D43" s="417"/>
      <c r="E43" s="400"/>
    </row>
    <row r="44" spans="1:5" s="423" customFormat="1" ht="12" customHeight="1" thickBot="1" x14ac:dyDescent="0.25">
      <c r="A44" s="377" t="s">
        <v>345</v>
      </c>
      <c r="B44" s="426" t="s">
        <v>346</v>
      </c>
      <c r="C44" s="418">
        <v>2500000</v>
      </c>
      <c r="D44" s="418">
        <v>5662850</v>
      </c>
      <c r="E44" s="401">
        <v>5143717</v>
      </c>
    </row>
    <row r="45" spans="1:5" s="423" customFormat="1" ht="12" customHeight="1" thickBot="1" x14ac:dyDescent="0.25">
      <c r="A45" s="381" t="s">
        <v>12</v>
      </c>
      <c r="B45" s="382" t="s">
        <v>347</v>
      </c>
      <c r="C45" s="413">
        <v>3100000</v>
      </c>
      <c r="D45" s="413">
        <v>2076000</v>
      </c>
      <c r="E45" s="396">
        <v>2076000</v>
      </c>
    </row>
    <row r="46" spans="1:5" s="423" customFormat="1" ht="12" customHeight="1" x14ac:dyDescent="0.2">
      <c r="A46" s="376" t="s">
        <v>67</v>
      </c>
      <c r="B46" s="424" t="s">
        <v>348</v>
      </c>
      <c r="C46" s="434"/>
      <c r="D46" s="434"/>
      <c r="E46" s="402"/>
    </row>
    <row r="47" spans="1:5" s="423" customFormat="1" ht="12" customHeight="1" x14ac:dyDescent="0.2">
      <c r="A47" s="375" t="s">
        <v>68</v>
      </c>
      <c r="B47" s="425" t="s">
        <v>349</v>
      </c>
      <c r="C47" s="417">
        <v>3100000</v>
      </c>
      <c r="D47" s="417">
        <v>2076000</v>
      </c>
      <c r="E47" s="400">
        <v>2076000</v>
      </c>
    </row>
    <row r="48" spans="1:5" s="423" customFormat="1" ht="12" customHeight="1" x14ac:dyDescent="0.2">
      <c r="A48" s="375" t="s">
        <v>350</v>
      </c>
      <c r="B48" s="425" t="s">
        <v>351</v>
      </c>
      <c r="C48" s="417"/>
      <c r="D48" s="417"/>
      <c r="E48" s="400"/>
    </row>
    <row r="49" spans="1:5" s="423" customFormat="1" ht="12" customHeight="1" x14ac:dyDescent="0.2">
      <c r="A49" s="375" t="s">
        <v>352</v>
      </c>
      <c r="B49" s="425" t="s">
        <v>353</v>
      </c>
      <c r="C49" s="417"/>
      <c r="D49" s="417"/>
      <c r="E49" s="400"/>
    </row>
    <row r="50" spans="1:5" s="423" customFormat="1" ht="12" customHeight="1" thickBot="1" x14ac:dyDescent="0.25">
      <c r="A50" s="377" t="s">
        <v>354</v>
      </c>
      <c r="B50" s="426" t="s">
        <v>355</v>
      </c>
      <c r="C50" s="418"/>
      <c r="D50" s="418"/>
      <c r="E50" s="401"/>
    </row>
    <row r="51" spans="1:5" s="423" customFormat="1" ht="17.25" customHeight="1" thickBot="1" x14ac:dyDescent="0.25">
      <c r="A51" s="381" t="s">
        <v>130</v>
      </c>
      <c r="B51" s="382" t="s">
        <v>356</v>
      </c>
      <c r="C51" s="413"/>
      <c r="D51" s="413"/>
      <c r="E51" s="396"/>
    </row>
    <row r="52" spans="1:5" s="423" customFormat="1" ht="12" customHeight="1" x14ac:dyDescent="0.2">
      <c r="A52" s="376" t="s">
        <v>69</v>
      </c>
      <c r="B52" s="424" t="s">
        <v>357</v>
      </c>
      <c r="C52" s="415"/>
      <c r="D52" s="415"/>
      <c r="E52" s="398"/>
    </row>
    <row r="53" spans="1:5" s="423" customFormat="1" ht="12" customHeight="1" x14ac:dyDescent="0.2">
      <c r="A53" s="375" t="s">
        <v>70</v>
      </c>
      <c r="B53" s="425" t="s">
        <v>358</v>
      </c>
      <c r="C53" s="414"/>
      <c r="D53" s="414"/>
      <c r="E53" s="397"/>
    </row>
    <row r="54" spans="1:5" s="423" customFormat="1" ht="12" customHeight="1" x14ac:dyDescent="0.2">
      <c r="A54" s="375" t="s">
        <v>359</v>
      </c>
      <c r="B54" s="425" t="s">
        <v>360</v>
      </c>
      <c r="C54" s="414"/>
      <c r="D54" s="414"/>
      <c r="E54" s="397"/>
    </row>
    <row r="55" spans="1:5" s="423" customFormat="1" ht="12" customHeight="1" thickBot="1" x14ac:dyDescent="0.25">
      <c r="A55" s="377" t="s">
        <v>361</v>
      </c>
      <c r="B55" s="426" t="s">
        <v>362</v>
      </c>
      <c r="C55" s="416"/>
      <c r="D55" s="416"/>
      <c r="E55" s="399"/>
    </row>
    <row r="56" spans="1:5" s="423" customFormat="1" ht="12" customHeight="1" thickBot="1" x14ac:dyDescent="0.25">
      <c r="A56" s="381" t="s">
        <v>14</v>
      </c>
      <c r="B56" s="403" t="s">
        <v>363</v>
      </c>
      <c r="C56" s="413">
        <v>0</v>
      </c>
      <c r="D56" s="413">
        <v>0</v>
      </c>
      <c r="E56" s="396">
        <v>0</v>
      </c>
    </row>
    <row r="57" spans="1:5" s="423" customFormat="1" ht="12" customHeight="1" x14ac:dyDescent="0.2">
      <c r="A57" s="376" t="s">
        <v>131</v>
      </c>
      <c r="B57" s="424" t="s">
        <v>364</v>
      </c>
      <c r="C57" s="417"/>
      <c r="D57" s="417"/>
      <c r="E57" s="400"/>
    </row>
    <row r="58" spans="1:5" s="423" customFormat="1" ht="12" customHeight="1" x14ac:dyDescent="0.2">
      <c r="A58" s="375" t="s">
        <v>132</v>
      </c>
      <c r="B58" s="425" t="s">
        <v>365</v>
      </c>
      <c r="C58" s="417"/>
      <c r="D58" s="417"/>
      <c r="E58" s="400"/>
    </row>
    <row r="59" spans="1:5" s="423" customFormat="1" ht="12" customHeight="1" x14ac:dyDescent="0.2">
      <c r="A59" s="375" t="s">
        <v>159</v>
      </c>
      <c r="B59" s="425" t="s">
        <v>366</v>
      </c>
      <c r="C59" s="417"/>
      <c r="D59" s="417"/>
      <c r="E59" s="400"/>
    </row>
    <row r="60" spans="1:5" s="423" customFormat="1" ht="12" customHeight="1" thickBot="1" x14ac:dyDescent="0.25">
      <c r="A60" s="377" t="s">
        <v>367</v>
      </c>
      <c r="B60" s="426" t="s">
        <v>368</v>
      </c>
      <c r="C60" s="417"/>
      <c r="D60" s="417"/>
      <c r="E60" s="400"/>
    </row>
    <row r="61" spans="1:5" s="423" customFormat="1" ht="12" customHeight="1" thickBot="1" x14ac:dyDescent="0.25">
      <c r="A61" s="381" t="s">
        <v>15</v>
      </c>
      <c r="B61" s="382" t="s">
        <v>369</v>
      </c>
      <c r="C61" s="419">
        <v>300429197</v>
      </c>
      <c r="D61" s="419">
        <v>261529631</v>
      </c>
      <c r="E61" s="432">
        <v>254545407</v>
      </c>
    </row>
    <row r="62" spans="1:5" s="423" customFormat="1" ht="12" customHeight="1" thickBot="1" x14ac:dyDescent="0.25">
      <c r="A62" s="435" t="s">
        <v>370</v>
      </c>
      <c r="B62" s="403" t="s">
        <v>371</v>
      </c>
      <c r="C62" s="413">
        <v>0</v>
      </c>
      <c r="D62" s="413">
        <v>0</v>
      </c>
      <c r="E62" s="396">
        <v>0</v>
      </c>
    </row>
    <row r="63" spans="1:5" s="423" customFormat="1" ht="12" customHeight="1" x14ac:dyDescent="0.2">
      <c r="A63" s="376" t="s">
        <v>372</v>
      </c>
      <c r="B63" s="424" t="s">
        <v>373</v>
      </c>
      <c r="C63" s="417"/>
      <c r="D63" s="417"/>
      <c r="E63" s="400"/>
    </row>
    <row r="64" spans="1:5" s="423" customFormat="1" ht="12" customHeight="1" x14ac:dyDescent="0.2">
      <c r="A64" s="375" t="s">
        <v>374</v>
      </c>
      <c r="B64" s="425" t="s">
        <v>375</v>
      </c>
      <c r="C64" s="417"/>
      <c r="D64" s="417"/>
      <c r="E64" s="400"/>
    </row>
    <row r="65" spans="1:5" s="423" customFormat="1" ht="12" customHeight="1" thickBot="1" x14ac:dyDescent="0.25">
      <c r="A65" s="377" t="s">
        <v>376</v>
      </c>
      <c r="B65" s="361" t="s">
        <v>421</v>
      </c>
      <c r="C65" s="417"/>
      <c r="D65" s="417"/>
      <c r="E65" s="400"/>
    </row>
    <row r="66" spans="1:5" s="423" customFormat="1" ht="12" customHeight="1" thickBot="1" x14ac:dyDescent="0.25">
      <c r="A66" s="435" t="s">
        <v>378</v>
      </c>
      <c r="B66" s="403" t="s">
        <v>379</v>
      </c>
      <c r="C66" s="413">
        <v>0</v>
      </c>
      <c r="D66" s="413">
        <v>0</v>
      </c>
      <c r="E66" s="396">
        <v>0</v>
      </c>
    </row>
    <row r="67" spans="1:5" s="423" customFormat="1" ht="13.5" customHeight="1" x14ac:dyDescent="0.2">
      <c r="A67" s="376" t="s">
        <v>108</v>
      </c>
      <c r="B67" s="424" t="s">
        <v>380</v>
      </c>
      <c r="C67" s="417"/>
      <c r="D67" s="417"/>
      <c r="E67" s="400"/>
    </row>
    <row r="68" spans="1:5" s="423" customFormat="1" ht="12" customHeight="1" x14ac:dyDescent="0.2">
      <c r="A68" s="375" t="s">
        <v>109</v>
      </c>
      <c r="B68" s="425" t="s">
        <v>381</v>
      </c>
      <c r="C68" s="417"/>
      <c r="D68" s="417"/>
      <c r="E68" s="400"/>
    </row>
    <row r="69" spans="1:5" s="423" customFormat="1" ht="12" customHeight="1" x14ac:dyDescent="0.2">
      <c r="A69" s="375" t="s">
        <v>382</v>
      </c>
      <c r="B69" s="425" t="s">
        <v>383</v>
      </c>
      <c r="C69" s="417"/>
      <c r="D69" s="417"/>
      <c r="E69" s="400"/>
    </row>
    <row r="70" spans="1:5" s="423" customFormat="1" ht="12" customHeight="1" thickBot="1" x14ac:dyDescent="0.25">
      <c r="A70" s="377" t="s">
        <v>384</v>
      </c>
      <c r="B70" s="426" t="s">
        <v>385</v>
      </c>
      <c r="C70" s="417"/>
      <c r="D70" s="417"/>
      <c r="E70" s="400"/>
    </row>
    <row r="71" spans="1:5" s="423" customFormat="1" ht="12" customHeight="1" thickBot="1" x14ac:dyDescent="0.25">
      <c r="A71" s="435" t="s">
        <v>386</v>
      </c>
      <c r="B71" s="403" t="s">
        <v>387</v>
      </c>
      <c r="C71" s="413">
        <v>17280048</v>
      </c>
      <c r="D71" s="413">
        <v>16856000</v>
      </c>
      <c r="E71" s="396">
        <v>16856000</v>
      </c>
    </row>
    <row r="72" spans="1:5" s="423" customFormat="1" ht="12" customHeight="1" x14ac:dyDescent="0.2">
      <c r="A72" s="376" t="s">
        <v>388</v>
      </c>
      <c r="B72" s="424" t="s">
        <v>389</v>
      </c>
      <c r="C72" s="417">
        <v>17280048</v>
      </c>
      <c r="D72" s="417">
        <v>16856000</v>
      </c>
      <c r="E72" s="400">
        <v>16856000</v>
      </c>
    </row>
    <row r="73" spans="1:5" s="423" customFormat="1" ht="12" customHeight="1" thickBot="1" x14ac:dyDescent="0.25">
      <c r="A73" s="377" t="s">
        <v>390</v>
      </c>
      <c r="B73" s="426" t="s">
        <v>391</v>
      </c>
      <c r="C73" s="417"/>
      <c r="D73" s="417"/>
      <c r="E73" s="400"/>
    </row>
    <row r="74" spans="1:5" s="423" customFormat="1" ht="12" customHeight="1" thickBot="1" x14ac:dyDescent="0.25">
      <c r="A74" s="435" t="s">
        <v>392</v>
      </c>
      <c r="B74" s="403" t="s">
        <v>393</v>
      </c>
      <c r="C74" s="413">
        <v>0</v>
      </c>
      <c r="D74" s="413">
        <v>3903763</v>
      </c>
      <c r="E74" s="396">
        <v>3903763</v>
      </c>
    </row>
    <row r="75" spans="1:5" s="423" customFormat="1" ht="12" customHeight="1" x14ac:dyDescent="0.2">
      <c r="A75" s="376" t="s">
        <v>394</v>
      </c>
      <c r="B75" s="424" t="s">
        <v>395</v>
      </c>
      <c r="C75" s="417"/>
      <c r="D75" s="417">
        <v>3903763</v>
      </c>
      <c r="E75" s="400">
        <v>3903763</v>
      </c>
    </row>
    <row r="76" spans="1:5" s="423" customFormat="1" ht="12" customHeight="1" x14ac:dyDescent="0.2">
      <c r="A76" s="375" t="s">
        <v>396</v>
      </c>
      <c r="B76" s="425" t="s">
        <v>397</v>
      </c>
      <c r="C76" s="417"/>
      <c r="D76" s="417"/>
      <c r="E76" s="400"/>
    </row>
    <row r="77" spans="1:5" s="423" customFormat="1" ht="12" customHeight="1" thickBot="1" x14ac:dyDescent="0.25">
      <c r="A77" s="377" t="s">
        <v>398</v>
      </c>
      <c r="B77" s="405" t="s">
        <v>399</v>
      </c>
      <c r="C77" s="417"/>
      <c r="D77" s="417"/>
      <c r="E77" s="400"/>
    </row>
    <row r="78" spans="1:5" s="423" customFormat="1" ht="12" customHeight="1" thickBot="1" x14ac:dyDescent="0.25">
      <c r="A78" s="435" t="s">
        <v>400</v>
      </c>
      <c r="B78" s="403" t="s">
        <v>401</v>
      </c>
      <c r="C78" s="413"/>
      <c r="D78" s="413"/>
      <c r="E78" s="396"/>
    </row>
    <row r="79" spans="1:5" s="423" customFormat="1" ht="12" customHeight="1" x14ac:dyDescent="0.2">
      <c r="A79" s="427" t="s">
        <v>402</v>
      </c>
      <c r="B79" s="424" t="s">
        <v>403</v>
      </c>
      <c r="C79" s="417"/>
      <c r="D79" s="417"/>
      <c r="E79" s="400"/>
    </row>
    <row r="80" spans="1:5" s="423" customFormat="1" ht="12" customHeight="1" x14ac:dyDescent="0.2">
      <c r="A80" s="428" t="s">
        <v>404</v>
      </c>
      <c r="B80" s="425" t="s">
        <v>405</v>
      </c>
      <c r="C80" s="417"/>
      <c r="D80" s="417"/>
      <c r="E80" s="400"/>
    </row>
    <row r="81" spans="1:5" s="423" customFormat="1" ht="12" customHeight="1" x14ac:dyDescent="0.2">
      <c r="A81" s="428" t="s">
        <v>406</v>
      </c>
      <c r="B81" s="425" t="s">
        <v>407</v>
      </c>
      <c r="C81" s="417"/>
      <c r="D81" s="417"/>
      <c r="E81" s="400"/>
    </row>
    <row r="82" spans="1:5" s="423" customFormat="1" ht="12" customHeight="1" thickBot="1" x14ac:dyDescent="0.25">
      <c r="A82" s="436" t="s">
        <v>408</v>
      </c>
      <c r="B82" s="405" t="s">
        <v>409</v>
      </c>
      <c r="C82" s="417"/>
      <c r="D82" s="417"/>
      <c r="E82" s="400"/>
    </row>
    <row r="83" spans="1:5" s="423" customFormat="1" ht="12" customHeight="1" thickBot="1" x14ac:dyDescent="0.25">
      <c r="A83" s="435" t="s">
        <v>410</v>
      </c>
      <c r="B83" s="403" t="s">
        <v>411</v>
      </c>
      <c r="C83" s="438"/>
      <c r="D83" s="438"/>
      <c r="E83" s="439"/>
    </row>
    <row r="84" spans="1:5" s="423" customFormat="1" ht="12" customHeight="1" thickBot="1" x14ac:dyDescent="0.25">
      <c r="A84" s="435" t="s">
        <v>412</v>
      </c>
      <c r="B84" s="359" t="s">
        <v>413</v>
      </c>
      <c r="C84" s="419">
        <v>17280048</v>
      </c>
      <c r="D84" s="419">
        <v>20759763</v>
      </c>
      <c r="E84" s="432">
        <v>20759763</v>
      </c>
    </row>
    <row r="85" spans="1:5" s="423" customFormat="1" ht="24.75" customHeight="1" thickBot="1" x14ac:dyDescent="0.25">
      <c r="A85" s="437" t="s">
        <v>414</v>
      </c>
      <c r="B85" s="362" t="s">
        <v>415</v>
      </c>
      <c r="C85" s="419">
        <v>317709245</v>
      </c>
      <c r="D85" s="419">
        <v>282289394</v>
      </c>
      <c r="E85" s="432">
        <v>275305170</v>
      </c>
    </row>
    <row r="86" spans="1:5" s="423" customFormat="1" ht="12" customHeight="1" x14ac:dyDescent="0.2">
      <c r="A86" s="357"/>
      <c r="B86" s="357"/>
      <c r="C86" s="358"/>
      <c r="D86" s="358"/>
      <c r="E86" s="358"/>
    </row>
    <row r="87" spans="1:5" ht="16.5" customHeight="1" x14ac:dyDescent="0.25">
      <c r="A87" s="732" t="s">
        <v>36</v>
      </c>
      <c r="B87" s="732"/>
      <c r="C87" s="732"/>
      <c r="D87" s="732"/>
      <c r="E87" s="732"/>
    </row>
    <row r="88" spans="1:5" s="429" customFormat="1" ht="16.5" customHeight="1" thickBot="1" x14ac:dyDescent="0.3">
      <c r="A88" s="46" t="s">
        <v>112</v>
      </c>
      <c r="B88" s="46"/>
      <c r="C88" s="390"/>
      <c r="D88" s="390"/>
      <c r="E88" s="390" t="s">
        <v>749</v>
      </c>
    </row>
    <row r="89" spans="1:5" s="429" customFormat="1" ht="16.5" customHeight="1" x14ac:dyDescent="0.25">
      <c r="A89" s="733" t="s">
        <v>59</v>
      </c>
      <c r="B89" s="735" t="s">
        <v>179</v>
      </c>
      <c r="C89" s="737" t="str">
        <f>+C3</f>
        <v>2016. évi</v>
      </c>
      <c r="D89" s="737"/>
      <c r="E89" s="738"/>
    </row>
    <row r="90" spans="1:5" ht="38.1" customHeight="1" thickBot="1" x14ac:dyDescent="0.3">
      <c r="A90" s="734"/>
      <c r="B90" s="736"/>
      <c r="C90" s="47" t="s">
        <v>180</v>
      </c>
      <c r="D90" s="47" t="s">
        <v>185</v>
      </c>
      <c r="E90" s="48" t="s">
        <v>186</v>
      </c>
    </row>
    <row r="91" spans="1:5" s="422" customFormat="1" ht="12" customHeight="1" thickBot="1" x14ac:dyDescent="0.25">
      <c r="A91" s="386" t="s">
        <v>416</v>
      </c>
      <c r="B91" s="387" t="s">
        <v>417</v>
      </c>
      <c r="C91" s="387" t="s">
        <v>418</v>
      </c>
      <c r="D91" s="387" t="s">
        <v>419</v>
      </c>
      <c r="E91" s="388" t="s">
        <v>420</v>
      </c>
    </row>
    <row r="92" spans="1:5" ht="12" customHeight="1" thickBot="1" x14ac:dyDescent="0.3">
      <c r="A92" s="383" t="s">
        <v>7</v>
      </c>
      <c r="B92" s="385" t="s">
        <v>422</v>
      </c>
      <c r="C92" s="412">
        <v>219717810</v>
      </c>
      <c r="D92" s="412">
        <v>244391027</v>
      </c>
      <c r="E92" s="367">
        <v>244390309</v>
      </c>
    </row>
    <row r="93" spans="1:5" ht="12" customHeight="1" x14ac:dyDescent="0.25">
      <c r="A93" s="378" t="s">
        <v>71</v>
      </c>
      <c r="B93" s="371" t="s">
        <v>37</v>
      </c>
      <c r="C93" s="98">
        <v>68563675</v>
      </c>
      <c r="D93" s="98">
        <v>80935404</v>
      </c>
      <c r="E93" s="366">
        <v>80934686</v>
      </c>
    </row>
    <row r="94" spans="1:5" ht="12" customHeight="1" x14ac:dyDescent="0.25">
      <c r="A94" s="375" t="s">
        <v>72</v>
      </c>
      <c r="B94" s="369" t="s">
        <v>133</v>
      </c>
      <c r="C94" s="414">
        <v>12049000</v>
      </c>
      <c r="D94" s="414">
        <v>13803812</v>
      </c>
      <c r="E94" s="397">
        <v>13803812</v>
      </c>
    </row>
    <row r="95" spans="1:5" ht="12" customHeight="1" x14ac:dyDescent="0.25">
      <c r="A95" s="375" t="s">
        <v>73</v>
      </c>
      <c r="B95" s="369" t="s">
        <v>100</v>
      </c>
      <c r="C95" s="416">
        <v>77136015</v>
      </c>
      <c r="D95" s="416">
        <v>68346397</v>
      </c>
      <c r="E95" s="399">
        <v>68346397</v>
      </c>
    </row>
    <row r="96" spans="1:5" ht="12" customHeight="1" x14ac:dyDescent="0.25">
      <c r="A96" s="375" t="s">
        <v>74</v>
      </c>
      <c r="B96" s="372" t="s">
        <v>134</v>
      </c>
      <c r="C96" s="416">
        <v>9850000</v>
      </c>
      <c r="D96" s="416">
        <v>13579840</v>
      </c>
      <c r="E96" s="399">
        <v>13579840</v>
      </c>
    </row>
    <row r="97" spans="1:5" ht="12" customHeight="1" x14ac:dyDescent="0.25">
      <c r="A97" s="375" t="s">
        <v>83</v>
      </c>
      <c r="B97" s="380" t="s">
        <v>135</v>
      </c>
      <c r="C97" s="416">
        <v>52119120</v>
      </c>
      <c r="D97" s="416">
        <v>67725574</v>
      </c>
      <c r="E97" s="399">
        <v>67725574</v>
      </c>
    </row>
    <row r="98" spans="1:5" ht="12" customHeight="1" x14ac:dyDescent="0.25">
      <c r="A98" s="375" t="s">
        <v>75</v>
      </c>
      <c r="B98" s="369" t="s">
        <v>423</v>
      </c>
      <c r="C98" s="416"/>
      <c r="D98" s="416">
        <v>210131</v>
      </c>
      <c r="E98" s="399">
        <v>210131</v>
      </c>
    </row>
    <row r="99" spans="1:5" ht="12" customHeight="1" x14ac:dyDescent="0.25">
      <c r="A99" s="375" t="s">
        <v>76</v>
      </c>
      <c r="B99" s="392" t="s">
        <v>424</v>
      </c>
      <c r="C99" s="416"/>
      <c r="D99" s="416"/>
      <c r="E99" s="399"/>
    </row>
    <row r="100" spans="1:5" ht="12" customHeight="1" x14ac:dyDescent="0.25">
      <c r="A100" s="375" t="s">
        <v>84</v>
      </c>
      <c r="B100" s="393" t="s">
        <v>425</v>
      </c>
      <c r="C100" s="416"/>
      <c r="D100" s="416"/>
      <c r="E100" s="399"/>
    </row>
    <row r="101" spans="1:5" ht="12" customHeight="1" x14ac:dyDescent="0.25">
      <c r="A101" s="375" t="s">
        <v>85</v>
      </c>
      <c r="B101" s="393" t="s">
        <v>426</v>
      </c>
      <c r="C101" s="416"/>
      <c r="D101" s="416"/>
      <c r="E101" s="399"/>
    </row>
    <row r="102" spans="1:5" ht="12" customHeight="1" x14ac:dyDescent="0.25">
      <c r="A102" s="375" t="s">
        <v>86</v>
      </c>
      <c r="B102" s="392" t="s">
        <v>427</v>
      </c>
      <c r="C102" s="416">
        <v>52119120</v>
      </c>
      <c r="D102" s="416">
        <v>54641091</v>
      </c>
      <c r="E102" s="399">
        <v>54641091</v>
      </c>
    </row>
    <row r="103" spans="1:5" ht="12" customHeight="1" x14ac:dyDescent="0.25">
      <c r="A103" s="375" t="s">
        <v>87</v>
      </c>
      <c r="B103" s="392" t="s">
        <v>428</v>
      </c>
      <c r="C103" s="416"/>
      <c r="D103" s="416"/>
      <c r="E103" s="399"/>
    </row>
    <row r="104" spans="1:5" ht="12" customHeight="1" x14ac:dyDescent="0.25">
      <c r="A104" s="375" t="s">
        <v>89</v>
      </c>
      <c r="B104" s="393" t="s">
        <v>429</v>
      </c>
      <c r="C104" s="416"/>
      <c r="D104" s="416"/>
      <c r="E104" s="399"/>
    </row>
    <row r="105" spans="1:5" ht="12" customHeight="1" x14ac:dyDescent="0.25">
      <c r="A105" s="374" t="s">
        <v>136</v>
      </c>
      <c r="B105" s="394" t="s">
        <v>430</v>
      </c>
      <c r="C105" s="416"/>
      <c r="D105" s="416"/>
      <c r="E105" s="399"/>
    </row>
    <row r="106" spans="1:5" ht="12" customHeight="1" x14ac:dyDescent="0.25">
      <c r="A106" s="375" t="s">
        <v>431</v>
      </c>
      <c r="B106" s="394" t="s">
        <v>432</v>
      </c>
      <c r="C106" s="416"/>
      <c r="D106" s="416"/>
      <c r="E106" s="399"/>
    </row>
    <row r="107" spans="1:5" ht="12" customHeight="1" thickBot="1" x14ac:dyDescent="0.3">
      <c r="A107" s="379" t="s">
        <v>433</v>
      </c>
      <c r="B107" s="395" t="s">
        <v>434</v>
      </c>
      <c r="C107" s="99"/>
      <c r="D107" s="99">
        <v>12874352</v>
      </c>
      <c r="E107" s="360">
        <v>12874352</v>
      </c>
    </row>
    <row r="108" spans="1:5" ht="12" customHeight="1" thickBot="1" x14ac:dyDescent="0.3">
      <c r="A108" s="381" t="s">
        <v>8</v>
      </c>
      <c r="B108" s="384" t="s">
        <v>435</v>
      </c>
      <c r="C108" s="413">
        <v>97991435</v>
      </c>
      <c r="D108" s="413">
        <v>34096508</v>
      </c>
      <c r="E108" s="396">
        <v>11098629</v>
      </c>
    </row>
    <row r="109" spans="1:5" ht="12" customHeight="1" x14ac:dyDescent="0.25">
      <c r="A109" s="376" t="s">
        <v>77</v>
      </c>
      <c r="B109" s="369" t="s">
        <v>158</v>
      </c>
      <c r="C109" s="415">
        <v>39991435</v>
      </c>
      <c r="D109" s="415">
        <v>28267208</v>
      </c>
      <c r="E109" s="398">
        <v>5269329</v>
      </c>
    </row>
    <row r="110" spans="1:5" ht="12" customHeight="1" x14ac:dyDescent="0.25">
      <c r="A110" s="376" t="s">
        <v>78</v>
      </c>
      <c r="B110" s="373" t="s">
        <v>436</v>
      </c>
      <c r="C110" s="415"/>
      <c r="D110" s="415"/>
      <c r="E110" s="398"/>
    </row>
    <row r="111" spans="1:5" x14ac:dyDescent="0.25">
      <c r="A111" s="376" t="s">
        <v>79</v>
      </c>
      <c r="B111" s="373" t="s">
        <v>137</v>
      </c>
      <c r="C111" s="414">
        <v>58000000</v>
      </c>
      <c r="D111" s="414">
        <v>5829300</v>
      </c>
      <c r="E111" s="397">
        <v>5829300</v>
      </c>
    </row>
    <row r="112" spans="1:5" ht="12" customHeight="1" x14ac:dyDescent="0.25">
      <c r="A112" s="376" t="s">
        <v>80</v>
      </c>
      <c r="B112" s="373" t="s">
        <v>437</v>
      </c>
      <c r="C112" s="414"/>
      <c r="D112" s="414"/>
      <c r="E112" s="397"/>
    </row>
    <row r="113" spans="1:5" ht="12" customHeight="1" x14ac:dyDescent="0.25">
      <c r="A113" s="376" t="s">
        <v>81</v>
      </c>
      <c r="B113" s="405" t="s">
        <v>160</v>
      </c>
      <c r="C113" s="414"/>
      <c r="D113" s="414"/>
      <c r="E113" s="397"/>
    </row>
    <row r="114" spans="1:5" ht="21.75" customHeight="1" x14ac:dyDescent="0.25">
      <c r="A114" s="376" t="s">
        <v>88</v>
      </c>
      <c r="B114" s="404" t="s">
        <v>438</v>
      </c>
      <c r="C114" s="414"/>
      <c r="D114" s="414"/>
      <c r="E114" s="397"/>
    </row>
    <row r="115" spans="1:5" ht="24" customHeight="1" x14ac:dyDescent="0.25">
      <c r="A115" s="376" t="s">
        <v>90</v>
      </c>
      <c r="B115" s="420" t="s">
        <v>439</v>
      </c>
      <c r="C115" s="414"/>
      <c r="D115" s="414"/>
      <c r="E115" s="397"/>
    </row>
    <row r="116" spans="1:5" ht="12" customHeight="1" x14ac:dyDescent="0.25">
      <c r="A116" s="376" t="s">
        <v>138</v>
      </c>
      <c r="B116" s="393" t="s">
        <v>426</v>
      </c>
      <c r="C116" s="414"/>
      <c r="D116" s="414"/>
      <c r="E116" s="397"/>
    </row>
    <row r="117" spans="1:5" ht="12" customHeight="1" x14ac:dyDescent="0.25">
      <c r="A117" s="376" t="s">
        <v>139</v>
      </c>
      <c r="B117" s="393" t="s">
        <v>440</v>
      </c>
      <c r="C117" s="414"/>
      <c r="D117" s="414"/>
      <c r="E117" s="397"/>
    </row>
    <row r="118" spans="1:5" ht="12" customHeight="1" x14ac:dyDescent="0.25">
      <c r="A118" s="376" t="s">
        <v>140</v>
      </c>
      <c r="B118" s="393" t="s">
        <v>441</v>
      </c>
      <c r="C118" s="414"/>
      <c r="D118" s="414"/>
      <c r="E118" s="397"/>
    </row>
    <row r="119" spans="1:5" s="440" customFormat="1" ht="12" customHeight="1" x14ac:dyDescent="0.2">
      <c r="A119" s="376" t="s">
        <v>442</v>
      </c>
      <c r="B119" s="393" t="s">
        <v>429</v>
      </c>
      <c r="C119" s="414"/>
      <c r="D119" s="414"/>
      <c r="E119" s="397"/>
    </row>
    <row r="120" spans="1:5" ht="12" customHeight="1" x14ac:dyDescent="0.25">
      <c r="A120" s="376" t="s">
        <v>443</v>
      </c>
      <c r="B120" s="393" t="s">
        <v>444</v>
      </c>
      <c r="C120" s="414"/>
      <c r="D120" s="414"/>
      <c r="E120" s="397"/>
    </row>
    <row r="121" spans="1:5" ht="12" customHeight="1" thickBot="1" x14ac:dyDescent="0.3">
      <c r="A121" s="374" t="s">
        <v>445</v>
      </c>
      <c r="B121" s="393" t="s">
        <v>446</v>
      </c>
      <c r="C121" s="416"/>
      <c r="D121" s="416"/>
      <c r="E121" s="399"/>
    </row>
    <row r="122" spans="1:5" ht="12" customHeight="1" thickBot="1" x14ac:dyDescent="0.3">
      <c r="A122" s="381" t="s">
        <v>9</v>
      </c>
      <c r="B122" s="389" t="s">
        <v>447</v>
      </c>
      <c r="C122" s="413">
        <v>0</v>
      </c>
      <c r="D122" s="413">
        <v>0</v>
      </c>
      <c r="E122" s="396">
        <v>0</v>
      </c>
    </row>
    <row r="123" spans="1:5" ht="12" customHeight="1" x14ac:dyDescent="0.25">
      <c r="A123" s="376" t="s">
        <v>60</v>
      </c>
      <c r="B123" s="370" t="s">
        <v>46</v>
      </c>
      <c r="C123" s="415"/>
      <c r="D123" s="415"/>
      <c r="E123" s="398"/>
    </row>
    <row r="124" spans="1:5" ht="12" customHeight="1" thickBot="1" x14ac:dyDescent="0.3">
      <c r="A124" s="377" t="s">
        <v>61</v>
      </c>
      <c r="B124" s="373" t="s">
        <v>47</v>
      </c>
      <c r="C124" s="416"/>
      <c r="D124" s="416"/>
      <c r="E124" s="399"/>
    </row>
    <row r="125" spans="1:5" ht="12" customHeight="1" thickBot="1" x14ac:dyDescent="0.3">
      <c r="A125" s="381" t="s">
        <v>10</v>
      </c>
      <c r="B125" s="389" t="s">
        <v>448</v>
      </c>
      <c r="C125" s="413">
        <v>317709245</v>
      </c>
      <c r="D125" s="413">
        <v>278487535</v>
      </c>
      <c r="E125" s="396">
        <v>255488938</v>
      </c>
    </row>
    <row r="126" spans="1:5" ht="12" customHeight="1" thickBot="1" x14ac:dyDescent="0.3">
      <c r="A126" s="381" t="s">
        <v>11</v>
      </c>
      <c r="B126" s="389" t="s">
        <v>449</v>
      </c>
      <c r="C126" s="413">
        <v>0</v>
      </c>
      <c r="D126" s="413">
        <v>0</v>
      </c>
      <c r="E126" s="396">
        <v>0</v>
      </c>
    </row>
    <row r="127" spans="1:5" ht="12" customHeight="1" x14ac:dyDescent="0.25">
      <c r="A127" s="376" t="s">
        <v>64</v>
      </c>
      <c r="B127" s="370" t="s">
        <v>450</v>
      </c>
      <c r="C127" s="414"/>
      <c r="D127" s="414"/>
      <c r="E127" s="397"/>
    </row>
    <row r="128" spans="1:5" ht="12" customHeight="1" x14ac:dyDescent="0.25">
      <c r="A128" s="376" t="s">
        <v>65</v>
      </c>
      <c r="B128" s="370" t="s">
        <v>451</v>
      </c>
      <c r="C128" s="414"/>
      <c r="D128" s="414"/>
      <c r="E128" s="397"/>
    </row>
    <row r="129" spans="1:9" ht="12" customHeight="1" thickBot="1" x14ac:dyDescent="0.3">
      <c r="A129" s="374" t="s">
        <v>66</v>
      </c>
      <c r="B129" s="368" t="s">
        <v>452</v>
      </c>
      <c r="C129" s="414"/>
      <c r="D129" s="414"/>
      <c r="E129" s="397"/>
    </row>
    <row r="130" spans="1:9" ht="12" customHeight="1" thickBot="1" x14ac:dyDescent="0.3">
      <c r="A130" s="381" t="s">
        <v>12</v>
      </c>
      <c r="B130" s="389" t="s">
        <v>453</v>
      </c>
      <c r="C130" s="413">
        <v>0</v>
      </c>
      <c r="D130" s="413">
        <v>0</v>
      </c>
      <c r="E130" s="396">
        <v>0</v>
      </c>
    </row>
    <row r="131" spans="1:9" ht="12" customHeight="1" x14ac:dyDescent="0.25">
      <c r="A131" s="376" t="s">
        <v>67</v>
      </c>
      <c r="B131" s="370" t="s">
        <v>454</v>
      </c>
      <c r="C131" s="414"/>
      <c r="D131" s="414"/>
      <c r="E131" s="397"/>
    </row>
    <row r="132" spans="1:9" ht="12" customHeight="1" x14ac:dyDescent="0.25">
      <c r="A132" s="376" t="s">
        <v>68</v>
      </c>
      <c r="B132" s="370" t="s">
        <v>455</v>
      </c>
      <c r="C132" s="414"/>
      <c r="D132" s="414"/>
      <c r="E132" s="397"/>
    </row>
    <row r="133" spans="1:9" ht="12" customHeight="1" x14ac:dyDescent="0.25">
      <c r="A133" s="376" t="s">
        <v>350</v>
      </c>
      <c r="B133" s="370" t="s">
        <v>456</v>
      </c>
      <c r="C133" s="414"/>
      <c r="D133" s="414"/>
      <c r="E133" s="397"/>
    </row>
    <row r="134" spans="1:9" ht="12" customHeight="1" thickBot="1" x14ac:dyDescent="0.3">
      <c r="A134" s="374" t="s">
        <v>352</v>
      </c>
      <c r="B134" s="368" t="s">
        <v>457</v>
      </c>
      <c r="C134" s="414"/>
      <c r="D134" s="414"/>
      <c r="E134" s="397"/>
    </row>
    <row r="135" spans="1:9" ht="12" customHeight="1" thickBot="1" x14ac:dyDescent="0.3">
      <c r="A135" s="381" t="s">
        <v>13</v>
      </c>
      <c r="B135" s="389" t="s">
        <v>458</v>
      </c>
      <c r="C135" s="419">
        <v>0</v>
      </c>
      <c r="D135" s="419">
        <v>3801859</v>
      </c>
      <c r="E135" s="432">
        <v>3801859</v>
      </c>
    </row>
    <row r="136" spans="1:9" ht="12" customHeight="1" x14ac:dyDescent="0.25">
      <c r="A136" s="376" t="s">
        <v>69</v>
      </c>
      <c r="B136" s="370" t="s">
        <v>459</v>
      </c>
      <c r="C136" s="414"/>
      <c r="D136" s="414"/>
      <c r="E136" s="397"/>
    </row>
    <row r="137" spans="1:9" ht="12" customHeight="1" x14ac:dyDescent="0.25">
      <c r="A137" s="376" t="s">
        <v>70</v>
      </c>
      <c r="B137" s="370" t="s">
        <v>460</v>
      </c>
      <c r="C137" s="414"/>
      <c r="D137" s="414">
        <v>3801859</v>
      </c>
      <c r="E137" s="397">
        <v>3801859</v>
      </c>
    </row>
    <row r="138" spans="1:9" ht="12" customHeight="1" x14ac:dyDescent="0.25">
      <c r="A138" s="376" t="s">
        <v>359</v>
      </c>
      <c r="B138" s="370" t="s">
        <v>461</v>
      </c>
      <c r="C138" s="414"/>
      <c r="D138" s="414"/>
      <c r="E138" s="397"/>
    </row>
    <row r="139" spans="1:9" ht="12" customHeight="1" thickBot="1" x14ac:dyDescent="0.3">
      <c r="A139" s="374" t="s">
        <v>361</v>
      </c>
      <c r="B139" s="368" t="s">
        <v>462</v>
      </c>
      <c r="C139" s="414"/>
      <c r="D139" s="414"/>
      <c r="E139" s="397"/>
    </row>
    <row r="140" spans="1:9" ht="15" customHeight="1" thickBot="1" x14ac:dyDescent="0.3">
      <c r="A140" s="381" t="s">
        <v>14</v>
      </c>
      <c r="B140" s="389" t="s">
        <v>463</v>
      </c>
      <c r="C140" s="100"/>
      <c r="D140" s="100"/>
      <c r="E140" s="365"/>
      <c r="F140" s="430"/>
      <c r="G140" s="431"/>
      <c r="H140" s="431"/>
      <c r="I140" s="431"/>
    </row>
    <row r="141" spans="1:9" s="423" customFormat="1" ht="12.95" customHeight="1" x14ac:dyDescent="0.2">
      <c r="A141" s="376" t="s">
        <v>131</v>
      </c>
      <c r="B141" s="370" t="s">
        <v>464</v>
      </c>
      <c r="C141" s="414"/>
      <c r="D141" s="414"/>
      <c r="E141" s="397"/>
    </row>
    <row r="142" spans="1:9" ht="12.75" customHeight="1" x14ac:dyDescent="0.25">
      <c r="A142" s="376" t="s">
        <v>132</v>
      </c>
      <c r="B142" s="370" t="s">
        <v>465</v>
      </c>
      <c r="C142" s="414"/>
      <c r="D142" s="414"/>
      <c r="E142" s="397"/>
    </row>
    <row r="143" spans="1:9" ht="12.75" customHeight="1" x14ac:dyDescent="0.25">
      <c r="A143" s="376" t="s">
        <v>159</v>
      </c>
      <c r="B143" s="370" t="s">
        <v>466</v>
      </c>
      <c r="C143" s="414"/>
      <c r="D143" s="414"/>
      <c r="E143" s="397"/>
    </row>
    <row r="144" spans="1:9" ht="12.75" customHeight="1" thickBot="1" x14ac:dyDescent="0.3">
      <c r="A144" s="376" t="s">
        <v>367</v>
      </c>
      <c r="B144" s="370" t="s">
        <v>467</v>
      </c>
      <c r="C144" s="414"/>
      <c r="D144" s="414"/>
      <c r="E144" s="397"/>
    </row>
    <row r="145" spans="1:5" ht="16.5" thickBot="1" x14ac:dyDescent="0.3">
      <c r="A145" s="381" t="s">
        <v>15</v>
      </c>
      <c r="B145" s="389" t="s">
        <v>468</v>
      </c>
      <c r="C145" s="363">
        <v>0</v>
      </c>
      <c r="D145" s="363">
        <v>3801859</v>
      </c>
      <c r="E145" s="364">
        <v>3801859</v>
      </c>
    </row>
    <row r="146" spans="1:5" ht="16.5" thickBot="1" x14ac:dyDescent="0.3">
      <c r="A146" s="406" t="s">
        <v>16</v>
      </c>
      <c r="B146" s="409" t="s">
        <v>469</v>
      </c>
      <c r="C146" s="363">
        <v>317709245</v>
      </c>
      <c r="D146" s="363">
        <v>282289394</v>
      </c>
      <c r="E146" s="364">
        <v>259290797</v>
      </c>
    </row>
    <row r="148" spans="1:5" ht="18.75" customHeight="1" x14ac:dyDescent="0.25">
      <c r="A148" s="731" t="s">
        <v>470</v>
      </c>
      <c r="B148" s="731"/>
      <c r="C148" s="731"/>
      <c r="D148" s="731"/>
      <c r="E148" s="731"/>
    </row>
    <row r="149" spans="1:5" ht="13.5" customHeight="1" thickBot="1" x14ac:dyDescent="0.3">
      <c r="A149" s="391" t="s">
        <v>113</v>
      </c>
      <c r="B149" s="391"/>
      <c r="C149" s="421"/>
      <c r="E149" s="408" t="s">
        <v>749</v>
      </c>
    </row>
    <row r="150" spans="1:5" ht="21.75" thickBot="1" x14ac:dyDescent="0.3">
      <c r="A150" s="381">
        <v>1</v>
      </c>
      <c r="B150" s="384" t="s">
        <v>471</v>
      </c>
      <c r="C150" s="407">
        <f>+C61-C125</f>
        <v>-17280048</v>
      </c>
      <c r="D150" s="407">
        <f>+D61-D125</f>
        <v>-16957904</v>
      </c>
      <c r="E150" s="407">
        <f>+E61-E125</f>
        <v>-943531</v>
      </c>
    </row>
    <row r="151" spans="1:5" ht="21.75" thickBot="1" x14ac:dyDescent="0.3">
      <c r="A151" s="381" t="s">
        <v>8</v>
      </c>
      <c r="B151" s="384" t="s">
        <v>472</v>
      </c>
      <c r="C151" s="407">
        <f>+C84-C145</f>
        <v>17280048</v>
      </c>
      <c r="D151" s="407">
        <f>+D84-D145</f>
        <v>16957904</v>
      </c>
      <c r="E151" s="407">
        <f>+E84-E145</f>
        <v>16957904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10" customFormat="1" ht="12.75" customHeight="1" x14ac:dyDescent="0.25">
      <c r="C161" s="411"/>
      <c r="D161" s="411"/>
      <c r="E161" s="41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Bodroghalom  Község Önkormányzata
2016. ÉVI ZÁRSZÁMADÁS
KÖTELEZŐ FELADATAINAK MÉRLEGE 
&amp;R&amp;"Times New Roman CE,Félkövér dőlt"&amp;11 1.2. melléklet a ....../2017. (......) önkormányzati rendelethez</oddHeader>
  </headerFooter>
  <rowBreaks count="1" manualBreakCount="1">
    <brk id="85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+CONCATENATE("8.3.2. melléklet a ……/",LEFT(ÖSSZEFÜGGÉSEK!A4,4)+1,". (……) önkormányzati rendelethez")</f>
        <v>8.3.2.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577</v>
      </c>
      <c r="C2" s="776"/>
      <c r="D2" s="777"/>
      <c r="E2" s="589" t="s">
        <v>51</v>
      </c>
    </row>
    <row r="3" spans="1:5" s="566" customFormat="1" ht="24.75" thickBot="1" x14ac:dyDescent="0.25">
      <c r="A3" s="564" t="s">
        <v>146</v>
      </c>
      <c r="B3" s="778" t="s">
        <v>676</v>
      </c>
      <c r="C3" s="781"/>
      <c r="D3" s="782"/>
      <c r="E3" s="590" t="s">
        <v>49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objects="1" scenarios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A25" sqref="A25"/>
    </sheetView>
  </sheetViews>
  <sheetFormatPr defaultRowHeight="12.75" x14ac:dyDescent="0.2"/>
  <cols>
    <col min="1" max="1" width="18.6640625" style="584" customWidth="1"/>
    <col min="2" max="2" width="62" style="32" customWidth="1"/>
    <col min="3" max="5" width="15.83203125" style="32" customWidth="1"/>
    <col min="6" max="16384" width="9.33203125" style="32"/>
  </cols>
  <sheetData>
    <row r="1" spans="1:5" s="519" customFormat="1" ht="21" customHeight="1" thickBot="1" x14ac:dyDescent="0.25">
      <c r="A1" s="518"/>
      <c r="B1" s="520"/>
      <c r="C1" s="565"/>
      <c r="D1" s="565"/>
      <c r="E1" s="663" t="str">
        <f>+CONCATENATE("8.3.3. melléklet a ……/",LEFT(ÖSSZEFÜGGÉSEK!A4,4)+1,". (……) önkormányzati rendelethez")</f>
        <v>8.3.3. melléklet a ……/2017. (……) önkormányzati rendelethez</v>
      </c>
    </row>
    <row r="2" spans="1:5" s="566" customFormat="1" ht="25.5" customHeight="1" x14ac:dyDescent="0.2">
      <c r="A2" s="546" t="s">
        <v>147</v>
      </c>
      <c r="B2" s="775" t="s">
        <v>577</v>
      </c>
      <c r="C2" s="776"/>
      <c r="D2" s="777"/>
      <c r="E2" s="589" t="s">
        <v>51</v>
      </c>
    </row>
    <row r="3" spans="1:5" s="566" customFormat="1" ht="24.75" thickBot="1" x14ac:dyDescent="0.25">
      <c r="A3" s="564" t="s">
        <v>146</v>
      </c>
      <c r="B3" s="778" t="s">
        <v>691</v>
      </c>
      <c r="C3" s="781"/>
      <c r="D3" s="782"/>
      <c r="E3" s="590" t="s">
        <v>50</v>
      </c>
    </row>
    <row r="4" spans="1:5" s="567" customFormat="1" ht="15.95" customHeight="1" thickBot="1" x14ac:dyDescent="0.3">
      <c r="A4" s="521"/>
      <c r="B4" s="521"/>
      <c r="C4" s="522"/>
      <c r="D4" s="522"/>
      <c r="E4" s="522" t="s">
        <v>42</v>
      </c>
    </row>
    <row r="5" spans="1:5" ht="24.75" thickBot="1" x14ac:dyDescent="0.25">
      <c r="A5" s="354" t="s">
        <v>148</v>
      </c>
      <c r="B5" s="355" t="s">
        <v>741</v>
      </c>
      <c r="C5" s="97" t="s">
        <v>180</v>
      </c>
      <c r="D5" s="97" t="s">
        <v>185</v>
      </c>
      <c r="E5" s="523" t="s">
        <v>186</v>
      </c>
    </row>
    <row r="6" spans="1:5" s="568" customFormat="1" ht="12.95" customHeight="1" thickBot="1" x14ac:dyDescent="0.25">
      <c r="A6" s="516" t="s">
        <v>416</v>
      </c>
      <c r="B6" s="517" t="s">
        <v>417</v>
      </c>
      <c r="C6" s="517" t="s">
        <v>418</v>
      </c>
      <c r="D6" s="112" t="s">
        <v>419</v>
      </c>
      <c r="E6" s="110" t="s">
        <v>420</v>
      </c>
    </row>
    <row r="7" spans="1:5" s="568" customFormat="1" ht="15.95" customHeight="1" thickBot="1" x14ac:dyDescent="0.25">
      <c r="A7" s="772" t="s">
        <v>43</v>
      </c>
      <c r="B7" s="773"/>
      <c r="C7" s="773"/>
      <c r="D7" s="773"/>
      <c r="E7" s="774"/>
    </row>
    <row r="8" spans="1:5" s="542" customFormat="1" ht="12" customHeight="1" thickBot="1" x14ac:dyDescent="0.25">
      <c r="A8" s="516" t="s">
        <v>7</v>
      </c>
      <c r="B8" s="580" t="s">
        <v>557</v>
      </c>
      <c r="C8" s="448">
        <f>SUM(C9:C18)</f>
        <v>0</v>
      </c>
      <c r="D8" s="609">
        <f>SUM(D9:D18)</f>
        <v>0</v>
      </c>
      <c r="E8" s="586">
        <f>SUM(E9:E18)</f>
        <v>0</v>
      </c>
    </row>
    <row r="9" spans="1:5" s="542" customFormat="1" ht="12" customHeight="1" x14ac:dyDescent="0.2">
      <c r="A9" s="591" t="s">
        <v>71</v>
      </c>
      <c r="B9" s="371" t="s">
        <v>335</v>
      </c>
      <c r="C9" s="106"/>
      <c r="D9" s="610"/>
      <c r="E9" s="575"/>
    </row>
    <row r="10" spans="1:5" s="542" customFormat="1" ht="12" customHeight="1" x14ac:dyDescent="0.2">
      <c r="A10" s="592" t="s">
        <v>72</v>
      </c>
      <c r="B10" s="369" t="s">
        <v>336</v>
      </c>
      <c r="C10" s="445"/>
      <c r="D10" s="611"/>
      <c r="E10" s="115"/>
    </row>
    <row r="11" spans="1:5" s="542" customFormat="1" ht="12" customHeight="1" x14ac:dyDescent="0.2">
      <c r="A11" s="592" t="s">
        <v>73</v>
      </c>
      <c r="B11" s="369" t="s">
        <v>337</v>
      </c>
      <c r="C11" s="445"/>
      <c r="D11" s="611"/>
      <c r="E11" s="115"/>
    </row>
    <row r="12" spans="1:5" s="542" customFormat="1" ht="12" customHeight="1" x14ac:dyDescent="0.2">
      <c r="A12" s="592" t="s">
        <v>74</v>
      </c>
      <c r="B12" s="369" t="s">
        <v>338</v>
      </c>
      <c r="C12" s="445"/>
      <c r="D12" s="611"/>
      <c r="E12" s="115"/>
    </row>
    <row r="13" spans="1:5" s="542" customFormat="1" ht="12" customHeight="1" x14ac:dyDescent="0.2">
      <c r="A13" s="592" t="s">
        <v>107</v>
      </c>
      <c r="B13" s="369" t="s">
        <v>339</v>
      </c>
      <c r="C13" s="445"/>
      <c r="D13" s="611"/>
      <c r="E13" s="115"/>
    </row>
    <row r="14" spans="1:5" s="542" customFormat="1" ht="12" customHeight="1" x14ac:dyDescent="0.2">
      <c r="A14" s="592" t="s">
        <v>75</v>
      </c>
      <c r="B14" s="369" t="s">
        <v>558</v>
      </c>
      <c r="C14" s="445"/>
      <c r="D14" s="611"/>
      <c r="E14" s="115"/>
    </row>
    <row r="15" spans="1:5" s="569" customFormat="1" ht="12" customHeight="1" x14ac:dyDescent="0.2">
      <c r="A15" s="592" t="s">
        <v>76</v>
      </c>
      <c r="B15" s="368" t="s">
        <v>559</v>
      </c>
      <c r="C15" s="445"/>
      <c r="D15" s="611"/>
      <c r="E15" s="115"/>
    </row>
    <row r="16" spans="1:5" s="569" customFormat="1" ht="12" customHeight="1" x14ac:dyDescent="0.2">
      <c r="A16" s="592" t="s">
        <v>84</v>
      </c>
      <c r="B16" s="369" t="s">
        <v>342</v>
      </c>
      <c r="C16" s="107"/>
      <c r="D16" s="612"/>
      <c r="E16" s="574"/>
    </row>
    <row r="17" spans="1:5" s="542" customFormat="1" ht="12" customHeight="1" x14ac:dyDescent="0.2">
      <c r="A17" s="592" t="s">
        <v>85</v>
      </c>
      <c r="B17" s="369" t="s">
        <v>344</v>
      </c>
      <c r="C17" s="445"/>
      <c r="D17" s="611"/>
      <c r="E17" s="115"/>
    </row>
    <row r="18" spans="1:5" s="569" customFormat="1" ht="12" customHeight="1" thickBot="1" x14ac:dyDescent="0.25">
      <c r="A18" s="592" t="s">
        <v>86</v>
      </c>
      <c r="B18" s="368" t="s">
        <v>346</v>
      </c>
      <c r="C18" s="447"/>
      <c r="D18" s="116"/>
      <c r="E18" s="570"/>
    </row>
    <row r="19" spans="1:5" s="569" customFormat="1" ht="12" customHeight="1" thickBot="1" x14ac:dyDescent="0.25">
      <c r="A19" s="516" t="s">
        <v>8</v>
      </c>
      <c r="B19" s="580" t="s">
        <v>560</v>
      </c>
      <c r="C19" s="448">
        <f>SUM(C20:C22)</f>
        <v>0</v>
      </c>
      <c r="D19" s="609">
        <f>SUM(D20:D22)</f>
        <v>0</v>
      </c>
      <c r="E19" s="586">
        <f>SUM(E20:E22)</f>
        <v>0</v>
      </c>
    </row>
    <row r="20" spans="1:5" s="569" customFormat="1" ht="12" customHeight="1" x14ac:dyDescent="0.2">
      <c r="A20" s="592" t="s">
        <v>77</v>
      </c>
      <c r="B20" s="370" t="s">
        <v>316</v>
      </c>
      <c r="C20" s="445"/>
      <c r="D20" s="611"/>
      <c r="E20" s="115"/>
    </row>
    <row r="21" spans="1:5" s="569" customFormat="1" ht="12" customHeight="1" x14ac:dyDescent="0.2">
      <c r="A21" s="592" t="s">
        <v>78</v>
      </c>
      <c r="B21" s="369" t="s">
        <v>561</v>
      </c>
      <c r="C21" s="445"/>
      <c r="D21" s="611"/>
      <c r="E21" s="115"/>
    </row>
    <row r="22" spans="1:5" s="569" customFormat="1" ht="12" customHeight="1" x14ac:dyDescent="0.2">
      <c r="A22" s="592" t="s">
        <v>79</v>
      </c>
      <c r="B22" s="369" t="s">
        <v>562</v>
      </c>
      <c r="C22" s="445"/>
      <c r="D22" s="611"/>
      <c r="E22" s="115"/>
    </row>
    <row r="23" spans="1:5" s="542" customFormat="1" ht="12" customHeight="1" thickBot="1" x14ac:dyDescent="0.25">
      <c r="A23" s="592" t="s">
        <v>80</v>
      </c>
      <c r="B23" s="369" t="s">
        <v>683</v>
      </c>
      <c r="C23" s="445"/>
      <c r="D23" s="611"/>
      <c r="E23" s="115"/>
    </row>
    <row r="24" spans="1:5" s="542" customFormat="1" ht="12" customHeight="1" thickBot="1" x14ac:dyDescent="0.25">
      <c r="A24" s="579" t="s">
        <v>9</v>
      </c>
      <c r="B24" s="389" t="s">
        <v>124</v>
      </c>
      <c r="C24" s="41"/>
      <c r="D24" s="613"/>
      <c r="E24" s="585"/>
    </row>
    <row r="25" spans="1:5" s="542" customFormat="1" ht="12" customHeight="1" thickBot="1" x14ac:dyDescent="0.25">
      <c r="A25" s="579" t="s">
        <v>10</v>
      </c>
      <c r="B25" s="389" t="s">
        <v>563</v>
      </c>
      <c r="C25" s="448">
        <f>+C26+C27</f>
        <v>0</v>
      </c>
      <c r="D25" s="609">
        <f>+D26+D27</f>
        <v>0</v>
      </c>
      <c r="E25" s="586">
        <f>+E26+E27</f>
        <v>0</v>
      </c>
    </row>
    <row r="26" spans="1:5" s="542" customFormat="1" ht="12" customHeight="1" x14ac:dyDescent="0.2">
      <c r="A26" s="593" t="s">
        <v>329</v>
      </c>
      <c r="B26" s="594" t="s">
        <v>561</v>
      </c>
      <c r="C26" s="103"/>
      <c r="D26" s="600"/>
      <c r="E26" s="573"/>
    </row>
    <row r="27" spans="1:5" s="542" customFormat="1" ht="12" customHeight="1" x14ac:dyDescent="0.2">
      <c r="A27" s="593" t="s">
        <v>330</v>
      </c>
      <c r="B27" s="595" t="s">
        <v>564</v>
      </c>
      <c r="C27" s="449"/>
      <c r="D27" s="614"/>
      <c r="E27" s="572"/>
    </row>
    <row r="28" spans="1:5" s="542" customFormat="1" ht="12" customHeight="1" thickBot="1" x14ac:dyDescent="0.25">
      <c r="A28" s="592" t="s">
        <v>331</v>
      </c>
      <c r="B28" s="596" t="s">
        <v>684</v>
      </c>
      <c r="C28" s="576"/>
      <c r="D28" s="615"/>
      <c r="E28" s="571"/>
    </row>
    <row r="29" spans="1:5" s="542" customFormat="1" ht="12" customHeight="1" thickBot="1" x14ac:dyDescent="0.25">
      <c r="A29" s="579" t="s">
        <v>11</v>
      </c>
      <c r="B29" s="389" t="s">
        <v>565</v>
      </c>
      <c r="C29" s="448">
        <f>+C30+C31+C32</f>
        <v>0</v>
      </c>
      <c r="D29" s="609">
        <f>+D30+D31+D32</f>
        <v>0</v>
      </c>
      <c r="E29" s="586">
        <f>+E30+E31+E32</f>
        <v>0</v>
      </c>
    </row>
    <row r="30" spans="1:5" s="542" customFormat="1" ht="12" customHeight="1" x14ac:dyDescent="0.2">
      <c r="A30" s="593" t="s">
        <v>64</v>
      </c>
      <c r="B30" s="594" t="s">
        <v>348</v>
      </c>
      <c r="C30" s="103"/>
      <c r="D30" s="600"/>
      <c r="E30" s="573"/>
    </row>
    <row r="31" spans="1:5" s="542" customFormat="1" ht="12" customHeight="1" x14ac:dyDescent="0.2">
      <c r="A31" s="593" t="s">
        <v>65</v>
      </c>
      <c r="B31" s="595" t="s">
        <v>349</v>
      </c>
      <c r="C31" s="449"/>
      <c r="D31" s="614"/>
      <c r="E31" s="572"/>
    </row>
    <row r="32" spans="1:5" s="542" customFormat="1" ht="12" customHeight="1" thickBot="1" x14ac:dyDescent="0.25">
      <c r="A32" s="592" t="s">
        <v>66</v>
      </c>
      <c r="B32" s="578" t="s">
        <v>351</v>
      </c>
      <c r="C32" s="576"/>
      <c r="D32" s="615"/>
      <c r="E32" s="571"/>
    </row>
    <row r="33" spans="1:5" s="542" customFormat="1" ht="12" customHeight="1" thickBot="1" x14ac:dyDescent="0.25">
      <c r="A33" s="579" t="s">
        <v>12</v>
      </c>
      <c r="B33" s="389" t="s">
        <v>476</v>
      </c>
      <c r="C33" s="41"/>
      <c r="D33" s="613"/>
      <c r="E33" s="585"/>
    </row>
    <row r="34" spans="1:5" s="542" customFormat="1" ht="12" customHeight="1" thickBot="1" x14ac:dyDescent="0.25">
      <c r="A34" s="579" t="s">
        <v>13</v>
      </c>
      <c r="B34" s="389" t="s">
        <v>566</v>
      </c>
      <c r="C34" s="41"/>
      <c r="D34" s="613"/>
      <c r="E34" s="585"/>
    </row>
    <row r="35" spans="1:5" s="542" customFormat="1" ht="12" customHeight="1" thickBot="1" x14ac:dyDescent="0.25">
      <c r="A35" s="516" t="s">
        <v>14</v>
      </c>
      <c r="B35" s="389" t="s">
        <v>567</v>
      </c>
      <c r="C35" s="448">
        <f>+C8+C19+C24+C25+C29+C33+C34</f>
        <v>0</v>
      </c>
      <c r="D35" s="609">
        <f>+D8+D19+D24+D25+D29+D33+D34</f>
        <v>0</v>
      </c>
      <c r="E35" s="586">
        <f>+E8+E19+E24+E25+E29+E33+E34</f>
        <v>0</v>
      </c>
    </row>
    <row r="36" spans="1:5" s="569" customFormat="1" ht="12" customHeight="1" thickBot="1" x14ac:dyDescent="0.25">
      <c r="A36" s="581" t="s">
        <v>15</v>
      </c>
      <c r="B36" s="389" t="s">
        <v>568</v>
      </c>
      <c r="C36" s="448">
        <f>+C37+C38+C39</f>
        <v>0</v>
      </c>
      <c r="D36" s="609">
        <f>+D37+D38+D39</f>
        <v>0</v>
      </c>
      <c r="E36" s="586">
        <f>+E37+E38+E39</f>
        <v>0</v>
      </c>
    </row>
    <row r="37" spans="1:5" s="569" customFormat="1" ht="15" customHeight="1" x14ac:dyDescent="0.2">
      <c r="A37" s="593" t="s">
        <v>569</v>
      </c>
      <c r="B37" s="594" t="s">
        <v>167</v>
      </c>
      <c r="C37" s="103"/>
      <c r="D37" s="600"/>
      <c r="E37" s="573"/>
    </row>
    <row r="38" spans="1:5" s="569" customFormat="1" ht="15" customHeight="1" x14ac:dyDescent="0.2">
      <c r="A38" s="593" t="s">
        <v>570</v>
      </c>
      <c r="B38" s="595" t="s">
        <v>3</v>
      </c>
      <c r="C38" s="449"/>
      <c r="D38" s="614"/>
      <c r="E38" s="572"/>
    </row>
    <row r="39" spans="1:5" ht="13.5" thickBot="1" x14ac:dyDescent="0.25">
      <c r="A39" s="592" t="s">
        <v>571</v>
      </c>
      <c r="B39" s="578" t="s">
        <v>572</v>
      </c>
      <c r="C39" s="576"/>
      <c r="D39" s="615"/>
      <c r="E39" s="571"/>
    </row>
    <row r="40" spans="1:5" s="568" customFormat="1" ht="16.5" customHeight="1" thickBot="1" x14ac:dyDescent="0.25">
      <c r="A40" s="581" t="s">
        <v>16</v>
      </c>
      <c r="B40" s="582" t="s">
        <v>573</v>
      </c>
      <c r="C40" s="109">
        <f>+C35+C36</f>
        <v>0</v>
      </c>
      <c r="D40" s="616">
        <f>+D35+D36</f>
        <v>0</v>
      </c>
      <c r="E40" s="587">
        <f>+E35+E36</f>
        <v>0</v>
      </c>
    </row>
    <row r="41" spans="1:5" s="344" customFormat="1" ht="12" customHeight="1" x14ac:dyDescent="0.2">
      <c r="A41" s="524"/>
      <c r="B41" s="525"/>
      <c r="C41" s="540"/>
      <c r="D41" s="540"/>
      <c r="E41" s="540"/>
    </row>
    <row r="42" spans="1:5" ht="12" customHeight="1" thickBot="1" x14ac:dyDescent="0.25">
      <c r="A42" s="526"/>
      <c r="B42" s="527"/>
      <c r="C42" s="541"/>
      <c r="D42" s="541"/>
      <c r="E42" s="541"/>
    </row>
    <row r="43" spans="1:5" ht="12" customHeight="1" thickBot="1" x14ac:dyDescent="0.25">
      <c r="A43" s="772" t="s">
        <v>44</v>
      </c>
      <c r="B43" s="773"/>
      <c r="C43" s="773"/>
      <c r="D43" s="773"/>
      <c r="E43" s="774"/>
    </row>
    <row r="44" spans="1:5" ht="12" customHeight="1" thickBot="1" x14ac:dyDescent="0.25">
      <c r="A44" s="579" t="s">
        <v>7</v>
      </c>
      <c r="B44" s="389" t="s">
        <v>574</v>
      </c>
      <c r="C44" s="448">
        <f>SUM(C45:C49)</f>
        <v>0</v>
      </c>
      <c r="D44" s="448">
        <f>SUM(D45:D49)</f>
        <v>0</v>
      </c>
      <c r="E44" s="586">
        <f>SUM(E45:E49)</f>
        <v>0</v>
      </c>
    </row>
    <row r="45" spans="1:5" ht="12" customHeight="1" x14ac:dyDescent="0.2">
      <c r="A45" s="592" t="s">
        <v>71</v>
      </c>
      <c r="B45" s="370" t="s">
        <v>37</v>
      </c>
      <c r="C45" s="103"/>
      <c r="D45" s="103"/>
      <c r="E45" s="573"/>
    </row>
    <row r="46" spans="1:5" ht="12" customHeight="1" x14ac:dyDescent="0.2">
      <c r="A46" s="592" t="s">
        <v>72</v>
      </c>
      <c r="B46" s="369" t="s">
        <v>133</v>
      </c>
      <c r="C46" s="442"/>
      <c r="D46" s="442"/>
      <c r="E46" s="597"/>
    </row>
    <row r="47" spans="1:5" ht="12" customHeight="1" x14ac:dyDescent="0.2">
      <c r="A47" s="592" t="s">
        <v>73</v>
      </c>
      <c r="B47" s="369" t="s">
        <v>100</v>
      </c>
      <c r="C47" s="442"/>
      <c r="D47" s="442"/>
      <c r="E47" s="597"/>
    </row>
    <row r="48" spans="1:5" s="344" customFormat="1" ht="12" customHeight="1" x14ac:dyDescent="0.2">
      <c r="A48" s="592" t="s">
        <v>74</v>
      </c>
      <c r="B48" s="369" t="s">
        <v>134</v>
      </c>
      <c r="C48" s="442"/>
      <c r="D48" s="442"/>
      <c r="E48" s="597"/>
    </row>
    <row r="49" spans="1:5" ht="12" customHeight="1" thickBot="1" x14ac:dyDescent="0.25">
      <c r="A49" s="592" t="s">
        <v>107</v>
      </c>
      <c r="B49" s="369" t="s">
        <v>135</v>
      </c>
      <c r="C49" s="442"/>
      <c r="D49" s="442"/>
      <c r="E49" s="597"/>
    </row>
    <row r="50" spans="1:5" ht="12" customHeight="1" thickBot="1" x14ac:dyDescent="0.25">
      <c r="A50" s="579" t="s">
        <v>8</v>
      </c>
      <c r="B50" s="389" t="s">
        <v>575</v>
      </c>
      <c r="C50" s="448">
        <f>SUM(C51:C53)</f>
        <v>0</v>
      </c>
      <c r="D50" s="448">
        <f>SUM(D51:D53)</f>
        <v>0</v>
      </c>
      <c r="E50" s="586">
        <f>SUM(E51:E53)</f>
        <v>0</v>
      </c>
    </row>
    <row r="51" spans="1:5" ht="12" customHeight="1" x14ac:dyDescent="0.2">
      <c r="A51" s="592" t="s">
        <v>77</v>
      </c>
      <c r="B51" s="370" t="s">
        <v>158</v>
      </c>
      <c r="C51" s="103"/>
      <c r="D51" s="103"/>
      <c r="E51" s="573"/>
    </row>
    <row r="52" spans="1:5" ht="12" customHeight="1" x14ac:dyDescent="0.2">
      <c r="A52" s="592" t="s">
        <v>78</v>
      </c>
      <c r="B52" s="369" t="s">
        <v>137</v>
      </c>
      <c r="C52" s="442"/>
      <c r="D52" s="442"/>
      <c r="E52" s="597"/>
    </row>
    <row r="53" spans="1:5" ht="15" customHeight="1" x14ac:dyDescent="0.2">
      <c r="A53" s="592" t="s">
        <v>79</v>
      </c>
      <c r="B53" s="369" t="s">
        <v>45</v>
      </c>
      <c r="C53" s="442"/>
      <c r="D53" s="442"/>
      <c r="E53" s="597"/>
    </row>
    <row r="54" spans="1:5" ht="13.5" thickBot="1" x14ac:dyDescent="0.25">
      <c r="A54" s="592" t="s">
        <v>80</v>
      </c>
      <c r="B54" s="369" t="s">
        <v>685</v>
      </c>
      <c r="C54" s="442"/>
      <c r="D54" s="442"/>
      <c r="E54" s="597"/>
    </row>
    <row r="55" spans="1:5" ht="15" customHeight="1" thickBot="1" x14ac:dyDescent="0.25">
      <c r="A55" s="579" t="s">
        <v>9</v>
      </c>
      <c r="B55" s="583" t="s">
        <v>576</v>
      </c>
      <c r="C55" s="109">
        <f>+C44+C50</f>
        <v>0</v>
      </c>
      <c r="D55" s="109">
        <f>+D44+D50</f>
        <v>0</v>
      </c>
      <c r="E55" s="587">
        <f>+E44+E50</f>
        <v>0</v>
      </c>
    </row>
    <row r="56" spans="1:5" ht="13.5" thickBot="1" x14ac:dyDescent="0.25">
      <c r="C56" s="588"/>
      <c r="D56" s="588"/>
      <c r="E56" s="588"/>
    </row>
    <row r="57" spans="1:5" ht="13.5" thickBot="1" x14ac:dyDescent="0.25">
      <c r="A57" s="680" t="s">
        <v>743</v>
      </c>
      <c r="B57" s="681"/>
      <c r="C57" s="113"/>
      <c r="D57" s="113"/>
      <c r="E57" s="577"/>
    </row>
    <row r="58" spans="1:5" ht="13.5" thickBot="1" x14ac:dyDescent="0.25">
      <c r="A58" s="682" t="s">
        <v>742</v>
      </c>
      <c r="B58" s="683"/>
      <c r="C58" s="113"/>
      <c r="D58" s="113"/>
      <c r="E58" s="577"/>
    </row>
  </sheetData>
  <sheetProtection sheet="1" formatCells="0"/>
  <mergeCells count="4">
    <mergeCell ref="B2:D2"/>
    <mergeCell ref="B3:D3"/>
    <mergeCell ref="A7:E7"/>
    <mergeCell ref="A43:E4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zoomScaleNormal="100" workbookViewId="0">
      <selection activeCell="K17" sqref="K17"/>
    </sheetView>
  </sheetViews>
  <sheetFormatPr defaultRowHeight="12.75" x14ac:dyDescent="0.2"/>
  <cols>
    <col min="1" max="1" width="7" style="342" customWidth="1"/>
    <col min="2" max="2" width="32" style="32" customWidth="1"/>
    <col min="3" max="3" width="12.5" style="32" customWidth="1"/>
    <col min="4" max="6" width="11.83203125" style="32" customWidth="1"/>
    <col min="7" max="7" width="12.83203125" style="32" customWidth="1"/>
    <col min="8" max="16384" width="9.33203125" style="32"/>
  </cols>
  <sheetData>
    <row r="1" spans="1:7" ht="14.25" thickBot="1" x14ac:dyDescent="0.25">
      <c r="G1" s="39" t="s">
        <v>752</v>
      </c>
    </row>
    <row r="2" spans="1:7" ht="17.25" customHeight="1" thickBot="1" x14ac:dyDescent="0.25">
      <c r="A2" s="787" t="s">
        <v>5</v>
      </c>
      <c r="B2" s="789" t="s">
        <v>307</v>
      </c>
      <c r="C2" s="789" t="s">
        <v>686</v>
      </c>
      <c r="D2" s="789" t="s">
        <v>730</v>
      </c>
      <c r="E2" s="783" t="s">
        <v>687</v>
      </c>
      <c r="F2" s="783"/>
      <c r="G2" s="784"/>
    </row>
    <row r="3" spans="1:7" s="343" customFormat="1" ht="57.75" customHeight="1" thickBot="1" x14ac:dyDescent="0.25">
      <c r="A3" s="788"/>
      <c r="B3" s="790"/>
      <c r="C3" s="790"/>
      <c r="D3" s="790"/>
      <c r="E3" s="30" t="s">
        <v>688</v>
      </c>
      <c r="F3" s="30" t="s">
        <v>689</v>
      </c>
      <c r="G3" s="678" t="s">
        <v>690</v>
      </c>
    </row>
    <row r="4" spans="1:7" s="344" customFormat="1" ht="15" customHeight="1" thickBot="1" x14ac:dyDescent="0.25">
      <c r="A4" s="516" t="s">
        <v>416</v>
      </c>
      <c r="B4" s="517" t="s">
        <v>417</v>
      </c>
      <c r="C4" s="517" t="s">
        <v>418</v>
      </c>
      <c r="D4" s="517" t="s">
        <v>419</v>
      </c>
      <c r="E4" s="517" t="s">
        <v>731</v>
      </c>
      <c r="F4" s="517" t="s">
        <v>497</v>
      </c>
      <c r="G4" s="601" t="s">
        <v>498</v>
      </c>
    </row>
    <row r="5" spans="1:7" ht="15" customHeight="1" x14ac:dyDescent="0.2">
      <c r="A5" s="345" t="s">
        <v>7</v>
      </c>
      <c r="B5" s="346" t="s">
        <v>784</v>
      </c>
      <c r="C5" s="347">
        <v>16014373</v>
      </c>
      <c r="D5" s="347"/>
      <c r="E5" s="348">
        <f>C5+D5</f>
        <v>16014373</v>
      </c>
      <c r="F5" s="347">
        <v>16014373</v>
      </c>
      <c r="G5" s="349"/>
    </row>
    <row r="6" spans="1:7" ht="15" customHeight="1" x14ac:dyDescent="0.2">
      <c r="A6" s="350" t="s">
        <v>8</v>
      </c>
      <c r="B6" s="351"/>
      <c r="C6" s="2"/>
      <c r="D6" s="2"/>
      <c r="E6" s="348">
        <f t="shared" ref="E6:E35" si="0">C6+D6</f>
        <v>0</v>
      </c>
      <c r="F6" s="2"/>
      <c r="G6" s="181"/>
    </row>
    <row r="7" spans="1:7" ht="15" customHeight="1" x14ac:dyDescent="0.2">
      <c r="A7" s="350" t="s">
        <v>9</v>
      </c>
      <c r="B7" s="351"/>
      <c r="C7" s="2"/>
      <c r="D7" s="2"/>
      <c r="E7" s="348">
        <f t="shared" si="0"/>
        <v>0</v>
      </c>
      <c r="F7" s="2"/>
      <c r="G7" s="181"/>
    </row>
    <row r="8" spans="1:7" ht="15" customHeight="1" x14ac:dyDescent="0.2">
      <c r="A8" s="350" t="s">
        <v>10</v>
      </c>
      <c r="B8" s="351"/>
      <c r="C8" s="2"/>
      <c r="D8" s="2"/>
      <c r="E8" s="348">
        <f t="shared" si="0"/>
        <v>0</v>
      </c>
      <c r="F8" s="2"/>
      <c r="G8" s="181"/>
    </row>
    <row r="9" spans="1:7" ht="15" customHeight="1" x14ac:dyDescent="0.2">
      <c r="A9" s="350" t="s">
        <v>11</v>
      </c>
      <c r="B9" s="351"/>
      <c r="C9" s="2"/>
      <c r="D9" s="2"/>
      <c r="E9" s="348">
        <f t="shared" si="0"/>
        <v>0</v>
      </c>
      <c r="F9" s="2"/>
      <c r="G9" s="181"/>
    </row>
    <row r="10" spans="1:7" ht="15" customHeight="1" x14ac:dyDescent="0.2">
      <c r="A10" s="350" t="s">
        <v>12</v>
      </c>
      <c r="B10" s="351"/>
      <c r="C10" s="2"/>
      <c r="D10" s="2"/>
      <c r="E10" s="348">
        <f t="shared" si="0"/>
        <v>0</v>
      </c>
      <c r="F10" s="2"/>
      <c r="G10" s="181"/>
    </row>
    <row r="11" spans="1:7" ht="15" customHeight="1" x14ac:dyDescent="0.2">
      <c r="A11" s="350" t="s">
        <v>13</v>
      </c>
      <c r="B11" s="351"/>
      <c r="C11" s="2"/>
      <c r="D11" s="2"/>
      <c r="E11" s="348">
        <f t="shared" si="0"/>
        <v>0</v>
      </c>
      <c r="F11" s="2"/>
      <c r="G11" s="181"/>
    </row>
    <row r="12" spans="1:7" ht="15" customHeight="1" x14ac:dyDescent="0.2">
      <c r="A12" s="350" t="s">
        <v>14</v>
      </c>
      <c r="B12" s="351"/>
      <c r="C12" s="2"/>
      <c r="D12" s="2"/>
      <c r="E12" s="348">
        <f t="shared" si="0"/>
        <v>0</v>
      </c>
      <c r="F12" s="2"/>
      <c r="G12" s="181"/>
    </row>
    <row r="13" spans="1:7" ht="15" customHeight="1" x14ac:dyDescent="0.2">
      <c r="A13" s="350" t="s">
        <v>15</v>
      </c>
      <c r="B13" s="351"/>
      <c r="C13" s="2"/>
      <c r="D13" s="2"/>
      <c r="E13" s="348">
        <f t="shared" si="0"/>
        <v>0</v>
      </c>
      <c r="F13" s="2"/>
      <c r="G13" s="181"/>
    </row>
    <row r="14" spans="1:7" ht="15" customHeight="1" x14ac:dyDescent="0.2">
      <c r="A14" s="350" t="s">
        <v>16</v>
      </c>
      <c r="B14" s="351"/>
      <c r="C14" s="2"/>
      <c r="D14" s="2"/>
      <c r="E14" s="348">
        <f t="shared" si="0"/>
        <v>0</v>
      </c>
      <c r="F14" s="2"/>
      <c r="G14" s="181"/>
    </row>
    <row r="15" spans="1:7" ht="15" customHeight="1" x14ac:dyDescent="0.2">
      <c r="A15" s="350" t="s">
        <v>17</v>
      </c>
      <c r="B15" s="351"/>
      <c r="C15" s="2"/>
      <c r="D15" s="2"/>
      <c r="E15" s="348">
        <f t="shared" si="0"/>
        <v>0</v>
      </c>
      <c r="F15" s="2"/>
      <c r="G15" s="181"/>
    </row>
    <row r="16" spans="1:7" ht="15" customHeight="1" x14ac:dyDescent="0.2">
      <c r="A16" s="350" t="s">
        <v>18</v>
      </c>
      <c r="B16" s="351"/>
      <c r="C16" s="2"/>
      <c r="D16" s="2"/>
      <c r="E16" s="348">
        <f t="shared" si="0"/>
        <v>0</v>
      </c>
      <c r="F16" s="2"/>
      <c r="G16" s="181"/>
    </row>
    <row r="17" spans="1:7" ht="15" customHeight="1" x14ac:dyDescent="0.2">
      <c r="A17" s="350" t="s">
        <v>19</v>
      </c>
      <c r="B17" s="351"/>
      <c r="C17" s="2"/>
      <c r="D17" s="2"/>
      <c r="E17" s="348">
        <f t="shared" si="0"/>
        <v>0</v>
      </c>
      <c r="F17" s="2"/>
      <c r="G17" s="181"/>
    </row>
    <row r="18" spans="1:7" ht="15" customHeight="1" x14ac:dyDescent="0.2">
      <c r="A18" s="350" t="s">
        <v>20</v>
      </c>
      <c r="B18" s="351"/>
      <c r="C18" s="2"/>
      <c r="D18" s="2"/>
      <c r="E18" s="348">
        <f t="shared" si="0"/>
        <v>0</v>
      </c>
      <c r="F18" s="2"/>
      <c r="G18" s="181"/>
    </row>
    <row r="19" spans="1:7" ht="15" customHeight="1" x14ac:dyDescent="0.2">
      <c r="A19" s="350" t="s">
        <v>21</v>
      </c>
      <c r="B19" s="351"/>
      <c r="C19" s="2"/>
      <c r="D19" s="2"/>
      <c r="E19" s="348">
        <f t="shared" si="0"/>
        <v>0</v>
      </c>
      <c r="F19" s="2"/>
      <c r="G19" s="181"/>
    </row>
    <row r="20" spans="1:7" ht="15" customHeight="1" x14ac:dyDescent="0.2">
      <c r="A20" s="350" t="s">
        <v>22</v>
      </c>
      <c r="B20" s="351"/>
      <c r="C20" s="2"/>
      <c r="D20" s="2"/>
      <c r="E20" s="348">
        <f t="shared" si="0"/>
        <v>0</v>
      </c>
      <c r="F20" s="2"/>
      <c r="G20" s="181"/>
    </row>
    <row r="21" spans="1:7" ht="15" customHeight="1" x14ac:dyDescent="0.2">
      <c r="A21" s="350" t="s">
        <v>23</v>
      </c>
      <c r="B21" s="351"/>
      <c r="C21" s="2"/>
      <c r="D21" s="2"/>
      <c r="E21" s="348">
        <f t="shared" si="0"/>
        <v>0</v>
      </c>
      <c r="F21" s="2"/>
      <c r="G21" s="181"/>
    </row>
    <row r="22" spans="1:7" ht="15" customHeight="1" x14ac:dyDescent="0.2">
      <c r="A22" s="350" t="s">
        <v>24</v>
      </c>
      <c r="B22" s="351"/>
      <c r="C22" s="2"/>
      <c r="D22" s="2"/>
      <c r="E22" s="348">
        <f t="shared" si="0"/>
        <v>0</v>
      </c>
      <c r="F22" s="2"/>
      <c r="G22" s="181"/>
    </row>
    <row r="23" spans="1:7" ht="15" customHeight="1" x14ac:dyDescent="0.2">
      <c r="A23" s="350" t="s">
        <v>25</v>
      </c>
      <c r="B23" s="351"/>
      <c r="C23" s="2"/>
      <c r="D23" s="2"/>
      <c r="E23" s="348">
        <f t="shared" si="0"/>
        <v>0</v>
      </c>
      <c r="F23" s="2"/>
      <c r="G23" s="181"/>
    </row>
    <row r="24" spans="1:7" ht="15" customHeight="1" x14ac:dyDescent="0.2">
      <c r="A24" s="350" t="s">
        <v>26</v>
      </c>
      <c r="B24" s="351"/>
      <c r="C24" s="2"/>
      <c r="D24" s="2"/>
      <c r="E24" s="348">
        <f t="shared" si="0"/>
        <v>0</v>
      </c>
      <c r="F24" s="2"/>
      <c r="G24" s="181"/>
    </row>
    <row r="25" spans="1:7" ht="15" customHeight="1" x14ac:dyDescent="0.2">
      <c r="A25" s="350" t="s">
        <v>27</v>
      </c>
      <c r="B25" s="351"/>
      <c r="C25" s="2"/>
      <c r="D25" s="2"/>
      <c r="E25" s="348">
        <f t="shared" si="0"/>
        <v>0</v>
      </c>
      <c r="F25" s="2"/>
      <c r="G25" s="181"/>
    </row>
    <row r="26" spans="1:7" ht="15" customHeight="1" x14ac:dyDescent="0.2">
      <c r="A26" s="350" t="s">
        <v>28</v>
      </c>
      <c r="B26" s="351"/>
      <c r="C26" s="2"/>
      <c r="D26" s="2"/>
      <c r="E26" s="348">
        <f t="shared" si="0"/>
        <v>0</v>
      </c>
      <c r="F26" s="2"/>
      <c r="G26" s="181"/>
    </row>
    <row r="27" spans="1:7" ht="15" customHeight="1" x14ac:dyDescent="0.2">
      <c r="A27" s="350" t="s">
        <v>29</v>
      </c>
      <c r="B27" s="351"/>
      <c r="C27" s="2"/>
      <c r="D27" s="2"/>
      <c r="E27" s="348">
        <f t="shared" si="0"/>
        <v>0</v>
      </c>
      <c r="F27" s="2"/>
      <c r="G27" s="181"/>
    </row>
    <row r="28" spans="1:7" ht="15" customHeight="1" x14ac:dyDescent="0.2">
      <c r="A28" s="350" t="s">
        <v>30</v>
      </c>
      <c r="B28" s="351"/>
      <c r="C28" s="2"/>
      <c r="D28" s="2"/>
      <c r="E28" s="348">
        <f t="shared" si="0"/>
        <v>0</v>
      </c>
      <c r="F28" s="2"/>
      <c r="G28" s="181"/>
    </row>
    <row r="29" spans="1:7" ht="15" customHeight="1" x14ac:dyDescent="0.2">
      <c r="A29" s="350" t="s">
        <v>31</v>
      </c>
      <c r="B29" s="351"/>
      <c r="C29" s="2"/>
      <c r="D29" s="2"/>
      <c r="E29" s="348">
        <f t="shared" si="0"/>
        <v>0</v>
      </c>
      <c r="F29" s="2"/>
      <c r="G29" s="181"/>
    </row>
    <row r="30" spans="1:7" ht="15" customHeight="1" x14ac:dyDescent="0.2">
      <c r="A30" s="350" t="s">
        <v>32</v>
      </c>
      <c r="B30" s="351"/>
      <c r="C30" s="2"/>
      <c r="D30" s="2"/>
      <c r="E30" s="348"/>
      <c r="F30" s="2"/>
      <c r="G30" s="181"/>
    </row>
    <row r="31" spans="1:7" ht="15" customHeight="1" x14ac:dyDescent="0.2">
      <c r="A31" s="350" t="s">
        <v>33</v>
      </c>
      <c r="B31" s="351"/>
      <c r="C31" s="2"/>
      <c r="D31" s="2"/>
      <c r="E31" s="348">
        <f t="shared" si="0"/>
        <v>0</v>
      </c>
      <c r="F31" s="2"/>
      <c r="G31" s="181"/>
    </row>
    <row r="32" spans="1:7" ht="15" customHeight="1" x14ac:dyDescent="0.2">
      <c r="A32" s="350" t="s">
        <v>34</v>
      </c>
      <c r="B32" s="351"/>
      <c r="C32" s="2"/>
      <c r="D32" s="2"/>
      <c r="E32" s="348">
        <f t="shared" si="0"/>
        <v>0</v>
      </c>
      <c r="F32" s="2"/>
      <c r="G32" s="181"/>
    </row>
    <row r="33" spans="1:7" ht="15" customHeight="1" x14ac:dyDescent="0.2">
      <c r="A33" s="350" t="s">
        <v>35</v>
      </c>
      <c r="B33" s="351"/>
      <c r="C33" s="2"/>
      <c r="D33" s="2"/>
      <c r="E33" s="348">
        <f t="shared" si="0"/>
        <v>0</v>
      </c>
      <c r="F33" s="2"/>
      <c r="G33" s="181"/>
    </row>
    <row r="34" spans="1:7" ht="15" customHeight="1" x14ac:dyDescent="0.2">
      <c r="A34" s="350" t="s">
        <v>91</v>
      </c>
      <c r="B34" s="351"/>
      <c r="C34" s="2"/>
      <c r="D34" s="2"/>
      <c r="E34" s="348">
        <f t="shared" si="0"/>
        <v>0</v>
      </c>
      <c r="F34" s="2"/>
      <c r="G34" s="181"/>
    </row>
    <row r="35" spans="1:7" ht="15" customHeight="1" thickBot="1" x14ac:dyDescent="0.25">
      <c r="A35" s="350" t="s">
        <v>189</v>
      </c>
      <c r="B35" s="352"/>
      <c r="C35" s="3"/>
      <c r="D35" s="3"/>
      <c r="E35" s="348">
        <f t="shared" si="0"/>
        <v>0</v>
      </c>
      <c r="F35" s="3"/>
      <c r="G35" s="353"/>
    </row>
    <row r="36" spans="1:7" ht="15" customHeight="1" thickBot="1" x14ac:dyDescent="0.25">
      <c r="A36" s="785" t="s">
        <v>40</v>
      </c>
      <c r="B36" s="786"/>
      <c r="C36" s="14">
        <f>SUM(C5:C35)</f>
        <v>16014373</v>
      </c>
      <c r="D36" s="14">
        <f>SUM(D5:D35)</f>
        <v>0</v>
      </c>
      <c r="E36" s="14">
        <f>SUM(E5:E35)</f>
        <v>16014373</v>
      </c>
      <c r="F36" s="14">
        <f>SUM(F5:F35)</f>
        <v>16014373</v>
      </c>
      <c r="G36" s="15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……/2016. (……)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7"/>
  <sheetViews>
    <sheetView zoomScale="120" zoomScaleNormal="120" zoomScaleSheetLayoutView="100" workbookViewId="0">
      <selection activeCell="D152" sqref="D152"/>
    </sheetView>
  </sheetViews>
  <sheetFormatPr defaultRowHeight="15.75" x14ac:dyDescent="0.25"/>
  <cols>
    <col min="1" max="1" width="9" style="410" customWidth="1"/>
    <col min="2" max="2" width="64.83203125" style="410" customWidth="1"/>
    <col min="3" max="3" width="17.33203125" style="410" customWidth="1"/>
    <col min="4" max="5" width="17.33203125" style="411" customWidth="1"/>
    <col min="6" max="16384" width="9.33203125" style="421"/>
  </cols>
  <sheetData>
    <row r="1" spans="1:5" ht="15.95" customHeight="1" x14ac:dyDescent="0.25">
      <c r="A1" s="732" t="s">
        <v>4</v>
      </c>
      <c r="B1" s="732"/>
      <c r="C1" s="732"/>
      <c r="D1" s="732"/>
      <c r="E1" s="732"/>
    </row>
    <row r="2" spans="1:5" ht="15.95" customHeight="1" thickBot="1" x14ac:dyDescent="0.3">
      <c r="A2" s="45" t="s">
        <v>111</v>
      </c>
      <c r="B2" s="45"/>
      <c r="C2" s="45"/>
      <c r="D2" s="408"/>
      <c r="E2" s="408" t="s">
        <v>749</v>
      </c>
    </row>
    <row r="3" spans="1:5" ht="15.95" customHeight="1" x14ac:dyDescent="0.25">
      <c r="A3" s="733" t="s">
        <v>59</v>
      </c>
      <c r="B3" s="735" t="s">
        <v>6</v>
      </c>
      <c r="C3" s="791" t="str">
        <f>+CONCATENATE(LEFT(ÖSSZEFÜGGÉSEK!A4,4)-1,". évi tény")</f>
        <v>2015. évi tény</v>
      </c>
      <c r="D3" s="737" t="str">
        <f>+CONCATENATE(LEFT(ÖSSZEFÜGGÉSEK!A4,4),". évi")</f>
        <v>2016. évi</v>
      </c>
      <c r="E3" s="738"/>
    </row>
    <row r="4" spans="1:5" ht="38.1" customHeight="1" thickBot="1" x14ac:dyDescent="0.3">
      <c r="A4" s="734"/>
      <c r="B4" s="736"/>
      <c r="C4" s="792"/>
      <c r="D4" s="47" t="s">
        <v>185</v>
      </c>
      <c r="E4" s="48" t="s">
        <v>186</v>
      </c>
    </row>
    <row r="5" spans="1:5" s="422" customFormat="1" ht="12" customHeight="1" thickBot="1" x14ac:dyDescent="0.25">
      <c r="A5" s="386" t="s">
        <v>416</v>
      </c>
      <c r="B5" s="387" t="s">
        <v>417</v>
      </c>
      <c r="C5" s="387" t="s">
        <v>418</v>
      </c>
      <c r="D5" s="387" t="s">
        <v>420</v>
      </c>
      <c r="E5" s="388" t="s">
        <v>497</v>
      </c>
    </row>
    <row r="6" spans="1:5" s="423" customFormat="1" ht="12" customHeight="1" thickBot="1" x14ac:dyDescent="0.25">
      <c r="A6" s="381" t="s">
        <v>7</v>
      </c>
      <c r="B6" s="617" t="s">
        <v>308</v>
      </c>
      <c r="C6" s="689">
        <f>+C7+C8+C9+C10+C11+C12</f>
        <v>126190000</v>
      </c>
      <c r="D6" s="413">
        <f>+D7+D8+D9+D10+D11+D12</f>
        <v>132951255</v>
      </c>
      <c r="E6" s="396">
        <f>+E7+E8+E9+E10+E11+E12</f>
        <v>132951255</v>
      </c>
    </row>
    <row r="7" spans="1:5" s="423" customFormat="1" ht="12" customHeight="1" x14ac:dyDescent="0.2">
      <c r="A7" s="376" t="s">
        <v>71</v>
      </c>
      <c r="B7" s="618" t="s">
        <v>309</v>
      </c>
      <c r="C7" s="415">
        <v>19280000</v>
      </c>
      <c r="D7" s="692">
        <v>21334721</v>
      </c>
      <c r="E7" s="693">
        <v>21334721</v>
      </c>
    </row>
    <row r="8" spans="1:5" s="423" customFormat="1" ht="12" customHeight="1" x14ac:dyDescent="0.2">
      <c r="A8" s="375" t="s">
        <v>72</v>
      </c>
      <c r="B8" s="619" t="s">
        <v>310</v>
      </c>
      <c r="C8" s="414">
        <v>42214000</v>
      </c>
      <c r="D8" s="695">
        <v>48282332</v>
      </c>
      <c r="E8" s="696">
        <v>48282332</v>
      </c>
    </row>
    <row r="9" spans="1:5" s="423" customFormat="1" ht="12" customHeight="1" x14ac:dyDescent="0.2">
      <c r="A9" s="375" t="s">
        <v>73</v>
      </c>
      <c r="B9" s="619" t="s">
        <v>311</v>
      </c>
      <c r="C9" s="414">
        <v>42598000</v>
      </c>
      <c r="D9" s="695">
        <v>43374046</v>
      </c>
      <c r="E9" s="696">
        <v>43374046</v>
      </c>
    </row>
    <row r="10" spans="1:5" s="423" customFormat="1" ht="12" customHeight="1" x14ac:dyDescent="0.2">
      <c r="A10" s="375" t="s">
        <v>74</v>
      </c>
      <c r="B10" s="619" t="s">
        <v>312</v>
      </c>
      <c r="C10" s="414">
        <v>1611000</v>
      </c>
      <c r="D10" s="695">
        <v>1607400</v>
      </c>
      <c r="E10" s="696">
        <v>1607400</v>
      </c>
    </row>
    <row r="11" spans="1:5" s="423" customFormat="1" ht="12" customHeight="1" x14ac:dyDescent="0.2">
      <c r="A11" s="375" t="s">
        <v>107</v>
      </c>
      <c r="B11" s="619" t="s">
        <v>314</v>
      </c>
      <c r="C11" s="607">
        <v>20487000</v>
      </c>
      <c r="D11" s="695">
        <v>16778626</v>
      </c>
      <c r="E11" s="696">
        <v>16778626</v>
      </c>
    </row>
    <row r="12" spans="1:5" s="423" customFormat="1" ht="12" customHeight="1" thickBot="1" x14ac:dyDescent="0.25">
      <c r="A12" s="377" t="s">
        <v>75</v>
      </c>
      <c r="B12" s="620" t="s">
        <v>750</v>
      </c>
      <c r="C12" s="608"/>
      <c r="D12" s="699">
        <v>1574130</v>
      </c>
      <c r="E12" s="700">
        <v>1574130</v>
      </c>
    </row>
    <row r="13" spans="1:5" s="423" customFormat="1" ht="12" customHeight="1" thickBot="1" x14ac:dyDescent="0.25">
      <c r="A13" s="381" t="s">
        <v>8</v>
      </c>
      <c r="B13" s="621" t="s">
        <v>315</v>
      </c>
      <c r="C13" s="689">
        <f>+C14+C15+C16+C17+C18</f>
        <v>78297000</v>
      </c>
      <c r="D13" s="413">
        <f>+D14+D15+D16+D17+D18</f>
        <v>83227156</v>
      </c>
      <c r="E13" s="396">
        <f>+E14+E15+E16+E17+E18</f>
        <v>83227156</v>
      </c>
    </row>
    <row r="14" spans="1:5" s="423" customFormat="1" ht="12" customHeight="1" x14ac:dyDescent="0.2">
      <c r="A14" s="376" t="s">
        <v>77</v>
      </c>
      <c r="B14" s="618" t="s">
        <v>316</v>
      </c>
      <c r="C14" s="415"/>
      <c r="D14" s="415"/>
      <c r="E14" s="398"/>
    </row>
    <row r="15" spans="1:5" s="423" customFormat="1" ht="12" customHeight="1" x14ac:dyDescent="0.2">
      <c r="A15" s="375" t="s">
        <v>78</v>
      </c>
      <c r="B15" s="619" t="s">
        <v>317</v>
      </c>
      <c r="C15" s="414"/>
      <c r="D15" s="414"/>
      <c r="E15" s="397"/>
    </row>
    <row r="16" spans="1:5" s="423" customFormat="1" ht="12" customHeight="1" x14ac:dyDescent="0.2">
      <c r="A16" s="375" t="s">
        <v>79</v>
      </c>
      <c r="B16" s="619" t="s">
        <v>318</v>
      </c>
      <c r="C16" s="414"/>
      <c r="D16" s="414"/>
      <c r="E16" s="397"/>
    </row>
    <row r="17" spans="1:5" s="423" customFormat="1" ht="12" customHeight="1" x14ac:dyDescent="0.2">
      <c r="A17" s="375" t="s">
        <v>80</v>
      </c>
      <c r="B17" s="619" t="s">
        <v>319</v>
      </c>
      <c r="C17" s="414"/>
      <c r="D17" s="414"/>
      <c r="E17" s="397"/>
    </row>
    <row r="18" spans="1:5" s="423" customFormat="1" ht="12" customHeight="1" x14ac:dyDescent="0.2">
      <c r="A18" s="375" t="s">
        <v>81</v>
      </c>
      <c r="B18" s="619" t="s">
        <v>320</v>
      </c>
      <c r="C18" s="414">
        <v>78297000</v>
      </c>
      <c r="D18" s="695">
        <v>83227156</v>
      </c>
      <c r="E18" s="696">
        <v>83227156</v>
      </c>
    </row>
    <row r="19" spans="1:5" s="423" customFormat="1" ht="12" customHeight="1" thickBot="1" x14ac:dyDescent="0.25">
      <c r="A19" s="377" t="s">
        <v>88</v>
      </c>
      <c r="B19" s="620" t="s">
        <v>321</v>
      </c>
      <c r="C19" s="416"/>
      <c r="D19" s="416"/>
      <c r="E19" s="399"/>
    </row>
    <row r="20" spans="1:5" s="423" customFormat="1" ht="12" customHeight="1" thickBot="1" x14ac:dyDescent="0.25">
      <c r="A20" s="381" t="s">
        <v>9</v>
      </c>
      <c r="B20" s="617" t="s">
        <v>322</v>
      </c>
      <c r="C20" s="413">
        <v>0</v>
      </c>
      <c r="D20" s="413">
        <f>+D21+D22+D23+D24+D25</f>
        <v>0</v>
      </c>
      <c r="E20" s="396">
        <f>+E21+E22+E23+E24+E25</f>
        <v>0</v>
      </c>
    </row>
    <row r="21" spans="1:5" s="423" customFormat="1" ht="12" customHeight="1" x14ac:dyDescent="0.2">
      <c r="A21" s="376" t="s">
        <v>60</v>
      </c>
      <c r="B21" s="618" t="s">
        <v>323</v>
      </c>
      <c r="C21" s="415"/>
      <c r="D21" s="415"/>
      <c r="E21" s="398"/>
    </row>
    <row r="22" spans="1:5" s="423" customFormat="1" ht="12" customHeight="1" x14ac:dyDescent="0.2">
      <c r="A22" s="375" t="s">
        <v>61</v>
      </c>
      <c r="B22" s="619" t="s">
        <v>324</v>
      </c>
      <c r="C22" s="414"/>
      <c r="D22" s="414"/>
      <c r="E22" s="397"/>
    </row>
    <row r="23" spans="1:5" s="423" customFormat="1" ht="12" customHeight="1" x14ac:dyDescent="0.2">
      <c r="A23" s="375" t="s">
        <v>62</v>
      </c>
      <c r="B23" s="619" t="s">
        <v>325</v>
      </c>
      <c r="C23" s="414"/>
      <c r="D23" s="414"/>
      <c r="E23" s="397"/>
    </row>
    <row r="24" spans="1:5" s="423" customFormat="1" ht="12" customHeight="1" x14ac:dyDescent="0.2">
      <c r="A24" s="375" t="s">
        <v>63</v>
      </c>
      <c r="B24" s="619" t="s">
        <v>326</v>
      </c>
      <c r="C24" s="414"/>
      <c r="D24" s="414"/>
      <c r="E24" s="397"/>
    </row>
    <row r="25" spans="1:5" s="423" customFormat="1" ht="12" customHeight="1" x14ac:dyDescent="0.2">
      <c r="A25" s="375" t="s">
        <v>121</v>
      </c>
      <c r="B25" s="619" t="s">
        <v>327</v>
      </c>
      <c r="C25" s="414"/>
      <c r="D25" s="414"/>
      <c r="E25" s="397"/>
    </row>
    <row r="26" spans="1:5" s="423" customFormat="1" ht="12" customHeight="1" thickBot="1" x14ac:dyDescent="0.25">
      <c r="A26" s="377" t="s">
        <v>122</v>
      </c>
      <c r="B26" s="620" t="s">
        <v>328</v>
      </c>
      <c r="C26" s="416"/>
      <c r="D26" s="416"/>
      <c r="E26" s="399"/>
    </row>
    <row r="27" spans="1:5" s="423" customFormat="1" ht="12" customHeight="1" thickBot="1" x14ac:dyDescent="0.25">
      <c r="A27" s="386" t="s">
        <v>123</v>
      </c>
      <c r="B27" s="382" t="s">
        <v>732</v>
      </c>
      <c r="C27" s="701">
        <f>SUM(C28:C33)</f>
        <v>6329000</v>
      </c>
      <c r="D27" s="419">
        <f>SUM(D28:D33)</f>
        <v>9806008</v>
      </c>
      <c r="E27" s="432">
        <f>SUM(E28:E33)</f>
        <v>7135665</v>
      </c>
    </row>
    <row r="28" spans="1:5" s="423" customFormat="1" ht="12" customHeight="1" x14ac:dyDescent="0.2">
      <c r="A28" s="691" t="s">
        <v>329</v>
      </c>
      <c r="B28" s="424" t="s">
        <v>736</v>
      </c>
      <c r="C28" s="415"/>
      <c r="D28" s="415"/>
      <c r="E28" s="398"/>
    </row>
    <row r="29" spans="1:5" s="423" customFormat="1" ht="12" customHeight="1" x14ac:dyDescent="0.2">
      <c r="A29" s="694" t="s">
        <v>330</v>
      </c>
      <c r="B29" s="425" t="s">
        <v>737</v>
      </c>
      <c r="C29" s="414"/>
      <c r="D29" s="414"/>
      <c r="E29" s="397"/>
    </row>
    <row r="30" spans="1:5" s="423" customFormat="1" ht="12" customHeight="1" x14ac:dyDescent="0.2">
      <c r="A30" s="694" t="s">
        <v>331</v>
      </c>
      <c r="B30" s="425" t="s">
        <v>738</v>
      </c>
      <c r="C30" s="414">
        <v>4731000</v>
      </c>
      <c r="D30" s="695">
        <v>6133262</v>
      </c>
      <c r="E30" s="696">
        <v>5148039</v>
      </c>
    </row>
    <row r="31" spans="1:5" s="423" customFormat="1" ht="12" customHeight="1" x14ac:dyDescent="0.2">
      <c r="A31" s="694" t="s">
        <v>733</v>
      </c>
      <c r="B31" s="425" t="s">
        <v>745</v>
      </c>
      <c r="C31" s="414">
        <v>1325000</v>
      </c>
      <c r="D31" s="695">
        <v>2109156</v>
      </c>
      <c r="E31" s="696">
        <v>1723362</v>
      </c>
    </row>
    <row r="32" spans="1:5" s="423" customFormat="1" ht="12" customHeight="1" x14ac:dyDescent="0.2">
      <c r="A32" s="694" t="s">
        <v>734</v>
      </c>
      <c r="B32" s="425" t="s">
        <v>332</v>
      </c>
      <c r="C32" s="414"/>
      <c r="D32" s="695">
        <v>0</v>
      </c>
      <c r="E32" s="696"/>
    </row>
    <row r="33" spans="1:5" s="423" customFormat="1" ht="12" customHeight="1" thickBot="1" x14ac:dyDescent="0.25">
      <c r="A33" s="698" t="s">
        <v>735</v>
      </c>
      <c r="B33" s="405" t="s">
        <v>333</v>
      </c>
      <c r="C33" s="416">
        <v>273000</v>
      </c>
      <c r="D33" s="699">
        <v>1563590</v>
      </c>
      <c r="E33" s="700">
        <v>264264</v>
      </c>
    </row>
    <row r="34" spans="1:5" s="423" customFormat="1" ht="12" customHeight="1" thickBot="1" x14ac:dyDescent="0.25">
      <c r="A34" s="381" t="s">
        <v>11</v>
      </c>
      <c r="B34" s="617" t="s">
        <v>334</v>
      </c>
      <c r="C34" s="689">
        <f>SUM(C35:C44)</f>
        <v>25757000</v>
      </c>
      <c r="D34" s="413">
        <f>SUM(D35:D44)</f>
        <v>33469212</v>
      </c>
      <c r="E34" s="396">
        <f>SUM(E35:E44)</f>
        <v>29155331</v>
      </c>
    </row>
    <row r="35" spans="1:5" s="423" customFormat="1" ht="12" customHeight="1" x14ac:dyDescent="0.2">
      <c r="A35" s="376" t="s">
        <v>64</v>
      </c>
      <c r="B35" s="618" t="s">
        <v>335</v>
      </c>
      <c r="C35" s="415"/>
      <c r="D35" s="692">
        <v>523772</v>
      </c>
      <c r="E35" s="693">
        <v>523772</v>
      </c>
    </row>
    <row r="36" spans="1:5" s="423" customFormat="1" ht="12" customHeight="1" x14ac:dyDescent="0.2">
      <c r="A36" s="375" t="s">
        <v>65</v>
      </c>
      <c r="B36" s="619" t="s">
        <v>336</v>
      </c>
      <c r="C36" s="414">
        <v>10610000</v>
      </c>
      <c r="D36" s="695">
        <v>12591327</v>
      </c>
      <c r="E36" s="696">
        <v>11938983</v>
      </c>
    </row>
    <row r="37" spans="1:5" s="423" customFormat="1" ht="12" customHeight="1" x14ac:dyDescent="0.2">
      <c r="A37" s="375" t="s">
        <v>66</v>
      </c>
      <c r="B37" s="619" t="s">
        <v>337</v>
      </c>
      <c r="C37" s="414"/>
      <c r="D37" s="695">
        <v>798904</v>
      </c>
      <c r="E37" s="696">
        <v>798904</v>
      </c>
    </row>
    <row r="38" spans="1:5" s="423" customFormat="1" ht="12" customHeight="1" x14ac:dyDescent="0.2">
      <c r="A38" s="375" t="s">
        <v>125</v>
      </c>
      <c r="B38" s="619" t="s">
        <v>338</v>
      </c>
      <c r="C38" s="414"/>
      <c r="D38" s="695">
        <v>4179140</v>
      </c>
      <c r="E38" s="696">
        <v>2827720</v>
      </c>
    </row>
    <row r="39" spans="1:5" s="423" customFormat="1" ht="12" customHeight="1" x14ac:dyDescent="0.2">
      <c r="A39" s="375" t="s">
        <v>126</v>
      </c>
      <c r="B39" s="619" t="s">
        <v>339</v>
      </c>
      <c r="C39" s="414">
        <v>3388000</v>
      </c>
      <c r="D39" s="695">
        <v>3964219</v>
      </c>
      <c r="E39" s="696">
        <v>2900676</v>
      </c>
    </row>
    <row r="40" spans="1:5" s="423" customFormat="1" ht="12" customHeight="1" x14ac:dyDescent="0.2">
      <c r="A40" s="375" t="s">
        <v>127</v>
      </c>
      <c r="B40" s="619" t="s">
        <v>340</v>
      </c>
      <c r="C40" s="414">
        <v>3442000</v>
      </c>
      <c r="D40" s="695">
        <v>5749000</v>
      </c>
      <c r="E40" s="696">
        <v>5021559</v>
      </c>
    </row>
    <row r="41" spans="1:5" s="423" customFormat="1" ht="12" customHeight="1" x14ac:dyDescent="0.2">
      <c r="A41" s="375" t="s">
        <v>128</v>
      </c>
      <c r="B41" s="619" t="s">
        <v>341</v>
      </c>
      <c r="C41" s="414"/>
      <c r="D41" s="695"/>
      <c r="E41" s="696"/>
    </row>
    <row r="42" spans="1:5" s="423" customFormat="1" ht="12" customHeight="1" x14ac:dyDescent="0.2">
      <c r="A42" s="375" t="s">
        <v>129</v>
      </c>
      <c r="B42" s="619" t="s">
        <v>342</v>
      </c>
      <c r="C42" s="414">
        <v>155000</v>
      </c>
      <c r="D42" s="695"/>
      <c r="E42" s="696"/>
    </row>
    <row r="43" spans="1:5" s="423" customFormat="1" ht="12" customHeight="1" x14ac:dyDescent="0.2">
      <c r="A43" s="375" t="s">
        <v>343</v>
      </c>
      <c r="B43" s="619" t="s">
        <v>344</v>
      </c>
      <c r="C43" s="417"/>
      <c r="D43" s="703"/>
      <c r="E43" s="704"/>
    </row>
    <row r="44" spans="1:5" s="423" customFormat="1" ht="12" customHeight="1" thickBot="1" x14ac:dyDescent="0.25">
      <c r="A44" s="377" t="s">
        <v>345</v>
      </c>
      <c r="B44" s="620" t="s">
        <v>346</v>
      </c>
      <c r="C44" s="418">
        <v>8162000</v>
      </c>
      <c r="D44" s="705">
        <v>5662850</v>
      </c>
      <c r="E44" s="706">
        <v>5143717</v>
      </c>
    </row>
    <row r="45" spans="1:5" s="423" customFormat="1" ht="12" customHeight="1" thickBot="1" x14ac:dyDescent="0.25">
      <c r="A45" s="381" t="s">
        <v>12</v>
      </c>
      <c r="B45" s="617" t="s">
        <v>347</v>
      </c>
      <c r="C45" s="689">
        <f>SUM(C46:C50)</f>
        <v>1040000</v>
      </c>
      <c r="D45" s="413">
        <f>SUM(D46:D50)</f>
        <v>2076000</v>
      </c>
      <c r="E45" s="396">
        <f>SUM(E46:E50)</f>
        <v>2076000</v>
      </c>
    </row>
    <row r="46" spans="1:5" s="423" customFormat="1" ht="12" customHeight="1" x14ac:dyDescent="0.2">
      <c r="A46" s="376" t="s">
        <v>67</v>
      </c>
      <c r="B46" s="618" t="s">
        <v>348</v>
      </c>
      <c r="C46" s="434"/>
      <c r="D46" s="434"/>
      <c r="E46" s="402"/>
    </row>
    <row r="47" spans="1:5" s="423" customFormat="1" ht="12" customHeight="1" x14ac:dyDescent="0.2">
      <c r="A47" s="375" t="s">
        <v>68</v>
      </c>
      <c r="B47" s="619" t="s">
        <v>349</v>
      </c>
      <c r="C47" s="417">
        <v>1040000</v>
      </c>
      <c r="D47" s="703">
        <v>2076000</v>
      </c>
      <c r="E47" s="704">
        <v>2076000</v>
      </c>
    </row>
    <row r="48" spans="1:5" s="423" customFormat="1" ht="12" customHeight="1" x14ac:dyDescent="0.2">
      <c r="A48" s="375" t="s">
        <v>350</v>
      </c>
      <c r="B48" s="619" t="s">
        <v>351</v>
      </c>
      <c r="C48" s="417"/>
      <c r="D48" s="417"/>
      <c r="E48" s="400"/>
    </row>
    <row r="49" spans="1:5" s="423" customFormat="1" ht="12" customHeight="1" x14ac:dyDescent="0.2">
      <c r="A49" s="375" t="s">
        <v>352</v>
      </c>
      <c r="B49" s="619" t="s">
        <v>353</v>
      </c>
      <c r="C49" s="417"/>
      <c r="D49" s="417"/>
      <c r="E49" s="400"/>
    </row>
    <row r="50" spans="1:5" s="423" customFormat="1" ht="12" customHeight="1" thickBot="1" x14ac:dyDescent="0.25">
      <c r="A50" s="377" t="s">
        <v>354</v>
      </c>
      <c r="B50" s="620" t="s">
        <v>355</v>
      </c>
      <c r="C50" s="418"/>
      <c r="D50" s="418"/>
      <c r="E50" s="401"/>
    </row>
    <row r="51" spans="1:5" s="423" customFormat="1" ht="13.5" thickBot="1" x14ac:dyDescent="0.25">
      <c r="A51" s="381" t="s">
        <v>130</v>
      </c>
      <c r="B51" s="617" t="s">
        <v>356</v>
      </c>
      <c r="C51" s="413">
        <v>0</v>
      </c>
      <c r="D51" s="413">
        <f>SUM(D52:D54)</f>
        <v>0</v>
      </c>
      <c r="E51" s="396">
        <f>SUM(E52:E54)</f>
        <v>0</v>
      </c>
    </row>
    <row r="52" spans="1:5" s="423" customFormat="1" ht="12.75" x14ac:dyDescent="0.2">
      <c r="A52" s="376" t="s">
        <v>69</v>
      </c>
      <c r="B52" s="618" t="s">
        <v>357</v>
      </c>
      <c r="C52" s="415"/>
      <c r="D52" s="415"/>
      <c r="E52" s="398"/>
    </row>
    <row r="53" spans="1:5" s="423" customFormat="1" ht="14.25" customHeight="1" x14ac:dyDescent="0.2">
      <c r="A53" s="375" t="s">
        <v>70</v>
      </c>
      <c r="B53" s="619" t="s">
        <v>578</v>
      </c>
      <c r="C53" s="414"/>
      <c r="D53" s="414"/>
      <c r="E53" s="397"/>
    </row>
    <row r="54" spans="1:5" s="423" customFormat="1" ht="12.75" x14ac:dyDescent="0.2">
      <c r="A54" s="375" t="s">
        <v>359</v>
      </c>
      <c r="B54" s="619" t="s">
        <v>360</v>
      </c>
      <c r="C54" s="414"/>
      <c r="D54" s="414"/>
      <c r="E54" s="397"/>
    </row>
    <row r="55" spans="1:5" s="423" customFormat="1" ht="13.5" thickBot="1" x14ac:dyDescent="0.25">
      <c r="A55" s="377" t="s">
        <v>361</v>
      </c>
      <c r="B55" s="620" t="s">
        <v>362</v>
      </c>
      <c r="C55" s="416"/>
      <c r="D55" s="416"/>
      <c r="E55" s="399"/>
    </row>
    <row r="56" spans="1:5" s="423" customFormat="1" ht="13.5" thickBot="1" x14ac:dyDescent="0.25">
      <c r="A56" s="381" t="s">
        <v>14</v>
      </c>
      <c r="B56" s="621" t="s">
        <v>363</v>
      </c>
      <c r="C56" s="413">
        <v>0</v>
      </c>
      <c r="D56" s="413">
        <f>SUM(D57:D59)</f>
        <v>0</v>
      </c>
      <c r="E56" s="396">
        <f>SUM(E57:E59)</f>
        <v>0</v>
      </c>
    </row>
    <row r="57" spans="1:5" s="423" customFormat="1" ht="12.75" x14ac:dyDescent="0.2">
      <c r="A57" s="375" t="s">
        <v>131</v>
      </c>
      <c r="B57" s="618" t="s">
        <v>364</v>
      </c>
      <c r="C57" s="417"/>
      <c r="D57" s="417"/>
      <c r="E57" s="400"/>
    </row>
    <row r="58" spans="1:5" s="423" customFormat="1" ht="12.75" customHeight="1" x14ac:dyDescent="0.2">
      <c r="A58" s="375" t="s">
        <v>132</v>
      </c>
      <c r="B58" s="619" t="s">
        <v>579</v>
      </c>
      <c r="C58" s="417"/>
      <c r="D58" s="417"/>
      <c r="E58" s="400"/>
    </row>
    <row r="59" spans="1:5" s="423" customFormat="1" ht="12.75" x14ac:dyDescent="0.2">
      <c r="A59" s="375" t="s">
        <v>159</v>
      </c>
      <c r="B59" s="619" t="s">
        <v>366</v>
      </c>
      <c r="C59" s="417"/>
      <c r="D59" s="417"/>
      <c r="E59" s="400"/>
    </row>
    <row r="60" spans="1:5" s="423" customFormat="1" ht="13.5" thickBot="1" x14ac:dyDescent="0.25">
      <c r="A60" s="375" t="s">
        <v>367</v>
      </c>
      <c r="B60" s="620" t="s">
        <v>368</v>
      </c>
      <c r="C60" s="417"/>
      <c r="D60" s="417"/>
      <c r="E60" s="400"/>
    </row>
    <row r="61" spans="1:5" s="423" customFormat="1" ht="13.5" thickBot="1" x14ac:dyDescent="0.25">
      <c r="A61" s="381" t="s">
        <v>15</v>
      </c>
      <c r="B61" s="617" t="s">
        <v>369</v>
      </c>
      <c r="C61" s="701">
        <f>+C6+C13+C20+C27+C34+C45+C51+C56</f>
        <v>237613000</v>
      </c>
      <c r="D61" s="419">
        <f>+D6+D13+D20+D27+D34+D45+D51+D56</f>
        <v>261529631</v>
      </c>
      <c r="E61" s="432">
        <f>+E6+E13+E20+E27+E34+E45+E51+E56</f>
        <v>254545407</v>
      </c>
    </row>
    <row r="62" spans="1:5" s="423" customFormat="1" ht="13.5" thickBot="1" x14ac:dyDescent="0.25">
      <c r="A62" s="435" t="s">
        <v>370</v>
      </c>
      <c r="B62" s="621" t="s">
        <v>694</v>
      </c>
      <c r="C62" s="689">
        <f>SUM(C63:C65)</f>
        <v>9126000</v>
      </c>
      <c r="D62" s="413">
        <f>SUM(D63:D65)</f>
        <v>0</v>
      </c>
      <c r="E62" s="396">
        <f>SUM(E63:E65)</f>
        <v>0</v>
      </c>
    </row>
    <row r="63" spans="1:5" s="423" customFormat="1" ht="12.75" x14ac:dyDescent="0.2">
      <c r="A63" s="375" t="s">
        <v>372</v>
      </c>
      <c r="B63" s="618" t="s">
        <v>373</v>
      </c>
      <c r="C63" s="417">
        <v>9126000</v>
      </c>
      <c r="D63" s="417"/>
      <c r="E63" s="400"/>
    </row>
    <row r="64" spans="1:5" s="423" customFormat="1" ht="12.75" x14ac:dyDescent="0.2">
      <c r="A64" s="375" t="s">
        <v>374</v>
      </c>
      <c r="B64" s="619" t="s">
        <v>375</v>
      </c>
      <c r="C64" s="417"/>
      <c r="D64" s="417"/>
      <c r="E64" s="400"/>
    </row>
    <row r="65" spans="1:5" s="423" customFormat="1" ht="13.5" thickBot="1" x14ac:dyDescent="0.25">
      <c r="A65" s="375" t="s">
        <v>376</v>
      </c>
      <c r="B65" s="361" t="s">
        <v>421</v>
      </c>
      <c r="C65" s="417"/>
      <c r="D65" s="417"/>
      <c r="E65" s="400"/>
    </row>
    <row r="66" spans="1:5" s="423" customFormat="1" ht="13.5" thickBot="1" x14ac:dyDescent="0.25">
      <c r="A66" s="435" t="s">
        <v>378</v>
      </c>
      <c r="B66" s="621" t="s">
        <v>379</v>
      </c>
      <c r="C66" s="413">
        <v>0</v>
      </c>
      <c r="D66" s="413">
        <f>SUM(D67:D70)</f>
        <v>0</v>
      </c>
      <c r="E66" s="396">
        <f>SUM(E67:E70)</f>
        <v>0</v>
      </c>
    </row>
    <row r="67" spans="1:5" s="423" customFormat="1" ht="12.75" x14ac:dyDescent="0.2">
      <c r="A67" s="375" t="s">
        <v>108</v>
      </c>
      <c r="B67" s="618" t="s">
        <v>380</v>
      </c>
      <c r="C67" s="417"/>
      <c r="D67" s="417"/>
      <c r="E67" s="400"/>
    </row>
    <row r="68" spans="1:5" s="423" customFormat="1" ht="12.75" x14ac:dyDescent="0.2">
      <c r="A68" s="375" t="s">
        <v>109</v>
      </c>
      <c r="B68" s="619" t="s">
        <v>381</v>
      </c>
      <c r="C68" s="417"/>
      <c r="D68" s="417"/>
      <c r="E68" s="400"/>
    </row>
    <row r="69" spans="1:5" s="423" customFormat="1" ht="12" customHeight="1" x14ac:dyDescent="0.2">
      <c r="A69" s="375" t="s">
        <v>382</v>
      </c>
      <c r="B69" s="619" t="s">
        <v>383</v>
      </c>
      <c r="C69" s="417"/>
      <c r="D69" s="417"/>
      <c r="E69" s="400"/>
    </row>
    <row r="70" spans="1:5" s="423" customFormat="1" ht="12" customHeight="1" thickBot="1" x14ac:dyDescent="0.25">
      <c r="A70" s="375" t="s">
        <v>384</v>
      </c>
      <c r="B70" s="620" t="s">
        <v>385</v>
      </c>
      <c r="C70" s="417"/>
      <c r="D70" s="417"/>
      <c r="E70" s="400"/>
    </row>
    <row r="71" spans="1:5" s="423" customFormat="1" ht="12" customHeight="1" thickBot="1" x14ac:dyDescent="0.25">
      <c r="A71" s="435" t="s">
        <v>386</v>
      </c>
      <c r="B71" s="621" t="s">
        <v>387</v>
      </c>
      <c r="C71" s="689">
        <f>SUM(C72:C73)</f>
        <v>15913000</v>
      </c>
      <c r="D71" s="413">
        <f>SUM(D72:D73)</f>
        <v>16856000</v>
      </c>
      <c r="E71" s="396">
        <f>SUM(E72:E73)</f>
        <v>16856000</v>
      </c>
    </row>
    <row r="72" spans="1:5" s="423" customFormat="1" ht="12" customHeight="1" x14ac:dyDescent="0.2">
      <c r="A72" s="375" t="s">
        <v>388</v>
      </c>
      <c r="B72" s="618" t="s">
        <v>389</v>
      </c>
      <c r="C72" s="417">
        <v>15913000</v>
      </c>
      <c r="D72" s="703">
        <v>16856000</v>
      </c>
      <c r="E72" s="704">
        <v>16856000</v>
      </c>
    </row>
    <row r="73" spans="1:5" s="423" customFormat="1" ht="12" customHeight="1" thickBot="1" x14ac:dyDescent="0.25">
      <c r="A73" s="375" t="s">
        <v>390</v>
      </c>
      <c r="B73" s="620" t="s">
        <v>391</v>
      </c>
      <c r="C73" s="417"/>
      <c r="D73" s="417"/>
      <c r="E73" s="400"/>
    </row>
    <row r="74" spans="1:5" s="423" customFormat="1" ht="12" customHeight="1" thickBot="1" x14ac:dyDescent="0.25">
      <c r="A74" s="435" t="s">
        <v>392</v>
      </c>
      <c r="B74" s="621" t="s">
        <v>393</v>
      </c>
      <c r="C74" s="689">
        <f>SUM(C75:C77)</f>
        <v>3802000</v>
      </c>
      <c r="D74" s="413">
        <f>SUM(D75:D77)</f>
        <v>3903763</v>
      </c>
      <c r="E74" s="396">
        <f>SUM(E75:E77)</f>
        <v>3903763</v>
      </c>
    </row>
    <row r="75" spans="1:5" s="423" customFormat="1" ht="12" customHeight="1" x14ac:dyDescent="0.2">
      <c r="A75" s="375" t="s">
        <v>394</v>
      </c>
      <c r="B75" s="618" t="s">
        <v>395</v>
      </c>
      <c r="C75" s="417">
        <v>3802000</v>
      </c>
      <c r="D75" s="703">
        <v>3903763</v>
      </c>
      <c r="E75" s="704">
        <v>3903763</v>
      </c>
    </row>
    <row r="76" spans="1:5" s="423" customFormat="1" ht="12" customHeight="1" x14ac:dyDescent="0.2">
      <c r="A76" s="375" t="s">
        <v>396</v>
      </c>
      <c r="B76" s="619" t="s">
        <v>397</v>
      </c>
      <c r="C76" s="417"/>
      <c r="D76" s="417"/>
      <c r="E76" s="400"/>
    </row>
    <row r="77" spans="1:5" s="423" customFormat="1" ht="12" customHeight="1" thickBot="1" x14ac:dyDescent="0.25">
      <c r="A77" s="375" t="s">
        <v>398</v>
      </c>
      <c r="B77" s="620" t="s">
        <v>399</v>
      </c>
      <c r="C77" s="417"/>
      <c r="D77" s="417"/>
      <c r="E77" s="400"/>
    </row>
    <row r="78" spans="1:5" s="423" customFormat="1" ht="12" customHeight="1" thickBot="1" x14ac:dyDescent="0.25">
      <c r="A78" s="435" t="s">
        <v>400</v>
      </c>
      <c r="B78" s="621" t="s">
        <v>401</v>
      </c>
      <c r="C78" s="413">
        <v>0</v>
      </c>
      <c r="D78" s="413">
        <f>SUM(D79:D82)</f>
        <v>0</v>
      </c>
      <c r="E78" s="396">
        <f>SUM(E79:E82)</f>
        <v>0</v>
      </c>
    </row>
    <row r="79" spans="1:5" s="423" customFormat="1" ht="12" customHeight="1" x14ac:dyDescent="0.2">
      <c r="A79" s="605" t="s">
        <v>402</v>
      </c>
      <c r="B79" s="618" t="s">
        <v>403</v>
      </c>
      <c r="C79" s="417"/>
      <c r="D79" s="417"/>
      <c r="E79" s="400"/>
    </row>
    <row r="80" spans="1:5" s="423" customFormat="1" ht="12" customHeight="1" x14ac:dyDescent="0.2">
      <c r="A80" s="606" t="s">
        <v>404</v>
      </c>
      <c r="B80" s="619" t="s">
        <v>405</v>
      </c>
      <c r="C80" s="417"/>
      <c r="D80" s="417"/>
      <c r="E80" s="400"/>
    </row>
    <row r="81" spans="1:5" s="423" customFormat="1" ht="12" customHeight="1" x14ac:dyDescent="0.2">
      <c r="A81" s="606" t="s">
        <v>406</v>
      </c>
      <c r="B81" s="619" t="s">
        <v>407</v>
      </c>
      <c r="C81" s="417"/>
      <c r="D81" s="417"/>
      <c r="E81" s="400"/>
    </row>
    <row r="82" spans="1:5" s="423" customFormat="1" ht="12" customHeight="1" thickBot="1" x14ac:dyDescent="0.25">
      <c r="A82" s="436" t="s">
        <v>408</v>
      </c>
      <c r="B82" s="620" t="s">
        <v>409</v>
      </c>
      <c r="C82" s="417"/>
      <c r="D82" s="417"/>
      <c r="E82" s="400"/>
    </row>
    <row r="83" spans="1:5" s="423" customFormat="1" ht="12" customHeight="1" thickBot="1" x14ac:dyDescent="0.25">
      <c r="A83" s="435" t="s">
        <v>410</v>
      </c>
      <c r="B83" s="621" t="s">
        <v>411</v>
      </c>
      <c r="C83" s="438"/>
      <c r="D83" s="438"/>
      <c r="E83" s="439"/>
    </row>
    <row r="84" spans="1:5" s="423" customFormat="1" ht="13.5" customHeight="1" thickBot="1" x14ac:dyDescent="0.25">
      <c r="A84" s="435" t="s">
        <v>412</v>
      </c>
      <c r="B84" s="359" t="s">
        <v>413</v>
      </c>
      <c r="C84" s="701">
        <f>+C62+C66+C71+C74+C78+C83</f>
        <v>28841000</v>
      </c>
      <c r="D84" s="419">
        <f>+D62+D66+D71+D74+D78+D83</f>
        <v>20759763</v>
      </c>
      <c r="E84" s="432">
        <f>+E62+E66+E71+E74+E78+E83</f>
        <v>20759763</v>
      </c>
    </row>
    <row r="85" spans="1:5" s="423" customFormat="1" ht="12" customHeight="1" thickBot="1" x14ac:dyDescent="0.25">
      <c r="A85" s="437" t="s">
        <v>414</v>
      </c>
      <c r="B85" s="362" t="s">
        <v>415</v>
      </c>
      <c r="C85" s="701">
        <f>+C61+C84</f>
        <v>266454000</v>
      </c>
      <c r="D85" s="419">
        <f>+D61+D84</f>
        <v>282289394</v>
      </c>
      <c r="E85" s="432">
        <f>+E61+E84</f>
        <v>275305170</v>
      </c>
    </row>
    <row r="86" spans="1:5" ht="16.5" customHeight="1" x14ac:dyDescent="0.25">
      <c r="A86" s="732" t="s">
        <v>36</v>
      </c>
      <c r="B86" s="732"/>
      <c r="C86" s="732"/>
      <c r="D86" s="732"/>
      <c r="E86" s="732"/>
    </row>
    <row r="87" spans="1:5" s="429" customFormat="1" ht="16.5" customHeight="1" thickBot="1" x14ac:dyDescent="0.3">
      <c r="A87" s="46" t="s">
        <v>112</v>
      </c>
      <c r="B87" s="46"/>
      <c r="C87" s="46"/>
      <c r="D87" s="390"/>
      <c r="E87" s="390" t="s">
        <v>749</v>
      </c>
    </row>
    <row r="88" spans="1:5" s="429" customFormat="1" ht="16.5" customHeight="1" x14ac:dyDescent="0.25">
      <c r="A88" s="733" t="s">
        <v>59</v>
      </c>
      <c r="B88" s="735" t="s">
        <v>179</v>
      </c>
      <c r="C88" s="791" t="str">
        <f>+C3</f>
        <v>2015. évi tény</v>
      </c>
      <c r="D88" s="737" t="str">
        <f>+D3</f>
        <v>2016. évi</v>
      </c>
      <c r="E88" s="738"/>
    </row>
    <row r="89" spans="1:5" ht="38.1" customHeight="1" thickBot="1" x14ac:dyDescent="0.3">
      <c r="A89" s="734"/>
      <c r="B89" s="736"/>
      <c r="C89" s="792"/>
      <c r="D89" s="47" t="s">
        <v>185</v>
      </c>
      <c r="E89" s="48" t="s">
        <v>186</v>
      </c>
    </row>
    <row r="90" spans="1:5" s="422" customFormat="1" ht="12" customHeight="1" thickBot="1" x14ac:dyDescent="0.25">
      <c r="A90" s="386" t="s">
        <v>416</v>
      </c>
      <c r="B90" s="387" t="s">
        <v>417</v>
      </c>
      <c r="C90" s="387" t="s">
        <v>418</v>
      </c>
      <c r="D90" s="387" t="s">
        <v>420</v>
      </c>
      <c r="E90" s="433" t="s">
        <v>497</v>
      </c>
    </row>
    <row r="91" spans="1:5" ht="12" customHeight="1" thickBot="1" x14ac:dyDescent="0.3">
      <c r="A91" s="383" t="s">
        <v>7</v>
      </c>
      <c r="B91" s="385" t="s">
        <v>580</v>
      </c>
      <c r="C91" s="711">
        <f>+C92+C93+C94+C95+C96</f>
        <v>216482000</v>
      </c>
      <c r="D91" s="412">
        <f>+D92+D93+D94+D95+D96</f>
        <v>244391027</v>
      </c>
      <c r="E91" s="367">
        <f>+E92+E93+E94+E95+E96</f>
        <v>244390309</v>
      </c>
    </row>
    <row r="92" spans="1:5" ht="12" customHeight="1" x14ac:dyDescent="0.25">
      <c r="A92" s="378" t="s">
        <v>71</v>
      </c>
      <c r="B92" s="622" t="s">
        <v>37</v>
      </c>
      <c r="C92" s="98">
        <v>83427000</v>
      </c>
      <c r="D92" s="712">
        <v>80935404</v>
      </c>
      <c r="E92" s="713">
        <v>80934686</v>
      </c>
    </row>
    <row r="93" spans="1:5" ht="12" customHeight="1" x14ac:dyDescent="0.25">
      <c r="A93" s="375" t="s">
        <v>72</v>
      </c>
      <c r="B93" s="623" t="s">
        <v>133</v>
      </c>
      <c r="C93" s="414">
        <v>14036000</v>
      </c>
      <c r="D93" s="695">
        <v>13803812</v>
      </c>
      <c r="E93" s="696">
        <v>13803812</v>
      </c>
    </row>
    <row r="94" spans="1:5" ht="12" customHeight="1" x14ac:dyDescent="0.25">
      <c r="A94" s="375" t="s">
        <v>73</v>
      </c>
      <c r="B94" s="623" t="s">
        <v>100</v>
      </c>
      <c r="C94" s="416">
        <v>55031000</v>
      </c>
      <c r="D94" s="699">
        <v>68346397</v>
      </c>
      <c r="E94" s="700">
        <v>68346397</v>
      </c>
    </row>
    <row r="95" spans="1:5" ht="12" customHeight="1" x14ac:dyDescent="0.25">
      <c r="A95" s="375" t="s">
        <v>74</v>
      </c>
      <c r="B95" s="624" t="s">
        <v>134</v>
      </c>
      <c r="C95" s="416">
        <v>18363000</v>
      </c>
      <c r="D95" s="699">
        <v>13579840</v>
      </c>
      <c r="E95" s="700">
        <v>13579840</v>
      </c>
    </row>
    <row r="96" spans="1:5" ht="12" customHeight="1" x14ac:dyDescent="0.25">
      <c r="A96" s="375" t="s">
        <v>83</v>
      </c>
      <c r="B96" s="625" t="s">
        <v>135</v>
      </c>
      <c r="C96" s="416">
        <v>45625000</v>
      </c>
      <c r="D96" s="699">
        <v>67725574</v>
      </c>
      <c r="E96" s="700">
        <v>67725574</v>
      </c>
    </row>
    <row r="97" spans="1:5" ht="12" customHeight="1" x14ac:dyDescent="0.25">
      <c r="A97" s="375" t="s">
        <v>75</v>
      </c>
      <c r="B97" s="623" t="s">
        <v>423</v>
      </c>
      <c r="C97" s="416"/>
      <c r="D97" s="699">
        <v>210131</v>
      </c>
      <c r="E97" s="700">
        <v>210131</v>
      </c>
    </row>
    <row r="98" spans="1:5" ht="12" customHeight="1" x14ac:dyDescent="0.25">
      <c r="A98" s="375" t="s">
        <v>76</v>
      </c>
      <c r="B98" s="626" t="s">
        <v>424</v>
      </c>
      <c r="C98" s="416"/>
      <c r="D98" s="699"/>
      <c r="E98" s="700"/>
    </row>
    <row r="99" spans="1:5" ht="12" customHeight="1" x14ac:dyDescent="0.25">
      <c r="A99" s="375" t="s">
        <v>84</v>
      </c>
      <c r="B99" s="623" t="s">
        <v>425</v>
      </c>
      <c r="C99" s="416"/>
      <c r="D99" s="699"/>
      <c r="E99" s="700"/>
    </row>
    <row r="100" spans="1:5" ht="12" customHeight="1" x14ac:dyDescent="0.25">
      <c r="A100" s="375" t="s">
        <v>85</v>
      </c>
      <c r="B100" s="623" t="s">
        <v>426</v>
      </c>
      <c r="C100" s="416"/>
      <c r="D100" s="699"/>
      <c r="E100" s="700"/>
    </row>
    <row r="101" spans="1:5" ht="12" customHeight="1" x14ac:dyDescent="0.25">
      <c r="A101" s="375" t="s">
        <v>86</v>
      </c>
      <c r="B101" s="626" t="s">
        <v>427</v>
      </c>
      <c r="C101" s="416"/>
      <c r="D101" s="699">
        <v>54641091</v>
      </c>
      <c r="E101" s="700">
        <v>54641091</v>
      </c>
    </row>
    <row r="102" spans="1:5" ht="12" customHeight="1" x14ac:dyDescent="0.25">
      <c r="A102" s="375" t="s">
        <v>87</v>
      </c>
      <c r="B102" s="626" t="s">
        <v>428</v>
      </c>
      <c r="C102" s="416"/>
      <c r="D102" s="699"/>
      <c r="E102" s="700"/>
    </row>
    <row r="103" spans="1:5" ht="12" customHeight="1" x14ac:dyDescent="0.25">
      <c r="A103" s="375" t="s">
        <v>89</v>
      </c>
      <c r="B103" s="623" t="s">
        <v>429</v>
      </c>
      <c r="C103" s="416"/>
      <c r="D103" s="699"/>
      <c r="E103" s="700"/>
    </row>
    <row r="104" spans="1:5" ht="12" customHeight="1" x14ac:dyDescent="0.25">
      <c r="A104" s="374" t="s">
        <v>136</v>
      </c>
      <c r="B104" s="627" t="s">
        <v>430</v>
      </c>
      <c r="C104" s="416"/>
      <c r="D104" s="699"/>
      <c r="E104" s="700"/>
    </row>
    <row r="105" spans="1:5" ht="12" customHeight="1" x14ac:dyDescent="0.25">
      <c r="A105" s="375" t="s">
        <v>431</v>
      </c>
      <c r="B105" s="627" t="s">
        <v>432</v>
      </c>
      <c r="C105" s="416"/>
      <c r="D105" s="699"/>
      <c r="E105" s="700"/>
    </row>
    <row r="106" spans="1:5" ht="12" customHeight="1" thickBot="1" x14ac:dyDescent="0.3">
      <c r="A106" s="379" t="s">
        <v>433</v>
      </c>
      <c r="B106" s="628" t="s">
        <v>434</v>
      </c>
      <c r="C106" s="99"/>
      <c r="D106" s="714">
        <v>12874352</v>
      </c>
      <c r="E106" s="715">
        <v>12874352</v>
      </c>
    </row>
    <row r="107" spans="1:5" ht="12" customHeight="1" thickBot="1" x14ac:dyDescent="0.3">
      <c r="A107" s="381" t="s">
        <v>8</v>
      </c>
      <c r="B107" s="384" t="s">
        <v>581</v>
      </c>
      <c r="C107" s="689">
        <f>+C108+C110+C112</f>
        <v>21143000</v>
      </c>
      <c r="D107" s="413">
        <f>+D108+D110+D112</f>
        <v>34096508</v>
      </c>
      <c r="E107" s="396">
        <f>+E108+E110+E112</f>
        <v>11098629</v>
      </c>
    </row>
    <row r="108" spans="1:5" ht="12" customHeight="1" x14ac:dyDescent="0.25">
      <c r="A108" s="376" t="s">
        <v>77</v>
      </c>
      <c r="B108" s="623" t="s">
        <v>158</v>
      </c>
      <c r="C108" s="415">
        <v>11625000</v>
      </c>
      <c r="D108" s="692">
        <v>28267208</v>
      </c>
      <c r="E108" s="693">
        <v>5269329</v>
      </c>
    </row>
    <row r="109" spans="1:5" ht="12" customHeight="1" x14ac:dyDescent="0.25">
      <c r="A109" s="376" t="s">
        <v>78</v>
      </c>
      <c r="B109" s="627" t="s">
        <v>436</v>
      </c>
      <c r="C109" s="415"/>
      <c r="D109" s="692"/>
      <c r="E109" s="693"/>
    </row>
    <row r="110" spans="1:5" x14ac:dyDescent="0.25">
      <c r="A110" s="376" t="s">
        <v>79</v>
      </c>
      <c r="B110" s="627" t="s">
        <v>137</v>
      </c>
      <c r="C110" s="414">
        <v>286000</v>
      </c>
      <c r="D110" s="695">
        <v>5829300</v>
      </c>
      <c r="E110" s="696">
        <v>5829300</v>
      </c>
    </row>
    <row r="111" spans="1:5" ht="12" customHeight="1" x14ac:dyDescent="0.25">
      <c r="A111" s="376" t="s">
        <v>80</v>
      </c>
      <c r="B111" s="627" t="s">
        <v>437</v>
      </c>
      <c r="C111" s="414"/>
      <c r="D111" s="414"/>
      <c r="E111" s="397"/>
    </row>
    <row r="112" spans="1:5" ht="12" customHeight="1" x14ac:dyDescent="0.25">
      <c r="A112" s="376" t="s">
        <v>81</v>
      </c>
      <c r="B112" s="620" t="s">
        <v>160</v>
      </c>
      <c r="C112" s="414">
        <v>9232000</v>
      </c>
      <c r="D112" s="414"/>
      <c r="E112" s="397"/>
    </row>
    <row r="113" spans="1:5" x14ac:dyDescent="0.25">
      <c r="A113" s="376" t="s">
        <v>88</v>
      </c>
      <c r="B113" s="619" t="s">
        <v>438</v>
      </c>
      <c r="C113" s="414"/>
      <c r="D113" s="414"/>
      <c r="E113" s="397"/>
    </row>
    <row r="114" spans="1:5" x14ac:dyDescent="0.25">
      <c r="A114" s="376" t="s">
        <v>90</v>
      </c>
      <c r="B114" s="629" t="s">
        <v>439</v>
      </c>
      <c r="C114" s="414"/>
      <c r="D114" s="414"/>
      <c r="E114" s="397"/>
    </row>
    <row r="115" spans="1:5" ht="12" customHeight="1" x14ac:dyDescent="0.25">
      <c r="A115" s="376" t="s">
        <v>138</v>
      </c>
      <c r="B115" s="623" t="s">
        <v>426</v>
      </c>
      <c r="C115" s="414"/>
      <c r="D115" s="414"/>
      <c r="E115" s="397"/>
    </row>
    <row r="116" spans="1:5" ht="12" customHeight="1" x14ac:dyDescent="0.25">
      <c r="A116" s="376" t="s">
        <v>139</v>
      </c>
      <c r="B116" s="623" t="s">
        <v>440</v>
      </c>
      <c r="C116" s="414"/>
      <c r="D116" s="414"/>
      <c r="E116" s="397"/>
    </row>
    <row r="117" spans="1:5" ht="12" customHeight="1" x14ac:dyDescent="0.25">
      <c r="A117" s="376" t="s">
        <v>140</v>
      </c>
      <c r="B117" s="623" t="s">
        <v>441</v>
      </c>
      <c r="C117" s="414"/>
      <c r="D117" s="414"/>
      <c r="E117" s="397"/>
    </row>
    <row r="118" spans="1:5" s="440" customFormat="1" ht="12" customHeight="1" x14ac:dyDescent="0.2">
      <c r="A118" s="376" t="s">
        <v>442</v>
      </c>
      <c r="B118" s="623" t="s">
        <v>429</v>
      </c>
      <c r="C118" s="414"/>
      <c r="D118" s="414"/>
      <c r="E118" s="397"/>
    </row>
    <row r="119" spans="1:5" ht="12" customHeight="1" x14ac:dyDescent="0.25">
      <c r="A119" s="376" t="s">
        <v>443</v>
      </c>
      <c r="B119" s="623" t="s">
        <v>444</v>
      </c>
      <c r="C119" s="414"/>
      <c r="D119" s="414"/>
      <c r="E119" s="397"/>
    </row>
    <row r="120" spans="1:5" ht="12" customHeight="1" thickBot="1" x14ac:dyDescent="0.3">
      <c r="A120" s="374" t="s">
        <v>445</v>
      </c>
      <c r="B120" s="623" t="s">
        <v>446</v>
      </c>
      <c r="C120" s="416">
        <v>9232000</v>
      </c>
      <c r="D120" s="416"/>
      <c r="E120" s="399"/>
    </row>
    <row r="121" spans="1:5" ht="12" customHeight="1" thickBot="1" x14ac:dyDescent="0.3">
      <c r="A121" s="381" t="s">
        <v>9</v>
      </c>
      <c r="B121" s="599" t="s">
        <v>447</v>
      </c>
      <c r="C121" s="413">
        <v>0</v>
      </c>
      <c r="D121" s="413">
        <f>+D122+D123</f>
        <v>0</v>
      </c>
      <c r="E121" s="396">
        <f>+E122+E123</f>
        <v>0</v>
      </c>
    </row>
    <row r="122" spans="1:5" ht="12" customHeight="1" x14ac:dyDescent="0.25">
      <c r="A122" s="376" t="s">
        <v>60</v>
      </c>
      <c r="B122" s="629" t="s">
        <v>46</v>
      </c>
      <c r="C122" s="415"/>
      <c r="D122" s="415"/>
      <c r="E122" s="398"/>
    </row>
    <row r="123" spans="1:5" ht="12" customHeight="1" thickBot="1" x14ac:dyDescent="0.3">
      <c r="A123" s="377" t="s">
        <v>61</v>
      </c>
      <c r="B123" s="627" t="s">
        <v>47</v>
      </c>
      <c r="C123" s="416"/>
      <c r="D123" s="416"/>
      <c r="E123" s="399"/>
    </row>
    <row r="124" spans="1:5" ht="12" customHeight="1" thickBot="1" x14ac:dyDescent="0.3">
      <c r="A124" s="381" t="s">
        <v>10</v>
      </c>
      <c r="B124" s="599" t="s">
        <v>448</v>
      </c>
      <c r="C124" s="689">
        <f>+C91+C107+C121</f>
        <v>237625000</v>
      </c>
      <c r="D124" s="413">
        <f>+D91+D107+D121</f>
        <v>278487535</v>
      </c>
      <c r="E124" s="396">
        <f>+E91+E107+E121</f>
        <v>255488938</v>
      </c>
    </row>
    <row r="125" spans="1:5" ht="12" customHeight="1" thickBot="1" x14ac:dyDescent="0.3">
      <c r="A125" s="381" t="s">
        <v>11</v>
      </c>
      <c r="B125" s="599" t="s">
        <v>449</v>
      </c>
      <c r="C125" s="689">
        <f>+C126+C127+C128</f>
        <v>9126000</v>
      </c>
      <c r="D125" s="413">
        <f>+D126+D127+D128</f>
        <v>0</v>
      </c>
      <c r="E125" s="396">
        <f>+E126+E127+E128</f>
        <v>0</v>
      </c>
    </row>
    <row r="126" spans="1:5" ht="12" customHeight="1" x14ac:dyDescent="0.25">
      <c r="A126" s="376" t="s">
        <v>64</v>
      </c>
      <c r="B126" s="629" t="s">
        <v>582</v>
      </c>
      <c r="C126" s="414"/>
      <c r="D126" s="414"/>
      <c r="E126" s="397"/>
    </row>
    <row r="127" spans="1:5" ht="12" customHeight="1" x14ac:dyDescent="0.25">
      <c r="A127" s="376" t="s">
        <v>65</v>
      </c>
      <c r="B127" s="629" t="s">
        <v>583</v>
      </c>
      <c r="C127" s="414">
        <v>9126000</v>
      </c>
      <c r="D127" s="414"/>
      <c r="E127" s="397"/>
    </row>
    <row r="128" spans="1:5" ht="12" customHeight="1" thickBot="1" x14ac:dyDescent="0.3">
      <c r="A128" s="374" t="s">
        <v>66</v>
      </c>
      <c r="B128" s="630" t="s">
        <v>584</v>
      </c>
      <c r="C128" s="414"/>
      <c r="D128" s="414"/>
      <c r="E128" s="397"/>
    </row>
    <row r="129" spans="1:9" ht="12" customHeight="1" thickBot="1" x14ac:dyDescent="0.3">
      <c r="A129" s="381" t="s">
        <v>12</v>
      </c>
      <c r="B129" s="599" t="s">
        <v>453</v>
      </c>
      <c r="C129" s="413">
        <v>0</v>
      </c>
      <c r="D129" s="413">
        <f>+D130+D131+D132+D133</f>
        <v>0</v>
      </c>
      <c r="E129" s="396">
        <f>+E130+E131+E132+E133</f>
        <v>0</v>
      </c>
    </row>
    <row r="130" spans="1:9" ht="12" customHeight="1" x14ac:dyDescent="0.25">
      <c r="A130" s="376" t="s">
        <v>67</v>
      </c>
      <c r="B130" s="629" t="s">
        <v>585</v>
      </c>
      <c r="C130" s="414"/>
      <c r="D130" s="414"/>
      <c r="E130" s="397"/>
    </row>
    <row r="131" spans="1:9" ht="12" customHeight="1" x14ac:dyDescent="0.25">
      <c r="A131" s="376" t="s">
        <v>68</v>
      </c>
      <c r="B131" s="629" t="s">
        <v>586</v>
      </c>
      <c r="C131" s="414"/>
      <c r="D131" s="414"/>
      <c r="E131" s="397"/>
    </row>
    <row r="132" spans="1:9" ht="12" customHeight="1" x14ac:dyDescent="0.25">
      <c r="A132" s="376" t="s">
        <v>350</v>
      </c>
      <c r="B132" s="629" t="s">
        <v>587</v>
      </c>
      <c r="C132" s="414"/>
      <c r="D132" s="414"/>
      <c r="E132" s="397"/>
    </row>
    <row r="133" spans="1:9" ht="12" customHeight="1" thickBot="1" x14ac:dyDescent="0.3">
      <c r="A133" s="374" t="s">
        <v>352</v>
      </c>
      <c r="B133" s="630" t="s">
        <v>588</v>
      </c>
      <c r="C133" s="414"/>
      <c r="D133" s="414"/>
      <c r="E133" s="397"/>
    </row>
    <row r="134" spans="1:9" ht="12" customHeight="1" thickBot="1" x14ac:dyDescent="0.3">
      <c r="A134" s="381" t="s">
        <v>13</v>
      </c>
      <c r="B134" s="599" t="s">
        <v>458</v>
      </c>
      <c r="C134" s="701">
        <f>+C135+C136+C137+C138</f>
        <v>2850000</v>
      </c>
      <c r="D134" s="419">
        <f>+D135+D136+D137+D138</f>
        <v>3801859</v>
      </c>
      <c r="E134" s="432">
        <f>+E135+E136+E137+E138</f>
        <v>3801859</v>
      </c>
    </row>
    <row r="135" spans="1:9" ht="12" customHeight="1" x14ac:dyDescent="0.25">
      <c r="A135" s="376" t="s">
        <v>69</v>
      </c>
      <c r="B135" s="629" t="s">
        <v>459</v>
      </c>
      <c r="C135" s="414"/>
      <c r="D135" s="414"/>
      <c r="E135" s="397"/>
    </row>
    <row r="136" spans="1:9" ht="12" customHeight="1" x14ac:dyDescent="0.25">
      <c r="A136" s="376" t="s">
        <v>70</v>
      </c>
      <c r="B136" s="629" t="s">
        <v>460</v>
      </c>
      <c r="C136" s="414">
        <v>2850000</v>
      </c>
      <c r="D136" s="695">
        <v>3801859</v>
      </c>
      <c r="E136" s="696">
        <v>3801859</v>
      </c>
    </row>
    <row r="137" spans="1:9" ht="12" customHeight="1" x14ac:dyDescent="0.25">
      <c r="A137" s="376" t="s">
        <v>359</v>
      </c>
      <c r="B137" s="629" t="s">
        <v>589</v>
      </c>
      <c r="C137" s="414"/>
      <c r="D137" s="414"/>
      <c r="E137" s="397"/>
    </row>
    <row r="138" spans="1:9" ht="12" customHeight="1" thickBot="1" x14ac:dyDescent="0.3">
      <c r="A138" s="374" t="s">
        <v>361</v>
      </c>
      <c r="B138" s="630" t="s">
        <v>504</v>
      </c>
      <c r="C138" s="414"/>
      <c r="D138" s="414"/>
      <c r="E138" s="397"/>
    </row>
    <row r="139" spans="1:9" ht="15" customHeight="1" thickBot="1" x14ac:dyDescent="0.3">
      <c r="A139" s="381" t="s">
        <v>14</v>
      </c>
      <c r="B139" s="599" t="s">
        <v>554</v>
      </c>
      <c r="C139" s="100">
        <v>0</v>
      </c>
      <c r="D139" s="100">
        <f>+D140+D141+D142+D143</f>
        <v>0</v>
      </c>
      <c r="E139" s="365">
        <f>+E140+E141+E142+E143</f>
        <v>0</v>
      </c>
      <c r="F139" s="430"/>
      <c r="G139" s="431"/>
      <c r="H139" s="431"/>
      <c r="I139" s="431"/>
    </row>
    <row r="140" spans="1:9" s="423" customFormat="1" ht="12.95" customHeight="1" x14ac:dyDescent="0.2">
      <c r="A140" s="376" t="s">
        <v>131</v>
      </c>
      <c r="B140" s="629" t="s">
        <v>464</v>
      </c>
      <c r="C140" s="414"/>
      <c r="D140" s="414"/>
      <c r="E140" s="397"/>
    </row>
    <row r="141" spans="1:9" ht="13.5" customHeight="1" x14ac:dyDescent="0.25">
      <c r="A141" s="376" t="s">
        <v>132</v>
      </c>
      <c r="B141" s="629" t="s">
        <v>465</v>
      </c>
      <c r="C141" s="414"/>
      <c r="D141" s="414"/>
      <c r="E141" s="397"/>
    </row>
    <row r="142" spans="1:9" ht="13.5" customHeight="1" x14ac:dyDescent="0.25">
      <c r="A142" s="376" t="s">
        <v>159</v>
      </c>
      <c r="B142" s="629" t="s">
        <v>466</v>
      </c>
      <c r="C142" s="414"/>
      <c r="D142" s="414"/>
      <c r="E142" s="397"/>
    </row>
    <row r="143" spans="1:9" ht="13.5" customHeight="1" thickBot="1" x14ac:dyDescent="0.3">
      <c r="A143" s="376" t="s">
        <v>367</v>
      </c>
      <c r="B143" s="629" t="s">
        <v>467</v>
      </c>
      <c r="C143" s="414"/>
      <c r="D143" s="414"/>
      <c r="E143" s="397"/>
    </row>
    <row r="144" spans="1:9" ht="12.75" customHeight="1" thickBot="1" x14ac:dyDescent="0.3">
      <c r="A144" s="381" t="s">
        <v>15</v>
      </c>
      <c r="B144" s="599" t="s">
        <v>468</v>
      </c>
      <c r="C144" s="716">
        <f>+C125+C129+C134+C139</f>
        <v>11976000</v>
      </c>
      <c r="D144" s="363">
        <f>+D125+D129+D134+D139</f>
        <v>3801859</v>
      </c>
      <c r="E144" s="364">
        <f>+E125+E129+E134+E139</f>
        <v>3801859</v>
      </c>
    </row>
    <row r="145" spans="1:5" ht="13.5" customHeight="1" thickBot="1" x14ac:dyDescent="0.3">
      <c r="A145" s="406" t="s">
        <v>16</v>
      </c>
      <c r="B145" s="631" t="s">
        <v>469</v>
      </c>
      <c r="C145" s="716">
        <f>+C124+C144</f>
        <v>249601000</v>
      </c>
      <c r="D145" s="363">
        <f>+D124+D144</f>
        <v>282289394</v>
      </c>
      <c r="E145" s="364">
        <f>+E124+E144</f>
        <v>259290797</v>
      </c>
    </row>
    <row r="146" spans="1:5" ht="13.5" customHeight="1" x14ac:dyDescent="0.25"/>
    <row r="147" spans="1:5" ht="13.5" customHeight="1" x14ac:dyDescent="0.25"/>
    <row r="148" spans="1:5" ht="7.5" customHeight="1" x14ac:dyDescent="0.25"/>
    <row r="150" spans="1:5" ht="12.75" customHeight="1" x14ac:dyDescent="0.25"/>
    <row r="151" spans="1:5" ht="12.7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</sheetData>
  <mergeCells count="10">
    <mergeCell ref="A88:A89"/>
    <mergeCell ref="B88:B89"/>
    <mergeCell ref="D88:E88"/>
    <mergeCell ref="C88:C89"/>
    <mergeCell ref="A86:E86"/>
    <mergeCell ref="A1:E1"/>
    <mergeCell ref="A3:A4"/>
    <mergeCell ref="B3:B4"/>
    <mergeCell ref="D3:E3"/>
    <mergeCell ref="C3:C4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..............................Önkormányzat
2015. ÉVI ZÁRSZÁMADÁSÁNAK PÉNZÜGYI MÉRLEGE&amp;10
&amp;R&amp;"Times New Roman CE,Félkövér dőlt"&amp;11 1. tájékoztató tábla a ....../2016. (......)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"/>
  <sheetViews>
    <sheetView zoomScaleNormal="100" workbookViewId="0">
      <selection activeCell="P7" sqref="P7"/>
    </sheetView>
  </sheetViews>
  <sheetFormatPr defaultRowHeight="12.75" x14ac:dyDescent="0.2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20" t="s">
        <v>752</v>
      </c>
      <c r="K1" s="748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11" s="124" customFormat="1" ht="26.25" customHeight="1" x14ac:dyDescent="0.2">
      <c r="A2" s="793" t="s">
        <v>59</v>
      </c>
      <c r="B2" s="795" t="s">
        <v>190</v>
      </c>
      <c r="C2" s="795" t="s">
        <v>191</v>
      </c>
      <c r="D2" s="795" t="s">
        <v>192</v>
      </c>
      <c r="E2" s="795" t="str">
        <f>+CONCATENATE(LEFT(ÖSSZEFÜGGÉSEK!A4,4),". évi teljesítés")</f>
        <v>2016. évi teljesítés</v>
      </c>
      <c r="F2" s="121" t="s">
        <v>193</v>
      </c>
      <c r="G2" s="122"/>
      <c r="H2" s="122"/>
      <c r="I2" s="123"/>
      <c r="J2" s="798" t="s">
        <v>194</v>
      </c>
      <c r="K2" s="748"/>
    </row>
    <row r="3" spans="1:11" s="128" customFormat="1" ht="32.25" customHeight="1" thickBot="1" x14ac:dyDescent="0.25">
      <c r="A3" s="794"/>
      <c r="B3" s="796"/>
      <c r="C3" s="796"/>
      <c r="D3" s="797"/>
      <c r="E3" s="797"/>
      <c r="F3" s="125" t="str">
        <f>+CONCATENATE(LEFT(ÖSSZEFÜGGÉSEK!A4,4)+1,".")</f>
        <v>2017.</v>
      </c>
      <c r="G3" s="126" t="str">
        <f>+CONCATENATE(LEFT(ÖSSZEFÜGGÉSEK!A4,4)+2,".")</f>
        <v>2018.</v>
      </c>
      <c r="H3" s="126" t="str">
        <f>+CONCATENATE(LEFT(ÖSSZEFÜGGÉSEK!A4,4)+3,".")</f>
        <v>2019.</v>
      </c>
      <c r="I3" s="127" t="str">
        <f>+CONCATENATE(LEFT(ÖSSZEFÜGGÉSEK!A4,4)+3,". után")</f>
        <v>2019. után</v>
      </c>
      <c r="J3" s="799"/>
      <c r="K3" s="748"/>
    </row>
    <row r="4" spans="1:11" s="130" customFormat="1" ht="14.1" customHeight="1" thickBot="1" x14ac:dyDescent="0.25">
      <c r="A4" s="602" t="s">
        <v>416</v>
      </c>
      <c r="B4" s="129" t="s">
        <v>590</v>
      </c>
      <c r="C4" s="603" t="s">
        <v>418</v>
      </c>
      <c r="D4" s="603" t="s">
        <v>419</v>
      </c>
      <c r="E4" s="603" t="s">
        <v>420</v>
      </c>
      <c r="F4" s="603" t="s">
        <v>497</v>
      </c>
      <c r="G4" s="603" t="s">
        <v>498</v>
      </c>
      <c r="H4" s="603" t="s">
        <v>499</v>
      </c>
      <c r="I4" s="603" t="s">
        <v>500</v>
      </c>
      <c r="J4" s="604" t="s">
        <v>695</v>
      </c>
      <c r="K4" s="748"/>
    </row>
    <row r="5" spans="1:11" ht="33.75" customHeight="1" x14ac:dyDescent="0.2">
      <c r="A5" s="131" t="s">
        <v>7</v>
      </c>
      <c r="B5" s="132" t="s">
        <v>195</v>
      </c>
      <c r="C5" s="133"/>
      <c r="D5" s="134">
        <f t="shared" ref="D5:I5" si="0">SUM(D6:D7)</f>
        <v>0</v>
      </c>
      <c r="E5" s="134">
        <f t="shared" si="0"/>
        <v>0</v>
      </c>
      <c r="F5" s="134">
        <f t="shared" si="0"/>
        <v>0</v>
      </c>
      <c r="G5" s="134">
        <f t="shared" si="0"/>
        <v>0</v>
      </c>
      <c r="H5" s="134">
        <f t="shared" si="0"/>
        <v>0</v>
      </c>
      <c r="I5" s="135">
        <f t="shared" si="0"/>
        <v>0</v>
      </c>
      <c r="J5" s="136">
        <f t="shared" ref="J5:J17" si="1">SUM(F5:I5)</f>
        <v>0</v>
      </c>
      <c r="K5" s="748"/>
    </row>
    <row r="6" spans="1:11" ht="21" customHeight="1" x14ac:dyDescent="0.2">
      <c r="A6" s="137" t="s">
        <v>8</v>
      </c>
      <c r="B6" s="138" t="s">
        <v>196</v>
      </c>
      <c r="C6" s="139"/>
      <c r="D6" s="2"/>
      <c r="E6" s="2"/>
      <c r="F6" s="2"/>
      <c r="G6" s="2"/>
      <c r="H6" s="2"/>
      <c r="I6" s="50"/>
      <c r="J6" s="140">
        <f t="shared" si="1"/>
        <v>0</v>
      </c>
      <c r="K6" s="748"/>
    </row>
    <row r="7" spans="1:11" ht="21" customHeight="1" x14ac:dyDescent="0.2">
      <c r="A7" s="137" t="s">
        <v>9</v>
      </c>
      <c r="B7" s="138" t="s">
        <v>196</v>
      </c>
      <c r="C7" s="139"/>
      <c r="D7" s="2"/>
      <c r="E7" s="2"/>
      <c r="F7" s="2"/>
      <c r="G7" s="2"/>
      <c r="H7" s="2"/>
      <c r="I7" s="50"/>
      <c r="J7" s="140">
        <f t="shared" si="1"/>
        <v>0</v>
      </c>
      <c r="K7" s="748"/>
    </row>
    <row r="8" spans="1:11" ht="36" customHeight="1" x14ac:dyDescent="0.2">
      <c r="A8" s="137" t="s">
        <v>10</v>
      </c>
      <c r="B8" s="141" t="s">
        <v>197</v>
      </c>
      <c r="C8" s="142"/>
      <c r="D8" s="143">
        <f t="shared" ref="D8:I8" si="2">SUM(D9:D10)</f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I8" s="144">
        <f t="shared" si="2"/>
        <v>0</v>
      </c>
      <c r="J8" s="145">
        <f t="shared" si="1"/>
        <v>0</v>
      </c>
      <c r="K8" s="748"/>
    </row>
    <row r="9" spans="1:11" ht="21" customHeight="1" x14ac:dyDescent="0.2">
      <c r="A9" s="137" t="s">
        <v>11</v>
      </c>
      <c r="B9" s="138" t="s">
        <v>196</v>
      </c>
      <c r="C9" s="139"/>
      <c r="D9" s="2"/>
      <c r="E9" s="2"/>
      <c r="F9" s="2"/>
      <c r="G9" s="2"/>
      <c r="H9" s="2"/>
      <c r="I9" s="50"/>
      <c r="J9" s="140">
        <f t="shared" si="1"/>
        <v>0</v>
      </c>
      <c r="K9" s="748"/>
    </row>
    <row r="10" spans="1:11" ht="18" customHeight="1" x14ac:dyDescent="0.2">
      <c r="A10" s="137" t="s">
        <v>12</v>
      </c>
      <c r="B10" s="138" t="s">
        <v>196</v>
      </c>
      <c r="C10" s="139"/>
      <c r="D10" s="2"/>
      <c r="E10" s="2"/>
      <c r="F10" s="2"/>
      <c r="G10" s="2"/>
      <c r="H10" s="2"/>
      <c r="I10" s="50"/>
      <c r="J10" s="140">
        <f t="shared" si="1"/>
        <v>0</v>
      </c>
      <c r="K10" s="748"/>
    </row>
    <row r="11" spans="1:11" ht="21" customHeight="1" x14ac:dyDescent="0.2">
      <c r="A11" s="137" t="s">
        <v>13</v>
      </c>
      <c r="B11" s="146" t="s">
        <v>198</v>
      </c>
      <c r="C11" s="142"/>
      <c r="D11" s="143">
        <f t="shared" ref="D11:I11" si="3">SUM(D12:D12)</f>
        <v>0</v>
      </c>
      <c r="E11" s="143">
        <f t="shared" si="3"/>
        <v>0</v>
      </c>
      <c r="F11" s="143">
        <f t="shared" si="3"/>
        <v>0</v>
      </c>
      <c r="G11" s="143">
        <f t="shared" si="3"/>
        <v>0</v>
      </c>
      <c r="H11" s="143">
        <f t="shared" si="3"/>
        <v>0</v>
      </c>
      <c r="I11" s="144">
        <f t="shared" si="3"/>
        <v>0</v>
      </c>
      <c r="J11" s="145">
        <f t="shared" si="1"/>
        <v>0</v>
      </c>
      <c r="K11" s="748"/>
    </row>
    <row r="12" spans="1:11" ht="21" customHeight="1" x14ac:dyDescent="0.2">
      <c r="A12" s="137" t="s">
        <v>14</v>
      </c>
      <c r="B12" s="138" t="s">
        <v>196</v>
      </c>
      <c r="C12" s="139"/>
      <c r="D12" s="2"/>
      <c r="E12" s="2"/>
      <c r="F12" s="2"/>
      <c r="G12" s="2"/>
      <c r="H12" s="2"/>
      <c r="I12" s="50"/>
      <c r="J12" s="140">
        <f t="shared" si="1"/>
        <v>0</v>
      </c>
      <c r="K12" s="748"/>
    </row>
    <row r="13" spans="1:11" ht="21" customHeight="1" x14ac:dyDescent="0.2">
      <c r="A13" s="137" t="s">
        <v>15</v>
      </c>
      <c r="B13" s="146" t="s">
        <v>199</v>
      </c>
      <c r="C13" s="142"/>
      <c r="D13" s="143">
        <f t="shared" ref="D13:I13" si="4">SUM(D14:D14)</f>
        <v>0</v>
      </c>
      <c r="E13" s="143">
        <f t="shared" si="4"/>
        <v>0</v>
      </c>
      <c r="F13" s="143">
        <f t="shared" si="4"/>
        <v>0</v>
      </c>
      <c r="G13" s="143">
        <f t="shared" si="4"/>
        <v>0</v>
      </c>
      <c r="H13" s="143">
        <f t="shared" si="4"/>
        <v>0</v>
      </c>
      <c r="I13" s="144">
        <f t="shared" si="4"/>
        <v>0</v>
      </c>
      <c r="J13" s="145">
        <f t="shared" si="1"/>
        <v>0</v>
      </c>
      <c r="K13" s="748"/>
    </row>
    <row r="14" spans="1:11" ht="21" customHeight="1" x14ac:dyDescent="0.2">
      <c r="A14" s="137" t="s">
        <v>16</v>
      </c>
      <c r="B14" s="138" t="s">
        <v>196</v>
      </c>
      <c r="C14" s="139"/>
      <c r="D14" s="2"/>
      <c r="E14" s="2"/>
      <c r="F14" s="2"/>
      <c r="G14" s="2"/>
      <c r="H14" s="2"/>
      <c r="I14" s="50"/>
      <c r="J14" s="140">
        <f t="shared" si="1"/>
        <v>0</v>
      </c>
      <c r="K14" s="748"/>
    </row>
    <row r="15" spans="1:11" ht="21" customHeight="1" x14ac:dyDescent="0.2">
      <c r="A15" s="147" t="s">
        <v>17</v>
      </c>
      <c r="B15" s="148" t="s">
        <v>200</v>
      </c>
      <c r="C15" s="149"/>
      <c r="D15" s="150">
        <f t="shared" ref="D15:I15" si="5">SUM(D16:D17)</f>
        <v>0</v>
      </c>
      <c r="E15" s="150">
        <f t="shared" si="5"/>
        <v>0</v>
      </c>
      <c r="F15" s="150">
        <f t="shared" si="5"/>
        <v>0</v>
      </c>
      <c r="G15" s="150">
        <f t="shared" si="5"/>
        <v>0</v>
      </c>
      <c r="H15" s="150">
        <f t="shared" si="5"/>
        <v>0</v>
      </c>
      <c r="I15" s="151">
        <f t="shared" si="5"/>
        <v>0</v>
      </c>
      <c r="J15" s="145">
        <f t="shared" si="1"/>
        <v>0</v>
      </c>
      <c r="K15" s="748"/>
    </row>
    <row r="16" spans="1:11" ht="21" customHeight="1" x14ac:dyDescent="0.2">
      <c r="A16" s="147" t="s">
        <v>18</v>
      </c>
      <c r="B16" s="138" t="s">
        <v>196</v>
      </c>
      <c r="C16" s="139"/>
      <c r="D16" s="2"/>
      <c r="E16" s="2"/>
      <c r="F16" s="2"/>
      <c r="G16" s="2"/>
      <c r="H16" s="2"/>
      <c r="I16" s="50"/>
      <c r="J16" s="140">
        <f t="shared" si="1"/>
        <v>0</v>
      </c>
      <c r="K16" s="748"/>
    </row>
    <row r="17" spans="1:11" ht="21" customHeight="1" thickBot="1" x14ac:dyDescent="0.25">
      <c r="A17" s="147" t="s">
        <v>19</v>
      </c>
      <c r="B17" s="138" t="s">
        <v>196</v>
      </c>
      <c r="C17" s="152"/>
      <c r="D17" s="153"/>
      <c r="E17" s="153"/>
      <c r="F17" s="153"/>
      <c r="G17" s="153"/>
      <c r="H17" s="153"/>
      <c r="I17" s="154"/>
      <c r="J17" s="140">
        <f t="shared" si="1"/>
        <v>0</v>
      </c>
      <c r="K17" s="748"/>
    </row>
    <row r="18" spans="1:11" ht="21" customHeight="1" thickBot="1" x14ac:dyDescent="0.25">
      <c r="A18" s="155" t="s">
        <v>20</v>
      </c>
      <c r="B18" s="156" t="s">
        <v>201</v>
      </c>
      <c r="C18" s="157"/>
      <c r="D18" s="158">
        <f t="shared" ref="D18:J18" si="6">D5+D8+D11+D13+D15</f>
        <v>0</v>
      </c>
      <c r="E18" s="158">
        <f t="shared" si="6"/>
        <v>0</v>
      </c>
      <c r="F18" s="158">
        <f t="shared" si="6"/>
        <v>0</v>
      </c>
      <c r="G18" s="158">
        <f t="shared" si="6"/>
        <v>0</v>
      </c>
      <c r="H18" s="158">
        <f t="shared" si="6"/>
        <v>0</v>
      </c>
      <c r="I18" s="159">
        <f t="shared" si="6"/>
        <v>0</v>
      </c>
      <c r="J18" s="160">
        <f t="shared" si="6"/>
        <v>0</v>
      </c>
      <c r="K18" s="748"/>
    </row>
  </sheetData>
  <mergeCells count="7">
    <mergeCell ref="K1:K18"/>
    <mergeCell ref="A2:A3"/>
    <mergeCell ref="B2:B3"/>
    <mergeCell ref="C2:C3"/>
    <mergeCell ref="D2:D3"/>
    <mergeCell ref="E2:E3"/>
    <mergeCell ref="J2:J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zoomScaleNormal="100" workbookViewId="0">
      <selection activeCell="B25" sqref="B25"/>
    </sheetView>
  </sheetViews>
  <sheetFormatPr defaultRowHeight="12.75" x14ac:dyDescent="0.2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19" customFormat="1" ht="15.75" thickBot="1" x14ac:dyDescent="0.25">
      <c r="A1" s="161"/>
      <c r="H1" s="162" t="s">
        <v>752</v>
      </c>
      <c r="I1" s="800" t="str">
        <f>+CONCATENATE("3. tájékoztató tábla a ......../",LEFT(ÖSSZEFÜGGÉSEK!A4,4)+1,". (........) önkormányzati rendelethez")</f>
        <v>3. tájékoztató tábla a ......../2017. (........) önkormányzati rendelethez</v>
      </c>
    </row>
    <row r="2" spans="1:9" s="124" customFormat="1" ht="26.25" customHeight="1" x14ac:dyDescent="0.2">
      <c r="A2" s="754" t="s">
        <v>59</v>
      </c>
      <c r="B2" s="804" t="s">
        <v>202</v>
      </c>
      <c r="C2" s="754" t="s">
        <v>203</v>
      </c>
      <c r="D2" s="754" t="s">
        <v>204</v>
      </c>
      <c r="E2" s="806" t="str">
        <f>+CONCATENATE("Hitel, kölcsön állomány ",LEFT(ÖSSZEFÜGGÉSEK!A4,4),". dec. 31-én")</f>
        <v>Hitel, kölcsön állomány 2016. dec. 31-én</v>
      </c>
      <c r="F2" s="808" t="s">
        <v>205</v>
      </c>
      <c r="G2" s="809"/>
      <c r="H2" s="801" t="str">
        <f>+CONCATENATE(LEFT(ÖSSZEFÜGGÉSEK!A4,4)+2,". után")</f>
        <v>2018. után</v>
      </c>
      <c r="I2" s="800"/>
    </row>
    <row r="3" spans="1:9" s="128" customFormat="1" ht="40.5" customHeight="1" thickBot="1" x14ac:dyDescent="0.25">
      <c r="A3" s="803"/>
      <c r="B3" s="805"/>
      <c r="C3" s="805"/>
      <c r="D3" s="803"/>
      <c r="E3" s="807"/>
      <c r="F3" s="163" t="str">
        <f>+CONCATENATE(LEFT(ÖSSZEFÜGGÉSEK!A4,4)+1,".")</f>
        <v>2017.</v>
      </c>
      <c r="G3" s="164" t="str">
        <f>+CONCATENATE(LEFT(ÖSSZEFÜGGÉSEK!A4,4)+2,".")</f>
        <v>2018.</v>
      </c>
      <c r="H3" s="802"/>
      <c r="I3" s="800"/>
    </row>
    <row r="4" spans="1:9" s="168" customFormat="1" ht="12.95" customHeight="1" thickBot="1" x14ac:dyDescent="0.25">
      <c r="A4" s="165" t="s">
        <v>416</v>
      </c>
      <c r="B4" s="117" t="s">
        <v>417</v>
      </c>
      <c r="C4" s="117" t="s">
        <v>418</v>
      </c>
      <c r="D4" s="166" t="s">
        <v>419</v>
      </c>
      <c r="E4" s="165" t="s">
        <v>420</v>
      </c>
      <c r="F4" s="166" t="s">
        <v>497</v>
      </c>
      <c r="G4" s="166" t="s">
        <v>498</v>
      </c>
      <c r="H4" s="167" t="s">
        <v>499</v>
      </c>
      <c r="I4" s="800"/>
    </row>
    <row r="5" spans="1:9" ht="22.5" customHeight="1" thickBot="1" x14ac:dyDescent="0.25">
      <c r="A5" s="169" t="s">
        <v>7</v>
      </c>
      <c r="B5" s="170" t="s">
        <v>206</v>
      </c>
      <c r="C5" s="171"/>
      <c r="D5" s="172"/>
      <c r="E5" s="173">
        <f>SUM(E6:E11)</f>
        <v>0</v>
      </c>
      <c r="F5" s="174">
        <f>SUM(F6:F11)</f>
        <v>0</v>
      </c>
      <c r="G5" s="174">
        <f>SUM(G6:G11)</f>
        <v>0</v>
      </c>
      <c r="H5" s="175">
        <f>SUM(H6:H11)</f>
        <v>0</v>
      </c>
      <c r="I5" s="800"/>
    </row>
    <row r="6" spans="1:9" ht="22.5" customHeight="1" x14ac:dyDescent="0.2">
      <c r="A6" s="176" t="s">
        <v>8</v>
      </c>
      <c r="B6" s="177" t="s">
        <v>196</v>
      </c>
      <c r="C6" s="178"/>
      <c r="D6" s="179"/>
      <c r="E6" s="180"/>
      <c r="F6" s="2"/>
      <c r="G6" s="2"/>
      <c r="H6" s="181"/>
      <c r="I6" s="800"/>
    </row>
    <row r="7" spans="1:9" ht="22.5" customHeight="1" x14ac:dyDescent="0.2">
      <c r="A7" s="176" t="s">
        <v>9</v>
      </c>
      <c r="B7" s="177" t="s">
        <v>196</v>
      </c>
      <c r="C7" s="178"/>
      <c r="D7" s="179"/>
      <c r="E7" s="180"/>
      <c r="F7" s="2"/>
      <c r="G7" s="2"/>
      <c r="H7" s="181"/>
      <c r="I7" s="800"/>
    </row>
    <row r="8" spans="1:9" ht="22.5" customHeight="1" x14ac:dyDescent="0.2">
      <c r="A8" s="176" t="s">
        <v>10</v>
      </c>
      <c r="B8" s="177" t="s">
        <v>196</v>
      </c>
      <c r="C8" s="178"/>
      <c r="D8" s="179"/>
      <c r="E8" s="180"/>
      <c r="F8" s="2"/>
      <c r="G8" s="2"/>
      <c r="H8" s="181"/>
      <c r="I8" s="800"/>
    </row>
    <row r="9" spans="1:9" ht="22.5" customHeight="1" x14ac:dyDescent="0.2">
      <c r="A9" s="176" t="s">
        <v>11</v>
      </c>
      <c r="B9" s="177" t="s">
        <v>196</v>
      </c>
      <c r="C9" s="178"/>
      <c r="D9" s="179"/>
      <c r="E9" s="180"/>
      <c r="F9" s="2"/>
      <c r="G9" s="2"/>
      <c r="H9" s="181"/>
      <c r="I9" s="800"/>
    </row>
    <row r="10" spans="1:9" ht="22.5" customHeight="1" x14ac:dyDescent="0.2">
      <c r="A10" s="176" t="s">
        <v>12</v>
      </c>
      <c r="B10" s="177" t="s">
        <v>196</v>
      </c>
      <c r="C10" s="178"/>
      <c r="D10" s="179"/>
      <c r="E10" s="180"/>
      <c r="F10" s="2"/>
      <c r="G10" s="2"/>
      <c r="H10" s="181"/>
      <c r="I10" s="800"/>
    </row>
    <row r="11" spans="1:9" ht="22.5" customHeight="1" thickBot="1" x14ac:dyDescent="0.25">
      <c r="A11" s="176" t="s">
        <v>13</v>
      </c>
      <c r="B11" s="177" t="s">
        <v>196</v>
      </c>
      <c r="C11" s="178"/>
      <c r="D11" s="179"/>
      <c r="E11" s="180"/>
      <c r="F11" s="2"/>
      <c r="G11" s="2"/>
      <c r="H11" s="181"/>
      <c r="I11" s="800"/>
    </row>
    <row r="12" spans="1:9" ht="22.5" customHeight="1" thickBot="1" x14ac:dyDescent="0.25">
      <c r="A12" s="169" t="s">
        <v>14</v>
      </c>
      <c r="B12" s="170" t="s">
        <v>207</v>
      </c>
      <c r="C12" s="182"/>
      <c r="D12" s="183"/>
      <c r="E12" s="173">
        <f>SUM(E13:E18)</f>
        <v>0</v>
      </c>
      <c r="F12" s="174">
        <f>SUM(F13:F18)</f>
        <v>0</v>
      </c>
      <c r="G12" s="174">
        <f>SUM(G13:G18)</f>
        <v>0</v>
      </c>
      <c r="H12" s="175">
        <f>SUM(H13:H18)</f>
        <v>0</v>
      </c>
      <c r="I12" s="800"/>
    </row>
    <row r="13" spans="1:9" ht="22.5" customHeight="1" x14ac:dyDescent="0.2">
      <c r="A13" s="176" t="s">
        <v>15</v>
      </c>
      <c r="B13" s="177" t="s">
        <v>196</v>
      </c>
      <c r="C13" s="178"/>
      <c r="D13" s="179"/>
      <c r="E13" s="180"/>
      <c r="F13" s="2"/>
      <c r="G13" s="2"/>
      <c r="H13" s="181"/>
      <c r="I13" s="800"/>
    </row>
    <row r="14" spans="1:9" ht="22.5" customHeight="1" x14ac:dyDescent="0.2">
      <c r="A14" s="176" t="s">
        <v>16</v>
      </c>
      <c r="B14" s="177" t="s">
        <v>196</v>
      </c>
      <c r="C14" s="178"/>
      <c r="D14" s="179"/>
      <c r="E14" s="180"/>
      <c r="F14" s="2"/>
      <c r="G14" s="2"/>
      <c r="H14" s="181"/>
      <c r="I14" s="800"/>
    </row>
    <row r="15" spans="1:9" ht="22.5" customHeight="1" x14ac:dyDescent="0.2">
      <c r="A15" s="176" t="s">
        <v>17</v>
      </c>
      <c r="B15" s="177" t="s">
        <v>196</v>
      </c>
      <c r="C15" s="178"/>
      <c r="D15" s="179"/>
      <c r="E15" s="180"/>
      <c r="F15" s="2"/>
      <c r="G15" s="2"/>
      <c r="H15" s="181"/>
      <c r="I15" s="800"/>
    </row>
    <row r="16" spans="1:9" ht="22.5" customHeight="1" x14ac:dyDescent="0.2">
      <c r="A16" s="176" t="s">
        <v>18</v>
      </c>
      <c r="B16" s="177" t="s">
        <v>196</v>
      </c>
      <c r="C16" s="178"/>
      <c r="D16" s="179"/>
      <c r="E16" s="180"/>
      <c r="F16" s="2"/>
      <c r="G16" s="2"/>
      <c r="H16" s="181"/>
      <c r="I16" s="800"/>
    </row>
    <row r="17" spans="1:9" ht="22.5" customHeight="1" x14ac:dyDescent="0.2">
      <c r="A17" s="176" t="s">
        <v>19</v>
      </c>
      <c r="B17" s="177" t="s">
        <v>196</v>
      </c>
      <c r="C17" s="178"/>
      <c r="D17" s="179"/>
      <c r="E17" s="180"/>
      <c r="F17" s="2"/>
      <c r="G17" s="2"/>
      <c r="H17" s="181"/>
      <c r="I17" s="800"/>
    </row>
    <row r="18" spans="1:9" ht="22.5" customHeight="1" thickBot="1" x14ac:dyDescent="0.25">
      <c r="A18" s="176" t="s">
        <v>20</v>
      </c>
      <c r="B18" s="177" t="s">
        <v>196</v>
      </c>
      <c r="C18" s="178"/>
      <c r="D18" s="179"/>
      <c r="E18" s="180"/>
      <c r="F18" s="2"/>
      <c r="G18" s="2"/>
      <c r="H18" s="181"/>
      <c r="I18" s="800"/>
    </row>
    <row r="19" spans="1:9" ht="22.5" customHeight="1" thickBot="1" x14ac:dyDescent="0.25">
      <c r="A19" s="169" t="s">
        <v>21</v>
      </c>
      <c r="B19" s="170" t="s">
        <v>696</v>
      </c>
      <c r="C19" s="171"/>
      <c r="D19" s="172"/>
      <c r="E19" s="173">
        <f>E5+E12</f>
        <v>0</v>
      </c>
      <c r="F19" s="174">
        <f>F5+F12</f>
        <v>0</v>
      </c>
      <c r="G19" s="174">
        <f>G5+G12</f>
        <v>0</v>
      </c>
      <c r="H19" s="175">
        <f>H5+H12</f>
        <v>0</v>
      </c>
      <c r="I19" s="800"/>
    </row>
    <row r="20" spans="1:9" ht="20.100000000000001" customHeight="1" x14ac:dyDescent="0.2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selection activeCell="C14" sqref="C14"/>
    </sheetView>
  </sheetViews>
  <sheetFormatPr defaultRowHeight="12.75" x14ac:dyDescent="0.2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 x14ac:dyDescent="0.2">
      <c r="A1" s="820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821"/>
      <c r="C1" s="821"/>
      <c r="D1" s="821"/>
      <c r="E1" s="821"/>
      <c r="F1" s="821"/>
      <c r="G1" s="821"/>
      <c r="H1" s="821"/>
      <c r="I1" s="821"/>
      <c r="J1" s="800" t="str">
        <f>+CONCATENATE("4. tájékoztató tábla a ......../",LEFT(ÖSSZEFÜGGÉSEK!A4,4)+1,". (........) önkormányzati rendelethez")</f>
        <v>4. tájékoztató tábla a ......../2017. (........) önkormányzati rendelethez</v>
      </c>
    </row>
    <row r="2" spans="1:10" ht="14.25" thickBot="1" x14ac:dyDescent="0.3">
      <c r="H2" s="822" t="s">
        <v>781</v>
      </c>
      <c r="I2" s="822"/>
      <c r="J2" s="800"/>
    </row>
    <row r="3" spans="1:10" ht="13.5" thickBot="1" x14ac:dyDescent="0.25">
      <c r="A3" s="823" t="s">
        <v>5</v>
      </c>
      <c r="B3" s="825" t="s">
        <v>208</v>
      </c>
      <c r="C3" s="827" t="s">
        <v>209</v>
      </c>
      <c r="D3" s="829" t="s">
        <v>210</v>
      </c>
      <c r="E3" s="830"/>
      <c r="F3" s="830"/>
      <c r="G3" s="830"/>
      <c r="H3" s="830"/>
      <c r="I3" s="831" t="s">
        <v>211</v>
      </c>
      <c r="J3" s="800"/>
    </row>
    <row r="4" spans="1:10" s="20" customFormat="1" ht="42" customHeight="1" thickBot="1" x14ac:dyDescent="0.25">
      <c r="A4" s="824"/>
      <c r="B4" s="826"/>
      <c r="C4" s="828"/>
      <c r="D4" s="184" t="s">
        <v>212</v>
      </c>
      <c r="E4" s="184" t="s">
        <v>213</v>
      </c>
      <c r="F4" s="184" t="s">
        <v>214</v>
      </c>
      <c r="G4" s="185" t="s">
        <v>215</v>
      </c>
      <c r="H4" s="185" t="s">
        <v>216</v>
      </c>
      <c r="I4" s="832"/>
      <c r="J4" s="800"/>
    </row>
    <row r="5" spans="1:10" s="20" customFormat="1" ht="12" customHeight="1" thickBot="1" x14ac:dyDescent="0.25">
      <c r="A5" s="598" t="s">
        <v>416</v>
      </c>
      <c r="B5" s="186" t="s">
        <v>417</v>
      </c>
      <c r="C5" s="186" t="s">
        <v>418</v>
      </c>
      <c r="D5" s="186" t="s">
        <v>419</v>
      </c>
      <c r="E5" s="186" t="s">
        <v>420</v>
      </c>
      <c r="F5" s="186" t="s">
        <v>497</v>
      </c>
      <c r="G5" s="186" t="s">
        <v>498</v>
      </c>
      <c r="H5" s="186" t="s">
        <v>591</v>
      </c>
      <c r="I5" s="187" t="s">
        <v>592</v>
      </c>
      <c r="J5" s="800"/>
    </row>
    <row r="6" spans="1:10" s="20" customFormat="1" ht="18" customHeight="1" x14ac:dyDescent="0.2">
      <c r="A6" s="810" t="s">
        <v>217</v>
      </c>
      <c r="B6" s="811"/>
      <c r="C6" s="811"/>
      <c r="D6" s="811"/>
      <c r="E6" s="811"/>
      <c r="F6" s="811"/>
      <c r="G6" s="811"/>
      <c r="H6" s="811"/>
      <c r="I6" s="812"/>
      <c r="J6" s="800"/>
    </row>
    <row r="7" spans="1:10" ht="15.95" customHeight="1" x14ac:dyDescent="0.2">
      <c r="A7" s="33" t="s">
        <v>7</v>
      </c>
      <c r="B7" s="31" t="s">
        <v>218</v>
      </c>
      <c r="C7" s="23"/>
      <c r="D7" s="23"/>
      <c r="E7" s="23"/>
      <c r="F7" s="23"/>
      <c r="G7" s="189"/>
      <c r="H7" s="190">
        <f t="shared" ref="H7:H13" si="0">SUM(D7:G7)</f>
        <v>0</v>
      </c>
      <c r="I7" s="34">
        <f t="shared" ref="I7:I13" si="1">C7+H7</f>
        <v>0</v>
      </c>
      <c r="J7" s="800"/>
    </row>
    <row r="8" spans="1:10" ht="22.5" x14ac:dyDescent="0.2">
      <c r="A8" s="33" t="s">
        <v>8</v>
      </c>
      <c r="B8" s="31" t="s">
        <v>151</v>
      </c>
      <c r="C8" s="23"/>
      <c r="D8" s="23"/>
      <c r="E8" s="23"/>
      <c r="F8" s="23"/>
      <c r="G8" s="189"/>
      <c r="H8" s="190">
        <f t="shared" si="0"/>
        <v>0</v>
      </c>
      <c r="I8" s="34">
        <f t="shared" si="1"/>
        <v>0</v>
      </c>
      <c r="J8" s="800"/>
    </row>
    <row r="9" spans="1:10" ht="22.5" x14ac:dyDescent="0.2">
      <c r="A9" s="33" t="s">
        <v>9</v>
      </c>
      <c r="B9" s="31" t="s">
        <v>152</v>
      </c>
      <c r="C9" s="23"/>
      <c r="D9" s="23"/>
      <c r="E9" s="23"/>
      <c r="F9" s="23"/>
      <c r="G9" s="189"/>
      <c r="H9" s="190">
        <f t="shared" si="0"/>
        <v>0</v>
      </c>
      <c r="I9" s="34">
        <f t="shared" si="1"/>
        <v>0</v>
      </c>
      <c r="J9" s="800"/>
    </row>
    <row r="10" spans="1:10" ht="15.95" customHeight="1" x14ac:dyDescent="0.2">
      <c r="A10" s="33" t="s">
        <v>10</v>
      </c>
      <c r="B10" s="31" t="s">
        <v>153</v>
      </c>
      <c r="C10" s="23"/>
      <c r="D10" s="23"/>
      <c r="E10" s="23"/>
      <c r="F10" s="23"/>
      <c r="G10" s="189"/>
      <c r="H10" s="190">
        <f t="shared" si="0"/>
        <v>0</v>
      </c>
      <c r="I10" s="34">
        <f t="shared" si="1"/>
        <v>0</v>
      </c>
      <c r="J10" s="800"/>
    </row>
    <row r="11" spans="1:10" ht="22.5" x14ac:dyDescent="0.2">
      <c r="A11" s="33" t="s">
        <v>11</v>
      </c>
      <c r="B11" s="31" t="s">
        <v>154</v>
      </c>
      <c r="C11" s="23"/>
      <c r="D11" s="23"/>
      <c r="E11" s="23"/>
      <c r="F11" s="23"/>
      <c r="G11" s="189"/>
      <c r="H11" s="190">
        <f t="shared" si="0"/>
        <v>0</v>
      </c>
      <c r="I11" s="34">
        <f t="shared" si="1"/>
        <v>0</v>
      </c>
      <c r="J11" s="800"/>
    </row>
    <row r="12" spans="1:10" ht="15.95" customHeight="1" x14ac:dyDescent="0.2">
      <c r="A12" s="35" t="s">
        <v>12</v>
      </c>
      <c r="B12" s="36" t="s">
        <v>219</v>
      </c>
      <c r="C12" s="24"/>
      <c r="D12" s="24"/>
      <c r="E12" s="24"/>
      <c r="F12" s="24"/>
      <c r="G12" s="191"/>
      <c r="H12" s="190">
        <f t="shared" si="0"/>
        <v>0</v>
      </c>
      <c r="I12" s="34">
        <f t="shared" si="1"/>
        <v>0</v>
      </c>
      <c r="J12" s="800"/>
    </row>
    <row r="13" spans="1:10" ht="15.95" customHeight="1" thickBot="1" x14ac:dyDescent="0.25">
      <c r="A13" s="192" t="s">
        <v>13</v>
      </c>
      <c r="B13" s="193" t="s">
        <v>220</v>
      </c>
      <c r="C13" s="195">
        <v>3903763</v>
      </c>
      <c r="D13" s="195"/>
      <c r="E13" s="195"/>
      <c r="F13" s="195"/>
      <c r="G13" s="196"/>
      <c r="H13" s="190">
        <f t="shared" si="0"/>
        <v>0</v>
      </c>
      <c r="I13" s="34">
        <f t="shared" si="1"/>
        <v>3903763</v>
      </c>
      <c r="J13" s="800"/>
    </row>
    <row r="14" spans="1:10" s="25" customFormat="1" ht="18" customHeight="1" thickBot="1" x14ac:dyDescent="0.25">
      <c r="A14" s="813" t="s">
        <v>221</v>
      </c>
      <c r="B14" s="814"/>
      <c r="C14" s="37">
        <f t="shared" ref="C14:I14" si="2">SUM(C7:C13)</f>
        <v>3903763</v>
      </c>
      <c r="D14" s="37">
        <f>SUM(D7:D13)</f>
        <v>0</v>
      </c>
      <c r="E14" s="37">
        <f t="shared" si="2"/>
        <v>0</v>
      </c>
      <c r="F14" s="37">
        <f t="shared" si="2"/>
        <v>0</v>
      </c>
      <c r="G14" s="197">
        <f t="shared" si="2"/>
        <v>0</v>
      </c>
      <c r="H14" s="197">
        <f t="shared" si="2"/>
        <v>0</v>
      </c>
      <c r="I14" s="38">
        <f t="shared" si="2"/>
        <v>3903763</v>
      </c>
      <c r="J14" s="800"/>
    </row>
    <row r="15" spans="1:10" s="22" customFormat="1" ht="18" customHeight="1" x14ac:dyDescent="0.2">
      <c r="A15" s="815" t="s">
        <v>222</v>
      </c>
      <c r="B15" s="816"/>
      <c r="C15" s="816"/>
      <c r="D15" s="816"/>
      <c r="E15" s="816"/>
      <c r="F15" s="816"/>
      <c r="G15" s="816"/>
      <c r="H15" s="816"/>
      <c r="I15" s="817"/>
      <c r="J15" s="800"/>
    </row>
    <row r="16" spans="1:10" s="22" customFormat="1" x14ac:dyDescent="0.2">
      <c r="A16" s="33" t="s">
        <v>7</v>
      </c>
      <c r="B16" s="31" t="s">
        <v>223</v>
      </c>
      <c r="C16" s="23"/>
      <c r="D16" s="23"/>
      <c r="E16" s="23"/>
      <c r="F16" s="23"/>
      <c r="G16" s="189"/>
      <c r="H16" s="190">
        <f>SUM(D16:G16)</f>
        <v>0</v>
      </c>
      <c r="I16" s="34">
        <f>C16+H16</f>
        <v>0</v>
      </c>
      <c r="J16" s="800"/>
    </row>
    <row r="17" spans="1:10" ht="13.5" thickBot="1" x14ac:dyDescent="0.25">
      <c r="A17" s="192" t="s">
        <v>8</v>
      </c>
      <c r="B17" s="193" t="s">
        <v>220</v>
      </c>
      <c r="C17" s="195"/>
      <c r="D17" s="195"/>
      <c r="E17" s="195"/>
      <c r="F17" s="195"/>
      <c r="G17" s="196"/>
      <c r="H17" s="190">
        <f>SUM(D17:G17)</f>
        <v>0</v>
      </c>
      <c r="I17" s="198">
        <f>C17+H17</f>
        <v>0</v>
      </c>
      <c r="J17" s="800"/>
    </row>
    <row r="18" spans="1:10" ht="15.95" customHeight="1" thickBot="1" x14ac:dyDescent="0.25">
      <c r="A18" s="813" t="s">
        <v>224</v>
      </c>
      <c r="B18" s="814"/>
      <c r="C18" s="37">
        <f t="shared" ref="C18:I18" si="3">SUM(C16:C17)</f>
        <v>0</v>
      </c>
      <c r="D18" s="37">
        <f t="shared" si="3"/>
        <v>0</v>
      </c>
      <c r="E18" s="37">
        <f t="shared" si="3"/>
        <v>0</v>
      </c>
      <c r="F18" s="37">
        <f t="shared" si="3"/>
        <v>0</v>
      </c>
      <c r="G18" s="197">
        <f t="shared" si="3"/>
        <v>0</v>
      </c>
      <c r="H18" s="197">
        <f t="shared" si="3"/>
        <v>0</v>
      </c>
      <c r="I18" s="38">
        <f t="shared" si="3"/>
        <v>0</v>
      </c>
      <c r="J18" s="800"/>
    </row>
    <row r="19" spans="1:10" ht="18" customHeight="1" thickBot="1" x14ac:dyDescent="0.25">
      <c r="A19" s="818" t="s">
        <v>225</v>
      </c>
      <c r="B19" s="819"/>
      <c r="C19" s="199">
        <f t="shared" ref="C19:I19" si="4">C14+C18</f>
        <v>3903763</v>
      </c>
      <c r="D19" s="199">
        <f t="shared" si="4"/>
        <v>0</v>
      </c>
      <c r="E19" s="199">
        <f t="shared" si="4"/>
        <v>0</v>
      </c>
      <c r="F19" s="199">
        <f t="shared" si="4"/>
        <v>0</v>
      </c>
      <c r="G19" s="199">
        <f t="shared" si="4"/>
        <v>0</v>
      </c>
      <c r="H19" s="199">
        <f t="shared" si="4"/>
        <v>0</v>
      </c>
      <c r="I19" s="38">
        <f t="shared" si="4"/>
        <v>3903763</v>
      </c>
      <c r="J19" s="800"/>
    </row>
  </sheetData>
  <mergeCells count="13">
    <mergeCell ref="A6:I6"/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topLeftCell="A16" zoomScaleNormal="100" workbookViewId="0">
      <selection activeCell="D5" sqref="D5"/>
    </sheetView>
  </sheetViews>
  <sheetFormatPr defaultRowHeight="12.75" x14ac:dyDescent="0.2"/>
  <cols>
    <col min="1" max="1" width="5.83203125" style="219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9" customFormat="1" ht="15.75" thickBot="1" x14ac:dyDescent="0.25">
      <c r="A1" s="161"/>
      <c r="D1" s="162" t="s">
        <v>752</v>
      </c>
    </row>
    <row r="2" spans="1:4" s="20" customFormat="1" ht="48" customHeight="1" thickBot="1" x14ac:dyDescent="0.25">
      <c r="A2" s="200" t="s">
        <v>5</v>
      </c>
      <c r="B2" s="184" t="s">
        <v>6</v>
      </c>
      <c r="C2" s="184" t="s">
        <v>226</v>
      </c>
      <c r="D2" s="201" t="s">
        <v>227</v>
      </c>
    </row>
    <row r="3" spans="1:4" s="20" customFormat="1" ht="14.1" customHeight="1" thickBot="1" x14ac:dyDescent="0.25">
      <c r="A3" s="202" t="s">
        <v>416</v>
      </c>
      <c r="B3" s="203" t="s">
        <v>417</v>
      </c>
      <c r="C3" s="203" t="s">
        <v>418</v>
      </c>
      <c r="D3" s="204" t="s">
        <v>419</v>
      </c>
    </row>
    <row r="4" spans="1:4" ht="18" customHeight="1" x14ac:dyDescent="0.2">
      <c r="A4" s="205" t="s">
        <v>7</v>
      </c>
      <c r="B4" s="206" t="s">
        <v>228</v>
      </c>
      <c r="C4" s="207"/>
      <c r="D4" s="208">
        <v>550074</v>
      </c>
    </row>
    <row r="5" spans="1:4" ht="18" customHeight="1" x14ac:dyDescent="0.2">
      <c r="A5" s="209" t="s">
        <v>8</v>
      </c>
      <c r="B5" s="210" t="s">
        <v>229</v>
      </c>
      <c r="C5" s="211"/>
      <c r="D5" s="212"/>
    </row>
    <row r="6" spans="1:4" ht="18" customHeight="1" x14ac:dyDescent="0.2">
      <c r="A6" s="209" t="s">
        <v>9</v>
      </c>
      <c r="B6" s="210" t="s">
        <v>230</v>
      </c>
      <c r="C6" s="211"/>
      <c r="D6" s="212"/>
    </row>
    <row r="7" spans="1:4" ht="18" customHeight="1" x14ac:dyDescent="0.2">
      <c r="A7" s="209" t="s">
        <v>10</v>
      </c>
      <c r="B7" s="210" t="s">
        <v>231</v>
      </c>
      <c r="C7" s="211"/>
      <c r="D7" s="212"/>
    </row>
    <row r="8" spans="1:4" ht="18" customHeight="1" x14ac:dyDescent="0.2">
      <c r="A8" s="213" t="s">
        <v>11</v>
      </c>
      <c r="B8" s="210" t="s">
        <v>232</v>
      </c>
      <c r="C8" s="211"/>
      <c r="D8" s="212"/>
    </row>
    <row r="9" spans="1:4" ht="18" customHeight="1" x14ac:dyDescent="0.2">
      <c r="A9" s="209" t="s">
        <v>12</v>
      </c>
      <c r="B9" s="210" t="s">
        <v>233</v>
      </c>
      <c r="C9" s="211"/>
      <c r="D9" s="212"/>
    </row>
    <row r="10" spans="1:4" ht="18" customHeight="1" x14ac:dyDescent="0.2">
      <c r="A10" s="213" t="s">
        <v>13</v>
      </c>
      <c r="B10" s="214" t="s">
        <v>234</v>
      </c>
      <c r="C10" s="211"/>
      <c r="D10" s="212"/>
    </row>
    <row r="11" spans="1:4" ht="18" customHeight="1" x14ac:dyDescent="0.2">
      <c r="A11" s="213" t="s">
        <v>14</v>
      </c>
      <c r="B11" s="214" t="s">
        <v>235</v>
      </c>
      <c r="C11" s="211"/>
      <c r="D11" s="212"/>
    </row>
    <row r="12" spans="1:4" ht="18" customHeight="1" x14ac:dyDescent="0.2">
      <c r="A12" s="209" t="s">
        <v>15</v>
      </c>
      <c r="B12" s="214" t="s">
        <v>236</v>
      </c>
      <c r="C12" s="211"/>
      <c r="D12" s="212"/>
    </row>
    <row r="13" spans="1:4" ht="18" customHeight="1" x14ac:dyDescent="0.2">
      <c r="A13" s="213" t="s">
        <v>16</v>
      </c>
      <c r="B13" s="214" t="s">
        <v>237</v>
      </c>
      <c r="C13" s="211"/>
      <c r="D13" s="212"/>
    </row>
    <row r="14" spans="1:4" ht="22.5" x14ac:dyDescent="0.2">
      <c r="A14" s="209" t="s">
        <v>17</v>
      </c>
      <c r="B14" s="214" t="s">
        <v>238</v>
      </c>
      <c r="C14" s="211"/>
      <c r="D14" s="212"/>
    </row>
    <row r="15" spans="1:4" ht="18" customHeight="1" x14ac:dyDescent="0.2">
      <c r="A15" s="213" t="s">
        <v>18</v>
      </c>
      <c r="B15" s="210" t="s">
        <v>239</v>
      </c>
      <c r="C15" s="211"/>
      <c r="D15" s="212"/>
    </row>
    <row r="16" spans="1:4" ht="18" customHeight="1" x14ac:dyDescent="0.2">
      <c r="A16" s="209" t="s">
        <v>19</v>
      </c>
      <c r="B16" s="210" t="s">
        <v>240</v>
      </c>
      <c r="C16" s="211"/>
      <c r="D16" s="212"/>
    </row>
    <row r="17" spans="1:4" ht="18" customHeight="1" x14ac:dyDescent="0.2">
      <c r="A17" s="213" t="s">
        <v>20</v>
      </c>
      <c r="B17" s="210" t="s">
        <v>241</v>
      </c>
      <c r="C17" s="211"/>
      <c r="D17" s="212"/>
    </row>
    <row r="18" spans="1:4" ht="18" customHeight="1" x14ac:dyDescent="0.2">
      <c r="A18" s="209" t="s">
        <v>21</v>
      </c>
      <c r="B18" s="210" t="s">
        <v>242</v>
      </c>
      <c r="C18" s="211"/>
      <c r="D18" s="212"/>
    </row>
    <row r="19" spans="1:4" ht="18" customHeight="1" x14ac:dyDescent="0.2">
      <c r="A19" s="213" t="s">
        <v>22</v>
      </c>
      <c r="B19" s="210" t="s">
        <v>243</v>
      </c>
      <c r="C19" s="211"/>
      <c r="D19" s="212"/>
    </row>
    <row r="20" spans="1:4" ht="18" customHeight="1" x14ac:dyDescent="0.2">
      <c r="A20" s="209" t="s">
        <v>23</v>
      </c>
      <c r="B20" s="188"/>
      <c r="C20" s="211"/>
      <c r="D20" s="212"/>
    </row>
    <row r="21" spans="1:4" ht="18" customHeight="1" x14ac:dyDescent="0.2">
      <c r="A21" s="213" t="s">
        <v>24</v>
      </c>
      <c r="B21" s="188"/>
      <c r="C21" s="211"/>
      <c r="D21" s="212"/>
    </row>
    <row r="22" spans="1:4" ht="18" customHeight="1" x14ac:dyDescent="0.2">
      <c r="A22" s="209" t="s">
        <v>25</v>
      </c>
      <c r="B22" s="188"/>
      <c r="C22" s="211"/>
      <c r="D22" s="212"/>
    </row>
    <row r="23" spans="1:4" ht="18" customHeight="1" x14ac:dyDescent="0.2">
      <c r="A23" s="213" t="s">
        <v>26</v>
      </c>
      <c r="B23" s="188"/>
      <c r="C23" s="211"/>
      <c r="D23" s="212"/>
    </row>
    <row r="24" spans="1:4" ht="18" customHeight="1" x14ac:dyDescent="0.2">
      <c r="A24" s="209" t="s">
        <v>27</v>
      </c>
      <c r="B24" s="188"/>
      <c r="C24" s="211"/>
      <c r="D24" s="212"/>
    </row>
    <row r="25" spans="1:4" ht="18" customHeight="1" x14ac:dyDescent="0.2">
      <c r="A25" s="213" t="s">
        <v>28</v>
      </c>
      <c r="B25" s="188"/>
      <c r="C25" s="211"/>
      <c r="D25" s="212"/>
    </row>
    <row r="26" spans="1:4" ht="18" customHeight="1" x14ac:dyDescent="0.2">
      <c r="A26" s="209" t="s">
        <v>29</v>
      </c>
      <c r="B26" s="188"/>
      <c r="C26" s="211"/>
      <c r="D26" s="212"/>
    </row>
    <row r="27" spans="1:4" ht="18" customHeight="1" x14ac:dyDescent="0.2">
      <c r="A27" s="213" t="s">
        <v>30</v>
      </c>
      <c r="B27" s="188"/>
      <c r="C27" s="211"/>
      <c r="D27" s="212"/>
    </row>
    <row r="28" spans="1:4" ht="18" customHeight="1" thickBot="1" x14ac:dyDescent="0.25">
      <c r="A28" s="215" t="s">
        <v>31</v>
      </c>
      <c r="B28" s="194"/>
      <c r="C28" s="216"/>
      <c r="D28" s="217"/>
    </row>
    <row r="29" spans="1:4" ht="18" customHeight="1" thickBot="1" x14ac:dyDescent="0.25">
      <c r="A29" s="312" t="s">
        <v>32</v>
      </c>
      <c r="B29" s="313" t="s">
        <v>40</v>
      </c>
      <c r="C29" s="314">
        <f>+C4+C5+C6+C7+C8+C15+C16+C17+C18+C19+C20+C21+C22+C23+C24+C25+C26+C27+C28</f>
        <v>0</v>
      </c>
      <c r="D29" s="315">
        <f>+D4+D5+D6+D7+D8+D15+D16+D17+D18+D19+D20+D21+D22+D23+D24+D25+D26+D27+D28</f>
        <v>550074</v>
      </c>
    </row>
    <row r="30" spans="1:4" ht="25.5" customHeight="1" x14ac:dyDescent="0.2">
      <c r="A30" s="218"/>
      <c r="B30" s="833" t="s">
        <v>244</v>
      </c>
      <c r="C30" s="833"/>
      <c r="D30" s="833"/>
    </row>
  </sheetData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......../2016.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6"/>
  <sheetViews>
    <sheetView zoomScaleNormal="100" workbookViewId="0">
      <selection activeCell="H13" sqref="H13"/>
    </sheetView>
  </sheetViews>
  <sheetFormatPr defaultRowHeight="12.75" x14ac:dyDescent="0.2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220"/>
      <c r="D1" s="220"/>
      <c r="E1" s="220" t="s">
        <v>781</v>
      </c>
    </row>
    <row r="2" spans="1:5" ht="42.75" customHeight="1" thickBot="1" x14ac:dyDescent="0.25">
      <c r="A2" s="221" t="s">
        <v>59</v>
      </c>
      <c r="B2" s="222" t="s">
        <v>245</v>
      </c>
      <c r="C2" s="222" t="s">
        <v>246</v>
      </c>
      <c r="D2" s="223" t="s">
        <v>782</v>
      </c>
      <c r="E2" s="224" t="s">
        <v>783</v>
      </c>
    </row>
    <row r="3" spans="1:5" ht="15.95" customHeight="1" x14ac:dyDescent="0.2">
      <c r="A3" s="225" t="s">
        <v>7</v>
      </c>
      <c r="B3" s="226" t="s">
        <v>747</v>
      </c>
      <c r="C3" s="226" t="s">
        <v>786</v>
      </c>
      <c r="D3" s="227">
        <v>1000000</v>
      </c>
      <c r="E3" s="228">
        <v>698630</v>
      </c>
    </row>
    <row r="4" spans="1:5" ht="15.95" customHeight="1" x14ac:dyDescent="0.2">
      <c r="A4" s="229" t="s">
        <v>8</v>
      </c>
      <c r="B4" s="230" t="s">
        <v>748</v>
      </c>
      <c r="C4" s="230" t="s">
        <v>786</v>
      </c>
      <c r="D4" s="231">
        <v>240000</v>
      </c>
      <c r="E4" s="232">
        <v>240000</v>
      </c>
    </row>
    <row r="5" spans="1:5" ht="15.95" customHeight="1" x14ac:dyDescent="0.2">
      <c r="A5" s="229" t="s">
        <v>9</v>
      </c>
      <c r="B5" s="230" t="s">
        <v>787</v>
      </c>
      <c r="C5" s="230" t="s">
        <v>786</v>
      </c>
      <c r="D5" s="231">
        <v>200000</v>
      </c>
      <c r="E5" s="232">
        <v>5002</v>
      </c>
    </row>
    <row r="6" spans="1:5" ht="15.95" customHeight="1" x14ac:dyDescent="0.2">
      <c r="A6" s="229" t="s">
        <v>10</v>
      </c>
      <c r="B6" s="230" t="s">
        <v>788</v>
      </c>
      <c r="C6" s="230" t="s">
        <v>786</v>
      </c>
      <c r="D6" s="231"/>
      <c r="E6" s="232">
        <v>105000</v>
      </c>
    </row>
    <row r="7" spans="1:5" ht="15.95" customHeight="1" x14ac:dyDescent="0.2">
      <c r="A7" s="229" t="s">
        <v>11</v>
      </c>
      <c r="B7" s="230" t="s">
        <v>789</v>
      </c>
      <c r="C7" s="230" t="s">
        <v>786</v>
      </c>
      <c r="D7" s="231"/>
      <c r="E7" s="232">
        <v>120000</v>
      </c>
    </row>
    <row r="8" spans="1:5" ht="15.95" customHeight="1" x14ac:dyDescent="0.2">
      <c r="A8" s="229" t="s">
        <v>12</v>
      </c>
      <c r="B8" s="230"/>
      <c r="C8" s="230"/>
      <c r="D8" s="231"/>
      <c r="E8" s="232"/>
    </row>
    <row r="9" spans="1:5" ht="15.95" customHeight="1" x14ac:dyDescent="0.2">
      <c r="A9" s="229" t="s">
        <v>13</v>
      </c>
      <c r="B9" s="230"/>
      <c r="C9" s="230"/>
      <c r="D9" s="231"/>
      <c r="E9" s="232"/>
    </row>
    <row r="10" spans="1:5" ht="15.95" customHeight="1" x14ac:dyDescent="0.2">
      <c r="A10" s="229" t="s">
        <v>14</v>
      </c>
      <c r="B10" s="230"/>
      <c r="C10" s="230"/>
      <c r="D10" s="231"/>
      <c r="E10" s="232"/>
    </row>
    <row r="11" spans="1:5" ht="15.95" customHeight="1" x14ac:dyDescent="0.2">
      <c r="A11" s="229" t="s">
        <v>15</v>
      </c>
      <c r="B11" s="230"/>
      <c r="C11" s="230"/>
      <c r="D11" s="231"/>
      <c r="E11" s="232"/>
    </row>
    <row r="12" spans="1:5" ht="15.95" customHeight="1" x14ac:dyDescent="0.2">
      <c r="A12" s="229" t="s">
        <v>16</v>
      </c>
      <c r="B12" s="230"/>
      <c r="C12" s="230"/>
      <c r="D12" s="231"/>
      <c r="E12" s="232"/>
    </row>
    <row r="13" spans="1:5" ht="15.95" customHeight="1" x14ac:dyDescent="0.2">
      <c r="A13" s="229" t="s">
        <v>17</v>
      </c>
      <c r="B13" s="230"/>
      <c r="C13" s="230"/>
      <c r="D13" s="231"/>
      <c r="E13" s="232"/>
    </row>
    <row r="14" spans="1:5" ht="15.95" customHeight="1" x14ac:dyDescent="0.2">
      <c r="A14" s="229" t="s">
        <v>18</v>
      </c>
      <c r="B14" s="230"/>
      <c r="C14" s="230"/>
      <c r="D14" s="231"/>
      <c r="E14" s="232"/>
    </row>
    <row r="15" spans="1:5" ht="15.95" customHeight="1" x14ac:dyDescent="0.2">
      <c r="A15" s="229" t="s">
        <v>19</v>
      </c>
      <c r="B15" s="230"/>
      <c r="C15" s="230"/>
      <c r="D15" s="231"/>
      <c r="E15" s="232"/>
    </row>
    <row r="16" spans="1:5" ht="15.95" customHeight="1" x14ac:dyDescent="0.2">
      <c r="A16" s="229" t="s">
        <v>20</v>
      </c>
      <c r="B16" s="230"/>
      <c r="C16" s="230"/>
      <c r="D16" s="231"/>
      <c r="E16" s="232"/>
    </row>
    <row r="17" spans="1:5" ht="15.95" customHeight="1" x14ac:dyDescent="0.2">
      <c r="A17" s="229" t="s">
        <v>21</v>
      </c>
      <c r="B17" s="230"/>
      <c r="C17" s="230"/>
      <c r="D17" s="231"/>
      <c r="E17" s="232"/>
    </row>
    <row r="18" spans="1:5" ht="15.95" customHeight="1" x14ac:dyDescent="0.2">
      <c r="A18" s="229" t="s">
        <v>22</v>
      </c>
      <c r="B18" s="230"/>
      <c r="C18" s="230"/>
      <c r="D18" s="231"/>
      <c r="E18" s="232"/>
    </row>
    <row r="19" spans="1:5" ht="15.95" customHeight="1" x14ac:dyDescent="0.2">
      <c r="A19" s="229" t="s">
        <v>23</v>
      </c>
      <c r="B19" s="230"/>
      <c r="C19" s="230"/>
      <c r="D19" s="231"/>
      <c r="E19" s="232"/>
    </row>
    <row r="20" spans="1:5" ht="15.95" customHeight="1" x14ac:dyDescent="0.2">
      <c r="A20" s="229" t="s">
        <v>24</v>
      </c>
      <c r="B20" s="230"/>
      <c r="C20" s="230"/>
      <c r="D20" s="231"/>
      <c r="E20" s="232"/>
    </row>
    <row r="21" spans="1:5" ht="15.95" customHeight="1" x14ac:dyDescent="0.2">
      <c r="A21" s="229" t="s">
        <v>25</v>
      </c>
      <c r="B21" s="230"/>
      <c r="C21" s="230"/>
      <c r="D21" s="231"/>
      <c r="E21" s="232"/>
    </row>
    <row r="22" spans="1:5" ht="15.95" customHeight="1" x14ac:dyDescent="0.2">
      <c r="A22" s="229" t="s">
        <v>26</v>
      </c>
      <c r="B22" s="230"/>
      <c r="C22" s="230"/>
      <c r="D22" s="231"/>
      <c r="E22" s="232"/>
    </row>
    <row r="23" spans="1:5" ht="15.95" customHeight="1" x14ac:dyDescent="0.2">
      <c r="A23" s="229" t="s">
        <v>27</v>
      </c>
      <c r="B23" s="230"/>
      <c r="C23" s="230"/>
      <c r="D23" s="231"/>
      <c r="E23" s="232"/>
    </row>
    <row r="24" spans="1:5" ht="15.95" customHeight="1" x14ac:dyDescent="0.2">
      <c r="A24" s="229" t="s">
        <v>28</v>
      </c>
      <c r="B24" s="230"/>
      <c r="C24" s="230"/>
      <c r="D24" s="231"/>
      <c r="E24" s="232"/>
    </row>
    <row r="25" spans="1:5" ht="15.95" customHeight="1" x14ac:dyDescent="0.2">
      <c r="A25" s="229" t="s">
        <v>29</v>
      </c>
      <c r="B25" s="230"/>
      <c r="C25" s="230"/>
      <c r="D25" s="231"/>
      <c r="E25" s="232"/>
    </row>
    <row r="26" spans="1:5" ht="15.95" customHeight="1" x14ac:dyDescent="0.2">
      <c r="A26" s="229" t="s">
        <v>30</v>
      </c>
      <c r="B26" s="230"/>
      <c r="C26" s="230"/>
      <c r="D26" s="231"/>
      <c r="E26" s="232"/>
    </row>
    <row r="27" spans="1:5" ht="15.95" customHeight="1" x14ac:dyDescent="0.2">
      <c r="A27" s="229" t="s">
        <v>31</v>
      </c>
      <c r="B27" s="230"/>
      <c r="C27" s="230"/>
      <c r="D27" s="231"/>
      <c r="E27" s="232"/>
    </row>
    <row r="28" spans="1:5" ht="15.95" customHeight="1" x14ac:dyDescent="0.2">
      <c r="A28" s="229" t="s">
        <v>32</v>
      </c>
      <c r="B28" s="230"/>
      <c r="C28" s="230"/>
      <c r="D28" s="231"/>
      <c r="E28" s="232"/>
    </row>
    <row r="29" spans="1:5" ht="15.95" customHeight="1" x14ac:dyDescent="0.2">
      <c r="A29" s="229" t="s">
        <v>33</v>
      </c>
      <c r="B29" s="230"/>
      <c r="C29" s="230"/>
      <c r="D29" s="231"/>
      <c r="E29" s="232"/>
    </row>
    <row r="30" spans="1:5" ht="15.95" customHeight="1" x14ac:dyDescent="0.2">
      <c r="A30" s="229" t="s">
        <v>34</v>
      </c>
      <c r="B30" s="230"/>
      <c r="C30" s="230"/>
      <c r="D30" s="231"/>
      <c r="E30" s="232"/>
    </row>
    <row r="31" spans="1:5" ht="15.95" customHeight="1" x14ac:dyDescent="0.2">
      <c r="A31" s="229" t="s">
        <v>35</v>
      </c>
      <c r="B31" s="230"/>
      <c r="C31" s="230"/>
      <c r="D31" s="231"/>
      <c r="E31" s="232"/>
    </row>
    <row r="32" spans="1:5" ht="15.95" customHeight="1" x14ac:dyDescent="0.2">
      <c r="A32" s="229" t="s">
        <v>91</v>
      </c>
      <c r="B32" s="230"/>
      <c r="C32" s="230"/>
      <c r="D32" s="231"/>
      <c r="E32" s="232"/>
    </row>
    <row r="33" spans="1:5" ht="15.95" customHeight="1" x14ac:dyDescent="0.2">
      <c r="A33" s="229" t="s">
        <v>189</v>
      </c>
      <c r="B33" s="230"/>
      <c r="C33" s="230"/>
      <c r="D33" s="231"/>
      <c r="E33" s="232"/>
    </row>
    <row r="34" spans="1:5" ht="15.95" customHeight="1" x14ac:dyDescent="0.2">
      <c r="A34" s="229" t="s">
        <v>247</v>
      </c>
      <c r="B34" s="230"/>
      <c r="C34" s="230"/>
      <c r="D34" s="231"/>
      <c r="E34" s="232"/>
    </row>
    <row r="35" spans="1:5" ht="15.95" customHeight="1" thickBot="1" x14ac:dyDescent="0.25">
      <c r="A35" s="233" t="s">
        <v>248</v>
      </c>
      <c r="B35" s="234"/>
      <c r="C35" s="234"/>
      <c r="D35" s="235"/>
      <c r="E35" s="236"/>
    </row>
    <row r="36" spans="1:5" ht="15.95" customHeight="1" thickBot="1" x14ac:dyDescent="0.25">
      <c r="A36" s="834" t="s">
        <v>40</v>
      </c>
      <c r="B36" s="835"/>
      <c r="C36" s="237"/>
      <c r="D36" s="238">
        <f>SUM(D3:D35)</f>
        <v>1440000</v>
      </c>
      <c r="E36" s="239">
        <f>SUM(E3:E35)</f>
        <v>1168632</v>
      </c>
    </row>
  </sheetData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2015. évi céljelleggel juttatott támogatások felhasználásáról&amp;R&amp;"Times New Roman CE,Félkövér dőlt"&amp;11 6. tájékoztató tábla a ......../2016. (........)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3"/>
  <sheetViews>
    <sheetView topLeftCell="A7" zoomScaleNormal="100" zoomScaleSheetLayoutView="120" workbookViewId="0">
      <selection activeCell="C38" sqref="C38"/>
    </sheetView>
  </sheetViews>
  <sheetFormatPr defaultColWidth="12" defaultRowHeight="15.75" x14ac:dyDescent="0.25"/>
  <cols>
    <col min="1" max="1" width="67.1640625" style="632" customWidth="1"/>
    <col min="2" max="2" width="6.1640625" style="633" customWidth="1"/>
    <col min="3" max="4" width="12.1640625" style="632" customWidth="1"/>
    <col min="5" max="5" width="12.1640625" style="657" customWidth="1"/>
    <col min="6" max="16384" width="12" style="632"/>
  </cols>
  <sheetData>
    <row r="1" spans="1:5" ht="49.5" customHeight="1" x14ac:dyDescent="0.25">
      <c r="A1" s="837" t="str">
        <f>+CONCATENATE("VAGYONKIMUTATÁS",CHAR(10),"a könyvviteli mérlegben értékkel szereplő eszközökről",CHAR(10),LEFT(ÖSSZEFÜGGÉSEK!A4,4),".")</f>
        <v>VAGYONKIMUTATÁS
a könyvviteli mérlegben értékkel szereplő eszközökről
2016.</v>
      </c>
      <c r="B1" s="838"/>
      <c r="C1" s="838"/>
      <c r="D1" s="838"/>
      <c r="E1" s="838"/>
    </row>
    <row r="2" spans="1:5" ht="16.5" thickBot="1" x14ac:dyDescent="0.3">
      <c r="C2" s="839" t="s">
        <v>778</v>
      </c>
      <c r="D2" s="839"/>
      <c r="E2" s="839"/>
    </row>
    <row r="3" spans="1:5" ht="15.75" customHeight="1" x14ac:dyDescent="0.25">
      <c r="A3" s="840" t="s">
        <v>249</v>
      </c>
      <c r="B3" s="843" t="s">
        <v>250</v>
      </c>
      <c r="C3" s="846" t="s">
        <v>251</v>
      </c>
      <c r="D3" s="846" t="s">
        <v>252</v>
      </c>
      <c r="E3" s="848" t="s">
        <v>253</v>
      </c>
    </row>
    <row r="4" spans="1:5" ht="11.25" customHeight="1" x14ac:dyDescent="0.25">
      <c r="A4" s="841"/>
      <c r="B4" s="844"/>
      <c r="C4" s="847"/>
      <c r="D4" s="847"/>
      <c r="E4" s="849"/>
    </row>
    <row r="5" spans="1:5" x14ac:dyDescent="0.25">
      <c r="A5" s="842"/>
      <c r="B5" s="845"/>
      <c r="C5" s="850" t="s">
        <v>254</v>
      </c>
      <c r="D5" s="850"/>
      <c r="E5" s="851"/>
    </row>
    <row r="6" spans="1:5" s="637" customFormat="1" ht="16.5" thickBot="1" x14ac:dyDescent="0.25">
      <c r="A6" s="634" t="s">
        <v>655</v>
      </c>
      <c r="B6" s="635" t="s">
        <v>417</v>
      </c>
      <c r="C6" s="635" t="s">
        <v>418</v>
      </c>
      <c r="D6" s="635" t="s">
        <v>419</v>
      </c>
      <c r="E6" s="636" t="s">
        <v>420</v>
      </c>
    </row>
    <row r="7" spans="1:5" s="642" customFormat="1" x14ac:dyDescent="0.2">
      <c r="A7" s="638" t="s">
        <v>593</v>
      </c>
      <c r="B7" s="639" t="s">
        <v>255</v>
      </c>
      <c r="C7" s="640">
        <v>7435500</v>
      </c>
      <c r="D7" s="640">
        <v>0</v>
      </c>
      <c r="E7" s="641"/>
    </row>
    <row r="8" spans="1:5" s="642" customFormat="1" x14ac:dyDescent="0.2">
      <c r="A8" s="643" t="s">
        <v>594</v>
      </c>
      <c r="B8" s="255" t="s">
        <v>256</v>
      </c>
      <c r="C8" s="644">
        <f>+C9+C14+C19+C24+C29</f>
        <v>905594688</v>
      </c>
      <c r="D8" s="644">
        <f>+D9+D14+D19+D24+D29</f>
        <v>689727704</v>
      </c>
      <c r="E8" s="645">
        <f>+E9+E14+E19+E24+E29</f>
        <v>0</v>
      </c>
    </row>
    <row r="9" spans="1:5" s="642" customFormat="1" x14ac:dyDescent="0.2">
      <c r="A9" s="643" t="s">
        <v>595</v>
      </c>
      <c r="B9" s="255" t="s">
        <v>257</v>
      </c>
      <c r="C9" s="644">
        <f>+C10+C11+C12+C13</f>
        <v>815931360</v>
      </c>
      <c r="D9" s="644">
        <f>+D10+D11+D12+D13</f>
        <v>665406486</v>
      </c>
      <c r="E9" s="645">
        <f>+E10+E11+E12+E13</f>
        <v>0</v>
      </c>
    </row>
    <row r="10" spans="1:5" s="642" customFormat="1" x14ac:dyDescent="0.2">
      <c r="A10" s="646" t="s">
        <v>596</v>
      </c>
      <c r="B10" s="255" t="s">
        <v>258</v>
      </c>
      <c r="C10" s="243">
        <v>71221900</v>
      </c>
      <c r="D10" s="243">
        <v>49945470</v>
      </c>
      <c r="E10" s="647"/>
    </row>
    <row r="11" spans="1:5" s="642" customFormat="1" ht="26.25" customHeight="1" x14ac:dyDescent="0.2">
      <c r="A11" s="646" t="s">
        <v>597</v>
      </c>
      <c r="B11" s="255" t="s">
        <v>259</v>
      </c>
      <c r="C11" s="241"/>
      <c r="D11" s="241"/>
      <c r="E11" s="242"/>
    </row>
    <row r="12" spans="1:5" s="642" customFormat="1" ht="22.5" x14ac:dyDescent="0.2">
      <c r="A12" s="646" t="s">
        <v>598</v>
      </c>
      <c r="B12" s="255" t="s">
        <v>260</v>
      </c>
      <c r="C12" s="241">
        <v>682408513</v>
      </c>
      <c r="D12" s="241">
        <v>561284266</v>
      </c>
      <c r="E12" s="242"/>
    </row>
    <row r="13" spans="1:5" s="642" customFormat="1" x14ac:dyDescent="0.2">
      <c r="A13" s="646" t="s">
        <v>599</v>
      </c>
      <c r="B13" s="255" t="s">
        <v>261</v>
      </c>
      <c r="C13" s="241">
        <v>62300947</v>
      </c>
      <c r="D13" s="241">
        <v>54176750</v>
      </c>
      <c r="E13" s="242"/>
    </row>
    <row r="14" spans="1:5" s="642" customFormat="1" x14ac:dyDescent="0.2">
      <c r="A14" s="643" t="s">
        <v>600</v>
      </c>
      <c r="B14" s="255" t="s">
        <v>262</v>
      </c>
      <c r="C14" s="648">
        <f>+C15+C16+C17+C18</f>
        <v>89663328</v>
      </c>
      <c r="D14" s="648">
        <f>+D15+D16+D17+D18</f>
        <v>24321218</v>
      </c>
      <c r="E14" s="649">
        <f>+E15+E16+E17+E18</f>
        <v>0</v>
      </c>
    </row>
    <row r="15" spans="1:5" s="642" customFormat="1" x14ac:dyDescent="0.2">
      <c r="A15" s="646" t="s">
        <v>601</v>
      </c>
      <c r="B15" s="255" t="s">
        <v>263</v>
      </c>
      <c r="C15" s="241"/>
      <c r="D15" s="241"/>
      <c r="E15" s="242"/>
    </row>
    <row r="16" spans="1:5" s="642" customFormat="1" ht="22.5" x14ac:dyDescent="0.2">
      <c r="A16" s="646" t="s">
        <v>602</v>
      </c>
      <c r="B16" s="255" t="s">
        <v>16</v>
      </c>
      <c r="C16" s="241"/>
      <c r="D16" s="241"/>
      <c r="E16" s="242"/>
    </row>
    <row r="17" spans="1:5" s="642" customFormat="1" x14ac:dyDescent="0.2">
      <c r="A17" s="646" t="s">
        <v>603</v>
      </c>
      <c r="B17" s="255" t="s">
        <v>17</v>
      </c>
      <c r="C17" s="241">
        <v>89663328</v>
      </c>
      <c r="D17" s="241">
        <v>24321218</v>
      </c>
      <c r="E17" s="242"/>
    </row>
    <row r="18" spans="1:5" s="642" customFormat="1" x14ac:dyDescent="0.2">
      <c r="A18" s="646" t="s">
        <v>604</v>
      </c>
      <c r="B18" s="255" t="s">
        <v>18</v>
      </c>
      <c r="C18" s="241"/>
      <c r="D18" s="241"/>
      <c r="E18" s="242"/>
    </row>
    <row r="19" spans="1:5" s="642" customFormat="1" x14ac:dyDescent="0.2">
      <c r="A19" s="643" t="s">
        <v>605</v>
      </c>
      <c r="B19" s="255" t="s">
        <v>19</v>
      </c>
      <c r="C19" s="648">
        <f>+C20+C21+C22+C23</f>
        <v>0</v>
      </c>
      <c r="D19" s="648">
        <f>+D20+D21+D22+D23</f>
        <v>0</v>
      </c>
      <c r="E19" s="649">
        <f>+E20+E21+E22+E23</f>
        <v>0</v>
      </c>
    </row>
    <row r="20" spans="1:5" s="642" customFormat="1" x14ac:dyDescent="0.2">
      <c r="A20" s="646" t="s">
        <v>606</v>
      </c>
      <c r="B20" s="255" t="s">
        <v>20</v>
      </c>
      <c r="C20" s="241"/>
      <c r="D20" s="241"/>
      <c r="E20" s="242"/>
    </row>
    <row r="21" spans="1:5" s="642" customFormat="1" x14ac:dyDescent="0.2">
      <c r="A21" s="646" t="s">
        <v>607</v>
      </c>
      <c r="B21" s="255" t="s">
        <v>21</v>
      </c>
      <c r="C21" s="241"/>
      <c r="D21" s="241"/>
      <c r="E21" s="242"/>
    </row>
    <row r="22" spans="1:5" s="642" customFormat="1" x14ac:dyDescent="0.2">
      <c r="A22" s="646" t="s">
        <v>608</v>
      </c>
      <c r="B22" s="255" t="s">
        <v>22</v>
      </c>
      <c r="C22" s="241"/>
      <c r="D22" s="241"/>
      <c r="E22" s="242"/>
    </row>
    <row r="23" spans="1:5" s="642" customFormat="1" x14ac:dyDescent="0.2">
      <c r="A23" s="646" t="s">
        <v>609</v>
      </c>
      <c r="B23" s="255" t="s">
        <v>23</v>
      </c>
      <c r="C23" s="241"/>
      <c r="D23" s="241"/>
      <c r="E23" s="242"/>
    </row>
    <row r="24" spans="1:5" s="642" customFormat="1" x14ac:dyDescent="0.2">
      <c r="A24" s="643" t="s">
        <v>610</v>
      </c>
      <c r="B24" s="255" t="s">
        <v>24</v>
      </c>
      <c r="C24" s="648">
        <f>+C25+C26+C27+C28</f>
        <v>0</v>
      </c>
      <c r="D24" s="648">
        <f>+D25+D26+D27+D28</f>
        <v>0</v>
      </c>
      <c r="E24" s="649">
        <f>+E25+E26+E27+E28</f>
        <v>0</v>
      </c>
    </row>
    <row r="25" spans="1:5" s="642" customFormat="1" x14ac:dyDescent="0.2">
      <c r="A25" s="646" t="s">
        <v>611</v>
      </c>
      <c r="B25" s="255" t="s">
        <v>25</v>
      </c>
      <c r="C25" s="241"/>
      <c r="D25" s="241"/>
      <c r="E25" s="242"/>
    </row>
    <row r="26" spans="1:5" s="642" customFormat="1" x14ac:dyDescent="0.2">
      <c r="A26" s="646" t="s">
        <v>612</v>
      </c>
      <c r="B26" s="255" t="s">
        <v>26</v>
      </c>
      <c r="C26" s="241"/>
      <c r="D26" s="241"/>
      <c r="E26" s="242"/>
    </row>
    <row r="27" spans="1:5" s="642" customFormat="1" x14ac:dyDescent="0.2">
      <c r="A27" s="646" t="s">
        <v>613</v>
      </c>
      <c r="B27" s="255" t="s">
        <v>27</v>
      </c>
      <c r="C27" s="241"/>
      <c r="D27" s="241"/>
      <c r="E27" s="242"/>
    </row>
    <row r="28" spans="1:5" s="642" customFormat="1" x14ac:dyDescent="0.2">
      <c r="A28" s="646" t="s">
        <v>614</v>
      </c>
      <c r="B28" s="255" t="s">
        <v>28</v>
      </c>
      <c r="C28" s="241"/>
      <c r="D28" s="241"/>
      <c r="E28" s="242"/>
    </row>
    <row r="29" spans="1:5" s="642" customFormat="1" x14ac:dyDescent="0.2">
      <c r="A29" s="643" t="s">
        <v>615</v>
      </c>
      <c r="B29" s="255" t="s">
        <v>29</v>
      </c>
      <c r="C29" s="648">
        <f>+C30+C31+C32+C33</f>
        <v>0</v>
      </c>
      <c r="D29" s="648">
        <f>+D30+D31+D32+D33</f>
        <v>0</v>
      </c>
      <c r="E29" s="649">
        <f>+E30+E31+E32+E33</f>
        <v>0</v>
      </c>
    </row>
    <row r="30" spans="1:5" s="642" customFormat="1" x14ac:dyDescent="0.2">
      <c r="A30" s="646" t="s">
        <v>616</v>
      </c>
      <c r="B30" s="255" t="s">
        <v>30</v>
      </c>
      <c r="C30" s="241"/>
      <c r="D30" s="241"/>
      <c r="E30" s="242"/>
    </row>
    <row r="31" spans="1:5" s="642" customFormat="1" ht="22.5" x14ac:dyDescent="0.2">
      <c r="A31" s="646" t="s">
        <v>617</v>
      </c>
      <c r="B31" s="255" t="s">
        <v>31</v>
      </c>
      <c r="C31" s="241"/>
      <c r="D31" s="241"/>
      <c r="E31" s="242"/>
    </row>
    <row r="32" spans="1:5" s="642" customFormat="1" x14ac:dyDescent="0.2">
      <c r="A32" s="646" t="s">
        <v>618</v>
      </c>
      <c r="B32" s="255" t="s">
        <v>32</v>
      </c>
      <c r="C32" s="241"/>
      <c r="D32" s="241"/>
      <c r="E32" s="242"/>
    </row>
    <row r="33" spans="1:5" s="642" customFormat="1" x14ac:dyDescent="0.2">
      <c r="A33" s="646" t="s">
        <v>619</v>
      </c>
      <c r="B33" s="255" t="s">
        <v>33</v>
      </c>
      <c r="C33" s="241"/>
      <c r="D33" s="241"/>
      <c r="E33" s="242"/>
    </row>
    <row r="34" spans="1:5" s="642" customFormat="1" x14ac:dyDescent="0.2">
      <c r="A34" s="643" t="s">
        <v>620</v>
      </c>
      <c r="B34" s="255" t="s">
        <v>34</v>
      </c>
      <c r="C34" s="648">
        <f>+C35+C40+C45</f>
        <v>0</v>
      </c>
      <c r="D34" s="648">
        <f>+D35+D40+D45</f>
        <v>770000</v>
      </c>
      <c r="E34" s="649">
        <f>+E35+E40+E45</f>
        <v>0</v>
      </c>
    </row>
    <row r="35" spans="1:5" s="642" customFormat="1" x14ac:dyDescent="0.2">
      <c r="A35" s="643" t="s">
        <v>621</v>
      </c>
      <c r="B35" s="255" t="s">
        <v>35</v>
      </c>
      <c r="C35" s="648">
        <f>+C36+C37+C38+C39</f>
        <v>0</v>
      </c>
      <c r="D35" s="648">
        <f>+D36+D37+D38+D39</f>
        <v>770000</v>
      </c>
      <c r="E35" s="649">
        <f>+E36+E37+E38+E39</f>
        <v>0</v>
      </c>
    </row>
    <row r="36" spans="1:5" s="642" customFormat="1" x14ac:dyDescent="0.2">
      <c r="A36" s="646" t="s">
        <v>622</v>
      </c>
      <c r="B36" s="255" t="s">
        <v>91</v>
      </c>
      <c r="C36" s="241"/>
      <c r="D36" s="241"/>
      <c r="E36" s="242"/>
    </row>
    <row r="37" spans="1:5" s="642" customFormat="1" x14ac:dyDescent="0.2">
      <c r="A37" s="646" t="s">
        <v>623</v>
      </c>
      <c r="B37" s="255" t="s">
        <v>189</v>
      </c>
      <c r="C37" s="241"/>
      <c r="D37" s="241"/>
      <c r="E37" s="242"/>
    </row>
    <row r="38" spans="1:5" s="642" customFormat="1" x14ac:dyDescent="0.2">
      <c r="A38" s="646" t="s">
        <v>624</v>
      </c>
      <c r="B38" s="255" t="s">
        <v>247</v>
      </c>
      <c r="C38" s="241"/>
      <c r="D38" s="241">
        <v>770000</v>
      </c>
      <c r="E38" s="242"/>
    </row>
    <row r="39" spans="1:5" s="642" customFormat="1" x14ac:dyDescent="0.2">
      <c r="A39" s="646" t="s">
        <v>625</v>
      </c>
      <c r="B39" s="255" t="s">
        <v>248</v>
      </c>
      <c r="C39" s="241"/>
      <c r="D39" s="241"/>
      <c r="E39" s="242"/>
    </row>
    <row r="40" spans="1:5" s="642" customFormat="1" x14ac:dyDescent="0.2">
      <c r="A40" s="643" t="s">
        <v>626</v>
      </c>
      <c r="B40" s="255" t="s">
        <v>264</v>
      </c>
      <c r="C40" s="648">
        <f>+C41+C42+C43+C44</f>
        <v>0</v>
      </c>
      <c r="D40" s="648">
        <f>+D41+D42+D43+D44</f>
        <v>0</v>
      </c>
      <c r="E40" s="649">
        <f>+E41+E42+E43+E44</f>
        <v>0</v>
      </c>
    </row>
    <row r="41" spans="1:5" s="642" customFormat="1" x14ac:dyDescent="0.2">
      <c r="A41" s="646" t="s">
        <v>627</v>
      </c>
      <c r="B41" s="255" t="s">
        <v>265</v>
      </c>
      <c r="C41" s="241"/>
      <c r="D41" s="241"/>
      <c r="E41" s="242"/>
    </row>
    <row r="42" spans="1:5" s="642" customFormat="1" ht="22.5" x14ac:dyDescent="0.2">
      <c r="A42" s="646" t="s">
        <v>628</v>
      </c>
      <c r="B42" s="255" t="s">
        <v>266</v>
      </c>
      <c r="C42" s="241"/>
      <c r="D42" s="241"/>
      <c r="E42" s="242"/>
    </row>
    <row r="43" spans="1:5" s="642" customFormat="1" x14ac:dyDescent="0.2">
      <c r="A43" s="646" t="s">
        <v>629</v>
      </c>
      <c r="B43" s="255" t="s">
        <v>267</v>
      </c>
      <c r="C43" s="241"/>
      <c r="D43" s="241"/>
      <c r="E43" s="242"/>
    </row>
    <row r="44" spans="1:5" s="642" customFormat="1" x14ac:dyDescent="0.2">
      <c r="A44" s="646" t="s">
        <v>630</v>
      </c>
      <c r="B44" s="255" t="s">
        <v>268</v>
      </c>
      <c r="C44" s="241"/>
      <c r="D44" s="241"/>
      <c r="E44" s="242"/>
    </row>
    <row r="45" spans="1:5" s="642" customFormat="1" x14ac:dyDescent="0.2">
      <c r="A45" s="643" t="s">
        <v>631</v>
      </c>
      <c r="B45" s="255" t="s">
        <v>269</v>
      </c>
      <c r="C45" s="648">
        <f>+C46+C47+C48+C49</f>
        <v>0</v>
      </c>
      <c r="D45" s="648">
        <f>+D46+D47+D48+D49</f>
        <v>0</v>
      </c>
      <c r="E45" s="649">
        <f>+E46+E47+E48+E49</f>
        <v>0</v>
      </c>
    </row>
    <row r="46" spans="1:5" s="642" customFormat="1" x14ac:dyDescent="0.2">
      <c r="A46" s="646" t="s">
        <v>632</v>
      </c>
      <c r="B46" s="255" t="s">
        <v>270</v>
      </c>
      <c r="C46" s="241"/>
      <c r="D46" s="241"/>
      <c r="E46" s="242"/>
    </row>
    <row r="47" spans="1:5" s="642" customFormat="1" ht="22.5" x14ac:dyDescent="0.2">
      <c r="A47" s="646" t="s">
        <v>633</v>
      </c>
      <c r="B47" s="255" t="s">
        <v>271</v>
      </c>
      <c r="C47" s="241"/>
      <c r="D47" s="241"/>
      <c r="E47" s="242"/>
    </row>
    <row r="48" spans="1:5" s="642" customFormat="1" x14ac:dyDescent="0.2">
      <c r="A48" s="646" t="s">
        <v>634</v>
      </c>
      <c r="B48" s="255" t="s">
        <v>272</v>
      </c>
      <c r="C48" s="241"/>
      <c r="D48" s="241"/>
      <c r="E48" s="242"/>
    </row>
    <row r="49" spans="1:5" s="642" customFormat="1" x14ac:dyDescent="0.2">
      <c r="A49" s="646" t="s">
        <v>635</v>
      </c>
      <c r="B49" s="255" t="s">
        <v>273</v>
      </c>
      <c r="C49" s="241"/>
      <c r="D49" s="241"/>
      <c r="E49" s="242"/>
    </row>
    <row r="50" spans="1:5" s="642" customFormat="1" x14ac:dyDescent="0.2">
      <c r="A50" s="643" t="s">
        <v>636</v>
      </c>
      <c r="B50" s="255" t="s">
        <v>274</v>
      </c>
      <c r="C50" s="241">
        <v>15274030</v>
      </c>
      <c r="D50" s="241">
        <v>14170660</v>
      </c>
      <c r="E50" s="242"/>
    </row>
    <row r="51" spans="1:5" s="642" customFormat="1" ht="21" x14ac:dyDescent="0.2">
      <c r="A51" s="643" t="s">
        <v>637</v>
      </c>
      <c r="B51" s="255" t="s">
        <v>275</v>
      </c>
      <c r="C51" s="648">
        <f>+C7+C8+C34+C50</f>
        <v>928304218</v>
      </c>
      <c r="D51" s="648">
        <f>+D7+D8+D34+D50</f>
        <v>704668364</v>
      </c>
      <c r="E51" s="649">
        <f>+E7+E8+E34+E50</f>
        <v>0</v>
      </c>
    </row>
    <row r="52" spans="1:5" s="642" customFormat="1" x14ac:dyDescent="0.2">
      <c r="A52" s="643" t="s">
        <v>638</v>
      </c>
      <c r="B52" s="255" t="s">
        <v>276</v>
      </c>
      <c r="C52" s="241"/>
      <c r="D52" s="241">
        <v>1592734</v>
      </c>
      <c r="E52" s="242"/>
    </row>
    <row r="53" spans="1:5" s="642" customFormat="1" x14ac:dyDescent="0.2">
      <c r="A53" s="643" t="s">
        <v>639</v>
      </c>
      <c r="B53" s="255" t="s">
        <v>277</v>
      </c>
      <c r="C53" s="241"/>
      <c r="D53" s="241"/>
      <c r="E53" s="242"/>
    </row>
    <row r="54" spans="1:5" s="642" customFormat="1" x14ac:dyDescent="0.2">
      <c r="A54" s="643" t="s">
        <v>640</v>
      </c>
      <c r="B54" s="255" t="s">
        <v>278</v>
      </c>
      <c r="C54" s="648">
        <f>+C52+C53</f>
        <v>0</v>
      </c>
      <c r="D54" s="648">
        <f>+D52+D53</f>
        <v>1592734</v>
      </c>
      <c r="E54" s="649">
        <f>+E52+E53</f>
        <v>0</v>
      </c>
    </row>
    <row r="55" spans="1:5" s="642" customFormat="1" x14ac:dyDescent="0.2">
      <c r="A55" s="643" t="s">
        <v>641</v>
      </c>
      <c r="B55" s="255" t="s">
        <v>279</v>
      </c>
      <c r="C55" s="241"/>
      <c r="D55" s="241"/>
      <c r="E55" s="242"/>
    </row>
    <row r="56" spans="1:5" s="642" customFormat="1" x14ac:dyDescent="0.2">
      <c r="A56" s="643" t="s">
        <v>642</v>
      </c>
      <c r="B56" s="255" t="s">
        <v>280</v>
      </c>
      <c r="C56" s="241"/>
      <c r="D56" s="241">
        <v>818035</v>
      </c>
      <c r="E56" s="242"/>
    </row>
    <row r="57" spans="1:5" s="642" customFormat="1" x14ac:dyDescent="0.2">
      <c r="A57" s="643" t="s">
        <v>643</v>
      </c>
      <c r="B57" s="255" t="s">
        <v>281</v>
      </c>
      <c r="C57" s="241"/>
      <c r="D57" s="241">
        <v>14607681</v>
      </c>
      <c r="E57" s="242"/>
    </row>
    <row r="58" spans="1:5" s="642" customFormat="1" x14ac:dyDescent="0.2">
      <c r="A58" s="643" t="s">
        <v>644</v>
      </c>
      <c r="B58" s="255" t="s">
        <v>282</v>
      </c>
      <c r="C58" s="241"/>
      <c r="D58" s="241"/>
      <c r="E58" s="242"/>
    </row>
    <row r="59" spans="1:5" s="642" customFormat="1" x14ac:dyDescent="0.2">
      <c r="A59" s="643" t="s">
        <v>645</v>
      </c>
      <c r="B59" s="255" t="s">
        <v>283</v>
      </c>
      <c r="C59" s="648">
        <f>+C55+C56+C57+C58</f>
        <v>0</v>
      </c>
      <c r="D59" s="648">
        <f>+D55+D56+D57+D58</f>
        <v>15425716</v>
      </c>
      <c r="E59" s="649">
        <f>+E55+E56+E57+E58</f>
        <v>0</v>
      </c>
    </row>
    <row r="60" spans="1:5" s="642" customFormat="1" x14ac:dyDescent="0.2">
      <c r="A60" s="643" t="s">
        <v>646</v>
      </c>
      <c r="B60" s="255" t="s">
        <v>284</v>
      </c>
      <c r="C60" s="241"/>
      <c r="D60" s="241">
        <v>6984224</v>
      </c>
      <c r="E60" s="242"/>
    </row>
    <row r="61" spans="1:5" s="642" customFormat="1" x14ac:dyDescent="0.2">
      <c r="A61" s="643" t="s">
        <v>647</v>
      </c>
      <c r="B61" s="255" t="s">
        <v>285</v>
      </c>
      <c r="C61" s="241"/>
      <c r="D61" s="241">
        <v>3949</v>
      </c>
      <c r="E61" s="242"/>
    </row>
    <row r="62" spans="1:5" s="642" customFormat="1" x14ac:dyDescent="0.2">
      <c r="A62" s="643" t="s">
        <v>648</v>
      </c>
      <c r="B62" s="255" t="s">
        <v>286</v>
      </c>
      <c r="C62" s="241"/>
      <c r="D62" s="241">
        <v>80000</v>
      </c>
      <c r="E62" s="242"/>
    </row>
    <row r="63" spans="1:5" s="642" customFormat="1" x14ac:dyDescent="0.2">
      <c r="A63" s="643" t="s">
        <v>649</v>
      </c>
      <c r="B63" s="255" t="s">
        <v>287</v>
      </c>
      <c r="C63" s="648">
        <f>+C60+C61+C62</f>
        <v>0</v>
      </c>
      <c r="D63" s="648">
        <f>+D60+D61+D62</f>
        <v>7068173</v>
      </c>
      <c r="E63" s="649">
        <f>+E60+E61+E62</f>
        <v>0</v>
      </c>
    </row>
    <row r="64" spans="1:5" s="642" customFormat="1" x14ac:dyDescent="0.2">
      <c r="A64" s="643" t="s">
        <v>650</v>
      </c>
      <c r="B64" s="255" t="s">
        <v>288</v>
      </c>
      <c r="C64" s="241"/>
      <c r="D64" s="241"/>
      <c r="E64" s="242"/>
    </row>
    <row r="65" spans="1:5" s="642" customFormat="1" ht="21" x14ac:dyDescent="0.2">
      <c r="A65" s="643" t="s">
        <v>651</v>
      </c>
      <c r="B65" s="255" t="s">
        <v>289</v>
      </c>
      <c r="C65" s="241"/>
      <c r="D65" s="241">
        <v>680046</v>
      </c>
      <c r="E65" s="242"/>
    </row>
    <row r="66" spans="1:5" s="642" customFormat="1" x14ac:dyDescent="0.2">
      <c r="A66" s="643" t="s">
        <v>652</v>
      </c>
      <c r="B66" s="255" t="s">
        <v>290</v>
      </c>
      <c r="C66" s="648">
        <f>+C64+C65</f>
        <v>0</v>
      </c>
      <c r="D66" s="648">
        <f>+D64+D65</f>
        <v>680046</v>
      </c>
      <c r="E66" s="649">
        <f>+E64+E65</f>
        <v>0</v>
      </c>
    </row>
    <row r="67" spans="1:5" s="642" customFormat="1" x14ac:dyDescent="0.2">
      <c r="A67" s="643" t="s">
        <v>653</v>
      </c>
      <c r="B67" s="255" t="s">
        <v>291</v>
      </c>
      <c r="C67" s="241"/>
      <c r="D67" s="241"/>
      <c r="E67" s="242"/>
    </row>
    <row r="68" spans="1:5" s="642" customFormat="1" ht="16.5" thickBot="1" x14ac:dyDescent="0.25">
      <c r="A68" s="650" t="s">
        <v>654</v>
      </c>
      <c r="B68" s="259" t="s">
        <v>292</v>
      </c>
      <c r="C68" s="651">
        <f>+C51+C54+C59+C63+C66+C67</f>
        <v>928304218</v>
      </c>
      <c r="D68" s="651">
        <f>+D51+D54+D59+D63+D66+D67</f>
        <v>729435033</v>
      </c>
      <c r="E68" s="652">
        <f>+E51+E54+E59+E63+E66+E67</f>
        <v>0</v>
      </c>
    </row>
    <row r="69" spans="1:5" x14ac:dyDescent="0.25">
      <c r="A69" s="653"/>
      <c r="C69" s="654"/>
      <c r="D69" s="654"/>
      <c r="E69" s="655"/>
    </row>
    <row r="70" spans="1:5" x14ac:dyDescent="0.25">
      <c r="A70" s="653"/>
      <c r="C70" s="654"/>
      <c r="D70" s="654"/>
      <c r="E70" s="655"/>
    </row>
    <row r="71" spans="1:5" x14ac:dyDescent="0.25">
      <c r="A71" s="656"/>
      <c r="C71" s="654"/>
      <c r="D71" s="654"/>
      <c r="E71" s="655"/>
    </row>
    <row r="72" spans="1:5" x14ac:dyDescent="0.25">
      <c r="A72" s="836"/>
      <c r="B72" s="836"/>
      <c r="C72" s="836"/>
      <c r="D72" s="836"/>
      <c r="E72" s="836"/>
    </row>
    <row r="73" spans="1:5" x14ac:dyDescent="0.25">
      <c r="A73" s="836"/>
      <c r="B73" s="836"/>
      <c r="C73" s="836"/>
      <c r="D73" s="836"/>
      <c r="E73" s="836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……/2016. (……)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topLeftCell="A4" zoomScaleNormal="130" zoomScaleSheetLayoutView="100" workbookViewId="0">
      <selection activeCell="G98" sqref="G98"/>
    </sheetView>
  </sheetViews>
  <sheetFormatPr defaultRowHeight="15.75" x14ac:dyDescent="0.25"/>
  <cols>
    <col min="1" max="1" width="9.5" style="410" customWidth="1"/>
    <col min="2" max="2" width="60.83203125" style="410" customWidth="1"/>
    <col min="3" max="5" width="15.83203125" style="411" customWidth="1"/>
    <col min="6" max="16384" width="9.33203125" style="421"/>
  </cols>
  <sheetData>
    <row r="1" spans="1:5" ht="15.95" customHeight="1" x14ac:dyDescent="0.25">
      <c r="A1" s="732" t="s">
        <v>4</v>
      </c>
      <c r="B1" s="732"/>
      <c r="C1" s="732"/>
      <c r="D1" s="732"/>
      <c r="E1" s="732"/>
    </row>
    <row r="2" spans="1:5" ht="15.95" customHeight="1" thickBot="1" x14ac:dyDescent="0.3">
      <c r="A2" s="45" t="s">
        <v>111</v>
      </c>
      <c r="B2" s="45" t="s">
        <v>746</v>
      </c>
      <c r="C2" s="408"/>
      <c r="D2" s="408"/>
      <c r="E2" s="408" t="s">
        <v>749</v>
      </c>
    </row>
    <row r="3" spans="1:5" ht="15.95" customHeight="1" x14ac:dyDescent="0.25">
      <c r="A3" s="733" t="s">
        <v>59</v>
      </c>
      <c r="B3" s="735" t="s">
        <v>6</v>
      </c>
      <c r="C3" s="737" t="str">
        <f>+'1.1.sz.mell.'!C3:E3</f>
        <v>2016. évi</v>
      </c>
      <c r="D3" s="737"/>
      <c r="E3" s="738"/>
    </row>
    <row r="4" spans="1:5" ht="38.1" customHeight="1" thickBot="1" x14ac:dyDescent="0.3">
      <c r="A4" s="734"/>
      <c r="B4" s="736"/>
      <c r="C4" s="47" t="s">
        <v>180</v>
      </c>
      <c r="D4" s="47" t="s">
        <v>185</v>
      </c>
      <c r="E4" s="48" t="s">
        <v>186</v>
      </c>
    </row>
    <row r="5" spans="1:5" s="422" customFormat="1" ht="12" customHeight="1" thickBot="1" x14ac:dyDescent="0.25">
      <c r="A5" s="386" t="s">
        <v>416</v>
      </c>
      <c r="B5" s="387" t="s">
        <v>417</v>
      </c>
      <c r="C5" s="387" t="s">
        <v>418</v>
      </c>
      <c r="D5" s="387" t="s">
        <v>419</v>
      </c>
      <c r="E5" s="433" t="s">
        <v>420</v>
      </c>
    </row>
    <row r="6" spans="1:5" s="423" customFormat="1" ht="12" customHeight="1" thickBot="1" x14ac:dyDescent="0.25">
      <c r="A6" s="381" t="s">
        <v>7</v>
      </c>
      <c r="B6" s="382" t="s">
        <v>308</v>
      </c>
      <c r="C6" s="413">
        <f>SUM(C7:C12)</f>
        <v>0</v>
      </c>
      <c r="D6" s="413">
        <f>SUM(D7:D12)</f>
        <v>0</v>
      </c>
      <c r="E6" s="396">
        <f>SUM(E7:E12)</f>
        <v>0</v>
      </c>
    </row>
    <row r="7" spans="1:5" s="423" customFormat="1" ht="12" customHeight="1" x14ac:dyDescent="0.2">
      <c r="A7" s="376" t="s">
        <v>71</v>
      </c>
      <c r="B7" s="424" t="s">
        <v>309</v>
      </c>
      <c r="C7" s="415"/>
      <c r="D7" s="415"/>
      <c r="E7" s="398"/>
    </row>
    <row r="8" spans="1:5" s="423" customFormat="1" ht="12" customHeight="1" x14ac:dyDescent="0.2">
      <c r="A8" s="375" t="s">
        <v>72</v>
      </c>
      <c r="B8" s="425" t="s">
        <v>310</v>
      </c>
      <c r="C8" s="414"/>
      <c r="D8" s="414"/>
      <c r="E8" s="397"/>
    </row>
    <row r="9" spans="1:5" s="423" customFormat="1" ht="12" customHeight="1" x14ac:dyDescent="0.2">
      <c r="A9" s="375" t="s">
        <v>73</v>
      </c>
      <c r="B9" s="425" t="s">
        <v>311</v>
      </c>
      <c r="C9" s="414"/>
      <c r="D9" s="414"/>
      <c r="E9" s="397"/>
    </row>
    <row r="10" spans="1:5" s="423" customFormat="1" ht="12" customHeight="1" x14ac:dyDescent="0.2">
      <c r="A10" s="375" t="s">
        <v>74</v>
      </c>
      <c r="B10" s="425" t="s">
        <v>312</v>
      </c>
      <c r="C10" s="414"/>
      <c r="D10" s="414"/>
      <c r="E10" s="397"/>
    </row>
    <row r="11" spans="1:5" s="423" customFormat="1" ht="12" customHeight="1" x14ac:dyDescent="0.2">
      <c r="A11" s="375" t="s">
        <v>107</v>
      </c>
      <c r="B11" s="425" t="s">
        <v>313</v>
      </c>
      <c r="C11" s="414"/>
      <c r="D11" s="414"/>
      <c r="E11" s="397"/>
    </row>
    <row r="12" spans="1:5" s="423" customFormat="1" ht="12" customHeight="1" thickBot="1" x14ac:dyDescent="0.25">
      <c r="A12" s="377" t="s">
        <v>75</v>
      </c>
      <c r="B12" s="426" t="s">
        <v>314</v>
      </c>
      <c r="C12" s="416"/>
      <c r="D12" s="416"/>
      <c r="E12" s="399"/>
    </row>
    <row r="13" spans="1:5" s="423" customFormat="1" ht="12" customHeight="1" thickBot="1" x14ac:dyDescent="0.25">
      <c r="A13" s="381" t="s">
        <v>8</v>
      </c>
      <c r="B13" s="403" t="s">
        <v>315</v>
      </c>
      <c r="C13" s="413"/>
      <c r="D13" s="413"/>
      <c r="E13" s="396"/>
    </row>
    <row r="14" spans="1:5" s="423" customFormat="1" ht="12" customHeight="1" x14ac:dyDescent="0.2">
      <c r="A14" s="376" t="s">
        <v>77</v>
      </c>
      <c r="B14" s="424" t="s">
        <v>316</v>
      </c>
      <c r="C14" s="415"/>
      <c r="D14" s="415"/>
      <c r="E14" s="398"/>
    </row>
    <row r="15" spans="1:5" s="423" customFormat="1" ht="12" customHeight="1" x14ac:dyDescent="0.2">
      <c r="A15" s="375" t="s">
        <v>78</v>
      </c>
      <c r="B15" s="425" t="s">
        <v>317</v>
      </c>
      <c r="C15" s="414"/>
      <c r="D15" s="414"/>
      <c r="E15" s="397"/>
    </row>
    <row r="16" spans="1:5" s="423" customFormat="1" ht="12" customHeight="1" x14ac:dyDescent="0.2">
      <c r="A16" s="375" t="s">
        <v>79</v>
      </c>
      <c r="B16" s="425" t="s">
        <v>318</v>
      </c>
      <c r="C16" s="414"/>
      <c r="D16" s="414"/>
      <c r="E16" s="397"/>
    </row>
    <row r="17" spans="1:5" s="423" customFormat="1" ht="12" customHeight="1" x14ac:dyDescent="0.2">
      <c r="A17" s="375" t="s">
        <v>80</v>
      </c>
      <c r="B17" s="425" t="s">
        <v>319</v>
      </c>
      <c r="C17" s="414"/>
      <c r="D17" s="414"/>
      <c r="E17" s="397"/>
    </row>
    <row r="18" spans="1:5" s="423" customFormat="1" ht="12" customHeight="1" x14ac:dyDescent="0.2">
      <c r="A18" s="375" t="s">
        <v>81</v>
      </c>
      <c r="B18" s="425" t="s">
        <v>320</v>
      </c>
      <c r="C18" s="414"/>
      <c r="D18" s="414"/>
      <c r="E18" s="397"/>
    </row>
    <row r="19" spans="1:5" s="423" customFormat="1" ht="12" customHeight="1" thickBot="1" x14ac:dyDescent="0.25">
      <c r="A19" s="377" t="s">
        <v>88</v>
      </c>
      <c r="B19" s="426" t="s">
        <v>321</v>
      </c>
      <c r="C19" s="416"/>
      <c r="D19" s="416"/>
      <c r="E19" s="399"/>
    </row>
    <row r="20" spans="1:5" s="423" customFormat="1" ht="12" customHeight="1" thickBot="1" x14ac:dyDescent="0.25">
      <c r="A20" s="381" t="s">
        <v>9</v>
      </c>
      <c r="B20" s="382" t="s">
        <v>322</v>
      </c>
      <c r="C20" s="413">
        <f>SUM(C21:C25)</f>
        <v>0</v>
      </c>
      <c r="D20" s="413"/>
      <c r="E20" s="396"/>
    </row>
    <row r="21" spans="1:5" s="423" customFormat="1" ht="12" customHeight="1" x14ac:dyDescent="0.2">
      <c r="A21" s="376" t="s">
        <v>60</v>
      </c>
      <c r="B21" s="424" t="s">
        <v>323</v>
      </c>
      <c r="C21" s="415"/>
      <c r="D21" s="415"/>
      <c r="E21" s="398"/>
    </row>
    <row r="22" spans="1:5" s="423" customFormat="1" ht="12" customHeight="1" x14ac:dyDescent="0.2">
      <c r="A22" s="375" t="s">
        <v>61</v>
      </c>
      <c r="B22" s="425" t="s">
        <v>324</v>
      </c>
      <c r="C22" s="414"/>
      <c r="D22" s="414"/>
      <c r="E22" s="397"/>
    </row>
    <row r="23" spans="1:5" s="423" customFormat="1" ht="12" customHeight="1" x14ac:dyDescent="0.2">
      <c r="A23" s="375" t="s">
        <v>62</v>
      </c>
      <c r="B23" s="425" t="s">
        <v>325</v>
      </c>
      <c r="C23" s="414"/>
      <c r="D23" s="414"/>
      <c r="E23" s="397"/>
    </row>
    <row r="24" spans="1:5" s="423" customFormat="1" ht="12" customHeight="1" x14ac:dyDescent="0.2">
      <c r="A24" s="375" t="s">
        <v>63</v>
      </c>
      <c r="B24" s="425" t="s">
        <v>326</v>
      </c>
      <c r="C24" s="414"/>
      <c r="D24" s="414"/>
      <c r="E24" s="397"/>
    </row>
    <row r="25" spans="1:5" s="423" customFormat="1" ht="12" customHeight="1" x14ac:dyDescent="0.2">
      <c r="A25" s="375" t="s">
        <v>121</v>
      </c>
      <c r="B25" s="425" t="s">
        <v>327</v>
      </c>
      <c r="C25" s="414"/>
      <c r="D25" s="414"/>
      <c r="E25" s="397"/>
    </row>
    <row r="26" spans="1:5" s="423" customFormat="1" ht="12" customHeight="1" thickBot="1" x14ac:dyDescent="0.25">
      <c r="A26" s="377" t="s">
        <v>122</v>
      </c>
      <c r="B26" s="426" t="s">
        <v>328</v>
      </c>
      <c r="C26" s="416"/>
      <c r="D26" s="416"/>
      <c r="E26" s="399"/>
    </row>
    <row r="27" spans="1:5" s="423" customFormat="1" ht="12" customHeight="1" thickBot="1" x14ac:dyDescent="0.25">
      <c r="A27" s="381" t="s">
        <v>123</v>
      </c>
      <c r="B27" s="382" t="s">
        <v>732</v>
      </c>
      <c r="C27" s="419">
        <f>SUM(C28:C33)</f>
        <v>0</v>
      </c>
      <c r="D27" s="419">
        <f>SUM(D28:D33)</f>
        <v>0</v>
      </c>
      <c r="E27" s="432">
        <f>SUM(E28:E33)</f>
        <v>0</v>
      </c>
    </row>
    <row r="28" spans="1:5" s="423" customFormat="1" ht="12" customHeight="1" x14ac:dyDescent="0.2">
      <c r="A28" s="376" t="s">
        <v>329</v>
      </c>
      <c r="B28" s="424" t="s">
        <v>736</v>
      </c>
      <c r="C28" s="415"/>
      <c r="D28" s="415"/>
      <c r="E28" s="398"/>
    </row>
    <row r="29" spans="1:5" s="423" customFormat="1" ht="12" customHeight="1" x14ac:dyDescent="0.2">
      <c r="A29" s="375" t="s">
        <v>330</v>
      </c>
      <c r="B29" s="425" t="s">
        <v>744</v>
      </c>
      <c r="C29" s="414"/>
      <c r="D29" s="414"/>
      <c r="E29" s="397"/>
    </row>
    <row r="30" spans="1:5" s="423" customFormat="1" ht="12" customHeight="1" x14ac:dyDescent="0.2">
      <c r="A30" s="375" t="s">
        <v>331</v>
      </c>
      <c r="B30" s="425" t="s">
        <v>738</v>
      </c>
      <c r="C30" s="414"/>
      <c r="D30" s="414"/>
      <c r="E30" s="397"/>
    </row>
    <row r="31" spans="1:5" s="423" customFormat="1" ht="12" customHeight="1" x14ac:dyDescent="0.2">
      <c r="A31" s="375" t="s">
        <v>733</v>
      </c>
      <c r="B31" s="425" t="s">
        <v>745</v>
      </c>
      <c r="C31" s="414"/>
      <c r="D31" s="414"/>
      <c r="E31" s="397"/>
    </row>
    <row r="32" spans="1:5" s="423" customFormat="1" ht="12" customHeight="1" x14ac:dyDescent="0.2">
      <c r="A32" s="375" t="s">
        <v>734</v>
      </c>
      <c r="B32" s="425" t="s">
        <v>332</v>
      </c>
      <c r="C32" s="414"/>
      <c r="D32" s="414"/>
      <c r="E32" s="397"/>
    </row>
    <row r="33" spans="1:5" s="423" customFormat="1" ht="12" customHeight="1" thickBot="1" x14ac:dyDescent="0.25">
      <c r="A33" s="377" t="s">
        <v>735</v>
      </c>
      <c r="B33" s="405" t="s">
        <v>333</v>
      </c>
      <c r="C33" s="416"/>
      <c r="D33" s="416"/>
      <c r="E33" s="399"/>
    </row>
    <row r="34" spans="1:5" s="423" customFormat="1" ht="12" customHeight="1" thickBot="1" x14ac:dyDescent="0.25">
      <c r="A34" s="381" t="s">
        <v>11</v>
      </c>
      <c r="B34" s="382" t="s">
        <v>334</v>
      </c>
      <c r="C34" s="413">
        <f>SUM(C35:C44)</f>
        <v>0</v>
      </c>
      <c r="D34" s="413">
        <f>SUM(D35:D44)</f>
        <v>0</v>
      </c>
      <c r="E34" s="396">
        <f>SUM(E35:E44)</f>
        <v>0</v>
      </c>
    </row>
    <row r="35" spans="1:5" s="423" customFormat="1" ht="12" customHeight="1" x14ac:dyDescent="0.2">
      <c r="A35" s="376" t="s">
        <v>64</v>
      </c>
      <c r="B35" s="424" t="s">
        <v>335</v>
      </c>
      <c r="C35" s="415"/>
      <c r="D35" s="415"/>
      <c r="E35" s="398"/>
    </row>
    <row r="36" spans="1:5" s="423" customFormat="1" ht="12" customHeight="1" x14ac:dyDescent="0.2">
      <c r="A36" s="375" t="s">
        <v>65</v>
      </c>
      <c r="B36" s="425" t="s">
        <v>336</v>
      </c>
      <c r="C36" s="414"/>
      <c r="D36" s="414"/>
      <c r="E36" s="397"/>
    </row>
    <row r="37" spans="1:5" s="423" customFormat="1" ht="12" customHeight="1" x14ac:dyDescent="0.2">
      <c r="A37" s="375" t="s">
        <v>66</v>
      </c>
      <c r="B37" s="425" t="s">
        <v>337</v>
      </c>
      <c r="C37" s="414"/>
      <c r="D37" s="414"/>
      <c r="E37" s="397"/>
    </row>
    <row r="38" spans="1:5" s="423" customFormat="1" ht="12" customHeight="1" x14ac:dyDescent="0.2">
      <c r="A38" s="375" t="s">
        <v>125</v>
      </c>
      <c r="B38" s="425" t="s">
        <v>338</v>
      </c>
      <c r="C38" s="414"/>
      <c r="D38" s="414"/>
      <c r="E38" s="397"/>
    </row>
    <row r="39" spans="1:5" s="423" customFormat="1" ht="12" customHeight="1" x14ac:dyDescent="0.2">
      <c r="A39" s="375" t="s">
        <v>126</v>
      </c>
      <c r="B39" s="425" t="s">
        <v>339</v>
      </c>
      <c r="C39" s="414"/>
      <c r="D39" s="414"/>
      <c r="E39" s="397"/>
    </row>
    <row r="40" spans="1:5" s="423" customFormat="1" ht="12" customHeight="1" x14ac:dyDescent="0.2">
      <c r="A40" s="375" t="s">
        <v>127</v>
      </c>
      <c r="B40" s="425" t="s">
        <v>340</v>
      </c>
      <c r="C40" s="414"/>
      <c r="D40" s="414"/>
      <c r="E40" s="397"/>
    </row>
    <row r="41" spans="1:5" s="423" customFormat="1" ht="12" customHeight="1" x14ac:dyDescent="0.2">
      <c r="A41" s="375" t="s">
        <v>128</v>
      </c>
      <c r="B41" s="425" t="s">
        <v>341</v>
      </c>
      <c r="C41" s="414"/>
      <c r="D41" s="414"/>
      <c r="E41" s="397"/>
    </row>
    <row r="42" spans="1:5" s="423" customFormat="1" ht="12" customHeight="1" x14ac:dyDescent="0.2">
      <c r="A42" s="375" t="s">
        <v>129</v>
      </c>
      <c r="B42" s="425" t="s">
        <v>342</v>
      </c>
      <c r="C42" s="414"/>
      <c r="D42" s="414"/>
      <c r="E42" s="397"/>
    </row>
    <row r="43" spans="1:5" s="423" customFormat="1" ht="12" customHeight="1" x14ac:dyDescent="0.2">
      <c r="A43" s="375" t="s">
        <v>343</v>
      </c>
      <c r="B43" s="425" t="s">
        <v>344</v>
      </c>
      <c r="C43" s="417"/>
      <c r="D43" s="417"/>
      <c r="E43" s="400"/>
    </row>
    <row r="44" spans="1:5" s="423" customFormat="1" ht="12" customHeight="1" thickBot="1" x14ac:dyDescent="0.25">
      <c r="A44" s="377" t="s">
        <v>345</v>
      </c>
      <c r="B44" s="426" t="s">
        <v>346</v>
      </c>
      <c r="C44" s="418"/>
      <c r="D44" s="418"/>
      <c r="E44" s="401"/>
    </row>
    <row r="45" spans="1:5" s="423" customFormat="1" ht="12" customHeight="1" thickBot="1" x14ac:dyDescent="0.25">
      <c r="A45" s="381" t="s">
        <v>12</v>
      </c>
      <c r="B45" s="382" t="s">
        <v>347</v>
      </c>
      <c r="C45" s="413">
        <f>SUM(C46:C50)</f>
        <v>0</v>
      </c>
      <c r="D45" s="413">
        <f>SUM(D46:D50)</f>
        <v>0</v>
      </c>
      <c r="E45" s="396">
        <f>SUM(E46:E50)</f>
        <v>0</v>
      </c>
    </row>
    <row r="46" spans="1:5" s="423" customFormat="1" ht="12" customHeight="1" x14ac:dyDescent="0.2">
      <c r="A46" s="376" t="s">
        <v>67</v>
      </c>
      <c r="B46" s="424" t="s">
        <v>348</v>
      </c>
      <c r="C46" s="434"/>
      <c r="D46" s="434"/>
      <c r="E46" s="402"/>
    </row>
    <row r="47" spans="1:5" s="423" customFormat="1" ht="12" customHeight="1" x14ac:dyDescent="0.2">
      <c r="A47" s="375" t="s">
        <v>68</v>
      </c>
      <c r="B47" s="425" t="s">
        <v>349</v>
      </c>
      <c r="C47" s="417"/>
      <c r="D47" s="417"/>
      <c r="E47" s="400"/>
    </row>
    <row r="48" spans="1:5" s="423" customFormat="1" ht="12" customHeight="1" x14ac:dyDescent="0.2">
      <c r="A48" s="375" t="s">
        <v>350</v>
      </c>
      <c r="B48" s="425" t="s">
        <v>351</v>
      </c>
      <c r="C48" s="417"/>
      <c r="D48" s="417"/>
      <c r="E48" s="400"/>
    </row>
    <row r="49" spans="1:5" s="423" customFormat="1" ht="12" customHeight="1" x14ac:dyDescent="0.2">
      <c r="A49" s="375" t="s">
        <v>352</v>
      </c>
      <c r="B49" s="425" t="s">
        <v>353</v>
      </c>
      <c r="C49" s="417"/>
      <c r="D49" s="417"/>
      <c r="E49" s="400"/>
    </row>
    <row r="50" spans="1:5" s="423" customFormat="1" ht="12" customHeight="1" thickBot="1" x14ac:dyDescent="0.25">
      <c r="A50" s="377" t="s">
        <v>354</v>
      </c>
      <c r="B50" s="426" t="s">
        <v>355</v>
      </c>
      <c r="C50" s="418"/>
      <c r="D50" s="418"/>
      <c r="E50" s="401"/>
    </row>
    <row r="51" spans="1:5" s="423" customFormat="1" ht="17.25" customHeight="1" thickBot="1" x14ac:dyDescent="0.25">
      <c r="A51" s="381" t="s">
        <v>130</v>
      </c>
      <c r="B51" s="382" t="s">
        <v>356</v>
      </c>
      <c r="C51" s="413">
        <f>SUM(C52:C54)</f>
        <v>0</v>
      </c>
      <c r="D51" s="413">
        <f>SUM(D52:D54)</f>
        <v>0</v>
      </c>
      <c r="E51" s="396">
        <f>SUM(E52:E54)</f>
        <v>0</v>
      </c>
    </row>
    <row r="52" spans="1:5" s="423" customFormat="1" ht="12" customHeight="1" x14ac:dyDescent="0.2">
      <c r="A52" s="376" t="s">
        <v>69</v>
      </c>
      <c r="B52" s="424" t="s">
        <v>357</v>
      </c>
      <c r="C52" s="415"/>
      <c r="D52" s="415"/>
      <c r="E52" s="398"/>
    </row>
    <row r="53" spans="1:5" s="423" customFormat="1" ht="12" customHeight="1" x14ac:dyDescent="0.2">
      <c r="A53" s="375" t="s">
        <v>70</v>
      </c>
      <c r="B53" s="425" t="s">
        <v>358</v>
      </c>
      <c r="C53" s="414"/>
      <c r="D53" s="414"/>
      <c r="E53" s="397"/>
    </row>
    <row r="54" spans="1:5" s="423" customFormat="1" ht="12" customHeight="1" x14ac:dyDescent="0.2">
      <c r="A54" s="375" t="s">
        <v>359</v>
      </c>
      <c r="B54" s="425" t="s">
        <v>360</v>
      </c>
      <c r="C54" s="414"/>
      <c r="D54" s="414"/>
      <c r="E54" s="397"/>
    </row>
    <row r="55" spans="1:5" s="423" customFormat="1" ht="12" customHeight="1" thickBot="1" x14ac:dyDescent="0.25">
      <c r="A55" s="377" t="s">
        <v>361</v>
      </c>
      <c r="B55" s="426" t="s">
        <v>362</v>
      </c>
      <c r="C55" s="416"/>
      <c r="D55" s="416"/>
      <c r="E55" s="399"/>
    </row>
    <row r="56" spans="1:5" s="423" customFormat="1" ht="12" customHeight="1" thickBot="1" x14ac:dyDescent="0.25">
      <c r="A56" s="381" t="s">
        <v>14</v>
      </c>
      <c r="B56" s="403" t="s">
        <v>363</v>
      </c>
      <c r="C56" s="413">
        <f>SUM(C57:C59)</f>
        <v>0</v>
      </c>
      <c r="D56" s="413">
        <f>SUM(D57:D59)</f>
        <v>0</v>
      </c>
      <c r="E56" s="396">
        <f>SUM(E57:E59)</f>
        <v>0</v>
      </c>
    </row>
    <row r="57" spans="1:5" s="423" customFormat="1" ht="12" customHeight="1" x14ac:dyDescent="0.2">
      <c r="A57" s="376" t="s">
        <v>131</v>
      </c>
      <c r="B57" s="424" t="s">
        <v>364</v>
      </c>
      <c r="C57" s="417"/>
      <c r="D57" s="417"/>
      <c r="E57" s="400"/>
    </row>
    <row r="58" spans="1:5" s="423" customFormat="1" ht="12" customHeight="1" x14ac:dyDescent="0.2">
      <c r="A58" s="375" t="s">
        <v>132</v>
      </c>
      <c r="B58" s="425" t="s">
        <v>365</v>
      </c>
      <c r="C58" s="417"/>
      <c r="D58" s="417"/>
      <c r="E58" s="400"/>
    </row>
    <row r="59" spans="1:5" s="423" customFormat="1" ht="12" customHeight="1" x14ac:dyDescent="0.2">
      <c r="A59" s="375" t="s">
        <v>159</v>
      </c>
      <c r="B59" s="425" t="s">
        <v>366</v>
      </c>
      <c r="C59" s="417"/>
      <c r="D59" s="417"/>
      <c r="E59" s="400"/>
    </row>
    <row r="60" spans="1:5" s="423" customFormat="1" ht="12" customHeight="1" thickBot="1" x14ac:dyDescent="0.25">
      <c r="A60" s="377" t="s">
        <v>367</v>
      </c>
      <c r="B60" s="426" t="s">
        <v>368</v>
      </c>
      <c r="C60" s="417"/>
      <c r="D60" s="417"/>
      <c r="E60" s="400"/>
    </row>
    <row r="61" spans="1:5" s="423" customFormat="1" ht="12" customHeight="1" thickBot="1" x14ac:dyDescent="0.25">
      <c r="A61" s="381" t="s">
        <v>15</v>
      </c>
      <c r="B61" s="382" t="s">
        <v>369</v>
      </c>
      <c r="C61" s="419">
        <f>+C6+C13+C20+C27+C34+C45+C51+C56</f>
        <v>0</v>
      </c>
      <c r="D61" s="419">
        <f>+D6+D13+D20+D27+D34+D45+D51+D56</f>
        <v>0</v>
      </c>
      <c r="E61" s="432">
        <f>+E6+E13+E20+E27+E34+E45+E51+E56</f>
        <v>0</v>
      </c>
    </row>
    <row r="62" spans="1:5" s="423" customFormat="1" ht="12" customHeight="1" thickBot="1" x14ac:dyDescent="0.25">
      <c r="A62" s="435" t="s">
        <v>370</v>
      </c>
      <c r="B62" s="403" t="s">
        <v>371</v>
      </c>
      <c r="C62" s="413">
        <f>+C63+C64+C65</f>
        <v>0</v>
      </c>
      <c r="D62" s="413">
        <f>+D63+D64+D65</f>
        <v>0</v>
      </c>
      <c r="E62" s="396">
        <f>+E63+E64+E65</f>
        <v>0</v>
      </c>
    </row>
    <row r="63" spans="1:5" s="423" customFormat="1" ht="12" customHeight="1" x14ac:dyDescent="0.2">
      <c r="A63" s="376" t="s">
        <v>372</v>
      </c>
      <c r="B63" s="424" t="s">
        <v>373</v>
      </c>
      <c r="C63" s="417"/>
      <c r="D63" s="417"/>
      <c r="E63" s="400"/>
    </row>
    <row r="64" spans="1:5" s="423" customFormat="1" ht="12" customHeight="1" x14ac:dyDescent="0.2">
      <c r="A64" s="375" t="s">
        <v>374</v>
      </c>
      <c r="B64" s="425" t="s">
        <v>375</v>
      </c>
      <c r="C64" s="417"/>
      <c r="D64" s="417"/>
      <c r="E64" s="400"/>
    </row>
    <row r="65" spans="1:5" s="423" customFormat="1" ht="12" customHeight="1" thickBot="1" x14ac:dyDescent="0.25">
      <c r="A65" s="377" t="s">
        <v>376</v>
      </c>
      <c r="B65" s="361" t="s">
        <v>421</v>
      </c>
      <c r="C65" s="417"/>
      <c r="D65" s="417"/>
      <c r="E65" s="400"/>
    </row>
    <row r="66" spans="1:5" s="423" customFormat="1" ht="12" customHeight="1" thickBot="1" x14ac:dyDescent="0.25">
      <c r="A66" s="435" t="s">
        <v>378</v>
      </c>
      <c r="B66" s="403" t="s">
        <v>379</v>
      </c>
      <c r="C66" s="413">
        <f>+C67+C68+C69+C70</f>
        <v>0</v>
      </c>
      <c r="D66" s="413">
        <f>+D67+D68+D69+D70</f>
        <v>0</v>
      </c>
      <c r="E66" s="396">
        <f>+E67+E68+E69+E70</f>
        <v>0</v>
      </c>
    </row>
    <row r="67" spans="1:5" s="423" customFormat="1" ht="13.5" customHeight="1" x14ac:dyDescent="0.2">
      <c r="A67" s="376" t="s">
        <v>108</v>
      </c>
      <c r="B67" s="424" t="s">
        <v>380</v>
      </c>
      <c r="C67" s="417"/>
      <c r="D67" s="417"/>
      <c r="E67" s="400"/>
    </row>
    <row r="68" spans="1:5" s="423" customFormat="1" ht="12" customHeight="1" x14ac:dyDescent="0.2">
      <c r="A68" s="375" t="s">
        <v>109</v>
      </c>
      <c r="B68" s="425" t="s">
        <v>381</v>
      </c>
      <c r="C68" s="417"/>
      <c r="D68" s="417"/>
      <c r="E68" s="400"/>
    </row>
    <row r="69" spans="1:5" s="423" customFormat="1" ht="12" customHeight="1" x14ac:dyDescent="0.2">
      <c r="A69" s="375" t="s">
        <v>382</v>
      </c>
      <c r="B69" s="425" t="s">
        <v>383</v>
      </c>
      <c r="C69" s="417"/>
      <c r="D69" s="417"/>
      <c r="E69" s="400"/>
    </row>
    <row r="70" spans="1:5" s="423" customFormat="1" ht="12" customHeight="1" thickBot="1" x14ac:dyDescent="0.25">
      <c r="A70" s="377" t="s">
        <v>384</v>
      </c>
      <c r="B70" s="426" t="s">
        <v>385</v>
      </c>
      <c r="C70" s="417"/>
      <c r="D70" s="417"/>
      <c r="E70" s="400"/>
    </row>
    <row r="71" spans="1:5" s="423" customFormat="1" ht="12" customHeight="1" thickBot="1" x14ac:dyDescent="0.25">
      <c r="A71" s="435" t="s">
        <v>386</v>
      </c>
      <c r="B71" s="403" t="s">
        <v>387</v>
      </c>
      <c r="C71" s="413">
        <f>+C72+C73</f>
        <v>0</v>
      </c>
      <c r="D71" s="413">
        <f>+D72+D73</f>
        <v>0</v>
      </c>
      <c r="E71" s="396">
        <f>+E72+E73</f>
        <v>0</v>
      </c>
    </row>
    <row r="72" spans="1:5" s="423" customFormat="1" ht="12" customHeight="1" x14ac:dyDescent="0.2">
      <c r="A72" s="376" t="s">
        <v>388</v>
      </c>
      <c r="B72" s="424" t="s">
        <v>389</v>
      </c>
      <c r="C72" s="417"/>
      <c r="D72" s="417"/>
      <c r="E72" s="400"/>
    </row>
    <row r="73" spans="1:5" s="423" customFormat="1" ht="12" customHeight="1" thickBot="1" x14ac:dyDescent="0.25">
      <c r="A73" s="377" t="s">
        <v>390</v>
      </c>
      <c r="B73" s="426" t="s">
        <v>391</v>
      </c>
      <c r="C73" s="417"/>
      <c r="D73" s="417"/>
      <c r="E73" s="400"/>
    </row>
    <row r="74" spans="1:5" s="423" customFormat="1" ht="12" customHeight="1" thickBot="1" x14ac:dyDescent="0.25">
      <c r="A74" s="435" t="s">
        <v>392</v>
      </c>
      <c r="B74" s="403" t="s">
        <v>393</v>
      </c>
      <c r="C74" s="413"/>
      <c r="D74" s="413"/>
      <c r="E74" s="396"/>
    </row>
    <row r="75" spans="1:5" s="423" customFormat="1" ht="12" customHeight="1" x14ac:dyDescent="0.2">
      <c r="A75" s="376" t="s">
        <v>394</v>
      </c>
      <c r="B75" s="424" t="s">
        <v>395</v>
      </c>
      <c r="C75" s="417"/>
      <c r="D75" s="417"/>
      <c r="E75" s="400"/>
    </row>
    <row r="76" spans="1:5" s="423" customFormat="1" ht="12" customHeight="1" x14ac:dyDescent="0.2">
      <c r="A76" s="375" t="s">
        <v>396</v>
      </c>
      <c r="B76" s="425" t="s">
        <v>397</v>
      </c>
      <c r="C76" s="417"/>
      <c r="D76" s="417"/>
      <c r="E76" s="400"/>
    </row>
    <row r="77" spans="1:5" s="423" customFormat="1" ht="12" customHeight="1" thickBot="1" x14ac:dyDescent="0.25">
      <c r="A77" s="377" t="s">
        <v>398</v>
      </c>
      <c r="B77" s="405" t="s">
        <v>399</v>
      </c>
      <c r="C77" s="417"/>
      <c r="D77" s="417"/>
      <c r="E77" s="400"/>
    </row>
    <row r="78" spans="1:5" s="423" customFormat="1" ht="12" customHeight="1" thickBot="1" x14ac:dyDescent="0.25">
      <c r="A78" s="435" t="s">
        <v>400</v>
      </c>
      <c r="B78" s="403" t="s">
        <v>401</v>
      </c>
      <c r="C78" s="413">
        <f>+C79+C80+C81+C82</f>
        <v>0</v>
      </c>
      <c r="D78" s="413">
        <f>+D79+D80+D81+D82</f>
        <v>0</v>
      </c>
      <c r="E78" s="396">
        <f>+E79+E80+E81+E82</f>
        <v>0</v>
      </c>
    </row>
    <row r="79" spans="1:5" s="423" customFormat="1" ht="12" customHeight="1" x14ac:dyDescent="0.2">
      <c r="A79" s="427" t="s">
        <v>402</v>
      </c>
      <c r="B79" s="424" t="s">
        <v>403</v>
      </c>
      <c r="C79" s="417"/>
      <c r="D79" s="417"/>
      <c r="E79" s="400"/>
    </row>
    <row r="80" spans="1:5" s="423" customFormat="1" ht="12" customHeight="1" x14ac:dyDescent="0.2">
      <c r="A80" s="428" t="s">
        <v>404</v>
      </c>
      <c r="B80" s="425" t="s">
        <v>405</v>
      </c>
      <c r="C80" s="417"/>
      <c r="D80" s="417"/>
      <c r="E80" s="400"/>
    </row>
    <row r="81" spans="1:5" s="423" customFormat="1" ht="12" customHeight="1" x14ac:dyDescent="0.2">
      <c r="A81" s="428" t="s">
        <v>406</v>
      </c>
      <c r="B81" s="425" t="s">
        <v>407</v>
      </c>
      <c r="C81" s="417"/>
      <c r="D81" s="417"/>
      <c r="E81" s="400"/>
    </row>
    <row r="82" spans="1:5" s="423" customFormat="1" ht="12" customHeight="1" thickBot="1" x14ac:dyDescent="0.25">
      <c r="A82" s="436" t="s">
        <v>408</v>
      </c>
      <c r="B82" s="405" t="s">
        <v>409</v>
      </c>
      <c r="C82" s="417"/>
      <c r="D82" s="417"/>
      <c r="E82" s="400"/>
    </row>
    <row r="83" spans="1:5" s="423" customFormat="1" ht="12" customHeight="1" thickBot="1" x14ac:dyDescent="0.25">
      <c r="A83" s="435" t="s">
        <v>410</v>
      </c>
      <c r="B83" s="403" t="s">
        <v>411</v>
      </c>
      <c r="C83" s="438"/>
      <c r="D83" s="438"/>
      <c r="E83" s="439"/>
    </row>
    <row r="84" spans="1:5" s="423" customFormat="1" ht="12" customHeight="1" thickBot="1" x14ac:dyDescent="0.25">
      <c r="A84" s="435" t="s">
        <v>412</v>
      </c>
      <c r="B84" s="359" t="s">
        <v>413</v>
      </c>
      <c r="C84" s="419">
        <f>+C62+C66+C71+C74+C78+C83</f>
        <v>0</v>
      </c>
      <c r="D84" s="419">
        <f>+D62+D66+D71+D74+D78+D83</f>
        <v>0</v>
      </c>
      <c r="E84" s="432">
        <f>+E62+E66+E71+E74+E78+E83</f>
        <v>0</v>
      </c>
    </row>
    <row r="85" spans="1:5" s="423" customFormat="1" ht="12" customHeight="1" thickBot="1" x14ac:dyDescent="0.25">
      <c r="A85" s="437" t="s">
        <v>414</v>
      </c>
      <c r="B85" s="362" t="s">
        <v>415</v>
      </c>
      <c r="C85" s="419">
        <f>+C61+C84</f>
        <v>0</v>
      </c>
      <c r="D85" s="419">
        <f>+D61+D84</f>
        <v>0</v>
      </c>
      <c r="E85" s="432">
        <f>+E61+E84</f>
        <v>0</v>
      </c>
    </row>
    <row r="86" spans="1:5" s="423" customFormat="1" ht="12" customHeight="1" x14ac:dyDescent="0.2">
      <c r="A86" s="357"/>
      <c r="B86" s="357"/>
      <c r="C86" s="358"/>
      <c r="D86" s="358"/>
      <c r="E86" s="358"/>
    </row>
    <row r="87" spans="1:5" ht="16.5" customHeight="1" x14ac:dyDescent="0.25">
      <c r="A87" s="732" t="s">
        <v>36</v>
      </c>
      <c r="B87" s="732"/>
      <c r="C87" s="732"/>
      <c r="D87" s="732"/>
      <c r="E87" s="732"/>
    </row>
    <row r="88" spans="1:5" s="429" customFormat="1" ht="16.5" customHeight="1" thickBot="1" x14ac:dyDescent="0.3">
      <c r="A88" s="46" t="s">
        <v>112</v>
      </c>
      <c r="B88" s="46"/>
      <c r="C88" s="390"/>
      <c r="D88" s="390"/>
      <c r="E88" s="390" t="s">
        <v>749</v>
      </c>
    </row>
    <row r="89" spans="1:5" s="429" customFormat="1" ht="16.5" customHeight="1" x14ac:dyDescent="0.25">
      <c r="A89" s="733" t="s">
        <v>59</v>
      </c>
      <c r="B89" s="735" t="s">
        <v>179</v>
      </c>
      <c r="C89" s="737" t="str">
        <f>+C3</f>
        <v>2016. évi</v>
      </c>
      <c r="D89" s="737"/>
      <c r="E89" s="738"/>
    </row>
    <row r="90" spans="1:5" ht="38.1" customHeight="1" thickBot="1" x14ac:dyDescent="0.3">
      <c r="A90" s="734"/>
      <c r="B90" s="736"/>
      <c r="C90" s="47" t="s">
        <v>180</v>
      </c>
      <c r="D90" s="47" t="s">
        <v>185</v>
      </c>
      <c r="E90" s="48" t="s">
        <v>186</v>
      </c>
    </row>
    <row r="91" spans="1:5" s="422" customFormat="1" ht="12" customHeight="1" thickBot="1" x14ac:dyDescent="0.25">
      <c r="A91" s="386" t="s">
        <v>416</v>
      </c>
      <c r="B91" s="387" t="s">
        <v>417</v>
      </c>
      <c r="C91" s="387" t="s">
        <v>418</v>
      </c>
      <c r="D91" s="387" t="s">
        <v>419</v>
      </c>
      <c r="E91" s="388" t="s">
        <v>420</v>
      </c>
    </row>
    <row r="92" spans="1:5" ht="12" customHeight="1" thickBot="1" x14ac:dyDescent="0.3">
      <c r="A92" s="383" t="s">
        <v>7</v>
      </c>
      <c r="B92" s="385" t="s">
        <v>422</v>
      </c>
      <c r="C92" s="412">
        <f>SUM(C93:C97)</f>
        <v>0</v>
      </c>
      <c r="D92" s="412">
        <f>SUM(D93:D97)</f>
        <v>0</v>
      </c>
      <c r="E92" s="367">
        <f>SUM(E93:E97)</f>
        <v>0</v>
      </c>
    </row>
    <row r="93" spans="1:5" ht="12" customHeight="1" x14ac:dyDescent="0.25">
      <c r="A93" s="378" t="s">
        <v>71</v>
      </c>
      <c r="B93" s="371" t="s">
        <v>37</v>
      </c>
      <c r="C93" s="98"/>
      <c r="D93" s="98"/>
      <c r="E93" s="366"/>
    </row>
    <row r="94" spans="1:5" ht="12" customHeight="1" x14ac:dyDescent="0.25">
      <c r="A94" s="375" t="s">
        <v>72</v>
      </c>
      <c r="B94" s="369" t="s">
        <v>133</v>
      </c>
      <c r="C94" s="414"/>
      <c r="D94" s="414"/>
      <c r="E94" s="397"/>
    </row>
    <row r="95" spans="1:5" ht="12" customHeight="1" x14ac:dyDescent="0.25">
      <c r="A95" s="375" t="s">
        <v>73</v>
      </c>
      <c r="B95" s="369" t="s">
        <v>100</v>
      </c>
      <c r="C95" s="416"/>
      <c r="D95" s="416"/>
      <c r="E95" s="399"/>
    </row>
    <row r="96" spans="1:5" ht="12" customHeight="1" x14ac:dyDescent="0.25">
      <c r="A96" s="375" t="s">
        <v>74</v>
      </c>
      <c r="B96" s="372" t="s">
        <v>134</v>
      </c>
      <c r="C96" s="416"/>
      <c r="D96" s="416"/>
      <c r="E96" s="399"/>
    </row>
    <row r="97" spans="1:5" ht="12" customHeight="1" x14ac:dyDescent="0.25">
      <c r="A97" s="375" t="s">
        <v>83</v>
      </c>
      <c r="B97" s="380" t="s">
        <v>135</v>
      </c>
      <c r="C97" s="416"/>
      <c r="D97" s="416"/>
      <c r="E97" s="399"/>
    </row>
    <row r="98" spans="1:5" ht="12" customHeight="1" x14ac:dyDescent="0.25">
      <c r="A98" s="375" t="s">
        <v>75</v>
      </c>
      <c r="B98" s="369" t="s">
        <v>423</v>
      </c>
      <c r="C98" s="416"/>
      <c r="D98" s="416"/>
      <c r="E98" s="399"/>
    </row>
    <row r="99" spans="1:5" ht="12" customHeight="1" x14ac:dyDescent="0.25">
      <c r="A99" s="375" t="s">
        <v>76</v>
      </c>
      <c r="B99" s="392" t="s">
        <v>424</v>
      </c>
      <c r="C99" s="416"/>
      <c r="D99" s="416"/>
      <c r="E99" s="399"/>
    </row>
    <row r="100" spans="1:5" ht="12" customHeight="1" x14ac:dyDescent="0.25">
      <c r="A100" s="375" t="s">
        <v>84</v>
      </c>
      <c r="B100" s="393" t="s">
        <v>425</v>
      </c>
      <c r="C100" s="416"/>
      <c r="D100" s="416"/>
      <c r="E100" s="399"/>
    </row>
    <row r="101" spans="1:5" ht="12" customHeight="1" x14ac:dyDescent="0.25">
      <c r="A101" s="375" t="s">
        <v>85</v>
      </c>
      <c r="B101" s="393" t="s">
        <v>426</v>
      </c>
      <c r="C101" s="416"/>
      <c r="D101" s="416"/>
      <c r="E101" s="399"/>
    </row>
    <row r="102" spans="1:5" ht="12" customHeight="1" x14ac:dyDescent="0.25">
      <c r="A102" s="375" t="s">
        <v>86</v>
      </c>
      <c r="B102" s="392" t="s">
        <v>427</v>
      </c>
      <c r="C102" s="416"/>
      <c r="D102" s="416"/>
      <c r="E102" s="399"/>
    </row>
    <row r="103" spans="1:5" ht="12" customHeight="1" x14ac:dyDescent="0.25">
      <c r="A103" s="375" t="s">
        <v>87</v>
      </c>
      <c r="B103" s="392" t="s">
        <v>428</v>
      </c>
      <c r="C103" s="416"/>
      <c r="D103" s="416"/>
      <c r="E103" s="399"/>
    </row>
    <row r="104" spans="1:5" ht="12" customHeight="1" x14ac:dyDescent="0.25">
      <c r="A104" s="375" t="s">
        <v>89</v>
      </c>
      <c r="B104" s="393" t="s">
        <v>429</v>
      </c>
      <c r="C104" s="416"/>
      <c r="D104" s="416"/>
      <c r="E104" s="399"/>
    </row>
    <row r="105" spans="1:5" ht="12" customHeight="1" x14ac:dyDescent="0.25">
      <c r="A105" s="374" t="s">
        <v>136</v>
      </c>
      <c r="B105" s="394" t="s">
        <v>430</v>
      </c>
      <c r="C105" s="416"/>
      <c r="D105" s="416"/>
      <c r="E105" s="399"/>
    </row>
    <row r="106" spans="1:5" ht="12" customHeight="1" x14ac:dyDescent="0.25">
      <c r="A106" s="375" t="s">
        <v>431</v>
      </c>
      <c r="B106" s="394" t="s">
        <v>432</v>
      </c>
      <c r="C106" s="416"/>
      <c r="D106" s="416"/>
      <c r="E106" s="399"/>
    </row>
    <row r="107" spans="1:5" ht="12" customHeight="1" thickBot="1" x14ac:dyDescent="0.3">
      <c r="A107" s="379" t="s">
        <v>433</v>
      </c>
      <c r="B107" s="395" t="s">
        <v>434</v>
      </c>
      <c r="C107" s="99"/>
      <c r="D107" s="99"/>
      <c r="E107" s="360"/>
    </row>
    <row r="108" spans="1:5" ht="12" customHeight="1" thickBot="1" x14ac:dyDescent="0.3">
      <c r="A108" s="381" t="s">
        <v>8</v>
      </c>
      <c r="B108" s="384" t="s">
        <v>435</v>
      </c>
      <c r="C108" s="413">
        <f>+C109+C111+C113</f>
        <v>0</v>
      </c>
      <c r="D108" s="413">
        <f>+D109+D111+D113</f>
        <v>0</v>
      </c>
      <c r="E108" s="396">
        <f>+E109+E111+E113</f>
        <v>0</v>
      </c>
    </row>
    <row r="109" spans="1:5" ht="12" customHeight="1" x14ac:dyDescent="0.25">
      <c r="A109" s="376" t="s">
        <v>77</v>
      </c>
      <c r="B109" s="369" t="s">
        <v>158</v>
      </c>
      <c r="C109" s="415"/>
      <c r="D109" s="415"/>
      <c r="E109" s="398"/>
    </row>
    <row r="110" spans="1:5" ht="12" customHeight="1" x14ac:dyDescent="0.25">
      <c r="A110" s="376" t="s">
        <v>78</v>
      </c>
      <c r="B110" s="373" t="s">
        <v>436</v>
      </c>
      <c r="C110" s="415"/>
      <c r="D110" s="415"/>
      <c r="E110" s="398"/>
    </row>
    <row r="111" spans="1:5" x14ac:dyDescent="0.25">
      <c r="A111" s="376" t="s">
        <v>79</v>
      </c>
      <c r="B111" s="373" t="s">
        <v>137</v>
      </c>
      <c r="C111" s="414"/>
      <c r="D111" s="414"/>
      <c r="E111" s="397"/>
    </row>
    <row r="112" spans="1:5" ht="12" customHeight="1" x14ac:dyDescent="0.25">
      <c r="A112" s="376" t="s">
        <v>80</v>
      </c>
      <c r="B112" s="373" t="s">
        <v>437</v>
      </c>
      <c r="C112" s="414"/>
      <c r="D112" s="414"/>
      <c r="E112" s="397"/>
    </row>
    <row r="113" spans="1:5" ht="12" customHeight="1" x14ac:dyDescent="0.25">
      <c r="A113" s="376" t="s">
        <v>81</v>
      </c>
      <c r="B113" s="405" t="s">
        <v>160</v>
      </c>
      <c r="C113" s="414"/>
      <c r="D113" s="414"/>
      <c r="E113" s="397"/>
    </row>
    <row r="114" spans="1:5" ht="21.75" customHeight="1" x14ac:dyDescent="0.25">
      <c r="A114" s="376" t="s">
        <v>88</v>
      </c>
      <c r="B114" s="404" t="s">
        <v>438</v>
      </c>
      <c r="C114" s="414"/>
      <c r="D114" s="414"/>
      <c r="E114" s="397"/>
    </row>
    <row r="115" spans="1:5" ht="24" customHeight="1" x14ac:dyDescent="0.25">
      <c r="A115" s="376" t="s">
        <v>90</v>
      </c>
      <c r="B115" s="420" t="s">
        <v>439</v>
      </c>
      <c r="C115" s="414"/>
      <c r="D115" s="414"/>
      <c r="E115" s="397"/>
    </row>
    <row r="116" spans="1:5" ht="12" customHeight="1" x14ac:dyDescent="0.25">
      <c r="A116" s="376" t="s">
        <v>138</v>
      </c>
      <c r="B116" s="393" t="s">
        <v>426</v>
      </c>
      <c r="C116" s="414"/>
      <c r="D116" s="414"/>
      <c r="E116" s="397"/>
    </row>
    <row r="117" spans="1:5" ht="12" customHeight="1" x14ac:dyDescent="0.25">
      <c r="A117" s="376" t="s">
        <v>139</v>
      </c>
      <c r="B117" s="393" t="s">
        <v>440</v>
      </c>
      <c r="C117" s="414"/>
      <c r="D117" s="414"/>
      <c r="E117" s="397"/>
    </row>
    <row r="118" spans="1:5" ht="12" customHeight="1" x14ac:dyDescent="0.25">
      <c r="A118" s="376" t="s">
        <v>140</v>
      </c>
      <c r="B118" s="393" t="s">
        <v>441</v>
      </c>
      <c r="C118" s="414"/>
      <c r="D118" s="414"/>
      <c r="E118" s="397"/>
    </row>
    <row r="119" spans="1:5" s="440" customFormat="1" ht="12" customHeight="1" x14ac:dyDescent="0.2">
      <c r="A119" s="376" t="s">
        <v>442</v>
      </c>
      <c r="B119" s="393" t="s">
        <v>429</v>
      </c>
      <c r="C119" s="414"/>
      <c r="D119" s="414"/>
      <c r="E119" s="397"/>
    </row>
    <row r="120" spans="1:5" ht="12" customHeight="1" x14ac:dyDescent="0.25">
      <c r="A120" s="376" t="s">
        <v>443</v>
      </c>
      <c r="B120" s="393" t="s">
        <v>444</v>
      </c>
      <c r="C120" s="414"/>
      <c r="D120" s="414"/>
      <c r="E120" s="397"/>
    </row>
    <row r="121" spans="1:5" ht="12" customHeight="1" thickBot="1" x14ac:dyDescent="0.3">
      <c r="A121" s="374" t="s">
        <v>445</v>
      </c>
      <c r="B121" s="393" t="s">
        <v>446</v>
      </c>
      <c r="C121" s="416"/>
      <c r="D121" s="416"/>
      <c r="E121" s="399"/>
    </row>
    <row r="122" spans="1:5" ht="12" customHeight="1" thickBot="1" x14ac:dyDescent="0.3">
      <c r="A122" s="381" t="s">
        <v>9</v>
      </c>
      <c r="B122" s="389" t="s">
        <v>447</v>
      </c>
      <c r="C122" s="413">
        <f>+C123+C124</f>
        <v>0</v>
      </c>
      <c r="D122" s="413">
        <f>+D123+D124</f>
        <v>0</v>
      </c>
      <c r="E122" s="396">
        <f>+E123+E124</f>
        <v>0</v>
      </c>
    </row>
    <row r="123" spans="1:5" ht="12" customHeight="1" x14ac:dyDescent="0.25">
      <c r="A123" s="376" t="s">
        <v>60</v>
      </c>
      <c r="B123" s="370" t="s">
        <v>46</v>
      </c>
      <c r="C123" s="415"/>
      <c r="D123" s="415"/>
      <c r="E123" s="398"/>
    </row>
    <row r="124" spans="1:5" ht="12" customHeight="1" thickBot="1" x14ac:dyDescent="0.3">
      <c r="A124" s="377" t="s">
        <v>61</v>
      </c>
      <c r="B124" s="373" t="s">
        <v>47</v>
      </c>
      <c r="C124" s="416"/>
      <c r="D124" s="416"/>
      <c r="E124" s="399"/>
    </row>
    <row r="125" spans="1:5" ht="12" customHeight="1" thickBot="1" x14ac:dyDescent="0.3">
      <c r="A125" s="381" t="s">
        <v>10</v>
      </c>
      <c r="B125" s="389" t="s">
        <v>448</v>
      </c>
      <c r="C125" s="413">
        <f>+C92+C108+C122</f>
        <v>0</v>
      </c>
      <c r="D125" s="413">
        <f>+D92+D108+D122</f>
        <v>0</v>
      </c>
      <c r="E125" s="396">
        <f>+E92+E108+E122</f>
        <v>0</v>
      </c>
    </row>
    <row r="126" spans="1:5" ht="12" customHeight="1" thickBot="1" x14ac:dyDescent="0.3">
      <c r="A126" s="381" t="s">
        <v>11</v>
      </c>
      <c r="B126" s="389" t="s">
        <v>449</v>
      </c>
      <c r="C126" s="413">
        <f>+C127+C128+C129</f>
        <v>0</v>
      </c>
      <c r="D126" s="413">
        <f>+D127+D128+D129</f>
        <v>0</v>
      </c>
      <c r="E126" s="396">
        <f>+E127+E128+E129</f>
        <v>0</v>
      </c>
    </row>
    <row r="127" spans="1:5" ht="12" customHeight="1" x14ac:dyDescent="0.25">
      <c r="A127" s="376" t="s">
        <v>64</v>
      </c>
      <c r="B127" s="370" t="s">
        <v>450</v>
      </c>
      <c r="C127" s="414"/>
      <c r="D127" s="414"/>
      <c r="E127" s="397"/>
    </row>
    <row r="128" spans="1:5" ht="12" customHeight="1" x14ac:dyDescent="0.25">
      <c r="A128" s="376" t="s">
        <v>65</v>
      </c>
      <c r="B128" s="370" t="s">
        <v>451</v>
      </c>
      <c r="C128" s="414"/>
      <c r="D128" s="414"/>
      <c r="E128" s="397"/>
    </row>
    <row r="129" spans="1:9" ht="12" customHeight="1" thickBot="1" x14ac:dyDescent="0.3">
      <c r="A129" s="374" t="s">
        <v>66</v>
      </c>
      <c r="B129" s="368" t="s">
        <v>452</v>
      </c>
      <c r="C129" s="414"/>
      <c r="D129" s="414"/>
      <c r="E129" s="397"/>
    </row>
    <row r="130" spans="1:9" ht="12" customHeight="1" thickBot="1" x14ac:dyDescent="0.3">
      <c r="A130" s="381" t="s">
        <v>12</v>
      </c>
      <c r="B130" s="389" t="s">
        <v>453</v>
      </c>
      <c r="C130" s="413">
        <f>+C131+C132+C134+C133</f>
        <v>0</v>
      </c>
      <c r="D130" s="413">
        <f>+D131+D132+D134+D133</f>
        <v>0</v>
      </c>
      <c r="E130" s="396">
        <f>+E131+E132+E134+E133</f>
        <v>0</v>
      </c>
    </row>
    <row r="131" spans="1:9" ht="12" customHeight="1" x14ac:dyDescent="0.25">
      <c r="A131" s="376" t="s">
        <v>67</v>
      </c>
      <c r="B131" s="370" t="s">
        <v>454</v>
      </c>
      <c r="C131" s="414"/>
      <c r="D131" s="414"/>
      <c r="E131" s="397"/>
    </row>
    <row r="132" spans="1:9" ht="12" customHeight="1" x14ac:dyDescent="0.25">
      <c r="A132" s="376" t="s">
        <v>68</v>
      </c>
      <c r="B132" s="370" t="s">
        <v>455</v>
      </c>
      <c r="C132" s="414"/>
      <c r="D132" s="414"/>
      <c r="E132" s="397"/>
    </row>
    <row r="133" spans="1:9" ht="12" customHeight="1" x14ac:dyDescent="0.25">
      <c r="A133" s="376" t="s">
        <v>350</v>
      </c>
      <c r="B133" s="370" t="s">
        <v>456</v>
      </c>
      <c r="C133" s="414"/>
      <c r="D133" s="414"/>
      <c r="E133" s="397"/>
    </row>
    <row r="134" spans="1:9" ht="12" customHeight="1" thickBot="1" x14ac:dyDescent="0.3">
      <c r="A134" s="374" t="s">
        <v>352</v>
      </c>
      <c r="B134" s="368" t="s">
        <v>457</v>
      </c>
      <c r="C134" s="414"/>
      <c r="D134" s="414"/>
      <c r="E134" s="397"/>
    </row>
    <row r="135" spans="1:9" ht="12" customHeight="1" thickBot="1" x14ac:dyDescent="0.3">
      <c r="A135" s="381" t="s">
        <v>13</v>
      </c>
      <c r="B135" s="389" t="s">
        <v>458</v>
      </c>
      <c r="C135" s="419">
        <f>+C136+C137+C138+C139</f>
        <v>0</v>
      </c>
      <c r="D135" s="419">
        <f>+D136+D137+D138+D139</f>
        <v>0</v>
      </c>
      <c r="E135" s="432">
        <f>+E136+E137+E138+E139</f>
        <v>0</v>
      </c>
    </row>
    <row r="136" spans="1:9" ht="12" customHeight="1" x14ac:dyDescent="0.25">
      <c r="A136" s="376" t="s">
        <v>69</v>
      </c>
      <c r="B136" s="370" t="s">
        <v>459</v>
      </c>
      <c r="C136" s="414"/>
      <c r="D136" s="414"/>
      <c r="E136" s="397"/>
    </row>
    <row r="137" spans="1:9" ht="12" customHeight="1" x14ac:dyDescent="0.25">
      <c r="A137" s="376" t="s">
        <v>70</v>
      </c>
      <c r="B137" s="370" t="s">
        <v>460</v>
      </c>
      <c r="C137" s="414"/>
      <c r="D137" s="414"/>
      <c r="E137" s="397"/>
    </row>
    <row r="138" spans="1:9" ht="12" customHeight="1" x14ac:dyDescent="0.25">
      <c r="A138" s="376" t="s">
        <v>359</v>
      </c>
      <c r="B138" s="370" t="s">
        <v>461</v>
      </c>
      <c r="C138" s="414"/>
      <c r="D138" s="414"/>
      <c r="E138" s="397"/>
    </row>
    <row r="139" spans="1:9" ht="12" customHeight="1" thickBot="1" x14ac:dyDescent="0.3">
      <c r="A139" s="374" t="s">
        <v>361</v>
      </c>
      <c r="B139" s="368" t="s">
        <v>462</v>
      </c>
      <c r="C139" s="414"/>
      <c r="D139" s="414"/>
      <c r="E139" s="397"/>
    </row>
    <row r="140" spans="1:9" ht="15" customHeight="1" thickBot="1" x14ac:dyDescent="0.3">
      <c r="A140" s="381" t="s">
        <v>14</v>
      </c>
      <c r="B140" s="389" t="s">
        <v>463</v>
      </c>
      <c r="C140" s="100">
        <f>+C141+C142+C143+C144</f>
        <v>0</v>
      </c>
      <c r="D140" s="100">
        <f>+D141+D142+D143+D144</f>
        <v>0</v>
      </c>
      <c r="E140" s="365">
        <f>+E141+E142+E143+E144</f>
        <v>0</v>
      </c>
      <c r="F140" s="430"/>
      <c r="G140" s="431"/>
      <c r="H140" s="431"/>
      <c r="I140" s="431"/>
    </row>
    <row r="141" spans="1:9" s="423" customFormat="1" ht="12.95" customHeight="1" x14ac:dyDescent="0.2">
      <c r="A141" s="376" t="s">
        <v>131</v>
      </c>
      <c r="B141" s="370" t="s">
        <v>464</v>
      </c>
      <c r="C141" s="414"/>
      <c r="D141" s="414"/>
      <c r="E141" s="397"/>
    </row>
    <row r="142" spans="1:9" ht="12.75" customHeight="1" x14ac:dyDescent="0.25">
      <c r="A142" s="376" t="s">
        <v>132</v>
      </c>
      <c r="B142" s="370" t="s">
        <v>465</v>
      </c>
      <c r="C142" s="414"/>
      <c r="D142" s="414"/>
      <c r="E142" s="397"/>
    </row>
    <row r="143" spans="1:9" ht="12.75" customHeight="1" x14ac:dyDescent="0.25">
      <c r="A143" s="376" t="s">
        <v>159</v>
      </c>
      <c r="B143" s="370" t="s">
        <v>466</v>
      </c>
      <c r="C143" s="414"/>
      <c r="D143" s="414"/>
      <c r="E143" s="397"/>
    </row>
    <row r="144" spans="1:9" ht="12.75" customHeight="1" thickBot="1" x14ac:dyDescent="0.3">
      <c r="A144" s="376" t="s">
        <v>367</v>
      </c>
      <c r="B144" s="370" t="s">
        <v>467</v>
      </c>
      <c r="C144" s="414"/>
      <c r="D144" s="414"/>
      <c r="E144" s="397"/>
    </row>
    <row r="145" spans="1:5" ht="16.5" thickBot="1" x14ac:dyDescent="0.3">
      <c r="A145" s="381" t="s">
        <v>15</v>
      </c>
      <c r="B145" s="389" t="s">
        <v>468</v>
      </c>
      <c r="C145" s="363">
        <f>+C126+C130+C135+C140</f>
        <v>0</v>
      </c>
      <c r="D145" s="363">
        <f>+D126+D130+D135+D140</f>
        <v>0</v>
      </c>
      <c r="E145" s="364">
        <f>+E126+E130+E135+E140</f>
        <v>0</v>
      </c>
    </row>
    <row r="146" spans="1:5" ht="16.5" thickBot="1" x14ac:dyDescent="0.3">
      <c r="A146" s="406" t="s">
        <v>16</v>
      </c>
      <c r="B146" s="409" t="s">
        <v>469</v>
      </c>
      <c r="C146" s="363">
        <f>+C125+C145</f>
        <v>0</v>
      </c>
      <c r="D146" s="363">
        <f>+D125+D145</f>
        <v>0</v>
      </c>
      <c r="E146" s="364">
        <f>+E125+E145</f>
        <v>0</v>
      </c>
    </row>
    <row r="148" spans="1:5" ht="18.75" customHeight="1" x14ac:dyDescent="0.25">
      <c r="A148" s="731" t="s">
        <v>470</v>
      </c>
      <c r="B148" s="731"/>
      <c r="C148" s="731"/>
      <c r="D148" s="731"/>
      <c r="E148" s="731"/>
    </row>
    <row r="149" spans="1:5" ht="13.5" customHeight="1" thickBot="1" x14ac:dyDescent="0.3">
      <c r="A149" s="391" t="s">
        <v>113</v>
      </c>
      <c r="B149" s="391"/>
      <c r="C149" s="421"/>
      <c r="E149" s="408" t="s">
        <v>749</v>
      </c>
    </row>
    <row r="150" spans="1:5" ht="21.75" thickBot="1" x14ac:dyDescent="0.3">
      <c r="A150" s="381">
        <v>1</v>
      </c>
      <c r="B150" s="384" t="s">
        <v>471</v>
      </c>
      <c r="C150" s="407">
        <f>+C61-C125</f>
        <v>0</v>
      </c>
      <c r="D150" s="407">
        <f>+D61-D125</f>
        <v>0</v>
      </c>
      <c r="E150" s="407">
        <f>+E61-E125</f>
        <v>0</v>
      </c>
    </row>
    <row r="151" spans="1:5" ht="21.75" thickBot="1" x14ac:dyDescent="0.3">
      <c r="A151" s="381" t="s">
        <v>8</v>
      </c>
      <c r="B151" s="384" t="s">
        <v>472</v>
      </c>
      <c r="C151" s="407">
        <f>+C84-C145</f>
        <v>0</v>
      </c>
      <c r="D151" s="407">
        <f>+D84-D145</f>
        <v>0</v>
      </c>
      <c r="E151" s="407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10" customFormat="1" ht="12.75" customHeight="1" x14ac:dyDescent="0.25">
      <c r="C161" s="411"/>
      <c r="D161" s="411"/>
      <c r="E161" s="41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Bodroghalom Község Önkormányzata
2016. ÉVI ZÁRSZÁMADÁS
ÖNKÉNT VÁLLALT FELADATAINAK MÉRLEGE
&amp;R&amp;"Times New Roman CE,Félkövér dőlt"&amp;11 1.3. melléklet a ....../2017.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zoomScaleNormal="100" workbookViewId="0">
      <selection activeCell="J8" sqref="J8"/>
    </sheetView>
  </sheetViews>
  <sheetFormatPr defaultRowHeight="12.75" x14ac:dyDescent="0.2"/>
  <cols>
    <col min="1" max="1" width="71.1640625" style="247" customWidth="1"/>
    <col min="2" max="2" width="6.1640625" style="262" customWidth="1"/>
    <col min="3" max="3" width="18" style="658" customWidth="1"/>
    <col min="4" max="16384" width="9.33203125" style="658"/>
  </cols>
  <sheetData>
    <row r="1" spans="1:3" ht="32.25" customHeight="1" x14ac:dyDescent="0.2">
      <c r="A1" s="853" t="s">
        <v>293</v>
      </c>
      <c r="B1" s="853"/>
      <c r="C1" s="853"/>
    </row>
    <row r="2" spans="1:3" ht="15.75" x14ac:dyDescent="0.2">
      <c r="A2" s="854" t="str">
        <f>+CONCATENATE(LEFT(ÖSSZEFÜGGÉSEK!A4,4),". év")</f>
        <v>2016. év</v>
      </c>
      <c r="B2" s="854"/>
      <c r="C2" s="854"/>
    </row>
    <row r="4" spans="1:3" ht="13.5" thickBot="1" x14ac:dyDescent="0.25">
      <c r="B4" s="855" t="s">
        <v>778</v>
      </c>
      <c r="C4" s="855"/>
    </row>
    <row r="5" spans="1:3" s="248" customFormat="1" ht="31.5" customHeight="1" x14ac:dyDescent="0.2">
      <c r="A5" s="856" t="s">
        <v>294</v>
      </c>
      <c r="B5" s="858" t="s">
        <v>250</v>
      </c>
      <c r="C5" s="860" t="s">
        <v>295</v>
      </c>
    </row>
    <row r="6" spans="1:3" s="248" customFormat="1" x14ac:dyDescent="0.2">
      <c r="A6" s="857"/>
      <c r="B6" s="859"/>
      <c r="C6" s="861"/>
    </row>
    <row r="7" spans="1:3" s="252" customFormat="1" ht="13.5" thickBot="1" x14ac:dyDescent="0.25">
      <c r="A7" s="249" t="s">
        <v>416</v>
      </c>
      <c r="B7" s="250" t="s">
        <v>417</v>
      </c>
      <c r="C7" s="251" t="s">
        <v>418</v>
      </c>
    </row>
    <row r="8" spans="1:3" ht="15.75" customHeight="1" x14ac:dyDescent="0.2">
      <c r="A8" s="643" t="s">
        <v>656</v>
      </c>
      <c r="B8" s="253" t="s">
        <v>255</v>
      </c>
      <c r="C8" s="254">
        <v>900262000</v>
      </c>
    </row>
    <row r="9" spans="1:3" ht="15.75" customHeight="1" x14ac:dyDescent="0.2">
      <c r="A9" s="643" t="s">
        <v>657</v>
      </c>
      <c r="B9" s="255" t="s">
        <v>256</v>
      </c>
      <c r="C9" s="254">
        <v>138030</v>
      </c>
    </row>
    <row r="10" spans="1:3" ht="15.75" customHeight="1" x14ac:dyDescent="0.2">
      <c r="A10" s="643" t="s">
        <v>658</v>
      </c>
      <c r="B10" s="255" t="s">
        <v>257</v>
      </c>
      <c r="C10" s="254">
        <v>6584000</v>
      </c>
    </row>
    <row r="11" spans="1:3" ht="15.75" customHeight="1" x14ac:dyDescent="0.2">
      <c r="A11" s="643" t="s">
        <v>659</v>
      </c>
      <c r="B11" s="255" t="s">
        <v>258</v>
      </c>
      <c r="C11" s="256">
        <v>-134196000</v>
      </c>
    </row>
    <row r="12" spans="1:3" ht="15.75" customHeight="1" x14ac:dyDescent="0.2">
      <c r="A12" s="643" t="s">
        <v>660</v>
      </c>
      <c r="B12" s="255" t="s">
        <v>259</v>
      </c>
      <c r="C12" s="256">
        <v>0</v>
      </c>
    </row>
    <row r="13" spans="1:3" ht="15.75" customHeight="1" x14ac:dyDescent="0.2">
      <c r="A13" s="643" t="s">
        <v>661</v>
      </c>
      <c r="B13" s="255" t="s">
        <v>260</v>
      </c>
      <c r="C13" s="256">
        <v>-53752691</v>
      </c>
    </row>
    <row r="14" spans="1:3" ht="15.75" customHeight="1" x14ac:dyDescent="0.2">
      <c r="A14" s="643" t="s">
        <v>662</v>
      </c>
      <c r="B14" s="255" t="s">
        <v>261</v>
      </c>
      <c r="C14" s="257">
        <f>+C8+C9+C10+C11+C12+C13</f>
        <v>719035339</v>
      </c>
    </row>
    <row r="15" spans="1:3" ht="15.75" customHeight="1" x14ac:dyDescent="0.2">
      <c r="A15" s="643" t="s">
        <v>729</v>
      </c>
      <c r="B15" s="255" t="s">
        <v>262</v>
      </c>
      <c r="C15" s="687">
        <v>718</v>
      </c>
    </row>
    <row r="16" spans="1:3" ht="15.75" customHeight="1" x14ac:dyDescent="0.2">
      <c r="A16" s="643" t="s">
        <v>663</v>
      </c>
      <c r="B16" s="255" t="s">
        <v>263</v>
      </c>
      <c r="C16" s="256">
        <v>3903763</v>
      </c>
    </row>
    <row r="17" spans="1:5" ht="15.75" customHeight="1" x14ac:dyDescent="0.2">
      <c r="A17" s="643" t="s">
        <v>664</v>
      </c>
      <c r="B17" s="255" t="s">
        <v>16</v>
      </c>
      <c r="C17" s="256">
        <v>70343</v>
      </c>
    </row>
    <row r="18" spans="1:5" ht="15.75" customHeight="1" x14ac:dyDescent="0.2">
      <c r="A18" s="643" t="s">
        <v>665</v>
      </c>
      <c r="B18" s="255" t="s">
        <v>17</v>
      </c>
      <c r="C18" s="257">
        <f>+C15+C16+C17</f>
        <v>3974824</v>
      </c>
    </row>
    <row r="19" spans="1:5" s="659" customFormat="1" ht="15.75" customHeight="1" x14ac:dyDescent="0.2">
      <c r="A19" s="643" t="s">
        <v>666</v>
      </c>
      <c r="B19" s="255" t="s">
        <v>18</v>
      </c>
      <c r="C19" s="256"/>
    </row>
    <row r="20" spans="1:5" ht="15.75" customHeight="1" x14ac:dyDescent="0.2">
      <c r="A20" s="643" t="s">
        <v>667</v>
      </c>
      <c r="B20" s="255" t="s">
        <v>19</v>
      </c>
      <c r="C20" s="688">
        <v>6424870</v>
      </c>
    </row>
    <row r="21" spans="1:5" ht="15.75" customHeight="1" thickBot="1" x14ac:dyDescent="0.25">
      <c r="A21" s="258" t="s">
        <v>668</v>
      </c>
      <c r="B21" s="259" t="s">
        <v>20</v>
      </c>
      <c r="C21" s="260">
        <f>+C14+C18+C19+C20</f>
        <v>729435033</v>
      </c>
    </row>
    <row r="22" spans="1:5" ht="15.75" x14ac:dyDescent="0.25">
      <c r="A22" s="653"/>
      <c r="B22" s="656"/>
      <c r="C22" s="654"/>
      <c r="D22" s="654"/>
      <c r="E22" s="654"/>
    </row>
    <row r="23" spans="1:5" ht="15.75" x14ac:dyDescent="0.25">
      <c r="A23" s="653"/>
      <c r="B23" s="656"/>
      <c r="C23" s="654"/>
      <c r="D23" s="654"/>
      <c r="E23" s="654"/>
    </row>
    <row r="24" spans="1:5" ht="15.75" x14ac:dyDescent="0.25">
      <c r="A24" s="656"/>
      <c r="B24" s="656"/>
      <c r="C24" s="654"/>
      <c r="D24" s="654"/>
      <c r="E24" s="654"/>
    </row>
    <row r="25" spans="1:5" ht="15.75" x14ac:dyDescent="0.25">
      <c r="A25" s="852"/>
      <c r="B25" s="852"/>
      <c r="C25" s="852"/>
      <c r="D25" s="660"/>
      <c r="E25" s="660"/>
    </row>
    <row r="26" spans="1:5" ht="15.75" x14ac:dyDescent="0.25">
      <c r="A26" s="852"/>
      <c r="B26" s="852"/>
      <c r="C26" s="852"/>
      <c r="D26" s="660"/>
      <c r="E26" s="660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……/2016.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topLeftCell="A4" zoomScaleNormal="100" workbookViewId="0">
      <selection activeCell="F6" sqref="F6"/>
    </sheetView>
  </sheetViews>
  <sheetFormatPr defaultColWidth="12" defaultRowHeight="15.75" x14ac:dyDescent="0.25"/>
  <cols>
    <col min="1" max="1" width="58.83203125" style="240" customWidth="1"/>
    <col min="2" max="2" width="6.83203125" style="240" customWidth="1"/>
    <col min="3" max="3" width="17.1640625" style="240" customWidth="1"/>
    <col min="4" max="4" width="19.1640625" style="240" customWidth="1"/>
    <col min="5" max="16384" width="12" style="240"/>
  </cols>
  <sheetData>
    <row r="1" spans="1:4" ht="48" customHeight="1" x14ac:dyDescent="0.25">
      <c r="A1" s="862" t="str">
        <f>+CONCATENATE("VAGYONKIMUTATÁS",CHAR(10),"az érték nélkül nyilvántartott eszközökről",CHAR(10),LEFT(ÖSSZEFÜGGÉSEK!A4,4),".")</f>
        <v>VAGYONKIMUTATÁS
az érték nélkül nyilvántartott eszközökről
2016.</v>
      </c>
      <c r="B1" s="863"/>
      <c r="C1" s="863"/>
      <c r="D1" s="863"/>
    </row>
    <row r="2" spans="1:4" ht="16.5" thickBot="1" x14ac:dyDescent="0.3"/>
    <row r="3" spans="1:4" ht="43.5" customHeight="1" thickBot="1" x14ac:dyDescent="0.3">
      <c r="A3" s="664" t="s">
        <v>52</v>
      </c>
      <c r="B3" s="356" t="s">
        <v>250</v>
      </c>
      <c r="C3" s="665" t="s">
        <v>296</v>
      </c>
      <c r="D3" s="666" t="s">
        <v>780</v>
      </c>
    </row>
    <row r="4" spans="1:4" ht="16.5" thickBot="1" x14ac:dyDescent="0.3">
      <c r="A4" s="263" t="s">
        <v>416</v>
      </c>
      <c r="B4" s="264" t="s">
        <v>417</v>
      </c>
      <c r="C4" s="264" t="s">
        <v>418</v>
      </c>
      <c r="D4" s="265" t="s">
        <v>419</v>
      </c>
    </row>
    <row r="5" spans="1:4" ht="15.75" customHeight="1" x14ac:dyDescent="0.25">
      <c r="A5" s="274" t="s">
        <v>697</v>
      </c>
      <c r="B5" s="267" t="s">
        <v>7</v>
      </c>
      <c r="C5" s="268">
        <v>108</v>
      </c>
      <c r="D5" s="269">
        <v>35320745</v>
      </c>
    </row>
    <row r="6" spans="1:4" ht="15.75" customHeight="1" x14ac:dyDescent="0.25">
      <c r="A6" s="274" t="s">
        <v>698</v>
      </c>
      <c r="B6" s="271" t="s">
        <v>8</v>
      </c>
      <c r="C6" s="272"/>
      <c r="D6" s="273"/>
    </row>
    <row r="7" spans="1:4" ht="15.75" customHeight="1" x14ac:dyDescent="0.25">
      <c r="A7" s="274" t="s">
        <v>699</v>
      </c>
      <c r="B7" s="271" t="s">
        <v>9</v>
      </c>
      <c r="C7" s="272"/>
      <c r="D7" s="273"/>
    </row>
    <row r="8" spans="1:4" ht="15.75" customHeight="1" thickBot="1" x14ac:dyDescent="0.3">
      <c r="A8" s="275" t="s">
        <v>700</v>
      </c>
      <c r="B8" s="276" t="s">
        <v>10</v>
      </c>
      <c r="C8" s="277"/>
      <c r="D8" s="278"/>
    </row>
    <row r="9" spans="1:4" ht="15.75" customHeight="1" thickBot="1" x14ac:dyDescent="0.3">
      <c r="A9" s="668" t="s">
        <v>701</v>
      </c>
      <c r="B9" s="669" t="s">
        <v>11</v>
      </c>
      <c r="C9" s="670"/>
      <c r="D9" s="671">
        <f>+D10+D11+D12+D13</f>
        <v>242864689</v>
      </c>
    </row>
    <row r="10" spans="1:4" ht="15.75" customHeight="1" x14ac:dyDescent="0.25">
      <c r="A10" s="667" t="s">
        <v>702</v>
      </c>
      <c r="B10" s="267" t="s">
        <v>12</v>
      </c>
      <c r="C10" s="268">
        <v>1</v>
      </c>
      <c r="D10" s="269">
        <v>242864689</v>
      </c>
    </row>
    <row r="11" spans="1:4" ht="15.75" customHeight="1" x14ac:dyDescent="0.25">
      <c r="A11" s="274" t="s">
        <v>703</v>
      </c>
      <c r="B11" s="271" t="s">
        <v>13</v>
      </c>
      <c r="C11" s="272"/>
      <c r="D11" s="273"/>
    </row>
    <row r="12" spans="1:4" ht="15.75" customHeight="1" x14ac:dyDescent="0.25">
      <c r="A12" s="274" t="s">
        <v>704</v>
      </c>
      <c r="B12" s="271" t="s">
        <v>14</v>
      </c>
      <c r="C12" s="272"/>
      <c r="D12" s="273"/>
    </row>
    <row r="13" spans="1:4" ht="15.75" customHeight="1" thickBot="1" x14ac:dyDescent="0.3">
      <c r="A13" s="275" t="s">
        <v>705</v>
      </c>
      <c r="B13" s="276" t="s">
        <v>15</v>
      </c>
      <c r="C13" s="277"/>
      <c r="D13" s="278"/>
    </row>
    <row r="14" spans="1:4" ht="15.75" customHeight="1" thickBot="1" x14ac:dyDescent="0.3">
      <c r="A14" s="668" t="s">
        <v>706</v>
      </c>
      <c r="B14" s="669" t="s">
        <v>16</v>
      </c>
      <c r="C14" s="670"/>
      <c r="D14" s="671">
        <f>+D15+D16+D17</f>
        <v>0</v>
      </c>
    </row>
    <row r="15" spans="1:4" ht="15.75" customHeight="1" x14ac:dyDescent="0.25">
      <c r="A15" s="667" t="s">
        <v>707</v>
      </c>
      <c r="B15" s="267" t="s">
        <v>17</v>
      </c>
      <c r="C15" s="268"/>
      <c r="D15" s="269"/>
    </row>
    <row r="16" spans="1:4" ht="15.75" customHeight="1" x14ac:dyDescent="0.25">
      <c r="A16" s="274" t="s">
        <v>708</v>
      </c>
      <c r="B16" s="271" t="s">
        <v>18</v>
      </c>
      <c r="C16" s="272"/>
      <c r="D16" s="273"/>
    </row>
    <row r="17" spans="1:4" ht="15.75" customHeight="1" thickBot="1" x14ac:dyDescent="0.3">
      <c r="A17" s="275" t="s">
        <v>709</v>
      </c>
      <c r="B17" s="276" t="s">
        <v>19</v>
      </c>
      <c r="C17" s="277"/>
      <c r="D17" s="278"/>
    </row>
    <row r="18" spans="1:4" ht="15.75" customHeight="1" thickBot="1" x14ac:dyDescent="0.3">
      <c r="A18" s="668" t="s">
        <v>715</v>
      </c>
      <c r="B18" s="669" t="s">
        <v>20</v>
      </c>
      <c r="C18" s="670"/>
      <c r="D18" s="671">
        <f>+D19+D20+D21</f>
        <v>0</v>
      </c>
    </row>
    <row r="19" spans="1:4" ht="15.75" customHeight="1" x14ac:dyDescent="0.25">
      <c r="A19" s="667" t="s">
        <v>710</v>
      </c>
      <c r="B19" s="267" t="s">
        <v>21</v>
      </c>
      <c r="C19" s="268"/>
      <c r="D19" s="269"/>
    </row>
    <row r="20" spans="1:4" ht="15.75" customHeight="1" x14ac:dyDescent="0.25">
      <c r="A20" s="274" t="s">
        <v>711</v>
      </c>
      <c r="B20" s="271" t="s">
        <v>22</v>
      </c>
      <c r="C20" s="272"/>
      <c r="D20" s="273"/>
    </row>
    <row r="21" spans="1:4" ht="15.75" customHeight="1" x14ac:dyDescent="0.25">
      <c r="A21" s="274" t="s">
        <v>712</v>
      </c>
      <c r="B21" s="271" t="s">
        <v>23</v>
      </c>
      <c r="C21" s="272"/>
      <c r="D21" s="273"/>
    </row>
    <row r="22" spans="1:4" ht="15.75" customHeight="1" x14ac:dyDescent="0.25">
      <c r="A22" s="274" t="s">
        <v>713</v>
      </c>
      <c r="B22" s="271" t="s">
        <v>24</v>
      </c>
      <c r="C22" s="272"/>
      <c r="D22" s="273"/>
    </row>
    <row r="23" spans="1:4" ht="15.75" customHeight="1" x14ac:dyDescent="0.25">
      <c r="A23" s="274"/>
      <c r="B23" s="271" t="s">
        <v>25</v>
      </c>
      <c r="C23" s="272"/>
      <c r="D23" s="273"/>
    </row>
    <row r="24" spans="1:4" ht="15.75" customHeight="1" x14ac:dyDescent="0.25">
      <c r="A24" s="274"/>
      <c r="B24" s="271" t="s">
        <v>26</v>
      </c>
      <c r="C24" s="272"/>
      <c r="D24" s="273"/>
    </row>
    <row r="25" spans="1:4" ht="15.75" customHeight="1" x14ac:dyDescent="0.25">
      <c r="A25" s="274"/>
      <c r="B25" s="271" t="s">
        <v>27</v>
      </c>
      <c r="C25" s="272"/>
      <c r="D25" s="273"/>
    </row>
    <row r="26" spans="1:4" ht="15.75" customHeight="1" x14ac:dyDescent="0.25">
      <c r="A26" s="274"/>
      <c r="B26" s="271" t="s">
        <v>28</v>
      </c>
      <c r="C26" s="272"/>
      <c r="D26" s="273"/>
    </row>
    <row r="27" spans="1:4" ht="15.75" customHeight="1" x14ac:dyDescent="0.25">
      <c r="A27" s="274"/>
      <c r="B27" s="271" t="s">
        <v>29</v>
      </c>
      <c r="C27" s="272"/>
      <c r="D27" s="273"/>
    </row>
    <row r="28" spans="1:4" ht="15.75" customHeight="1" x14ac:dyDescent="0.25">
      <c r="A28" s="274"/>
      <c r="B28" s="271" t="s">
        <v>30</v>
      </c>
      <c r="C28" s="272"/>
      <c r="D28" s="273"/>
    </row>
    <row r="29" spans="1:4" ht="15.75" customHeight="1" x14ac:dyDescent="0.25">
      <c r="A29" s="274"/>
      <c r="B29" s="271" t="s">
        <v>31</v>
      </c>
      <c r="C29" s="272"/>
      <c r="D29" s="273"/>
    </row>
    <row r="30" spans="1:4" ht="15.75" customHeight="1" x14ac:dyDescent="0.25">
      <c r="A30" s="274"/>
      <c r="B30" s="271" t="s">
        <v>32</v>
      </c>
      <c r="C30" s="272"/>
      <c r="D30" s="273"/>
    </row>
    <row r="31" spans="1:4" ht="15.75" customHeight="1" x14ac:dyDescent="0.25">
      <c r="A31" s="274"/>
      <c r="B31" s="271" t="s">
        <v>33</v>
      </c>
      <c r="C31" s="272"/>
      <c r="D31" s="273"/>
    </row>
    <row r="32" spans="1:4" ht="15.75" customHeight="1" x14ac:dyDescent="0.25">
      <c r="A32" s="274"/>
      <c r="B32" s="271" t="s">
        <v>34</v>
      </c>
      <c r="C32" s="272"/>
      <c r="D32" s="273"/>
    </row>
    <row r="33" spans="1:6" ht="15.75" customHeight="1" x14ac:dyDescent="0.25">
      <c r="A33" s="274"/>
      <c r="B33" s="271" t="s">
        <v>35</v>
      </c>
      <c r="C33" s="272"/>
      <c r="D33" s="273"/>
    </row>
    <row r="34" spans="1:6" ht="15.75" customHeight="1" x14ac:dyDescent="0.25">
      <c r="A34" s="274"/>
      <c r="B34" s="271" t="s">
        <v>91</v>
      </c>
      <c r="C34" s="272"/>
      <c r="D34" s="273"/>
    </row>
    <row r="35" spans="1:6" ht="15.75" customHeight="1" x14ac:dyDescent="0.25">
      <c r="A35" s="274"/>
      <c r="B35" s="271" t="s">
        <v>189</v>
      </c>
      <c r="C35" s="272"/>
      <c r="D35" s="273"/>
    </row>
    <row r="36" spans="1:6" ht="15.75" customHeight="1" x14ac:dyDescent="0.25">
      <c r="A36" s="274"/>
      <c r="B36" s="271" t="s">
        <v>247</v>
      </c>
      <c r="C36" s="272"/>
      <c r="D36" s="273"/>
    </row>
    <row r="37" spans="1:6" ht="15.75" customHeight="1" thickBot="1" x14ac:dyDescent="0.3">
      <c r="A37" s="275"/>
      <c r="B37" s="276" t="s">
        <v>248</v>
      </c>
      <c r="C37" s="277"/>
      <c r="D37" s="278"/>
    </row>
    <row r="38" spans="1:6" ht="15.75" customHeight="1" thickBot="1" x14ac:dyDescent="0.3">
      <c r="A38" s="864" t="s">
        <v>714</v>
      </c>
      <c r="B38" s="865"/>
      <c r="C38" s="279"/>
      <c r="D38" s="671">
        <f>+D5+D6+D7+D8+D9+D14+D18+D22+D23+D24+D25+D26+D27+D28+D29+D30+D31+D32+D33+D34+D35+D36+D37</f>
        <v>278185434</v>
      </c>
      <c r="F38" s="280"/>
    </row>
    <row r="39" spans="1:6" x14ac:dyDescent="0.25">
      <c r="A39" s="672" t="s">
        <v>716</v>
      </c>
    </row>
    <row r="40" spans="1:6" x14ac:dyDescent="0.25">
      <c r="A40" s="244"/>
      <c r="B40" s="245"/>
      <c r="C40" s="866"/>
      <c r="D40" s="866"/>
    </row>
    <row r="41" spans="1:6" x14ac:dyDescent="0.25">
      <c r="A41" s="244"/>
      <c r="B41" s="245"/>
      <c r="C41" s="246"/>
      <c r="D41" s="246"/>
    </row>
    <row r="42" spans="1:6" x14ac:dyDescent="0.25">
      <c r="A42" s="245"/>
      <c r="B42" s="245"/>
      <c r="C42" s="866"/>
      <c r="D42" s="866"/>
    </row>
    <row r="43" spans="1:6" x14ac:dyDescent="0.25">
      <c r="A43" s="261"/>
      <c r="B43" s="261"/>
    </row>
    <row r="44" spans="1:6" x14ac:dyDescent="0.25">
      <c r="A44" s="261"/>
      <c r="B44" s="261"/>
      <c r="C44" s="261"/>
    </row>
  </sheetData>
  <mergeCells count="4">
    <mergeCell ref="A1:D1"/>
    <mergeCell ref="A38:B38"/>
    <mergeCell ref="C40:D40"/>
    <mergeCell ref="C42:D42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……/2016.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zoomScaleNormal="100" workbookViewId="0">
      <selection activeCell="H17" sqref="H17"/>
    </sheetView>
  </sheetViews>
  <sheetFormatPr defaultColWidth="12" defaultRowHeight="15.75" x14ac:dyDescent="0.25"/>
  <cols>
    <col min="1" max="1" width="56.1640625" style="240" customWidth="1"/>
    <col min="2" max="2" width="6.83203125" style="240" customWidth="1"/>
    <col min="3" max="3" width="17.1640625" style="240" customWidth="1"/>
    <col min="4" max="4" width="19.1640625" style="240" customWidth="1"/>
    <col min="5" max="16384" width="12" style="240"/>
  </cols>
  <sheetData>
    <row r="1" spans="1:4" ht="48.75" customHeight="1" x14ac:dyDescent="0.25">
      <c r="A1" s="867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2016.</v>
      </c>
      <c r="B1" s="868"/>
      <c r="C1" s="868"/>
      <c r="D1" s="868"/>
    </row>
    <row r="2" spans="1:4" ht="16.5" thickBot="1" x14ac:dyDescent="0.3"/>
    <row r="3" spans="1:4" ht="64.5" thickBot="1" x14ac:dyDescent="0.3">
      <c r="A3" s="673" t="s">
        <v>52</v>
      </c>
      <c r="B3" s="356" t="s">
        <v>250</v>
      </c>
      <c r="C3" s="674" t="s">
        <v>717</v>
      </c>
      <c r="D3" s="675" t="s">
        <v>780</v>
      </c>
    </row>
    <row r="4" spans="1:4" ht="16.5" thickBot="1" x14ac:dyDescent="0.3">
      <c r="A4" s="281" t="s">
        <v>416</v>
      </c>
      <c r="B4" s="282" t="s">
        <v>417</v>
      </c>
      <c r="C4" s="282" t="s">
        <v>418</v>
      </c>
      <c r="D4" s="283" t="s">
        <v>419</v>
      </c>
    </row>
    <row r="5" spans="1:4" ht="15.75" customHeight="1" x14ac:dyDescent="0.25">
      <c r="A5" s="270" t="s">
        <v>718</v>
      </c>
      <c r="B5" s="267" t="s">
        <v>7</v>
      </c>
      <c r="C5" s="268"/>
      <c r="D5" s="269"/>
    </row>
    <row r="6" spans="1:4" ht="15.75" customHeight="1" x14ac:dyDescent="0.25">
      <c r="A6" s="270" t="s">
        <v>719</v>
      </c>
      <c r="B6" s="271" t="s">
        <v>8</v>
      </c>
      <c r="C6" s="272"/>
      <c r="D6" s="273"/>
    </row>
    <row r="7" spans="1:4" ht="15.75" customHeight="1" thickBot="1" x14ac:dyDescent="0.3">
      <c r="A7" s="676" t="s">
        <v>720</v>
      </c>
      <c r="B7" s="276" t="s">
        <v>9</v>
      </c>
      <c r="C7" s="277"/>
      <c r="D7" s="278"/>
    </row>
    <row r="8" spans="1:4" ht="15.75" customHeight="1" thickBot="1" x14ac:dyDescent="0.3">
      <c r="A8" s="668" t="s">
        <v>721</v>
      </c>
      <c r="B8" s="669" t="s">
        <v>10</v>
      </c>
      <c r="C8" s="670"/>
      <c r="D8" s="671">
        <f>+D5+D6+D7</f>
        <v>0</v>
      </c>
    </row>
    <row r="9" spans="1:4" ht="15.75" customHeight="1" x14ac:dyDescent="0.25">
      <c r="A9" s="266" t="s">
        <v>722</v>
      </c>
      <c r="B9" s="267" t="s">
        <v>11</v>
      </c>
      <c r="C9" s="268"/>
      <c r="D9" s="269"/>
    </row>
    <row r="10" spans="1:4" ht="15.75" customHeight="1" x14ac:dyDescent="0.25">
      <c r="A10" s="270" t="s">
        <v>723</v>
      </c>
      <c r="B10" s="271" t="s">
        <v>12</v>
      </c>
      <c r="C10" s="272"/>
      <c r="D10" s="273"/>
    </row>
    <row r="11" spans="1:4" ht="15.75" customHeight="1" x14ac:dyDescent="0.25">
      <c r="A11" s="270" t="s">
        <v>724</v>
      </c>
      <c r="B11" s="271" t="s">
        <v>13</v>
      </c>
      <c r="C11" s="272"/>
      <c r="D11" s="273"/>
    </row>
    <row r="12" spans="1:4" ht="15.75" customHeight="1" x14ac:dyDescent="0.25">
      <c r="A12" s="270" t="s">
        <v>725</v>
      </c>
      <c r="B12" s="271" t="s">
        <v>14</v>
      </c>
      <c r="C12" s="272"/>
      <c r="D12" s="273"/>
    </row>
    <row r="13" spans="1:4" ht="15.75" customHeight="1" thickBot="1" x14ac:dyDescent="0.3">
      <c r="A13" s="676" t="s">
        <v>726</v>
      </c>
      <c r="B13" s="276" t="s">
        <v>15</v>
      </c>
      <c r="C13" s="277"/>
      <c r="D13" s="278"/>
    </row>
    <row r="14" spans="1:4" ht="15.75" customHeight="1" thickBot="1" x14ac:dyDescent="0.3">
      <c r="A14" s="668" t="s">
        <v>727</v>
      </c>
      <c r="B14" s="669" t="s">
        <v>16</v>
      </c>
      <c r="C14" s="677"/>
      <c r="D14" s="671">
        <f>+D9+D10+D11+D12+D13</f>
        <v>0</v>
      </c>
    </row>
    <row r="15" spans="1:4" ht="15.75" customHeight="1" x14ac:dyDescent="0.25">
      <c r="A15" s="266"/>
      <c r="B15" s="267" t="s">
        <v>17</v>
      </c>
      <c r="C15" s="268"/>
      <c r="D15" s="269"/>
    </row>
    <row r="16" spans="1:4" ht="15.75" customHeight="1" x14ac:dyDescent="0.25">
      <c r="A16" s="270"/>
      <c r="B16" s="271" t="s">
        <v>18</v>
      </c>
      <c r="C16" s="272"/>
      <c r="D16" s="273"/>
    </row>
    <row r="17" spans="1:4" ht="15.75" customHeight="1" x14ac:dyDescent="0.25">
      <c r="A17" s="270"/>
      <c r="B17" s="271" t="s">
        <v>19</v>
      </c>
      <c r="C17" s="272"/>
      <c r="D17" s="273"/>
    </row>
    <row r="18" spans="1:4" ht="15.75" customHeight="1" x14ac:dyDescent="0.25">
      <c r="A18" s="270"/>
      <c r="B18" s="271" t="s">
        <v>20</v>
      </c>
      <c r="C18" s="272"/>
      <c r="D18" s="273"/>
    </row>
    <row r="19" spans="1:4" ht="15.75" customHeight="1" x14ac:dyDescent="0.25">
      <c r="A19" s="270"/>
      <c r="B19" s="271" t="s">
        <v>21</v>
      </c>
      <c r="C19" s="272"/>
      <c r="D19" s="273"/>
    </row>
    <row r="20" spans="1:4" ht="15.75" customHeight="1" x14ac:dyDescent="0.25">
      <c r="A20" s="270"/>
      <c r="B20" s="271" t="s">
        <v>22</v>
      </c>
      <c r="C20" s="272"/>
      <c r="D20" s="273"/>
    </row>
    <row r="21" spans="1:4" ht="15.75" customHeight="1" x14ac:dyDescent="0.25">
      <c r="A21" s="270"/>
      <c r="B21" s="271" t="s">
        <v>23</v>
      </c>
      <c r="C21" s="272"/>
      <c r="D21" s="273"/>
    </row>
    <row r="22" spans="1:4" ht="15.75" customHeight="1" x14ac:dyDescent="0.25">
      <c r="A22" s="270"/>
      <c r="B22" s="271" t="s">
        <v>24</v>
      </c>
      <c r="C22" s="272"/>
      <c r="D22" s="273"/>
    </row>
    <row r="23" spans="1:4" ht="15.75" customHeight="1" x14ac:dyDescent="0.25">
      <c r="A23" s="270"/>
      <c r="B23" s="271" t="s">
        <v>25</v>
      </c>
      <c r="C23" s="272"/>
      <c r="D23" s="273"/>
    </row>
    <row r="24" spans="1:4" ht="15.75" customHeight="1" x14ac:dyDescent="0.25">
      <c r="A24" s="270"/>
      <c r="B24" s="271" t="s">
        <v>26</v>
      </c>
      <c r="C24" s="272"/>
      <c r="D24" s="273"/>
    </row>
    <row r="25" spans="1:4" ht="15.75" customHeight="1" x14ac:dyDescent="0.25">
      <c r="A25" s="270"/>
      <c r="B25" s="271" t="s">
        <v>27</v>
      </c>
      <c r="C25" s="272"/>
      <c r="D25" s="273"/>
    </row>
    <row r="26" spans="1:4" ht="15.75" customHeight="1" x14ac:dyDescent="0.25">
      <c r="A26" s="270"/>
      <c r="B26" s="271" t="s">
        <v>28</v>
      </c>
      <c r="C26" s="272"/>
      <c r="D26" s="273"/>
    </row>
    <row r="27" spans="1:4" ht="15.75" customHeight="1" x14ac:dyDescent="0.25">
      <c r="A27" s="270"/>
      <c r="B27" s="271" t="s">
        <v>29</v>
      </c>
      <c r="C27" s="272"/>
      <c r="D27" s="273"/>
    </row>
    <row r="28" spans="1:4" ht="15.75" customHeight="1" x14ac:dyDescent="0.25">
      <c r="A28" s="270"/>
      <c r="B28" s="271" t="s">
        <v>30</v>
      </c>
      <c r="C28" s="272"/>
      <c r="D28" s="273"/>
    </row>
    <row r="29" spans="1:4" ht="15.75" customHeight="1" x14ac:dyDescent="0.25">
      <c r="A29" s="270"/>
      <c r="B29" s="271" t="s">
        <v>31</v>
      </c>
      <c r="C29" s="272"/>
      <c r="D29" s="273"/>
    </row>
    <row r="30" spans="1:4" ht="15.75" customHeight="1" x14ac:dyDescent="0.25">
      <c r="A30" s="270"/>
      <c r="B30" s="271" t="s">
        <v>32</v>
      </c>
      <c r="C30" s="272"/>
      <c r="D30" s="273"/>
    </row>
    <row r="31" spans="1:4" ht="15.75" customHeight="1" x14ac:dyDescent="0.25">
      <c r="A31" s="270"/>
      <c r="B31" s="271" t="s">
        <v>33</v>
      </c>
      <c r="C31" s="272"/>
      <c r="D31" s="273"/>
    </row>
    <row r="32" spans="1:4" ht="15.75" customHeight="1" x14ac:dyDescent="0.25">
      <c r="A32" s="270"/>
      <c r="B32" s="271" t="s">
        <v>34</v>
      </c>
      <c r="C32" s="272"/>
      <c r="D32" s="273"/>
    </row>
    <row r="33" spans="1:6" ht="15.75" customHeight="1" x14ac:dyDescent="0.25">
      <c r="A33" s="270"/>
      <c r="B33" s="271" t="s">
        <v>35</v>
      </c>
      <c r="C33" s="272"/>
      <c r="D33" s="273"/>
    </row>
    <row r="34" spans="1:6" ht="15.75" customHeight="1" x14ac:dyDescent="0.25">
      <c r="A34" s="270"/>
      <c r="B34" s="271" t="s">
        <v>91</v>
      </c>
      <c r="C34" s="272"/>
      <c r="D34" s="273"/>
    </row>
    <row r="35" spans="1:6" ht="15.75" customHeight="1" x14ac:dyDescent="0.25">
      <c r="A35" s="270"/>
      <c r="B35" s="271" t="s">
        <v>189</v>
      </c>
      <c r="C35" s="272"/>
      <c r="D35" s="273"/>
    </row>
    <row r="36" spans="1:6" ht="15.75" customHeight="1" x14ac:dyDescent="0.25">
      <c r="A36" s="270"/>
      <c r="B36" s="271" t="s">
        <v>247</v>
      </c>
      <c r="C36" s="272"/>
      <c r="D36" s="273"/>
    </row>
    <row r="37" spans="1:6" ht="15.75" customHeight="1" thickBot="1" x14ac:dyDescent="0.3">
      <c r="A37" s="284"/>
      <c r="B37" s="285" t="s">
        <v>248</v>
      </c>
      <c r="C37" s="286"/>
      <c r="D37" s="287"/>
    </row>
    <row r="38" spans="1:6" ht="15.75" customHeight="1" thickBot="1" x14ac:dyDescent="0.3">
      <c r="A38" s="869" t="s">
        <v>728</v>
      </c>
      <c r="B38" s="870"/>
      <c r="C38" s="279"/>
      <c r="D38" s="671">
        <f>+D8+D14+SUM(D15:D37)</f>
        <v>0</v>
      </c>
      <c r="F38" s="288"/>
    </row>
  </sheetData>
  <mergeCells count="2">
    <mergeCell ref="A1:D1"/>
    <mergeCell ref="A38:B38"/>
  </mergeCells>
  <phoneticPr fontId="26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……/2016.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workbookViewId="0">
      <selection activeCell="H4" sqref="H4"/>
    </sheetView>
  </sheetViews>
  <sheetFormatPr defaultRowHeight="12.75" x14ac:dyDescent="0.2"/>
  <cols>
    <col min="1" max="1" width="9.33203125" style="316"/>
    <col min="2" max="2" width="58.33203125" style="316" customWidth="1"/>
    <col min="3" max="5" width="25" style="316" customWidth="1"/>
    <col min="6" max="6" width="5.5" style="316" customWidth="1"/>
    <col min="7" max="16384" width="9.33203125" style="316"/>
  </cols>
  <sheetData>
    <row r="1" spans="1:6" x14ac:dyDescent="0.2">
      <c r="A1" s="317"/>
      <c r="F1" s="874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 x14ac:dyDescent="0.2">
      <c r="A2" s="871" t="str">
        <f>+CONCATENATE("A Bodroghalom Község Önkormányzata tulajdonában álló gazdálkodó szervezetek működéséből származó",CHAR(10),"kötelezettségek és részesedések alakulása a ",LEFT(ÖSSZEFÜGGÉSEK!A4,4),". évben")</f>
        <v>A Bodroghalom Község Önkormányzata tulajdonában álló gazdálkodó szervezetek működéséből származó
kötelezettségek és részesedések alakulása a 2016. évben</v>
      </c>
      <c r="B2" s="871"/>
      <c r="C2" s="871"/>
      <c r="D2" s="871"/>
      <c r="E2" s="871"/>
      <c r="F2" s="874"/>
    </row>
    <row r="3" spans="1:6" ht="16.5" thickBot="1" x14ac:dyDescent="0.3">
      <c r="A3" s="318"/>
      <c r="F3" s="874"/>
    </row>
    <row r="4" spans="1:6" ht="79.5" thickBot="1" x14ac:dyDescent="0.25">
      <c r="A4" s="319" t="s">
        <v>250</v>
      </c>
      <c r="B4" s="320" t="s">
        <v>297</v>
      </c>
      <c r="C4" s="320" t="s">
        <v>298</v>
      </c>
      <c r="D4" s="320" t="s">
        <v>299</v>
      </c>
      <c r="E4" s="321" t="s">
        <v>300</v>
      </c>
      <c r="F4" s="874"/>
    </row>
    <row r="5" spans="1:6" ht="15.75" x14ac:dyDescent="0.2">
      <c r="A5" s="322" t="s">
        <v>7</v>
      </c>
      <c r="B5" s="326"/>
      <c r="C5" s="329"/>
      <c r="D5" s="332"/>
      <c r="E5" s="336"/>
      <c r="F5" s="874"/>
    </row>
    <row r="6" spans="1:6" ht="15.75" x14ac:dyDescent="0.2">
      <c r="A6" s="323" t="s">
        <v>8</v>
      </c>
      <c r="B6" s="327"/>
      <c r="C6" s="330"/>
      <c r="D6" s="333"/>
      <c r="E6" s="337"/>
      <c r="F6" s="874"/>
    </row>
    <row r="7" spans="1:6" ht="15.75" x14ac:dyDescent="0.2">
      <c r="A7" s="323" t="s">
        <v>9</v>
      </c>
      <c r="B7" s="327"/>
      <c r="C7" s="330"/>
      <c r="D7" s="333"/>
      <c r="E7" s="337"/>
      <c r="F7" s="874"/>
    </row>
    <row r="8" spans="1:6" ht="15.75" x14ac:dyDescent="0.2">
      <c r="A8" s="323" t="s">
        <v>10</v>
      </c>
      <c r="B8" s="327"/>
      <c r="C8" s="330"/>
      <c r="D8" s="333"/>
      <c r="E8" s="337"/>
      <c r="F8" s="874"/>
    </row>
    <row r="9" spans="1:6" ht="15.75" x14ac:dyDescent="0.2">
      <c r="A9" s="323" t="s">
        <v>11</v>
      </c>
      <c r="B9" s="327"/>
      <c r="C9" s="330"/>
      <c r="D9" s="333"/>
      <c r="E9" s="337"/>
      <c r="F9" s="874"/>
    </row>
    <row r="10" spans="1:6" ht="15.75" x14ac:dyDescent="0.2">
      <c r="A10" s="323" t="s">
        <v>12</v>
      </c>
      <c r="B10" s="327"/>
      <c r="C10" s="330"/>
      <c r="D10" s="333"/>
      <c r="E10" s="337"/>
      <c r="F10" s="874"/>
    </row>
    <row r="11" spans="1:6" ht="15.75" x14ac:dyDescent="0.2">
      <c r="A11" s="323" t="s">
        <v>13</v>
      </c>
      <c r="B11" s="327"/>
      <c r="C11" s="330"/>
      <c r="D11" s="333"/>
      <c r="E11" s="337"/>
      <c r="F11" s="874"/>
    </row>
    <row r="12" spans="1:6" ht="15.75" x14ac:dyDescent="0.2">
      <c r="A12" s="323" t="s">
        <v>14</v>
      </c>
      <c r="B12" s="327"/>
      <c r="C12" s="330"/>
      <c r="D12" s="333"/>
      <c r="E12" s="337"/>
      <c r="F12" s="874"/>
    </row>
    <row r="13" spans="1:6" ht="15.75" x14ac:dyDescent="0.2">
      <c r="A13" s="323" t="s">
        <v>15</v>
      </c>
      <c r="B13" s="327"/>
      <c r="C13" s="330"/>
      <c r="D13" s="333"/>
      <c r="E13" s="337"/>
      <c r="F13" s="874"/>
    </row>
    <row r="14" spans="1:6" ht="15.75" x14ac:dyDescent="0.2">
      <c r="A14" s="323" t="s">
        <v>16</v>
      </c>
      <c r="B14" s="327"/>
      <c r="C14" s="330"/>
      <c r="D14" s="333"/>
      <c r="E14" s="337"/>
      <c r="F14" s="874"/>
    </row>
    <row r="15" spans="1:6" ht="15.75" x14ac:dyDescent="0.2">
      <c r="A15" s="323" t="s">
        <v>17</v>
      </c>
      <c r="B15" s="327"/>
      <c r="C15" s="330"/>
      <c r="D15" s="333"/>
      <c r="E15" s="337"/>
      <c r="F15" s="874"/>
    </row>
    <row r="16" spans="1:6" ht="15.75" x14ac:dyDescent="0.2">
      <c r="A16" s="323" t="s">
        <v>18</v>
      </c>
      <c r="B16" s="327"/>
      <c r="C16" s="330"/>
      <c r="D16" s="333"/>
      <c r="E16" s="337"/>
      <c r="F16" s="874"/>
    </row>
    <row r="17" spans="1:6" ht="15.75" x14ac:dyDescent="0.2">
      <c r="A17" s="323" t="s">
        <v>19</v>
      </c>
      <c r="B17" s="327"/>
      <c r="C17" s="330"/>
      <c r="D17" s="333"/>
      <c r="E17" s="337"/>
      <c r="F17" s="874"/>
    </row>
    <row r="18" spans="1:6" ht="15.75" x14ac:dyDescent="0.2">
      <c r="A18" s="323" t="s">
        <v>20</v>
      </c>
      <c r="B18" s="327"/>
      <c r="C18" s="330"/>
      <c r="D18" s="333"/>
      <c r="E18" s="337"/>
      <c r="F18" s="874"/>
    </row>
    <row r="19" spans="1:6" ht="15.75" x14ac:dyDescent="0.2">
      <c r="A19" s="323" t="s">
        <v>21</v>
      </c>
      <c r="B19" s="327"/>
      <c r="C19" s="330"/>
      <c r="D19" s="333"/>
      <c r="E19" s="337"/>
      <c r="F19" s="874"/>
    </row>
    <row r="20" spans="1:6" ht="15.75" x14ac:dyDescent="0.2">
      <c r="A20" s="323" t="s">
        <v>22</v>
      </c>
      <c r="B20" s="327"/>
      <c r="C20" s="330"/>
      <c r="D20" s="333"/>
      <c r="E20" s="337"/>
      <c r="F20" s="874"/>
    </row>
    <row r="21" spans="1:6" ht="16.5" thickBot="1" x14ac:dyDescent="0.25">
      <c r="A21" s="324" t="s">
        <v>23</v>
      </c>
      <c r="B21" s="328"/>
      <c r="C21" s="331"/>
      <c r="D21" s="334"/>
      <c r="E21" s="338"/>
      <c r="F21" s="874"/>
    </row>
    <row r="22" spans="1:6" ht="16.5" thickBot="1" x14ac:dyDescent="0.3">
      <c r="A22" s="872" t="s">
        <v>301</v>
      </c>
      <c r="B22" s="873"/>
      <c r="C22" s="325"/>
      <c r="D22" s="335" t="str">
        <f>IF(SUM(D5:D21)=0,"",SUM(D5:D21))</f>
        <v/>
      </c>
      <c r="E22" s="339" t="str">
        <f>IF(SUM(E5:E21)=0,"",SUM(E5:E21))</f>
        <v/>
      </c>
      <c r="F22" s="874"/>
    </row>
    <row r="23" spans="1:6" ht="15.75" x14ac:dyDescent="0.25">
      <c r="A23" s="318"/>
    </row>
  </sheetData>
  <sheetProtection sheet="1" objects="1" scenarios="1"/>
  <mergeCells count="3">
    <mergeCell ref="A2:E2"/>
    <mergeCell ref="A22:B22"/>
    <mergeCell ref="F1:F22"/>
  </mergeCells>
  <phoneticPr fontId="26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4"/>
  <sheetViews>
    <sheetView tabSelected="1" zoomScaleNormal="100" workbookViewId="0">
      <selection activeCell="I14" sqref="I14"/>
    </sheetView>
  </sheetViews>
  <sheetFormatPr defaultRowHeight="12.75" x14ac:dyDescent="0.2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 x14ac:dyDescent="0.25">
      <c r="C1" s="289" t="str">
        <f>+CONCATENATE("8. sz. tájékoztató tábla a ……./",LEFT(ÖSSZEFÜGGÉSEK!A4,4)+1,".(………)  önkormányzati rendelethez")</f>
        <v>8. sz. tájékoztató tábla a ……./2017.(………)  önkormányzati rendelethez</v>
      </c>
    </row>
    <row r="2" spans="1:3" ht="14.25" x14ac:dyDescent="0.2">
      <c r="A2" s="290"/>
      <c r="B2" s="290"/>
      <c r="C2" s="290"/>
    </row>
    <row r="3" spans="1:3" ht="33.75" customHeight="1" x14ac:dyDescent="0.2">
      <c r="A3" s="875" t="s">
        <v>302</v>
      </c>
      <c r="B3" s="875"/>
      <c r="C3" s="875"/>
    </row>
    <row r="4" spans="1:3" ht="13.5" thickBot="1" x14ac:dyDescent="0.25">
      <c r="C4" s="291"/>
    </row>
    <row r="5" spans="1:3" s="295" customFormat="1" ht="43.5" customHeight="1" thickBot="1" x14ac:dyDescent="0.25">
      <c r="A5" s="292" t="s">
        <v>5</v>
      </c>
      <c r="B5" s="293" t="s">
        <v>52</v>
      </c>
      <c r="C5" s="294" t="s">
        <v>779</v>
      </c>
    </row>
    <row r="6" spans="1:3" ht="28.5" customHeight="1" x14ac:dyDescent="0.2">
      <c r="A6" s="296" t="s">
        <v>7</v>
      </c>
      <c r="B6" s="297" t="str">
        <f>+CONCATENATE("Pénzkészlet ",LEFT(ÖSSZEFÜGGÉSEK!A4,4),". január 1-jén",CHAR(10),"ebből:")</f>
        <v>Pénzkészlet 2016. január 1-jén
ebből:</v>
      </c>
      <c r="C6" s="298">
        <f>C7+C8</f>
        <v>16637000</v>
      </c>
    </row>
    <row r="7" spans="1:3" ht="18" customHeight="1" x14ac:dyDescent="0.2">
      <c r="A7" s="299" t="s">
        <v>8</v>
      </c>
      <c r="B7" s="300" t="s">
        <v>303</v>
      </c>
      <c r="C7" s="301">
        <v>16583000</v>
      </c>
    </row>
    <row r="8" spans="1:3" ht="18" customHeight="1" x14ac:dyDescent="0.2">
      <c r="A8" s="299" t="s">
        <v>9</v>
      </c>
      <c r="B8" s="300" t="s">
        <v>304</v>
      </c>
      <c r="C8" s="301">
        <v>54000</v>
      </c>
    </row>
    <row r="9" spans="1:3" ht="18" customHeight="1" x14ac:dyDescent="0.2">
      <c r="A9" s="299" t="s">
        <v>10</v>
      </c>
      <c r="B9" s="302" t="s">
        <v>305</v>
      </c>
      <c r="C9" s="301">
        <v>275305170</v>
      </c>
    </row>
    <row r="10" spans="1:3" ht="18" customHeight="1" x14ac:dyDescent="0.2">
      <c r="A10" s="303" t="s">
        <v>11</v>
      </c>
      <c r="B10" s="304" t="s">
        <v>306</v>
      </c>
      <c r="C10" s="305">
        <v>259290797</v>
      </c>
    </row>
    <row r="11" spans="1:3" ht="18" customHeight="1" thickBot="1" x14ac:dyDescent="0.25">
      <c r="A11" s="309" t="s">
        <v>12</v>
      </c>
      <c r="B11" s="679" t="s">
        <v>740</v>
      </c>
      <c r="C11" s="311">
        <v>-17225657</v>
      </c>
    </row>
    <row r="12" spans="1:3" ht="25.5" customHeight="1" x14ac:dyDescent="0.2">
      <c r="A12" s="306" t="s">
        <v>13</v>
      </c>
      <c r="B12" s="307" t="str">
        <f>+CONCATENATE("Záró pénzkészlet ",LEFT(ÖSSZEFÜGGÉSEK!A4,4),". december 31-én",CHAR(10),"ebből:")</f>
        <v>Záró pénzkészlet 2016. december 31-én
ebből:</v>
      </c>
      <c r="C12" s="308">
        <f>C6+C9-C10+C11</f>
        <v>15425716</v>
      </c>
    </row>
    <row r="13" spans="1:3" ht="18" customHeight="1" x14ac:dyDescent="0.2">
      <c r="A13" s="299" t="s">
        <v>14</v>
      </c>
      <c r="B13" s="300" t="s">
        <v>303</v>
      </c>
      <c r="C13" s="301">
        <v>14607681</v>
      </c>
    </row>
    <row r="14" spans="1:3" ht="18" customHeight="1" thickBot="1" x14ac:dyDescent="0.25">
      <c r="A14" s="309" t="s">
        <v>15</v>
      </c>
      <c r="B14" s="310" t="s">
        <v>304</v>
      </c>
      <c r="C14" s="311">
        <v>818035</v>
      </c>
    </row>
  </sheetData>
  <mergeCells count="1">
    <mergeCell ref="A3:C3"/>
  </mergeCells>
  <phoneticPr fontId="26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56" sqref="N56"/>
    </sheetView>
  </sheetViews>
  <sheetFormatPr defaultRowHeight="12.75" x14ac:dyDescent="0.2"/>
  <sheetData/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zoomScaleNormal="130" zoomScaleSheetLayoutView="100" workbookViewId="0">
      <selection activeCell="F155" sqref="F155"/>
    </sheetView>
  </sheetViews>
  <sheetFormatPr defaultRowHeight="15.75" x14ac:dyDescent="0.25"/>
  <cols>
    <col min="1" max="1" width="9.5" style="410" customWidth="1"/>
    <col min="2" max="2" width="60.83203125" style="410" customWidth="1"/>
    <col min="3" max="5" width="15.83203125" style="411" customWidth="1"/>
    <col min="6" max="16384" width="9.33203125" style="421"/>
  </cols>
  <sheetData>
    <row r="1" spans="1:5" ht="15.95" customHeight="1" x14ac:dyDescent="0.25">
      <c r="A1" s="732" t="s">
        <v>4</v>
      </c>
      <c r="B1" s="732"/>
      <c r="C1" s="732"/>
      <c r="D1" s="732"/>
      <c r="E1" s="732"/>
    </row>
    <row r="2" spans="1:5" ht="15.95" customHeight="1" thickBot="1" x14ac:dyDescent="0.3">
      <c r="A2" s="45" t="s">
        <v>111</v>
      </c>
      <c r="B2" s="45" t="s">
        <v>746</v>
      </c>
      <c r="C2" s="408"/>
      <c r="D2" s="408"/>
      <c r="E2" s="408" t="s">
        <v>749</v>
      </c>
    </row>
    <row r="3" spans="1:5" ht="15.95" customHeight="1" x14ac:dyDescent="0.25">
      <c r="A3" s="733" t="s">
        <v>59</v>
      </c>
      <c r="B3" s="735" t="s">
        <v>6</v>
      </c>
      <c r="C3" s="737" t="str">
        <f>+'1.1.sz.mell.'!C3:E3</f>
        <v>2016. évi</v>
      </c>
      <c r="D3" s="737"/>
      <c r="E3" s="738"/>
    </row>
    <row r="4" spans="1:5" ht="38.1" customHeight="1" thickBot="1" x14ac:dyDescent="0.3">
      <c r="A4" s="734"/>
      <c r="B4" s="736"/>
      <c r="C4" s="47" t="s">
        <v>180</v>
      </c>
      <c r="D4" s="47" t="s">
        <v>185</v>
      </c>
      <c r="E4" s="48" t="s">
        <v>186</v>
      </c>
    </row>
    <row r="5" spans="1:5" s="422" customFormat="1" ht="12" customHeight="1" thickBot="1" x14ac:dyDescent="0.25">
      <c r="A5" s="386" t="s">
        <v>416</v>
      </c>
      <c r="B5" s="387" t="s">
        <v>417</v>
      </c>
      <c r="C5" s="387" t="s">
        <v>418</v>
      </c>
      <c r="D5" s="387" t="s">
        <v>419</v>
      </c>
      <c r="E5" s="433" t="s">
        <v>420</v>
      </c>
    </row>
    <row r="6" spans="1:5" s="423" customFormat="1" ht="12" customHeight="1" thickBot="1" x14ac:dyDescent="0.25">
      <c r="A6" s="381" t="s">
        <v>7</v>
      </c>
      <c r="B6" s="382" t="s">
        <v>308</v>
      </c>
      <c r="C6" s="413">
        <f>SUM(C7:C12)</f>
        <v>0</v>
      </c>
      <c r="D6" s="413">
        <f>SUM(D7:D12)</f>
        <v>0</v>
      </c>
      <c r="E6" s="396">
        <f>SUM(E7:E12)</f>
        <v>0</v>
      </c>
    </row>
    <row r="7" spans="1:5" s="423" customFormat="1" ht="12" customHeight="1" x14ac:dyDescent="0.2">
      <c r="A7" s="376" t="s">
        <v>71</v>
      </c>
      <c r="B7" s="424" t="s">
        <v>309</v>
      </c>
      <c r="C7" s="415"/>
      <c r="D7" s="415"/>
      <c r="E7" s="398"/>
    </row>
    <row r="8" spans="1:5" s="423" customFormat="1" ht="12" customHeight="1" x14ac:dyDescent="0.2">
      <c r="A8" s="375" t="s">
        <v>72</v>
      </c>
      <c r="B8" s="425" t="s">
        <v>310</v>
      </c>
      <c r="C8" s="414"/>
      <c r="D8" s="414"/>
      <c r="E8" s="397"/>
    </row>
    <row r="9" spans="1:5" s="423" customFormat="1" ht="12" customHeight="1" x14ac:dyDescent="0.2">
      <c r="A9" s="375" t="s">
        <v>73</v>
      </c>
      <c r="B9" s="425" t="s">
        <v>311</v>
      </c>
      <c r="C9" s="414"/>
      <c r="D9" s="414"/>
      <c r="E9" s="397"/>
    </row>
    <row r="10" spans="1:5" s="423" customFormat="1" ht="12" customHeight="1" x14ac:dyDescent="0.2">
      <c r="A10" s="375" t="s">
        <v>74</v>
      </c>
      <c r="B10" s="425" t="s">
        <v>312</v>
      </c>
      <c r="C10" s="414"/>
      <c r="D10" s="414"/>
      <c r="E10" s="397"/>
    </row>
    <row r="11" spans="1:5" s="423" customFormat="1" ht="12" customHeight="1" x14ac:dyDescent="0.2">
      <c r="A11" s="375" t="s">
        <v>107</v>
      </c>
      <c r="B11" s="425" t="s">
        <v>313</v>
      </c>
      <c r="C11" s="414"/>
      <c r="D11" s="414"/>
      <c r="E11" s="397"/>
    </row>
    <row r="12" spans="1:5" s="423" customFormat="1" ht="12" customHeight="1" thickBot="1" x14ac:dyDescent="0.25">
      <c r="A12" s="377" t="s">
        <v>75</v>
      </c>
      <c r="B12" s="426" t="s">
        <v>314</v>
      </c>
      <c r="C12" s="416"/>
      <c r="D12" s="416"/>
      <c r="E12" s="399"/>
    </row>
    <row r="13" spans="1:5" s="423" customFormat="1" ht="12" customHeight="1" thickBot="1" x14ac:dyDescent="0.25">
      <c r="A13" s="381" t="s">
        <v>8</v>
      </c>
      <c r="B13" s="403" t="s">
        <v>315</v>
      </c>
      <c r="C13" s="413"/>
      <c r="D13" s="413"/>
      <c r="E13" s="396"/>
    </row>
    <row r="14" spans="1:5" s="423" customFormat="1" ht="12" customHeight="1" x14ac:dyDescent="0.2">
      <c r="A14" s="376" t="s">
        <v>77</v>
      </c>
      <c r="B14" s="424" t="s">
        <v>316</v>
      </c>
      <c r="C14" s="415"/>
      <c r="D14" s="415"/>
      <c r="E14" s="398"/>
    </row>
    <row r="15" spans="1:5" s="423" customFormat="1" ht="12" customHeight="1" x14ac:dyDescent="0.2">
      <c r="A15" s="375" t="s">
        <v>78</v>
      </c>
      <c r="B15" s="425" t="s">
        <v>317</v>
      </c>
      <c r="C15" s="414"/>
      <c r="D15" s="414"/>
      <c r="E15" s="397"/>
    </row>
    <row r="16" spans="1:5" s="423" customFormat="1" ht="12" customHeight="1" x14ac:dyDescent="0.2">
      <c r="A16" s="375" t="s">
        <v>79</v>
      </c>
      <c r="B16" s="425" t="s">
        <v>318</v>
      </c>
      <c r="C16" s="414"/>
      <c r="D16" s="414"/>
      <c r="E16" s="397"/>
    </row>
    <row r="17" spans="1:5" s="423" customFormat="1" ht="12" customHeight="1" x14ac:dyDescent="0.2">
      <c r="A17" s="375" t="s">
        <v>80</v>
      </c>
      <c r="B17" s="425" t="s">
        <v>319</v>
      </c>
      <c r="C17" s="414"/>
      <c r="D17" s="414"/>
      <c r="E17" s="397"/>
    </row>
    <row r="18" spans="1:5" s="423" customFormat="1" ht="12" customHeight="1" x14ac:dyDescent="0.2">
      <c r="A18" s="375" t="s">
        <v>81</v>
      </c>
      <c r="B18" s="425" t="s">
        <v>320</v>
      </c>
      <c r="C18" s="414"/>
      <c r="D18" s="414"/>
      <c r="E18" s="397"/>
    </row>
    <row r="19" spans="1:5" s="423" customFormat="1" ht="12" customHeight="1" thickBot="1" x14ac:dyDescent="0.25">
      <c r="A19" s="377" t="s">
        <v>88</v>
      </c>
      <c r="B19" s="426" t="s">
        <v>321</v>
      </c>
      <c r="C19" s="416"/>
      <c r="D19" s="416"/>
      <c r="E19" s="399"/>
    </row>
    <row r="20" spans="1:5" s="423" customFormat="1" ht="12" customHeight="1" thickBot="1" x14ac:dyDescent="0.25">
      <c r="A20" s="381" t="s">
        <v>9</v>
      </c>
      <c r="B20" s="382" t="s">
        <v>322</v>
      </c>
      <c r="C20" s="413">
        <f>SUM(C21:C25)</f>
        <v>0</v>
      </c>
      <c r="D20" s="413">
        <f>SUM(D21:D25)</f>
        <v>0</v>
      </c>
      <c r="E20" s="396">
        <f>SUM(E21:E25)</f>
        <v>0</v>
      </c>
    </row>
    <row r="21" spans="1:5" s="423" customFormat="1" ht="12" customHeight="1" x14ac:dyDescent="0.2">
      <c r="A21" s="376" t="s">
        <v>60</v>
      </c>
      <c r="B21" s="424" t="s">
        <v>323</v>
      </c>
      <c r="C21" s="415"/>
      <c r="D21" s="415"/>
      <c r="E21" s="398"/>
    </row>
    <row r="22" spans="1:5" s="423" customFormat="1" ht="12" customHeight="1" x14ac:dyDescent="0.2">
      <c r="A22" s="375" t="s">
        <v>61</v>
      </c>
      <c r="B22" s="425" t="s">
        <v>324</v>
      </c>
      <c r="C22" s="414"/>
      <c r="D22" s="414"/>
      <c r="E22" s="397"/>
    </row>
    <row r="23" spans="1:5" s="423" customFormat="1" ht="12" customHeight="1" x14ac:dyDescent="0.2">
      <c r="A23" s="375" t="s">
        <v>62</v>
      </c>
      <c r="B23" s="425" t="s">
        <v>325</v>
      </c>
      <c r="C23" s="414"/>
      <c r="D23" s="414"/>
      <c r="E23" s="397"/>
    </row>
    <row r="24" spans="1:5" s="423" customFormat="1" ht="12" customHeight="1" x14ac:dyDescent="0.2">
      <c r="A24" s="375" t="s">
        <v>63</v>
      </c>
      <c r="B24" s="425" t="s">
        <v>326</v>
      </c>
      <c r="C24" s="414"/>
      <c r="D24" s="414"/>
      <c r="E24" s="397"/>
    </row>
    <row r="25" spans="1:5" s="423" customFormat="1" ht="12" customHeight="1" x14ac:dyDescent="0.2">
      <c r="A25" s="375" t="s">
        <v>121</v>
      </c>
      <c r="B25" s="425" t="s">
        <v>327</v>
      </c>
      <c r="C25" s="414"/>
      <c r="D25" s="414"/>
      <c r="E25" s="397"/>
    </row>
    <row r="26" spans="1:5" s="423" customFormat="1" ht="12" customHeight="1" thickBot="1" x14ac:dyDescent="0.25">
      <c r="A26" s="377" t="s">
        <v>122</v>
      </c>
      <c r="B26" s="426" t="s">
        <v>328</v>
      </c>
      <c r="C26" s="416"/>
      <c r="D26" s="416"/>
      <c r="E26" s="399"/>
    </row>
    <row r="27" spans="1:5" s="423" customFormat="1" ht="12" customHeight="1" thickBot="1" x14ac:dyDescent="0.25">
      <c r="A27" s="381" t="s">
        <v>123</v>
      </c>
      <c r="B27" s="382" t="s">
        <v>732</v>
      </c>
      <c r="C27" s="419">
        <f>SUM(C28:C33)</f>
        <v>0</v>
      </c>
      <c r="D27" s="419">
        <f>SUM(D28:D33)</f>
        <v>0</v>
      </c>
      <c r="E27" s="432">
        <f>SUM(E28:E33)</f>
        <v>0</v>
      </c>
    </row>
    <row r="28" spans="1:5" s="423" customFormat="1" ht="12" customHeight="1" x14ac:dyDescent="0.2">
      <c r="A28" s="376" t="s">
        <v>329</v>
      </c>
      <c r="B28" s="424" t="s">
        <v>736</v>
      </c>
      <c r="C28" s="415"/>
      <c r="D28" s="415"/>
      <c r="E28" s="398"/>
    </row>
    <row r="29" spans="1:5" s="423" customFormat="1" ht="12" customHeight="1" x14ac:dyDescent="0.2">
      <c r="A29" s="375" t="s">
        <v>330</v>
      </c>
      <c r="B29" s="425" t="s">
        <v>744</v>
      </c>
      <c r="C29" s="414"/>
      <c r="D29" s="414"/>
      <c r="E29" s="397"/>
    </row>
    <row r="30" spans="1:5" s="423" customFormat="1" ht="12" customHeight="1" x14ac:dyDescent="0.2">
      <c r="A30" s="375" t="s">
        <v>331</v>
      </c>
      <c r="B30" s="425" t="s">
        <v>738</v>
      </c>
      <c r="C30" s="414"/>
      <c r="D30" s="414"/>
      <c r="E30" s="397"/>
    </row>
    <row r="31" spans="1:5" s="423" customFormat="1" ht="12" customHeight="1" x14ac:dyDescent="0.2">
      <c r="A31" s="375" t="s">
        <v>733</v>
      </c>
      <c r="B31" s="425" t="s">
        <v>745</v>
      </c>
      <c r="C31" s="414"/>
      <c r="D31" s="414"/>
      <c r="E31" s="397"/>
    </row>
    <row r="32" spans="1:5" s="423" customFormat="1" ht="12" customHeight="1" x14ac:dyDescent="0.2">
      <c r="A32" s="375" t="s">
        <v>734</v>
      </c>
      <c r="B32" s="425" t="s">
        <v>332</v>
      </c>
      <c r="C32" s="414"/>
      <c r="D32" s="414"/>
      <c r="E32" s="397"/>
    </row>
    <row r="33" spans="1:5" s="423" customFormat="1" ht="12" customHeight="1" thickBot="1" x14ac:dyDescent="0.25">
      <c r="A33" s="377" t="s">
        <v>735</v>
      </c>
      <c r="B33" s="405" t="s">
        <v>333</v>
      </c>
      <c r="C33" s="416"/>
      <c r="D33" s="416"/>
      <c r="E33" s="399"/>
    </row>
    <row r="34" spans="1:5" s="423" customFormat="1" ht="12" customHeight="1" thickBot="1" x14ac:dyDescent="0.25">
      <c r="A34" s="381" t="s">
        <v>11</v>
      </c>
      <c r="B34" s="382" t="s">
        <v>334</v>
      </c>
      <c r="C34" s="413">
        <f>SUM(C35:C44)</f>
        <v>0</v>
      </c>
      <c r="D34" s="413">
        <f>SUM(D35:D44)</f>
        <v>0</v>
      </c>
      <c r="E34" s="396">
        <f>SUM(E35:E44)</f>
        <v>0</v>
      </c>
    </row>
    <row r="35" spans="1:5" s="423" customFormat="1" ht="12" customHeight="1" x14ac:dyDescent="0.2">
      <c r="A35" s="376" t="s">
        <v>64</v>
      </c>
      <c r="B35" s="424" t="s">
        <v>335</v>
      </c>
      <c r="C35" s="415"/>
      <c r="D35" s="415"/>
      <c r="E35" s="398"/>
    </row>
    <row r="36" spans="1:5" s="423" customFormat="1" ht="12" customHeight="1" x14ac:dyDescent="0.2">
      <c r="A36" s="375" t="s">
        <v>65</v>
      </c>
      <c r="B36" s="425" t="s">
        <v>336</v>
      </c>
      <c r="C36" s="414"/>
      <c r="D36" s="414"/>
      <c r="E36" s="397"/>
    </row>
    <row r="37" spans="1:5" s="423" customFormat="1" ht="12" customHeight="1" x14ac:dyDescent="0.2">
      <c r="A37" s="375" t="s">
        <v>66</v>
      </c>
      <c r="B37" s="425" t="s">
        <v>337</v>
      </c>
      <c r="C37" s="414"/>
      <c r="D37" s="414"/>
      <c r="E37" s="397"/>
    </row>
    <row r="38" spans="1:5" s="423" customFormat="1" ht="12" customHeight="1" x14ac:dyDescent="0.2">
      <c r="A38" s="375" t="s">
        <v>125</v>
      </c>
      <c r="B38" s="425" t="s">
        <v>338</v>
      </c>
      <c r="C38" s="414"/>
      <c r="D38" s="414"/>
      <c r="E38" s="397"/>
    </row>
    <row r="39" spans="1:5" s="423" customFormat="1" ht="12" customHeight="1" x14ac:dyDescent="0.2">
      <c r="A39" s="375" t="s">
        <v>126</v>
      </c>
      <c r="B39" s="425" t="s">
        <v>339</v>
      </c>
      <c r="C39" s="414"/>
      <c r="D39" s="414"/>
      <c r="E39" s="397"/>
    </row>
    <row r="40" spans="1:5" s="423" customFormat="1" ht="12" customHeight="1" x14ac:dyDescent="0.2">
      <c r="A40" s="375" t="s">
        <v>127</v>
      </c>
      <c r="B40" s="425" t="s">
        <v>340</v>
      </c>
      <c r="C40" s="414"/>
      <c r="D40" s="414"/>
      <c r="E40" s="397"/>
    </row>
    <row r="41" spans="1:5" s="423" customFormat="1" ht="12" customHeight="1" x14ac:dyDescent="0.2">
      <c r="A41" s="375" t="s">
        <v>128</v>
      </c>
      <c r="B41" s="425" t="s">
        <v>341</v>
      </c>
      <c r="C41" s="414"/>
      <c r="D41" s="414"/>
      <c r="E41" s="397"/>
    </row>
    <row r="42" spans="1:5" s="423" customFormat="1" ht="12" customHeight="1" x14ac:dyDescent="0.2">
      <c r="A42" s="375" t="s">
        <v>129</v>
      </c>
      <c r="B42" s="425" t="s">
        <v>342</v>
      </c>
      <c r="C42" s="414"/>
      <c r="D42" s="414"/>
      <c r="E42" s="397"/>
    </row>
    <row r="43" spans="1:5" s="423" customFormat="1" ht="12" customHeight="1" x14ac:dyDescent="0.2">
      <c r="A43" s="375" t="s">
        <v>343</v>
      </c>
      <c r="B43" s="425" t="s">
        <v>344</v>
      </c>
      <c r="C43" s="417"/>
      <c r="D43" s="417"/>
      <c r="E43" s="400"/>
    </row>
    <row r="44" spans="1:5" s="423" customFormat="1" ht="12" customHeight="1" thickBot="1" x14ac:dyDescent="0.25">
      <c r="A44" s="377" t="s">
        <v>345</v>
      </c>
      <c r="B44" s="426" t="s">
        <v>346</v>
      </c>
      <c r="C44" s="418"/>
      <c r="D44" s="418"/>
      <c r="E44" s="401"/>
    </row>
    <row r="45" spans="1:5" s="423" customFormat="1" ht="12" customHeight="1" thickBot="1" x14ac:dyDescent="0.25">
      <c r="A45" s="381" t="s">
        <v>12</v>
      </c>
      <c r="B45" s="382" t="s">
        <v>347</v>
      </c>
      <c r="C45" s="413">
        <f>SUM(C46:C50)</f>
        <v>0</v>
      </c>
      <c r="D45" s="413">
        <f>SUM(D46:D50)</f>
        <v>0</v>
      </c>
      <c r="E45" s="396">
        <f>SUM(E46:E50)</f>
        <v>0</v>
      </c>
    </row>
    <row r="46" spans="1:5" s="423" customFormat="1" ht="12" customHeight="1" x14ac:dyDescent="0.2">
      <c r="A46" s="376" t="s">
        <v>67</v>
      </c>
      <c r="B46" s="424" t="s">
        <v>348</v>
      </c>
      <c r="C46" s="434"/>
      <c r="D46" s="434"/>
      <c r="E46" s="402"/>
    </row>
    <row r="47" spans="1:5" s="423" customFormat="1" ht="12" customHeight="1" x14ac:dyDescent="0.2">
      <c r="A47" s="375" t="s">
        <v>68</v>
      </c>
      <c r="B47" s="425" t="s">
        <v>349</v>
      </c>
      <c r="C47" s="417"/>
      <c r="D47" s="417"/>
      <c r="E47" s="400"/>
    </row>
    <row r="48" spans="1:5" s="423" customFormat="1" ht="12" customHeight="1" x14ac:dyDescent="0.2">
      <c r="A48" s="375" t="s">
        <v>350</v>
      </c>
      <c r="B48" s="425" t="s">
        <v>351</v>
      </c>
      <c r="C48" s="417"/>
      <c r="D48" s="417"/>
      <c r="E48" s="400"/>
    </row>
    <row r="49" spans="1:5" s="423" customFormat="1" ht="12" customHeight="1" x14ac:dyDescent="0.2">
      <c r="A49" s="375" t="s">
        <v>352</v>
      </c>
      <c r="B49" s="425" t="s">
        <v>353</v>
      </c>
      <c r="C49" s="417"/>
      <c r="D49" s="417"/>
      <c r="E49" s="400"/>
    </row>
    <row r="50" spans="1:5" s="423" customFormat="1" ht="12" customHeight="1" thickBot="1" x14ac:dyDescent="0.25">
      <c r="A50" s="377" t="s">
        <v>354</v>
      </c>
      <c r="B50" s="426" t="s">
        <v>355</v>
      </c>
      <c r="C50" s="418"/>
      <c r="D50" s="418"/>
      <c r="E50" s="401"/>
    </row>
    <row r="51" spans="1:5" s="423" customFormat="1" ht="17.25" customHeight="1" thickBot="1" x14ac:dyDescent="0.25">
      <c r="A51" s="381" t="s">
        <v>130</v>
      </c>
      <c r="B51" s="382" t="s">
        <v>356</v>
      </c>
      <c r="C51" s="413">
        <f>SUM(C52:C54)</f>
        <v>0</v>
      </c>
      <c r="D51" s="413">
        <f>SUM(D52:D54)</f>
        <v>0</v>
      </c>
      <c r="E51" s="396">
        <f>SUM(E52:E54)</f>
        <v>0</v>
      </c>
    </row>
    <row r="52" spans="1:5" s="423" customFormat="1" ht="12" customHeight="1" x14ac:dyDescent="0.2">
      <c r="A52" s="376" t="s">
        <v>69</v>
      </c>
      <c r="B52" s="424" t="s">
        <v>357</v>
      </c>
      <c r="C52" s="415"/>
      <c r="D52" s="415"/>
      <c r="E52" s="398"/>
    </row>
    <row r="53" spans="1:5" s="423" customFormat="1" ht="12" customHeight="1" x14ac:dyDescent="0.2">
      <c r="A53" s="375" t="s">
        <v>70</v>
      </c>
      <c r="B53" s="425" t="s">
        <v>358</v>
      </c>
      <c r="C53" s="414"/>
      <c r="D53" s="414"/>
      <c r="E53" s="397"/>
    </row>
    <row r="54" spans="1:5" s="423" customFormat="1" ht="12" customHeight="1" x14ac:dyDescent="0.2">
      <c r="A54" s="375" t="s">
        <v>359</v>
      </c>
      <c r="B54" s="425" t="s">
        <v>360</v>
      </c>
      <c r="C54" s="414"/>
      <c r="D54" s="414"/>
      <c r="E54" s="397"/>
    </row>
    <row r="55" spans="1:5" s="423" customFormat="1" ht="12" customHeight="1" thickBot="1" x14ac:dyDescent="0.25">
      <c r="A55" s="377" t="s">
        <v>361</v>
      </c>
      <c r="B55" s="426" t="s">
        <v>362</v>
      </c>
      <c r="C55" s="416"/>
      <c r="D55" s="416"/>
      <c r="E55" s="399"/>
    </row>
    <row r="56" spans="1:5" s="423" customFormat="1" ht="12" customHeight="1" thickBot="1" x14ac:dyDescent="0.25">
      <c r="A56" s="381" t="s">
        <v>14</v>
      </c>
      <c r="B56" s="403" t="s">
        <v>363</v>
      </c>
      <c r="C56" s="413">
        <f>SUM(C57:C59)</f>
        <v>0</v>
      </c>
      <c r="D56" s="413">
        <f>SUM(D57:D59)</f>
        <v>0</v>
      </c>
      <c r="E56" s="396">
        <f>SUM(E57:E59)</f>
        <v>0</v>
      </c>
    </row>
    <row r="57" spans="1:5" s="423" customFormat="1" ht="12" customHeight="1" x14ac:dyDescent="0.2">
      <c r="A57" s="376" t="s">
        <v>131</v>
      </c>
      <c r="B57" s="424" t="s">
        <v>364</v>
      </c>
      <c r="C57" s="417"/>
      <c r="D57" s="417"/>
      <c r="E57" s="400"/>
    </row>
    <row r="58" spans="1:5" s="423" customFormat="1" ht="12" customHeight="1" x14ac:dyDescent="0.2">
      <c r="A58" s="375" t="s">
        <v>132</v>
      </c>
      <c r="B58" s="425" t="s">
        <v>365</v>
      </c>
      <c r="C58" s="417"/>
      <c r="D58" s="417"/>
      <c r="E58" s="400"/>
    </row>
    <row r="59" spans="1:5" s="423" customFormat="1" ht="12" customHeight="1" x14ac:dyDescent="0.2">
      <c r="A59" s="375" t="s">
        <v>159</v>
      </c>
      <c r="B59" s="425" t="s">
        <v>366</v>
      </c>
      <c r="C59" s="417"/>
      <c r="D59" s="417"/>
      <c r="E59" s="400"/>
    </row>
    <row r="60" spans="1:5" s="423" customFormat="1" ht="12" customHeight="1" thickBot="1" x14ac:dyDescent="0.25">
      <c r="A60" s="377" t="s">
        <v>367</v>
      </c>
      <c r="B60" s="426" t="s">
        <v>368</v>
      </c>
      <c r="C60" s="417"/>
      <c r="D60" s="417"/>
      <c r="E60" s="400"/>
    </row>
    <row r="61" spans="1:5" s="423" customFormat="1" ht="12" customHeight="1" thickBot="1" x14ac:dyDescent="0.25">
      <c r="A61" s="381" t="s">
        <v>15</v>
      </c>
      <c r="B61" s="382" t="s">
        <v>369</v>
      </c>
      <c r="C61" s="419">
        <f>+C6+C13+C20+C27+C34+C45+C51+C56</f>
        <v>0</v>
      </c>
      <c r="D61" s="419">
        <f>+D6+D13+D20+D27+D34+D45+D51+D56</f>
        <v>0</v>
      </c>
      <c r="E61" s="432">
        <f>+E6+E13+E20+E27+E34+E45+E51+E56</f>
        <v>0</v>
      </c>
    </row>
    <row r="62" spans="1:5" s="423" customFormat="1" ht="12" customHeight="1" thickBot="1" x14ac:dyDescent="0.25">
      <c r="A62" s="435" t="s">
        <v>370</v>
      </c>
      <c r="B62" s="403" t="s">
        <v>371</v>
      </c>
      <c r="C62" s="413">
        <f>+C63+C64+C65</f>
        <v>0</v>
      </c>
      <c r="D62" s="413">
        <f>+D63+D64+D65</f>
        <v>0</v>
      </c>
      <c r="E62" s="396">
        <f>+E63+E64+E65</f>
        <v>0</v>
      </c>
    </row>
    <row r="63" spans="1:5" s="423" customFormat="1" ht="12" customHeight="1" x14ac:dyDescent="0.2">
      <c r="A63" s="376" t="s">
        <v>372</v>
      </c>
      <c r="B63" s="424" t="s">
        <v>373</v>
      </c>
      <c r="C63" s="417"/>
      <c r="D63" s="417"/>
      <c r="E63" s="400"/>
    </row>
    <row r="64" spans="1:5" s="423" customFormat="1" ht="12" customHeight="1" x14ac:dyDescent="0.2">
      <c r="A64" s="375" t="s">
        <v>374</v>
      </c>
      <c r="B64" s="425" t="s">
        <v>375</v>
      </c>
      <c r="C64" s="417"/>
      <c r="D64" s="417"/>
      <c r="E64" s="400"/>
    </row>
    <row r="65" spans="1:5" s="423" customFormat="1" ht="12" customHeight="1" thickBot="1" x14ac:dyDescent="0.25">
      <c r="A65" s="377" t="s">
        <v>376</v>
      </c>
      <c r="B65" s="361" t="s">
        <v>421</v>
      </c>
      <c r="C65" s="417"/>
      <c r="D65" s="417"/>
      <c r="E65" s="400"/>
    </row>
    <row r="66" spans="1:5" s="423" customFormat="1" ht="12" customHeight="1" thickBot="1" x14ac:dyDescent="0.25">
      <c r="A66" s="435" t="s">
        <v>378</v>
      </c>
      <c r="B66" s="403" t="s">
        <v>379</v>
      </c>
      <c r="C66" s="413">
        <f>+C67+C68+C69+C70</f>
        <v>0</v>
      </c>
      <c r="D66" s="413">
        <f>+D67+D68+D69+D70</f>
        <v>0</v>
      </c>
      <c r="E66" s="396">
        <f>+E67+E68+E69+E70</f>
        <v>0</v>
      </c>
    </row>
    <row r="67" spans="1:5" s="423" customFormat="1" ht="13.5" customHeight="1" x14ac:dyDescent="0.2">
      <c r="A67" s="376" t="s">
        <v>108</v>
      </c>
      <c r="B67" s="424" t="s">
        <v>380</v>
      </c>
      <c r="C67" s="417"/>
      <c r="D67" s="417"/>
      <c r="E67" s="400"/>
    </row>
    <row r="68" spans="1:5" s="423" customFormat="1" ht="12" customHeight="1" x14ac:dyDescent="0.2">
      <c r="A68" s="375" t="s">
        <v>109</v>
      </c>
      <c r="B68" s="425" t="s">
        <v>381</v>
      </c>
      <c r="C68" s="417"/>
      <c r="D68" s="417"/>
      <c r="E68" s="400"/>
    </row>
    <row r="69" spans="1:5" s="423" customFormat="1" ht="12" customHeight="1" x14ac:dyDescent="0.2">
      <c r="A69" s="375" t="s">
        <v>382</v>
      </c>
      <c r="B69" s="425" t="s">
        <v>383</v>
      </c>
      <c r="C69" s="417"/>
      <c r="D69" s="417"/>
      <c r="E69" s="400"/>
    </row>
    <row r="70" spans="1:5" s="423" customFormat="1" ht="12" customHeight="1" thickBot="1" x14ac:dyDescent="0.25">
      <c r="A70" s="377" t="s">
        <v>384</v>
      </c>
      <c r="B70" s="426" t="s">
        <v>385</v>
      </c>
      <c r="C70" s="417"/>
      <c r="D70" s="417"/>
      <c r="E70" s="400"/>
    </row>
    <row r="71" spans="1:5" s="423" customFormat="1" ht="12" customHeight="1" thickBot="1" x14ac:dyDescent="0.25">
      <c r="A71" s="435" t="s">
        <v>386</v>
      </c>
      <c r="B71" s="403" t="s">
        <v>387</v>
      </c>
      <c r="C71" s="413">
        <f>+C72+C73</f>
        <v>0</v>
      </c>
      <c r="D71" s="413">
        <f>+D72+D73</f>
        <v>0</v>
      </c>
      <c r="E71" s="396">
        <f>+E72+E73</f>
        <v>0</v>
      </c>
    </row>
    <row r="72" spans="1:5" s="423" customFormat="1" ht="12" customHeight="1" x14ac:dyDescent="0.2">
      <c r="A72" s="376" t="s">
        <v>388</v>
      </c>
      <c r="B72" s="424" t="s">
        <v>389</v>
      </c>
      <c r="C72" s="417"/>
      <c r="D72" s="417"/>
      <c r="E72" s="400"/>
    </row>
    <row r="73" spans="1:5" s="423" customFormat="1" ht="12" customHeight="1" thickBot="1" x14ac:dyDescent="0.25">
      <c r="A73" s="377" t="s">
        <v>390</v>
      </c>
      <c r="B73" s="426" t="s">
        <v>391</v>
      </c>
      <c r="C73" s="417"/>
      <c r="D73" s="417"/>
      <c r="E73" s="400"/>
    </row>
    <row r="74" spans="1:5" s="423" customFormat="1" ht="12" customHeight="1" thickBot="1" x14ac:dyDescent="0.25">
      <c r="A74" s="435" t="s">
        <v>392</v>
      </c>
      <c r="B74" s="403" t="s">
        <v>393</v>
      </c>
      <c r="C74" s="413"/>
      <c r="D74" s="413"/>
      <c r="E74" s="396"/>
    </row>
    <row r="75" spans="1:5" s="423" customFormat="1" ht="12" customHeight="1" x14ac:dyDescent="0.2">
      <c r="A75" s="376" t="s">
        <v>394</v>
      </c>
      <c r="B75" s="424" t="s">
        <v>395</v>
      </c>
      <c r="C75" s="417"/>
      <c r="D75" s="417"/>
      <c r="E75" s="400"/>
    </row>
    <row r="76" spans="1:5" s="423" customFormat="1" ht="12" customHeight="1" x14ac:dyDescent="0.2">
      <c r="A76" s="375" t="s">
        <v>396</v>
      </c>
      <c r="B76" s="425" t="s">
        <v>397</v>
      </c>
      <c r="C76" s="417"/>
      <c r="D76" s="417"/>
      <c r="E76" s="400"/>
    </row>
    <row r="77" spans="1:5" s="423" customFormat="1" ht="12" customHeight="1" thickBot="1" x14ac:dyDescent="0.25">
      <c r="A77" s="377" t="s">
        <v>398</v>
      </c>
      <c r="B77" s="405" t="s">
        <v>399</v>
      </c>
      <c r="C77" s="417"/>
      <c r="D77" s="417"/>
      <c r="E77" s="400"/>
    </row>
    <row r="78" spans="1:5" s="423" customFormat="1" ht="12" customHeight="1" thickBot="1" x14ac:dyDescent="0.25">
      <c r="A78" s="435" t="s">
        <v>400</v>
      </c>
      <c r="B78" s="403" t="s">
        <v>401</v>
      </c>
      <c r="C78" s="413">
        <f>+C79+C80+C81+C82</f>
        <v>0</v>
      </c>
      <c r="D78" s="413">
        <f>+D79+D80+D81+D82</f>
        <v>0</v>
      </c>
      <c r="E78" s="396">
        <f>+E79+E80+E81+E82</f>
        <v>0</v>
      </c>
    </row>
    <row r="79" spans="1:5" s="423" customFormat="1" ht="12" customHeight="1" x14ac:dyDescent="0.2">
      <c r="A79" s="427" t="s">
        <v>402</v>
      </c>
      <c r="B79" s="424" t="s">
        <v>403</v>
      </c>
      <c r="C79" s="417"/>
      <c r="D79" s="417"/>
      <c r="E79" s="400"/>
    </row>
    <row r="80" spans="1:5" s="423" customFormat="1" ht="12" customHeight="1" x14ac:dyDescent="0.2">
      <c r="A80" s="428" t="s">
        <v>404</v>
      </c>
      <c r="B80" s="425" t="s">
        <v>405</v>
      </c>
      <c r="C80" s="417"/>
      <c r="D80" s="417"/>
      <c r="E80" s="400"/>
    </row>
    <row r="81" spans="1:5" s="423" customFormat="1" ht="12" customHeight="1" x14ac:dyDescent="0.2">
      <c r="A81" s="428" t="s">
        <v>406</v>
      </c>
      <c r="B81" s="425" t="s">
        <v>407</v>
      </c>
      <c r="C81" s="417"/>
      <c r="D81" s="417"/>
      <c r="E81" s="400"/>
    </row>
    <row r="82" spans="1:5" s="423" customFormat="1" ht="12" customHeight="1" thickBot="1" x14ac:dyDescent="0.25">
      <c r="A82" s="436" t="s">
        <v>408</v>
      </c>
      <c r="B82" s="405" t="s">
        <v>409</v>
      </c>
      <c r="C82" s="417"/>
      <c r="D82" s="417"/>
      <c r="E82" s="400"/>
    </row>
    <row r="83" spans="1:5" s="423" customFormat="1" ht="12" customHeight="1" thickBot="1" x14ac:dyDescent="0.25">
      <c r="A83" s="435" t="s">
        <v>410</v>
      </c>
      <c r="B83" s="403" t="s">
        <v>411</v>
      </c>
      <c r="C83" s="438"/>
      <c r="D83" s="438"/>
      <c r="E83" s="439"/>
    </row>
    <row r="84" spans="1:5" s="423" customFormat="1" ht="12" customHeight="1" thickBot="1" x14ac:dyDescent="0.25">
      <c r="A84" s="435" t="s">
        <v>412</v>
      </c>
      <c r="B84" s="359" t="s">
        <v>413</v>
      </c>
      <c r="C84" s="419">
        <f>+C62+C66+C71+C74+C78+C83</f>
        <v>0</v>
      </c>
      <c r="D84" s="419">
        <f>+D62+D66+D71+D74+D78+D83</f>
        <v>0</v>
      </c>
      <c r="E84" s="432">
        <f>+E62+E66+E71+E74+E78+E83</f>
        <v>0</v>
      </c>
    </row>
    <row r="85" spans="1:5" s="423" customFormat="1" ht="12" customHeight="1" thickBot="1" x14ac:dyDescent="0.25">
      <c r="A85" s="437" t="s">
        <v>414</v>
      </c>
      <c r="B85" s="362" t="s">
        <v>415</v>
      </c>
      <c r="C85" s="419">
        <f>+C61+C84</f>
        <v>0</v>
      </c>
      <c r="D85" s="419">
        <f>+D61+D84</f>
        <v>0</v>
      </c>
      <c r="E85" s="432">
        <f>+E61+E84</f>
        <v>0</v>
      </c>
    </row>
    <row r="86" spans="1:5" s="423" customFormat="1" ht="12" customHeight="1" x14ac:dyDescent="0.2">
      <c r="A86" s="357"/>
      <c r="B86" s="357"/>
      <c r="C86" s="358"/>
      <c r="D86" s="358"/>
      <c r="E86" s="358"/>
    </row>
    <row r="87" spans="1:5" ht="16.5" customHeight="1" x14ac:dyDescent="0.25">
      <c r="A87" s="732" t="s">
        <v>36</v>
      </c>
      <c r="B87" s="732"/>
      <c r="C87" s="732"/>
      <c r="D87" s="732"/>
      <c r="E87" s="732"/>
    </row>
    <row r="88" spans="1:5" s="429" customFormat="1" ht="16.5" customHeight="1" thickBot="1" x14ac:dyDescent="0.3">
      <c r="A88" s="46" t="s">
        <v>112</v>
      </c>
      <c r="B88" s="46"/>
      <c r="C88" s="390"/>
      <c r="D88" s="390"/>
      <c r="E88" s="390" t="s">
        <v>749</v>
      </c>
    </row>
    <row r="89" spans="1:5" s="429" customFormat="1" ht="16.5" customHeight="1" x14ac:dyDescent="0.25">
      <c r="A89" s="733" t="s">
        <v>59</v>
      </c>
      <c r="B89" s="735" t="s">
        <v>179</v>
      </c>
      <c r="C89" s="737" t="str">
        <f>+C3</f>
        <v>2016. évi</v>
      </c>
      <c r="D89" s="737"/>
      <c r="E89" s="738"/>
    </row>
    <row r="90" spans="1:5" ht="38.1" customHeight="1" thickBot="1" x14ac:dyDescent="0.3">
      <c r="A90" s="734"/>
      <c r="B90" s="736"/>
      <c r="C90" s="47" t="s">
        <v>180</v>
      </c>
      <c r="D90" s="47" t="s">
        <v>185</v>
      </c>
      <c r="E90" s="48" t="s">
        <v>186</v>
      </c>
    </row>
    <row r="91" spans="1:5" s="422" customFormat="1" ht="12" customHeight="1" thickBot="1" x14ac:dyDescent="0.25">
      <c r="A91" s="386" t="s">
        <v>416</v>
      </c>
      <c r="B91" s="387" t="s">
        <v>417</v>
      </c>
      <c r="C91" s="387" t="s">
        <v>418</v>
      </c>
      <c r="D91" s="387" t="s">
        <v>419</v>
      </c>
      <c r="E91" s="388" t="s">
        <v>420</v>
      </c>
    </row>
    <row r="92" spans="1:5" ht="12" customHeight="1" thickBot="1" x14ac:dyDescent="0.3">
      <c r="A92" s="383" t="s">
        <v>7</v>
      </c>
      <c r="B92" s="385" t="s">
        <v>422</v>
      </c>
      <c r="C92" s="412">
        <f>SUM(C93:C97)</f>
        <v>0</v>
      </c>
      <c r="D92" s="412">
        <f>SUM(D93:D97)</f>
        <v>0</v>
      </c>
      <c r="E92" s="367">
        <f>SUM(E93:E97)</f>
        <v>0</v>
      </c>
    </row>
    <row r="93" spans="1:5" ht="12" customHeight="1" x14ac:dyDescent="0.25">
      <c r="A93" s="378" t="s">
        <v>71</v>
      </c>
      <c r="B93" s="371" t="s">
        <v>37</v>
      </c>
      <c r="C93" s="98"/>
      <c r="D93" s="98"/>
      <c r="E93" s="366"/>
    </row>
    <row r="94" spans="1:5" ht="12" customHeight="1" x14ac:dyDescent="0.25">
      <c r="A94" s="375" t="s">
        <v>72</v>
      </c>
      <c r="B94" s="369" t="s">
        <v>133</v>
      </c>
      <c r="C94" s="414"/>
      <c r="D94" s="414"/>
      <c r="E94" s="397"/>
    </row>
    <row r="95" spans="1:5" ht="12" customHeight="1" x14ac:dyDescent="0.25">
      <c r="A95" s="375" t="s">
        <v>73</v>
      </c>
      <c r="B95" s="369" t="s">
        <v>100</v>
      </c>
      <c r="C95" s="416"/>
      <c r="D95" s="416"/>
      <c r="E95" s="399"/>
    </row>
    <row r="96" spans="1:5" ht="12" customHeight="1" x14ac:dyDescent="0.25">
      <c r="A96" s="375" t="s">
        <v>74</v>
      </c>
      <c r="B96" s="372" t="s">
        <v>134</v>
      </c>
      <c r="C96" s="416"/>
      <c r="D96" s="416"/>
      <c r="E96" s="399"/>
    </row>
    <row r="97" spans="1:5" ht="12" customHeight="1" x14ac:dyDescent="0.25">
      <c r="A97" s="375" t="s">
        <v>83</v>
      </c>
      <c r="B97" s="380" t="s">
        <v>135</v>
      </c>
      <c r="C97" s="416"/>
      <c r="D97" s="416"/>
      <c r="E97" s="399"/>
    </row>
    <row r="98" spans="1:5" ht="12" customHeight="1" x14ac:dyDescent="0.25">
      <c r="A98" s="375" t="s">
        <v>75</v>
      </c>
      <c r="B98" s="369" t="s">
        <v>423</v>
      </c>
      <c r="C98" s="416"/>
      <c r="D98" s="416"/>
      <c r="E98" s="399"/>
    </row>
    <row r="99" spans="1:5" ht="12" customHeight="1" x14ac:dyDescent="0.25">
      <c r="A99" s="375" t="s">
        <v>76</v>
      </c>
      <c r="B99" s="392" t="s">
        <v>424</v>
      </c>
      <c r="C99" s="416"/>
      <c r="D99" s="416"/>
      <c r="E99" s="399"/>
    </row>
    <row r="100" spans="1:5" ht="12" customHeight="1" x14ac:dyDescent="0.25">
      <c r="A100" s="375" t="s">
        <v>84</v>
      </c>
      <c r="B100" s="393" t="s">
        <v>425</v>
      </c>
      <c r="C100" s="416"/>
      <c r="D100" s="416"/>
      <c r="E100" s="399"/>
    </row>
    <row r="101" spans="1:5" ht="12" customHeight="1" x14ac:dyDescent="0.25">
      <c r="A101" s="375" t="s">
        <v>85</v>
      </c>
      <c r="B101" s="393" t="s">
        <v>426</v>
      </c>
      <c r="C101" s="416"/>
      <c r="D101" s="416"/>
      <c r="E101" s="399"/>
    </row>
    <row r="102" spans="1:5" ht="12" customHeight="1" x14ac:dyDescent="0.25">
      <c r="A102" s="375" t="s">
        <v>86</v>
      </c>
      <c r="B102" s="392" t="s">
        <v>427</v>
      </c>
      <c r="C102" s="416"/>
      <c r="D102" s="416"/>
      <c r="E102" s="399"/>
    </row>
    <row r="103" spans="1:5" ht="12" customHeight="1" x14ac:dyDescent="0.25">
      <c r="A103" s="375" t="s">
        <v>87</v>
      </c>
      <c r="B103" s="392" t="s">
        <v>428</v>
      </c>
      <c r="C103" s="416"/>
      <c r="D103" s="416"/>
      <c r="E103" s="399"/>
    </row>
    <row r="104" spans="1:5" ht="12" customHeight="1" x14ac:dyDescent="0.25">
      <c r="A104" s="375" t="s">
        <v>89</v>
      </c>
      <c r="B104" s="393" t="s">
        <v>429</v>
      </c>
      <c r="C104" s="416"/>
      <c r="D104" s="416"/>
      <c r="E104" s="399"/>
    </row>
    <row r="105" spans="1:5" ht="12" customHeight="1" x14ac:dyDescent="0.25">
      <c r="A105" s="374" t="s">
        <v>136</v>
      </c>
      <c r="B105" s="394" t="s">
        <v>430</v>
      </c>
      <c r="C105" s="416"/>
      <c r="D105" s="416"/>
      <c r="E105" s="399"/>
    </row>
    <row r="106" spans="1:5" ht="12" customHeight="1" x14ac:dyDescent="0.25">
      <c r="A106" s="375" t="s">
        <v>431</v>
      </c>
      <c r="B106" s="394" t="s">
        <v>432</v>
      </c>
      <c r="C106" s="416"/>
      <c r="D106" s="416"/>
      <c r="E106" s="399"/>
    </row>
    <row r="107" spans="1:5" ht="12" customHeight="1" thickBot="1" x14ac:dyDescent="0.3">
      <c r="A107" s="379" t="s">
        <v>433</v>
      </c>
      <c r="B107" s="395" t="s">
        <v>434</v>
      </c>
      <c r="C107" s="99"/>
      <c r="D107" s="99"/>
      <c r="E107" s="360"/>
    </row>
    <row r="108" spans="1:5" ht="12" customHeight="1" thickBot="1" x14ac:dyDescent="0.3">
      <c r="A108" s="381" t="s">
        <v>8</v>
      </c>
      <c r="B108" s="384" t="s">
        <v>435</v>
      </c>
      <c r="C108" s="413">
        <f>+C109+C111+C113</f>
        <v>0</v>
      </c>
      <c r="D108" s="413">
        <f>+D109+D111+D113</f>
        <v>0</v>
      </c>
      <c r="E108" s="396">
        <f>+E109+E111+E113</f>
        <v>0</v>
      </c>
    </row>
    <row r="109" spans="1:5" ht="12" customHeight="1" x14ac:dyDescent="0.25">
      <c r="A109" s="376" t="s">
        <v>77</v>
      </c>
      <c r="B109" s="369" t="s">
        <v>158</v>
      </c>
      <c r="C109" s="415"/>
      <c r="D109" s="415"/>
      <c r="E109" s="398"/>
    </row>
    <row r="110" spans="1:5" ht="12" customHeight="1" x14ac:dyDescent="0.25">
      <c r="A110" s="376" t="s">
        <v>78</v>
      </c>
      <c r="B110" s="373" t="s">
        <v>436</v>
      </c>
      <c r="C110" s="415"/>
      <c r="D110" s="415"/>
      <c r="E110" s="398"/>
    </row>
    <row r="111" spans="1:5" x14ac:dyDescent="0.25">
      <c r="A111" s="376" t="s">
        <v>79</v>
      </c>
      <c r="B111" s="373" t="s">
        <v>137</v>
      </c>
      <c r="C111" s="414"/>
      <c r="D111" s="414"/>
      <c r="E111" s="397"/>
    </row>
    <row r="112" spans="1:5" ht="12" customHeight="1" x14ac:dyDescent="0.25">
      <c r="A112" s="376" t="s">
        <v>80</v>
      </c>
      <c r="B112" s="373" t="s">
        <v>437</v>
      </c>
      <c r="C112" s="414"/>
      <c r="D112" s="414"/>
      <c r="E112" s="397"/>
    </row>
    <row r="113" spans="1:5" ht="12" customHeight="1" x14ac:dyDescent="0.25">
      <c r="A113" s="376" t="s">
        <v>81</v>
      </c>
      <c r="B113" s="405" t="s">
        <v>160</v>
      </c>
      <c r="C113" s="414"/>
      <c r="D113" s="414"/>
      <c r="E113" s="397"/>
    </row>
    <row r="114" spans="1:5" ht="21.75" customHeight="1" x14ac:dyDescent="0.25">
      <c r="A114" s="376" t="s">
        <v>88</v>
      </c>
      <c r="B114" s="404" t="s">
        <v>438</v>
      </c>
      <c r="C114" s="414"/>
      <c r="D114" s="414"/>
      <c r="E114" s="397"/>
    </row>
    <row r="115" spans="1:5" ht="24" customHeight="1" x14ac:dyDescent="0.25">
      <c r="A115" s="376" t="s">
        <v>90</v>
      </c>
      <c r="B115" s="420" t="s">
        <v>439</v>
      </c>
      <c r="C115" s="414"/>
      <c r="D115" s="414"/>
      <c r="E115" s="397"/>
    </row>
    <row r="116" spans="1:5" ht="12" customHeight="1" x14ac:dyDescent="0.25">
      <c r="A116" s="376" t="s">
        <v>138</v>
      </c>
      <c r="B116" s="393" t="s">
        <v>426</v>
      </c>
      <c r="C116" s="414"/>
      <c r="D116" s="414"/>
      <c r="E116" s="397"/>
    </row>
    <row r="117" spans="1:5" ht="12" customHeight="1" x14ac:dyDescent="0.25">
      <c r="A117" s="376" t="s">
        <v>139</v>
      </c>
      <c r="B117" s="393" t="s">
        <v>440</v>
      </c>
      <c r="C117" s="414"/>
      <c r="D117" s="414"/>
      <c r="E117" s="397"/>
    </row>
    <row r="118" spans="1:5" ht="12" customHeight="1" x14ac:dyDescent="0.25">
      <c r="A118" s="376" t="s">
        <v>140</v>
      </c>
      <c r="B118" s="393" t="s">
        <v>441</v>
      </c>
      <c r="C118" s="414"/>
      <c r="D118" s="414"/>
      <c r="E118" s="397"/>
    </row>
    <row r="119" spans="1:5" s="440" customFormat="1" ht="12" customHeight="1" x14ac:dyDescent="0.2">
      <c r="A119" s="376" t="s">
        <v>442</v>
      </c>
      <c r="B119" s="393" t="s">
        <v>429</v>
      </c>
      <c r="C119" s="414"/>
      <c r="D119" s="414"/>
      <c r="E119" s="397"/>
    </row>
    <row r="120" spans="1:5" ht="12" customHeight="1" x14ac:dyDescent="0.25">
      <c r="A120" s="376" t="s">
        <v>443</v>
      </c>
      <c r="B120" s="393" t="s">
        <v>444</v>
      </c>
      <c r="C120" s="414"/>
      <c r="D120" s="414"/>
      <c r="E120" s="397"/>
    </row>
    <row r="121" spans="1:5" ht="12" customHeight="1" thickBot="1" x14ac:dyDescent="0.3">
      <c r="A121" s="374" t="s">
        <v>445</v>
      </c>
      <c r="B121" s="393" t="s">
        <v>446</v>
      </c>
      <c r="C121" s="416"/>
      <c r="D121" s="416"/>
      <c r="E121" s="399"/>
    </row>
    <row r="122" spans="1:5" ht="12" customHeight="1" thickBot="1" x14ac:dyDescent="0.3">
      <c r="A122" s="381" t="s">
        <v>9</v>
      </c>
      <c r="B122" s="389" t="s">
        <v>447</v>
      </c>
      <c r="C122" s="413">
        <f>+C123+C124</f>
        <v>0</v>
      </c>
      <c r="D122" s="413">
        <f>+D123+D124</f>
        <v>0</v>
      </c>
      <c r="E122" s="396">
        <f>+E123+E124</f>
        <v>0</v>
      </c>
    </row>
    <row r="123" spans="1:5" ht="12" customHeight="1" x14ac:dyDescent="0.25">
      <c r="A123" s="376" t="s">
        <v>60</v>
      </c>
      <c r="B123" s="370" t="s">
        <v>46</v>
      </c>
      <c r="C123" s="415"/>
      <c r="D123" s="415"/>
      <c r="E123" s="398"/>
    </row>
    <row r="124" spans="1:5" ht="12" customHeight="1" thickBot="1" x14ac:dyDescent="0.3">
      <c r="A124" s="377" t="s">
        <v>61</v>
      </c>
      <c r="B124" s="373" t="s">
        <v>47</v>
      </c>
      <c r="C124" s="416"/>
      <c r="D124" s="416"/>
      <c r="E124" s="399"/>
    </row>
    <row r="125" spans="1:5" ht="12" customHeight="1" thickBot="1" x14ac:dyDescent="0.3">
      <c r="A125" s="381" t="s">
        <v>10</v>
      </c>
      <c r="B125" s="389" t="s">
        <v>448</v>
      </c>
      <c r="C125" s="413">
        <f>+C92+C108+C122</f>
        <v>0</v>
      </c>
      <c r="D125" s="413">
        <f>+D92+D108+D122</f>
        <v>0</v>
      </c>
      <c r="E125" s="396">
        <f>+E92+E108+E122</f>
        <v>0</v>
      </c>
    </row>
    <row r="126" spans="1:5" ht="12" customHeight="1" thickBot="1" x14ac:dyDescent="0.3">
      <c r="A126" s="381" t="s">
        <v>11</v>
      </c>
      <c r="B126" s="389" t="s">
        <v>449</v>
      </c>
      <c r="C126" s="413">
        <f>+C127+C128+C129</f>
        <v>0</v>
      </c>
      <c r="D126" s="413">
        <f>+D127+D128+D129</f>
        <v>0</v>
      </c>
      <c r="E126" s="396">
        <f>+E127+E128+E129</f>
        <v>0</v>
      </c>
    </row>
    <row r="127" spans="1:5" ht="12" customHeight="1" x14ac:dyDescent="0.25">
      <c r="A127" s="376" t="s">
        <v>64</v>
      </c>
      <c r="B127" s="370" t="s">
        <v>450</v>
      </c>
      <c r="C127" s="414"/>
      <c r="D127" s="414"/>
      <c r="E127" s="397"/>
    </row>
    <row r="128" spans="1:5" ht="12" customHeight="1" x14ac:dyDescent="0.25">
      <c r="A128" s="376" t="s">
        <v>65</v>
      </c>
      <c r="B128" s="370" t="s">
        <v>451</v>
      </c>
      <c r="C128" s="414"/>
      <c r="D128" s="414"/>
      <c r="E128" s="397"/>
    </row>
    <row r="129" spans="1:9" ht="12" customHeight="1" thickBot="1" x14ac:dyDescent="0.3">
      <c r="A129" s="374" t="s">
        <v>66</v>
      </c>
      <c r="B129" s="368" t="s">
        <v>452</v>
      </c>
      <c r="C129" s="414"/>
      <c r="D129" s="414"/>
      <c r="E129" s="397"/>
    </row>
    <row r="130" spans="1:9" ht="12" customHeight="1" thickBot="1" x14ac:dyDescent="0.3">
      <c r="A130" s="381" t="s">
        <v>12</v>
      </c>
      <c r="B130" s="389" t="s">
        <v>453</v>
      </c>
      <c r="C130" s="413">
        <f>+C131+C132+C134+C133</f>
        <v>0</v>
      </c>
      <c r="D130" s="413">
        <f>+D131+D132+D134+D133</f>
        <v>0</v>
      </c>
      <c r="E130" s="396">
        <f>+E131+E132+E134+E133</f>
        <v>0</v>
      </c>
    </row>
    <row r="131" spans="1:9" ht="12" customHeight="1" x14ac:dyDescent="0.25">
      <c r="A131" s="376" t="s">
        <v>67</v>
      </c>
      <c r="B131" s="370" t="s">
        <v>454</v>
      </c>
      <c r="C131" s="414"/>
      <c r="D131" s="414"/>
      <c r="E131" s="397"/>
    </row>
    <row r="132" spans="1:9" ht="12" customHeight="1" x14ac:dyDescent="0.25">
      <c r="A132" s="376" t="s">
        <v>68</v>
      </c>
      <c r="B132" s="370" t="s">
        <v>455</v>
      </c>
      <c r="C132" s="414"/>
      <c r="D132" s="414"/>
      <c r="E132" s="397"/>
    </row>
    <row r="133" spans="1:9" ht="12" customHeight="1" x14ac:dyDescent="0.25">
      <c r="A133" s="376" t="s">
        <v>350</v>
      </c>
      <c r="B133" s="370" t="s">
        <v>456</v>
      </c>
      <c r="C133" s="414"/>
      <c r="D133" s="414"/>
      <c r="E133" s="397"/>
    </row>
    <row r="134" spans="1:9" ht="12" customHeight="1" thickBot="1" x14ac:dyDescent="0.3">
      <c r="A134" s="374" t="s">
        <v>352</v>
      </c>
      <c r="B134" s="368" t="s">
        <v>457</v>
      </c>
      <c r="C134" s="414"/>
      <c r="D134" s="414"/>
      <c r="E134" s="397"/>
    </row>
    <row r="135" spans="1:9" ht="12" customHeight="1" thickBot="1" x14ac:dyDescent="0.3">
      <c r="A135" s="381" t="s">
        <v>13</v>
      </c>
      <c r="B135" s="389" t="s">
        <v>458</v>
      </c>
      <c r="C135" s="419">
        <f>+C136+C137+C138+C139</f>
        <v>0</v>
      </c>
      <c r="D135" s="419">
        <f>+D136+D137+D138+D139</f>
        <v>0</v>
      </c>
      <c r="E135" s="432">
        <f>+E136+E137+E138+E139</f>
        <v>0</v>
      </c>
    </row>
    <row r="136" spans="1:9" ht="12" customHeight="1" x14ac:dyDescent="0.25">
      <c r="A136" s="376" t="s">
        <v>69</v>
      </c>
      <c r="B136" s="370" t="s">
        <v>459</v>
      </c>
      <c r="C136" s="414"/>
      <c r="D136" s="414"/>
      <c r="E136" s="397"/>
    </row>
    <row r="137" spans="1:9" ht="12" customHeight="1" x14ac:dyDescent="0.25">
      <c r="A137" s="376" t="s">
        <v>70</v>
      </c>
      <c r="B137" s="370" t="s">
        <v>460</v>
      </c>
      <c r="C137" s="414"/>
      <c r="D137" s="414"/>
      <c r="E137" s="397"/>
    </row>
    <row r="138" spans="1:9" ht="12" customHeight="1" x14ac:dyDescent="0.25">
      <c r="A138" s="376" t="s">
        <v>359</v>
      </c>
      <c r="B138" s="370" t="s">
        <v>461</v>
      </c>
      <c r="C138" s="414"/>
      <c r="D138" s="414"/>
      <c r="E138" s="397"/>
    </row>
    <row r="139" spans="1:9" ht="12" customHeight="1" thickBot="1" x14ac:dyDescent="0.3">
      <c r="A139" s="374" t="s">
        <v>361</v>
      </c>
      <c r="B139" s="368" t="s">
        <v>462</v>
      </c>
      <c r="C139" s="414"/>
      <c r="D139" s="414"/>
      <c r="E139" s="397"/>
    </row>
    <row r="140" spans="1:9" ht="15" customHeight="1" thickBot="1" x14ac:dyDescent="0.3">
      <c r="A140" s="381" t="s">
        <v>14</v>
      </c>
      <c r="B140" s="389" t="s">
        <v>463</v>
      </c>
      <c r="C140" s="100">
        <f>+C141+C142+C143+C144</f>
        <v>0</v>
      </c>
      <c r="D140" s="100">
        <f>+D141+D142+D143+D144</f>
        <v>0</v>
      </c>
      <c r="E140" s="365">
        <f>+E141+E142+E143+E144</f>
        <v>0</v>
      </c>
      <c r="F140" s="430"/>
      <c r="G140" s="431"/>
      <c r="H140" s="431"/>
      <c r="I140" s="431"/>
    </row>
    <row r="141" spans="1:9" s="423" customFormat="1" ht="12.95" customHeight="1" x14ac:dyDescent="0.2">
      <c r="A141" s="376" t="s">
        <v>131</v>
      </c>
      <c r="B141" s="370" t="s">
        <v>464</v>
      </c>
      <c r="C141" s="414"/>
      <c r="D141" s="414"/>
      <c r="E141" s="397"/>
    </row>
    <row r="142" spans="1:9" ht="12.75" customHeight="1" x14ac:dyDescent="0.25">
      <c r="A142" s="376" t="s">
        <v>132</v>
      </c>
      <c r="B142" s="370" t="s">
        <v>465</v>
      </c>
      <c r="C142" s="414"/>
      <c r="D142" s="414"/>
      <c r="E142" s="397"/>
    </row>
    <row r="143" spans="1:9" ht="12.75" customHeight="1" x14ac:dyDescent="0.25">
      <c r="A143" s="376" t="s">
        <v>159</v>
      </c>
      <c r="B143" s="370" t="s">
        <v>466</v>
      </c>
      <c r="C143" s="414"/>
      <c r="D143" s="414"/>
      <c r="E143" s="397"/>
    </row>
    <row r="144" spans="1:9" ht="12.75" customHeight="1" thickBot="1" x14ac:dyDescent="0.3">
      <c r="A144" s="376" t="s">
        <v>367</v>
      </c>
      <c r="B144" s="370" t="s">
        <v>467</v>
      </c>
      <c r="C144" s="414"/>
      <c r="D144" s="414"/>
      <c r="E144" s="397"/>
    </row>
    <row r="145" spans="1:5" ht="16.5" thickBot="1" x14ac:dyDescent="0.3">
      <c r="A145" s="381" t="s">
        <v>15</v>
      </c>
      <c r="B145" s="389" t="s">
        <v>468</v>
      </c>
      <c r="C145" s="363">
        <f>+C126+C130+C135+C140</f>
        <v>0</v>
      </c>
      <c r="D145" s="363">
        <f>+D126+D130+D135+D140</f>
        <v>0</v>
      </c>
      <c r="E145" s="364">
        <f>+E126+E130+E135+E140</f>
        <v>0</v>
      </c>
    </row>
    <row r="146" spans="1:5" ht="16.5" thickBot="1" x14ac:dyDescent="0.3">
      <c r="A146" s="406" t="s">
        <v>16</v>
      </c>
      <c r="B146" s="409" t="s">
        <v>469</v>
      </c>
      <c r="C146" s="363">
        <f>+C125+C145</f>
        <v>0</v>
      </c>
      <c r="D146" s="363">
        <f>+D125+D145</f>
        <v>0</v>
      </c>
      <c r="E146" s="364">
        <f>+E125+E145</f>
        <v>0</v>
      </c>
    </row>
    <row r="148" spans="1:5" ht="18.75" customHeight="1" x14ac:dyDescent="0.25">
      <c r="A148" s="731" t="s">
        <v>470</v>
      </c>
      <c r="B148" s="731"/>
      <c r="C148" s="731"/>
      <c r="D148" s="731"/>
      <c r="E148" s="731"/>
    </row>
    <row r="149" spans="1:5" ht="13.5" customHeight="1" thickBot="1" x14ac:dyDescent="0.3">
      <c r="A149" s="391" t="s">
        <v>113</v>
      </c>
      <c r="B149" s="391"/>
      <c r="C149" s="421"/>
      <c r="E149" s="408" t="s">
        <v>749</v>
      </c>
    </row>
    <row r="150" spans="1:5" ht="21.75" thickBot="1" x14ac:dyDescent="0.3">
      <c r="A150" s="381">
        <v>1</v>
      </c>
      <c r="B150" s="384" t="s">
        <v>471</v>
      </c>
      <c r="C150" s="407">
        <f>+C61-C125</f>
        <v>0</v>
      </c>
      <c r="D150" s="407">
        <f>+D61-D125</f>
        <v>0</v>
      </c>
      <c r="E150" s="407">
        <f>+E61-E125</f>
        <v>0</v>
      </c>
    </row>
    <row r="151" spans="1:5" ht="21.75" thickBot="1" x14ac:dyDescent="0.3">
      <c r="A151" s="381" t="s">
        <v>8</v>
      </c>
      <c r="B151" s="384" t="s">
        <v>472</v>
      </c>
      <c r="C151" s="407">
        <f>+C84-C145</f>
        <v>0</v>
      </c>
      <c r="D151" s="407">
        <f>+D84-D145</f>
        <v>0</v>
      </c>
      <c r="E151" s="407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410" customFormat="1" ht="12.75" customHeight="1" x14ac:dyDescent="0.25">
      <c r="C161" s="411"/>
      <c r="D161" s="411"/>
      <c r="E161" s="41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Karos Község Önkormányzata
2016. ÉVI ZÁRSZÁMADÁS
ÁLLAMIGAZGATÁSI FELADATOK MÉRLEGE
&amp;R&amp;"Times New Roman CE,Félkövér dőlt"&amp;11 1.4. melléklet a ....../2017.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view="pageBreakPreview" topLeftCell="A19" zoomScaleNormal="100" zoomScaleSheetLayoutView="100" workbookViewId="0">
      <selection activeCell="I27" sqref="I27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52" t="s">
        <v>117</v>
      </c>
      <c r="C1" s="453"/>
      <c r="D1" s="453"/>
      <c r="E1" s="453"/>
      <c r="F1" s="453"/>
      <c r="G1" s="453"/>
      <c r="H1" s="453"/>
      <c r="I1" s="453"/>
      <c r="J1" s="741" t="str">
        <f>+CONCATENATE("2.1. melléklet a ……/",LEFT('1.1.sz.mell.'!C3,4)+1,". (……) önkormányzati rendelethez")</f>
        <v>2.1. melléklet a ……/2017. (……) önkormányzati rendelethez</v>
      </c>
    </row>
    <row r="2" spans="1:10" ht="14.25" thickBot="1" x14ac:dyDescent="0.25">
      <c r="G2" s="39"/>
      <c r="H2" s="39"/>
      <c r="I2" s="39" t="s">
        <v>752</v>
      </c>
      <c r="J2" s="741"/>
    </row>
    <row r="3" spans="1:10" ht="18" customHeight="1" thickBot="1" x14ac:dyDescent="0.25">
      <c r="A3" s="739" t="s">
        <v>59</v>
      </c>
      <c r="B3" s="480" t="s">
        <v>43</v>
      </c>
      <c r="C3" s="481"/>
      <c r="D3" s="481"/>
      <c r="E3" s="481"/>
      <c r="F3" s="480" t="s">
        <v>44</v>
      </c>
      <c r="G3" s="482"/>
      <c r="H3" s="482"/>
      <c r="I3" s="482"/>
      <c r="J3" s="741"/>
    </row>
    <row r="4" spans="1:10" s="454" customFormat="1" ht="35.25" customHeight="1" thickBot="1" x14ac:dyDescent="0.25">
      <c r="A4" s="740"/>
      <c r="B4" s="27" t="s">
        <v>52</v>
      </c>
      <c r="C4" s="28" t="str">
        <f>+CONCATENATE(LEFT('1.1.sz.mell.'!C3,4),". évi eredeti előirányzat")</f>
        <v>2016. évi eredeti előirányzat</v>
      </c>
      <c r="D4" s="441" t="str">
        <f>+CONCATENATE(LEFT('1.1.sz.mell.'!C3,4),". évi módosított előirányzat")</f>
        <v>2016. évi módosított előirányzat</v>
      </c>
      <c r="E4" s="28" t="str">
        <f>+CONCATENATE(LEFT('1.1.sz.mell.'!C3,4),". évi teljesítés")</f>
        <v>2016. évi teljesítés</v>
      </c>
      <c r="F4" s="27" t="s">
        <v>52</v>
      </c>
      <c r="G4" s="28" t="str">
        <f>+C4</f>
        <v>2016. évi eredeti előirányzat</v>
      </c>
      <c r="H4" s="441" t="str">
        <f>+D4</f>
        <v>2016. évi módosított előirányzat</v>
      </c>
      <c r="I4" s="470" t="str">
        <f>+E4</f>
        <v>2016. évi teljesítés</v>
      </c>
      <c r="J4" s="741"/>
    </row>
    <row r="5" spans="1:10" s="455" customFormat="1" ht="12" customHeight="1" thickBot="1" x14ac:dyDescent="0.25">
      <c r="A5" s="483" t="s">
        <v>416</v>
      </c>
      <c r="B5" s="484" t="s">
        <v>417</v>
      </c>
      <c r="C5" s="485" t="s">
        <v>418</v>
      </c>
      <c r="D5" s="485" t="s">
        <v>419</v>
      </c>
      <c r="E5" s="485" t="s">
        <v>420</v>
      </c>
      <c r="F5" s="484" t="s">
        <v>497</v>
      </c>
      <c r="G5" s="485" t="s">
        <v>498</v>
      </c>
      <c r="H5" s="485" t="s">
        <v>499</v>
      </c>
      <c r="I5" s="486" t="s">
        <v>500</v>
      </c>
      <c r="J5" s="741"/>
    </row>
    <row r="6" spans="1:10" ht="15" customHeight="1" x14ac:dyDescent="0.2">
      <c r="A6" s="456" t="s">
        <v>7</v>
      </c>
      <c r="B6" s="685" t="s">
        <v>473</v>
      </c>
      <c r="C6" s="686">
        <v>115496197</v>
      </c>
      <c r="D6" s="686">
        <v>132951255</v>
      </c>
      <c r="E6" s="686">
        <v>132951255</v>
      </c>
      <c r="F6" s="457" t="s">
        <v>53</v>
      </c>
      <c r="G6" s="98">
        <v>68563675</v>
      </c>
      <c r="H6" s="98">
        <v>80935404</v>
      </c>
      <c r="I6" s="366">
        <v>80934686</v>
      </c>
      <c r="J6" s="741"/>
    </row>
    <row r="7" spans="1:10" ht="15" customHeight="1" x14ac:dyDescent="0.2">
      <c r="A7" s="458" t="s">
        <v>8</v>
      </c>
      <c r="B7" s="457" t="s">
        <v>474</v>
      </c>
      <c r="C7" s="444">
        <v>71971000</v>
      </c>
      <c r="D7" s="444">
        <v>83227156</v>
      </c>
      <c r="E7" s="444">
        <v>83227156</v>
      </c>
      <c r="F7" s="459" t="s">
        <v>133</v>
      </c>
      <c r="G7" s="414">
        <v>12049000</v>
      </c>
      <c r="H7" s="414">
        <v>13803812</v>
      </c>
      <c r="I7" s="397">
        <v>13803812</v>
      </c>
      <c r="J7" s="741"/>
    </row>
    <row r="8" spans="1:10" ht="15" customHeight="1" x14ac:dyDescent="0.2">
      <c r="A8" s="458" t="s">
        <v>9</v>
      </c>
      <c r="B8" s="459" t="s">
        <v>475</v>
      </c>
      <c r="C8" s="445"/>
      <c r="D8" s="445"/>
      <c r="E8" s="445"/>
      <c r="F8" s="459" t="s">
        <v>163</v>
      </c>
      <c r="G8" s="416">
        <v>77136015</v>
      </c>
      <c r="H8" s="416">
        <v>68346397</v>
      </c>
      <c r="I8" s="399">
        <v>68346397</v>
      </c>
      <c r="J8" s="741"/>
    </row>
    <row r="9" spans="1:10" ht="15" customHeight="1" x14ac:dyDescent="0.2">
      <c r="A9" s="458" t="s">
        <v>10</v>
      </c>
      <c r="B9" s="459" t="s">
        <v>124</v>
      </c>
      <c r="C9" s="445">
        <v>5600000</v>
      </c>
      <c r="D9" s="445">
        <v>9806008</v>
      </c>
      <c r="E9" s="445">
        <v>7135665</v>
      </c>
      <c r="F9" s="459" t="s">
        <v>134</v>
      </c>
      <c r="G9" s="416">
        <v>9850000</v>
      </c>
      <c r="H9" s="416">
        <v>13579840</v>
      </c>
      <c r="I9" s="399">
        <v>13579840</v>
      </c>
      <c r="J9" s="741"/>
    </row>
    <row r="10" spans="1:10" ht="15" customHeight="1" x14ac:dyDescent="0.2">
      <c r="A10" s="458" t="s">
        <v>11</v>
      </c>
      <c r="B10" s="460" t="s">
        <v>476</v>
      </c>
      <c r="C10" s="445"/>
      <c r="D10" s="445"/>
      <c r="E10" s="445"/>
      <c r="F10" s="459" t="s">
        <v>135</v>
      </c>
      <c r="G10" s="416">
        <v>52119120</v>
      </c>
      <c r="H10" s="416">
        <v>67725574</v>
      </c>
      <c r="I10" s="399">
        <v>67725574</v>
      </c>
      <c r="J10" s="741"/>
    </row>
    <row r="11" spans="1:10" ht="15" customHeight="1" x14ac:dyDescent="0.2">
      <c r="A11" s="458" t="s">
        <v>12</v>
      </c>
      <c r="B11" s="459" t="s">
        <v>669</v>
      </c>
      <c r="C11" s="446"/>
      <c r="D11" s="446"/>
      <c r="E11" s="446"/>
      <c r="F11" s="459" t="s">
        <v>38</v>
      </c>
      <c r="G11" s="445"/>
      <c r="H11" s="445"/>
      <c r="I11" s="450"/>
      <c r="J11" s="741"/>
    </row>
    <row r="12" spans="1:10" ht="15" customHeight="1" x14ac:dyDescent="0.2">
      <c r="A12" s="458" t="s">
        <v>13</v>
      </c>
      <c r="B12" s="459" t="s">
        <v>346</v>
      </c>
      <c r="C12" s="445">
        <v>11850000</v>
      </c>
      <c r="D12" s="445">
        <v>33469212</v>
      </c>
      <c r="E12" s="445">
        <v>29155331</v>
      </c>
      <c r="F12" s="7"/>
      <c r="G12" s="445"/>
      <c r="H12" s="445"/>
      <c r="I12" s="450"/>
      <c r="J12" s="741"/>
    </row>
    <row r="13" spans="1:10" ht="15" customHeight="1" x14ac:dyDescent="0.2">
      <c r="A13" s="458" t="s">
        <v>14</v>
      </c>
      <c r="B13" s="7"/>
      <c r="C13" s="445"/>
      <c r="D13" s="445"/>
      <c r="E13" s="445"/>
      <c r="F13" s="7"/>
      <c r="G13" s="445"/>
      <c r="H13" s="445"/>
      <c r="I13" s="450"/>
      <c r="J13" s="741"/>
    </row>
    <row r="14" spans="1:10" ht="15" customHeight="1" x14ac:dyDescent="0.2">
      <c r="A14" s="458" t="s">
        <v>15</v>
      </c>
      <c r="B14" s="469"/>
      <c r="C14" s="446"/>
      <c r="D14" s="446"/>
      <c r="E14" s="446"/>
      <c r="F14" s="7"/>
      <c r="G14" s="445"/>
      <c r="H14" s="445"/>
      <c r="I14" s="450"/>
      <c r="J14" s="741"/>
    </row>
    <row r="15" spans="1:10" ht="15" customHeight="1" x14ac:dyDescent="0.2">
      <c r="A15" s="458" t="s">
        <v>16</v>
      </c>
      <c r="B15" s="7"/>
      <c r="C15" s="445"/>
      <c r="D15" s="445"/>
      <c r="E15" s="445"/>
      <c r="F15" s="7"/>
      <c r="G15" s="445"/>
      <c r="H15" s="445"/>
      <c r="I15" s="450"/>
      <c r="J15" s="741"/>
    </row>
    <row r="16" spans="1:10" ht="15" customHeight="1" x14ac:dyDescent="0.2">
      <c r="A16" s="458" t="s">
        <v>17</v>
      </c>
      <c r="B16" s="7"/>
      <c r="C16" s="445"/>
      <c r="D16" s="445"/>
      <c r="E16" s="445"/>
      <c r="F16" s="7"/>
      <c r="G16" s="445"/>
      <c r="H16" s="445"/>
      <c r="I16" s="450"/>
      <c r="J16" s="741"/>
    </row>
    <row r="17" spans="1:10" ht="15" customHeight="1" thickBot="1" x14ac:dyDescent="0.25">
      <c r="A17" s="458" t="s">
        <v>18</v>
      </c>
      <c r="B17" s="12"/>
      <c r="C17" s="447"/>
      <c r="D17" s="447"/>
      <c r="E17" s="447"/>
      <c r="F17" s="7"/>
      <c r="G17" s="447"/>
      <c r="H17" s="447"/>
      <c r="I17" s="451"/>
      <c r="J17" s="741"/>
    </row>
    <row r="18" spans="1:10" ht="17.25" customHeight="1" thickBot="1" x14ac:dyDescent="0.25">
      <c r="A18" s="461" t="s">
        <v>19</v>
      </c>
      <c r="B18" s="443" t="s">
        <v>477</v>
      </c>
      <c r="C18" s="448">
        <f>+C6+C7+C9+C10+C12+C13+C14+C15+C16+C17</f>
        <v>204917197</v>
      </c>
      <c r="D18" s="448">
        <f>+D6+D7+D9+D10+D12+D13+D14+D15+D16+D17</f>
        <v>259453631</v>
      </c>
      <c r="E18" s="448">
        <f>+E6+E7+E9+E10+E12+E13+E14+E15+E16+E17</f>
        <v>252469407</v>
      </c>
      <c r="F18" s="443" t="s">
        <v>484</v>
      </c>
      <c r="G18" s="448">
        <f>SUM(G6:G17)</f>
        <v>219717810</v>
      </c>
      <c r="H18" s="448">
        <f>SUM(H6:H17)</f>
        <v>244391027</v>
      </c>
      <c r="I18" s="448">
        <f>SUM(I6:I17)</f>
        <v>244390309</v>
      </c>
      <c r="J18" s="741"/>
    </row>
    <row r="19" spans="1:10" ht="15" customHeight="1" x14ac:dyDescent="0.2">
      <c r="A19" s="462" t="s">
        <v>20</v>
      </c>
      <c r="B19" s="463" t="s">
        <v>478</v>
      </c>
      <c r="C19" s="40">
        <f>+C20+C21+C22+C23</f>
        <v>17280048</v>
      </c>
      <c r="D19" s="40">
        <f>+D20+D21+D22+D23</f>
        <v>20759763</v>
      </c>
      <c r="E19" s="40">
        <f>+E20+E21+E22+E23</f>
        <v>20759763</v>
      </c>
      <c r="F19" s="464" t="s">
        <v>141</v>
      </c>
      <c r="G19" s="449"/>
      <c r="H19" s="449"/>
      <c r="I19" s="449"/>
      <c r="J19" s="741"/>
    </row>
    <row r="20" spans="1:10" ht="15" customHeight="1" x14ac:dyDescent="0.2">
      <c r="A20" s="465" t="s">
        <v>21</v>
      </c>
      <c r="B20" s="464" t="s">
        <v>156</v>
      </c>
      <c r="C20" s="442">
        <v>17280048</v>
      </c>
      <c r="D20" s="442">
        <v>16856000</v>
      </c>
      <c r="E20" s="442">
        <v>16856000</v>
      </c>
      <c r="F20" s="464" t="s">
        <v>485</v>
      </c>
      <c r="G20" s="442"/>
      <c r="H20" s="442"/>
      <c r="I20" s="442"/>
      <c r="J20" s="741"/>
    </row>
    <row r="21" spans="1:10" ht="15" customHeight="1" x14ac:dyDescent="0.2">
      <c r="A21" s="465" t="s">
        <v>22</v>
      </c>
      <c r="B21" s="464" t="s">
        <v>157</v>
      </c>
      <c r="C21" s="442"/>
      <c r="D21" s="442"/>
      <c r="E21" s="442"/>
      <c r="F21" s="464" t="s">
        <v>115</v>
      </c>
      <c r="G21" s="442"/>
      <c r="H21" s="442"/>
      <c r="I21" s="442"/>
      <c r="J21" s="741"/>
    </row>
    <row r="22" spans="1:10" ht="15" customHeight="1" x14ac:dyDescent="0.2">
      <c r="A22" s="465" t="s">
        <v>23</v>
      </c>
      <c r="B22" s="464" t="s">
        <v>161</v>
      </c>
      <c r="C22" s="442"/>
      <c r="D22" s="442"/>
      <c r="E22" s="442"/>
      <c r="F22" s="464" t="s">
        <v>116</v>
      </c>
      <c r="G22" s="442"/>
      <c r="H22" s="442"/>
      <c r="I22" s="442"/>
      <c r="J22" s="741"/>
    </row>
    <row r="23" spans="1:10" ht="15" customHeight="1" x14ac:dyDescent="0.2">
      <c r="A23" s="465" t="s">
        <v>24</v>
      </c>
      <c r="B23" s="464" t="s">
        <v>162</v>
      </c>
      <c r="C23" s="442"/>
      <c r="D23" s="442">
        <v>3903763</v>
      </c>
      <c r="E23" s="442">
        <v>3903763</v>
      </c>
      <c r="F23" s="463" t="s">
        <v>164</v>
      </c>
      <c r="G23" s="442"/>
      <c r="H23" s="442"/>
      <c r="I23" s="442"/>
      <c r="J23" s="741"/>
    </row>
    <row r="24" spans="1:10" ht="15" customHeight="1" x14ac:dyDescent="0.2">
      <c r="A24" s="465" t="s">
        <v>25</v>
      </c>
      <c r="B24" s="464" t="s">
        <v>479</v>
      </c>
      <c r="C24" s="466">
        <f>+C25+C26</f>
        <v>0</v>
      </c>
      <c r="D24" s="466">
        <f>+D25+D26</f>
        <v>0</v>
      </c>
      <c r="E24" s="466">
        <f>+E25+E26</f>
        <v>0</v>
      </c>
      <c r="F24" s="464" t="s">
        <v>142</v>
      </c>
      <c r="G24" s="442"/>
      <c r="H24" s="442"/>
      <c r="I24" s="442"/>
      <c r="J24" s="741"/>
    </row>
    <row r="25" spans="1:10" ht="15" customHeight="1" x14ac:dyDescent="0.2">
      <c r="A25" s="462" t="s">
        <v>26</v>
      </c>
      <c r="B25" s="463" t="s">
        <v>480</v>
      </c>
      <c r="C25" s="449"/>
      <c r="D25" s="449"/>
      <c r="E25" s="449"/>
      <c r="F25" s="457" t="s">
        <v>143</v>
      </c>
      <c r="G25" s="449"/>
      <c r="H25" s="449"/>
      <c r="I25" s="449"/>
      <c r="J25" s="741"/>
    </row>
    <row r="26" spans="1:10" ht="15" customHeight="1" thickBot="1" x14ac:dyDescent="0.25">
      <c r="A26" s="465" t="s">
        <v>27</v>
      </c>
      <c r="B26" s="464" t="s">
        <v>481</v>
      </c>
      <c r="C26" s="442"/>
      <c r="D26" s="442"/>
      <c r="E26" s="442"/>
      <c r="F26" s="7" t="s">
        <v>460</v>
      </c>
      <c r="G26" s="442"/>
      <c r="H26" s="442">
        <v>3801859</v>
      </c>
      <c r="I26" s="442">
        <v>3801859</v>
      </c>
      <c r="J26" s="741"/>
    </row>
    <row r="27" spans="1:10" ht="17.25" customHeight="1" thickBot="1" x14ac:dyDescent="0.25">
      <c r="A27" s="461" t="s">
        <v>28</v>
      </c>
      <c r="B27" s="443" t="s">
        <v>482</v>
      </c>
      <c r="C27" s="448">
        <f>+C19+C24</f>
        <v>17280048</v>
      </c>
      <c r="D27" s="448">
        <f>+D19+D24</f>
        <v>20759763</v>
      </c>
      <c r="E27" s="448">
        <f>+E19+E24</f>
        <v>20759763</v>
      </c>
      <c r="F27" s="443" t="s">
        <v>486</v>
      </c>
      <c r="G27" s="448">
        <f>SUM(G19:G26)</f>
        <v>0</v>
      </c>
      <c r="H27" s="448">
        <f>SUM(H19:H26)</f>
        <v>3801859</v>
      </c>
      <c r="I27" s="448">
        <f>SUM(I19:I26)</f>
        <v>3801859</v>
      </c>
      <c r="J27" s="741"/>
    </row>
    <row r="28" spans="1:10" ht="17.25" customHeight="1" thickBot="1" x14ac:dyDescent="0.25">
      <c r="A28" s="461" t="s">
        <v>29</v>
      </c>
      <c r="B28" s="467" t="s">
        <v>483</v>
      </c>
      <c r="C28" s="101">
        <f>+C18+C27</f>
        <v>222197245</v>
      </c>
      <c r="D28" s="101">
        <f>+D18+D27</f>
        <v>280213394</v>
      </c>
      <c r="E28" s="468">
        <f>+E18+E27</f>
        <v>273229170</v>
      </c>
      <c r="F28" s="467" t="s">
        <v>487</v>
      </c>
      <c r="G28" s="101">
        <f>+G18+G27</f>
        <v>219717810</v>
      </c>
      <c r="H28" s="101">
        <f>+H18+H27</f>
        <v>248192886</v>
      </c>
      <c r="I28" s="101">
        <f>+I18+I27</f>
        <v>248192168</v>
      </c>
      <c r="J28" s="741"/>
    </row>
    <row r="29" spans="1:10" ht="17.25" customHeight="1" thickBot="1" x14ac:dyDescent="0.25">
      <c r="A29" s="461" t="s">
        <v>30</v>
      </c>
      <c r="B29" s="467" t="s">
        <v>119</v>
      </c>
      <c r="C29" s="101">
        <f>IF(C18-G18&lt;0,G18-C18,"-")</f>
        <v>14800613</v>
      </c>
      <c r="D29" s="101" t="str">
        <f>IF(D18-H18&lt;0,H18-D18,"-")</f>
        <v>-</v>
      </c>
      <c r="E29" s="468" t="str">
        <f>IF(E18-I18&lt;0,I18-E18,"-")</f>
        <v>-</v>
      </c>
      <c r="F29" s="467" t="s">
        <v>120</v>
      </c>
      <c r="G29" s="101" t="str">
        <f>IF(C18-G18&gt;0,C18-G18,"-")</f>
        <v>-</v>
      </c>
      <c r="H29" s="101">
        <f>IF(D18-H18&gt;0,D18-H18,"-")</f>
        <v>15062604</v>
      </c>
      <c r="I29" s="101">
        <f>IF(E18-I18&gt;0,E18-I18,"-")</f>
        <v>8079098</v>
      </c>
      <c r="J29" s="741"/>
    </row>
    <row r="30" spans="1:10" ht="17.25" customHeight="1" thickBot="1" x14ac:dyDescent="0.25">
      <c r="A30" s="461" t="s">
        <v>31</v>
      </c>
      <c r="B30" s="467" t="s">
        <v>165</v>
      </c>
      <c r="C30" s="101" t="str">
        <f>IF(C28-G28&lt;0,G28-C28,"-")</f>
        <v>-</v>
      </c>
      <c r="D30" s="101" t="str">
        <f>IF(D28-H28&lt;0,H28-D28,"-")</f>
        <v>-</v>
      </c>
      <c r="E30" s="468" t="str">
        <f>IF(E28-I28&lt;0,I28-E28,"-")</f>
        <v>-</v>
      </c>
      <c r="F30" s="467" t="s">
        <v>166</v>
      </c>
      <c r="G30" s="101">
        <f>IF(C28-G28&gt;0,C28-G28,"-")</f>
        <v>2479435</v>
      </c>
      <c r="H30" s="101">
        <f>IF(D28-H28&gt;0,D28-H28,"-")</f>
        <v>32020508</v>
      </c>
      <c r="I30" s="101">
        <f>IF(E28-I28&gt;0,E28-I28,"-")</f>
        <v>25037002</v>
      </c>
      <c r="J30" s="741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7" zoomScaleNormal="100" zoomScaleSheetLayoutView="115" workbookViewId="0">
      <selection activeCell="F13" sqref="F13"/>
    </sheetView>
  </sheetViews>
  <sheetFormatPr defaultRowHeight="12.75" x14ac:dyDescent="0.2"/>
  <cols>
    <col min="1" max="1" width="6.83203125" style="10" customWidth="1"/>
    <col min="2" max="2" width="55.1640625" style="26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 x14ac:dyDescent="0.2">
      <c r="B1" s="452" t="s">
        <v>118</v>
      </c>
      <c r="C1" s="453"/>
      <c r="D1" s="453"/>
      <c r="E1" s="453"/>
      <c r="F1" s="453"/>
      <c r="G1" s="453"/>
      <c r="H1" s="453"/>
      <c r="I1" s="453"/>
      <c r="J1" s="744" t="str">
        <f>+CONCATENATE("2.2. melléklet a ……/",LEFT('1.1.sz.mell.'!C3,4)+1,". (……) önkormányzati rendelethez")</f>
        <v>2.2. melléklet a ……/2017. (……) önkormányzati rendelethez</v>
      </c>
    </row>
    <row r="2" spans="1:10" ht="14.25" thickBot="1" x14ac:dyDescent="0.25">
      <c r="G2" s="39"/>
      <c r="H2" s="39"/>
      <c r="I2" s="39" t="s">
        <v>752</v>
      </c>
      <c r="J2" s="744"/>
    </row>
    <row r="3" spans="1:10" ht="24" customHeight="1" thickBot="1" x14ac:dyDescent="0.25">
      <c r="A3" s="742" t="s">
        <v>59</v>
      </c>
      <c r="B3" s="480" t="s">
        <v>43</v>
      </c>
      <c r="C3" s="481"/>
      <c r="D3" s="481"/>
      <c r="E3" s="481"/>
      <c r="F3" s="480" t="s">
        <v>44</v>
      </c>
      <c r="G3" s="482"/>
      <c r="H3" s="482"/>
      <c r="I3" s="482"/>
      <c r="J3" s="744"/>
    </row>
    <row r="4" spans="1:10" s="454" customFormat="1" ht="35.25" customHeight="1" thickBot="1" x14ac:dyDescent="0.25">
      <c r="A4" s="743"/>
      <c r="B4" s="27" t="s">
        <v>52</v>
      </c>
      <c r="C4" s="28" t="str">
        <f>+'2.1.sz.mell  '!C4</f>
        <v>2016. évi eredeti előirányzat</v>
      </c>
      <c r="D4" s="441" t="str">
        <f>+'2.1.sz.mell  '!D4</f>
        <v>2016. évi módosított előirányzat</v>
      </c>
      <c r="E4" s="28" t="str">
        <f>+'2.1.sz.mell  '!E4</f>
        <v>2016. évi teljesítés</v>
      </c>
      <c r="F4" s="27" t="s">
        <v>52</v>
      </c>
      <c r="G4" s="28" t="str">
        <f>+'2.1.sz.mell  '!C4</f>
        <v>2016. évi eredeti előirányzat</v>
      </c>
      <c r="H4" s="441" t="str">
        <f>+'2.1.sz.mell  '!D4</f>
        <v>2016. évi módosított előirányzat</v>
      </c>
      <c r="I4" s="470" t="str">
        <f>+'2.1.sz.mell  '!E4</f>
        <v>2016. évi teljesítés</v>
      </c>
      <c r="J4" s="744"/>
    </row>
    <row r="5" spans="1:10" s="454" customFormat="1" ht="13.5" thickBot="1" x14ac:dyDescent="0.25">
      <c r="A5" s="483" t="s">
        <v>416</v>
      </c>
      <c r="B5" s="484" t="s">
        <v>417</v>
      </c>
      <c r="C5" s="485" t="s">
        <v>418</v>
      </c>
      <c r="D5" s="485" t="s">
        <v>419</v>
      </c>
      <c r="E5" s="485" t="s">
        <v>420</v>
      </c>
      <c r="F5" s="484" t="s">
        <v>497</v>
      </c>
      <c r="G5" s="485" t="s">
        <v>498</v>
      </c>
      <c r="H5" s="485" t="s">
        <v>499</v>
      </c>
      <c r="I5" s="486" t="s">
        <v>500</v>
      </c>
      <c r="J5" s="744"/>
    </row>
    <row r="6" spans="1:10" ht="12.95" customHeight="1" x14ac:dyDescent="0.2">
      <c r="A6" s="456" t="s">
        <v>7</v>
      </c>
      <c r="B6" s="457" t="s">
        <v>488</v>
      </c>
      <c r="C6" s="444">
        <v>92412000</v>
      </c>
      <c r="D6" s="444"/>
      <c r="E6" s="444"/>
      <c r="F6" s="457" t="s">
        <v>158</v>
      </c>
      <c r="G6" s="415">
        <v>39991435</v>
      </c>
      <c r="H6" s="415">
        <v>28267208</v>
      </c>
      <c r="I6" s="398">
        <v>5269329</v>
      </c>
      <c r="J6" s="744"/>
    </row>
    <row r="7" spans="1:10" x14ac:dyDescent="0.2">
      <c r="A7" s="458" t="s">
        <v>8</v>
      </c>
      <c r="B7" s="459" t="s">
        <v>489</v>
      </c>
      <c r="C7" s="445"/>
      <c r="D7" s="445"/>
      <c r="E7" s="445"/>
      <c r="F7" s="459" t="s">
        <v>501</v>
      </c>
      <c r="G7" s="415"/>
      <c r="H7" s="415"/>
      <c r="I7" s="398"/>
      <c r="J7" s="744"/>
    </row>
    <row r="8" spans="1:10" ht="12.95" customHeight="1" x14ac:dyDescent="0.2">
      <c r="A8" s="458" t="s">
        <v>9</v>
      </c>
      <c r="B8" s="459" t="s">
        <v>490</v>
      </c>
      <c r="C8" s="445"/>
      <c r="D8" s="445"/>
      <c r="E8" s="445"/>
      <c r="F8" s="459" t="s">
        <v>137</v>
      </c>
      <c r="G8" s="414">
        <v>58000000</v>
      </c>
      <c r="H8" s="414">
        <v>5829300</v>
      </c>
      <c r="I8" s="397">
        <v>5829300</v>
      </c>
      <c r="J8" s="744"/>
    </row>
    <row r="9" spans="1:10" ht="12.95" customHeight="1" x14ac:dyDescent="0.2">
      <c r="A9" s="458" t="s">
        <v>10</v>
      </c>
      <c r="B9" s="459" t="s">
        <v>491</v>
      </c>
      <c r="C9" s="445"/>
      <c r="D9" s="445"/>
      <c r="E9" s="445"/>
      <c r="F9" s="459" t="s">
        <v>502</v>
      </c>
      <c r="G9" s="445"/>
      <c r="H9" s="445"/>
      <c r="I9" s="450"/>
      <c r="J9" s="744"/>
    </row>
    <row r="10" spans="1:10" ht="12.75" customHeight="1" x14ac:dyDescent="0.2">
      <c r="A10" s="458" t="s">
        <v>11</v>
      </c>
      <c r="B10" s="459" t="s">
        <v>492</v>
      </c>
      <c r="C10" s="445"/>
      <c r="D10" s="445"/>
      <c r="E10" s="445"/>
      <c r="F10" s="459" t="s">
        <v>160</v>
      </c>
      <c r="G10" s="445"/>
      <c r="H10" s="445"/>
      <c r="I10" s="450"/>
      <c r="J10" s="744"/>
    </row>
    <row r="11" spans="1:10" ht="12.95" customHeight="1" x14ac:dyDescent="0.2">
      <c r="A11" s="458" t="s">
        <v>12</v>
      </c>
      <c r="B11" s="459" t="s">
        <v>493</v>
      </c>
      <c r="C11" s="434"/>
      <c r="D11" s="434"/>
      <c r="E11" s="402"/>
      <c r="F11" s="718" t="s">
        <v>38</v>
      </c>
      <c r="G11" s="445"/>
      <c r="H11" s="445"/>
      <c r="I11" s="450"/>
      <c r="J11" s="744"/>
    </row>
    <row r="12" spans="1:10" ht="12.95" customHeight="1" x14ac:dyDescent="0.2">
      <c r="A12" s="458" t="s">
        <v>13</v>
      </c>
      <c r="B12" s="684" t="s">
        <v>349</v>
      </c>
      <c r="C12" s="417">
        <v>3100000</v>
      </c>
      <c r="D12" s="417">
        <v>2076000</v>
      </c>
      <c r="E12" s="400">
        <v>2076000</v>
      </c>
      <c r="F12" s="501"/>
      <c r="G12" s="445"/>
      <c r="H12" s="445"/>
      <c r="I12" s="450"/>
      <c r="J12" s="744"/>
    </row>
    <row r="13" spans="1:10" ht="12.95" customHeight="1" x14ac:dyDescent="0.2">
      <c r="A13" s="458" t="s">
        <v>14</v>
      </c>
      <c r="B13" s="684" t="s">
        <v>351</v>
      </c>
      <c r="C13" s="417"/>
      <c r="D13" s="417"/>
      <c r="E13" s="400"/>
      <c r="F13" s="502"/>
      <c r="G13" s="445"/>
      <c r="H13" s="445"/>
      <c r="I13" s="450"/>
      <c r="J13" s="744"/>
    </row>
    <row r="14" spans="1:10" ht="12.95" customHeight="1" x14ac:dyDescent="0.2">
      <c r="A14" s="458" t="s">
        <v>15</v>
      </c>
      <c r="B14" s="499"/>
      <c r="C14" s="417"/>
      <c r="D14" s="417"/>
      <c r="E14" s="400"/>
      <c r="F14" s="501"/>
      <c r="G14" s="445"/>
      <c r="H14" s="445"/>
      <c r="I14" s="450"/>
      <c r="J14" s="744"/>
    </row>
    <row r="15" spans="1:10" x14ac:dyDescent="0.2">
      <c r="A15" s="458" t="s">
        <v>16</v>
      </c>
      <c r="B15" s="7"/>
      <c r="C15" s="417"/>
      <c r="D15" s="418"/>
      <c r="E15" s="401"/>
      <c r="F15" s="501"/>
      <c r="G15" s="445"/>
      <c r="H15" s="445"/>
      <c r="I15" s="450"/>
      <c r="J15" s="744"/>
    </row>
    <row r="16" spans="1:10" ht="12.95" customHeight="1" thickBot="1" x14ac:dyDescent="0.25">
      <c r="A16" s="496" t="s">
        <v>17</v>
      </c>
      <c r="B16" s="500"/>
      <c r="C16" s="498"/>
      <c r="D16" s="108"/>
      <c r="E16" s="115"/>
      <c r="F16" s="497"/>
      <c r="G16" s="445"/>
      <c r="H16" s="445"/>
      <c r="I16" s="450"/>
      <c r="J16" s="744"/>
    </row>
    <row r="17" spans="1:10" ht="15.95" customHeight="1" thickBot="1" x14ac:dyDescent="0.25">
      <c r="A17" s="461" t="s">
        <v>18</v>
      </c>
      <c r="B17" s="443" t="s">
        <v>494</v>
      </c>
      <c r="C17" s="448">
        <f>+C6+C8+C9+C11+C12+C13+C14+C15+C16</f>
        <v>95512000</v>
      </c>
      <c r="D17" s="448">
        <f>+D6+D8+D9+D11+D12+D13+D14+D15+D16</f>
        <v>2076000</v>
      </c>
      <c r="E17" s="448">
        <f>+E6+E8+E9+E11+E12+E13+E14+E15+E16</f>
        <v>2076000</v>
      </c>
      <c r="F17" s="443" t="s">
        <v>503</v>
      </c>
      <c r="G17" s="448">
        <f>+G6+G8+G10+G11+G12+G13+G14+G15+G16</f>
        <v>97991435</v>
      </c>
      <c r="H17" s="448">
        <f>+H6+H8+H10+H11+H12+H13+H14+H15+H16</f>
        <v>34096508</v>
      </c>
      <c r="I17" s="479">
        <f>+I6+I8+I10+I11+I12+I13+I14+I15+I16</f>
        <v>11098629</v>
      </c>
      <c r="J17" s="744"/>
    </row>
    <row r="18" spans="1:10" ht="12.95" customHeight="1" x14ac:dyDescent="0.2">
      <c r="A18" s="456" t="s">
        <v>19</v>
      </c>
      <c r="B18" s="488" t="s">
        <v>178</v>
      </c>
      <c r="C18" s="495">
        <f>+C19+C20+C21+C22+C23</f>
        <v>0</v>
      </c>
      <c r="D18" s="495">
        <f>+D19+D20+D21+D22+D23</f>
        <v>0</v>
      </c>
      <c r="E18" s="495">
        <f>+E19+E20+E21+E22+E23</f>
        <v>0</v>
      </c>
      <c r="F18" s="464" t="s">
        <v>141</v>
      </c>
      <c r="G18" s="103"/>
      <c r="H18" s="103"/>
      <c r="I18" s="474"/>
      <c r="J18" s="744"/>
    </row>
    <row r="19" spans="1:10" ht="12.95" customHeight="1" x14ac:dyDescent="0.2">
      <c r="A19" s="458" t="s">
        <v>20</v>
      </c>
      <c r="B19" s="489" t="s">
        <v>167</v>
      </c>
      <c r="C19" s="442"/>
      <c r="D19" s="442"/>
      <c r="E19" s="442"/>
      <c r="F19" s="464" t="s">
        <v>144</v>
      </c>
      <c r="G19" s="442"/>
      <c r="H19" s="442"/>
      <c r="I19" s="475"/>
      <c r="J19" s="744"/>
    </row>
    <row r="20" spans="1:10" ht="12.95" customHeight="1" x14ac:dyDescent="0.2">
      <c r="A20" s="456" t="s">
        <v>21</v>
      </c>
      <c r="B20" s="489" t="s">
        <v>168</v>
      </c>
      <c r="C20" s="442"/>
      <c r="D20" s="442"/>
      <c r="E20" s="442"/>
      <c r="F20" s="464" t="s">
        <v>115</v>
      </c>
      <c r="G20" s="442"/>
      <c r="H20" s="442"/>
      <c r="I20" s="475"/>
      <c r="J20" s="744"/>
    </row>
    <row r="21" spans="1:10" ht="12.95" customHeight="1" x14ac:dyDescent="0.2">
      <c r="A21" s="458" t="s">
        <v>22</v>
      </c>
      <c r="B21" s="489" t="s">
        <v>169</v>
      </c>
      <c r="C21" s="442"/>
      <c r="D21" s="442"/>
      <c r="E21" s="442"/>
      <c r="F21" s="464" t="s">
        <v>116</v>
      </c>
      <c r="G21" s="442"/>
      <c r="H21" s="442"/>
      <c r="I21" s="475"/>
      <c r="J21" s="744"/>
    </row>
    <row r="22" spans="1:10" ht="12.95" customHeight="1" x14ac:dyDescent="0.2">
      <c r="A22" s="456" t="s">
        <v>23</v>
      </c>
      <c r="B22" s="489" t="s">
        <v>170</v>
      </c>
      <c r="C22" s="442"/>
      <c r="D22" s="442"/>
      <c r="E22" s="442"/>
      <c r="F22" s="463" t="s">
        <v>164</v>
      </c>
      <c r="G22" s="442"/>
      <c r="H22" s="442"/>
      <c r="I22" s="475"/>
      <c r="J22" s="744"/>
    </row>
    <row r="23" spans="1:10" ht="12.95" customHeight="1" x14ac:dyDescent="0.2">
      <c r="A23" s="458" t="s">
        <v>24</v>
      </c>
      <c r="B23" s="490" t="s">
        <v>171</v>
      </c>
      <c r="C23" s="442"/>
      <c r="D23" s="442"/>
      <c r="E23" s="442"/>
      <c r="F23" s="464" t="s">
        <v>145</v>
      </c>
      <c r="G23" s="442"/>
      <c r="H23" s="442"/>
      <c r="I23" s="475"/>
      <c r="J23" s="744"/>
    </row>
    <row r="24" spans="1:10" ht="12.95" customHeight="1" x14ac:dyDescent="0.2">
      <c r="A24" s="456" t="s">
        <v>25</v>
      </c>
      <c r="B24" s="491" t="s">
        <v>172</v>
      </c>
      <c r="C24" s="466">
        <f>+C25+C26+C27+C28+C29</f>
        <v>0</v>
      </c>
      <c r="D24" s="466">
        <f>+D25+D26+D27+D28+D29</f>
        <v>0</v>
      </c>
      <c r="E24" s="466">
        <f>+E25+E26+E27+E28+E29</f>
        <v>0</v>
      </c>
      <c r="F24" s="492" t="s">
        <v>143</v>
      </c>
      <c r="G24" s="442"/>
      <c r="H24" s="442"/>
      <c r="I24" s="475"/>
      <c r="J24" s="744"/>
    </row>
    <row r="25" spans="1:10" ht="12.95" customHeight="1" x14ac:dyDescent="0.2">
      <c r="A25" s="458" t="s">
        <v>26</v>
      </c>
      <c r="B25" s="490" t="s">
        <v>173</v>
      </c>
      <c r="C25" s="442"/>
      <c r="D25" s="442"/>
      <c r="E25" s="442"/>
      <c r="F25" s="492" t="s">
        <v>504</v>
      </c>
      <c r="G25" s="442"/>
      <c r="H25" s="442"/>
      <c r="I25" s="475"/>
      <c r="J25" s="744"/>
    </row>
    <row r="26" spans="1:10" ht="12.95" customHeight="1" x14ac:dyDescent="0.2">
      <c r="A26" s="456" t="s">
        <v>27</v>
      </c>
      <c r="B26" s="490" t="s">
        <v>174</v>
      </c>
      <c r="C26" s="442"/>
      <c r="D26" s="442"/>
      <c r="E26" s="442"/>
      <c r="F26" s="487"/>
      <c r="G26" s="442"/>
      <c r="H26" s="442"/>
      <c r="I26" s="475"/>
      <c r="J26" s="744"/>
    </row>
    <row r="27" spans="1:10" ht="12.95" customHeight="1" x14ac:dyDescent="0.2">
      <c r="A27" s="458" t="s">
        <v>28</v>
      </c>
      <c r="B27" s="489" t="s">
        <v>175</v>
      </c>
      <c r="C27" s="442"/>
      <c r="D27" s="442"/>
      <c r="E27" s="442"/>
      <c r="F27" s="476"/>
      <c r="G27" s="442"/>
      <c r="H27" s="442"/>
      <c r="I27" s="475"/>
      <c r="J27" s="744"/>
    </row>
    <row r="28" spans="1:10" ht="12.95" customHeight="1" x14ac:dyDescent="0.2">
      <c r="A28" s="456" t="s">
        <v>29</v>
      </c>
      <c r="B28" s="493" t="s">
        <v>176</v>
      </c>
      <c r="C28" s="442"/>
      <c r="D28" s="442"/>
      <c r="E28" s="442"/>
      <c r="F28" s="7"/>
      <c r="G28" s="442"/>
      <c r="H28" s="442"/>
      <c r="I28" s="475"/>
      <c r="J28" s="744"/>
    </row>
    <row r="29" spans="1:10" ht="12.95" customHeight="1" thickBot="1" x14ac:dyDescent="0.25">
      <c r="A29" s="458" t="s">
        <v>30</v>
      </c>
      <c r="B29" s="494" t="s">
        <v>177</v>
      </c>
      <c r="C29" s="442"/>
      <c r="D29" s="442"/>
      <c r="E29" s="442"/>
      <c r="F29" s="476"/>
      <c r="G29" s="442"/>
      <c r="H29" s="442"/>
      <c r="I29" s="475"/>
      <c r="J29" s="744"/>
    </row>
    <row r="30" spans="1:10" ht="21.75" thickBot="1" x14ac:dyDescent="0.25">
      <c r="A30" s="461" t="s">
        <v>31</v>
      </c>
      <c r="B30" s="443" t="s">
        <v>495</v>
      </c>
      <c r="C30" s="448">
        <f>+C18+C24</f>
        <v>0</v>
      </c>
      <c r="D30" s="448">
        <f>+D18+D24</f>
        <v>0</v>
      </c>
      <c r="E30" s="448">
        <f>+E18+E24</f>
        <v>0</v>
      </c>
      <c r="F30" s="443" t="s">
        <v>506</v>
      </c>
      <c r="G30" s="448">
        <f>SUM(G18:G29)</f>
        <v>0</v>
      </c>
      <c r="H30" s="448">
        <f>SUM(H18:H29)</f>
        <v>0</v>
      </c>
      <c r="I30" s="479">
        <f>SUM(I18:I29)</f>
        <v>0</v>
      </c>
      <c r="J30" s="744"/>
    </row>
    <row r="31" spans="1:10" ht="16.5" customHeight="1" thickBot="1" x14ac:dyDescent="0.25">
      <c r="A31" s="461" t="s">
        <v>32</v>
      </c>
      <c r="B31" s="467" t="s">
        <v>496</v>
      </c>
      <c r="C31" s="101">
        <f>+C17+C30</f>
        <v>95512000</v>
      </c>
      <c r="D31" s="101">
        <f>+D17+D30</f>
        <v>2076000</v>
      </c>
      <c r="E31" s="468">
        <f>+E17+E30</f>
        <v>2076000</v>
      </c>
      <c r="F31" s="467" t="s">
        <v>505</v>
      </c>
      <c r="G31" s="101">
        <f>+G17+G30</f>
        <v>97991435</v>
      </c>
      <c r="H31" s="101">
        <f>+H17+H30</f>
        <v>34096508</v>
      </c>
      <c r="I31" s="102">
        <f>+I17+I30</f>
        <v>11098629</v>
      </c>
      <c r="J31" s="744"/>
    </row>
    <row r="32" spans="1:10" ht="16.5" customHeight="1" thickBot="1" x14ac:dyDescent="0.25">
      <c r="A32" s="461" t="s">
        <v>33</v>
      </c>
      <c r="B32" s="467" t="s">
        <v>119</v>
      </c>
      <c r="C32" s="101">
        <f>IF(C17-G17&lt;0,G17-C17,"-")</f>
        <v>2479435</v>
      </c>
      <c r="D32" s="101">
        <f>IF(D17-H17&lt;0,H17-D17,"-")</f>
        <v>32020508</v>
      </c>
      <c r="E32" s="468">
        <f>IF(E17-I17&lt;0,I17-E17,"-")</f>
        <v>9022629</v>
      </c>
      <c r="F32" s="467" t="s">
        <v>120</v>
      </c>
      <c r="G32" s="101" t="str">
        <f>IF(C17-G17&gt;0,C17-G17,"-")</f>
        <v>-</v>
      </c>
      <c r="H32" s="101" t="str">
        <f>IF(D17-H17&gt;0,D17-H17,"-")</f>
        <v>-</v>
      </c>
      <c r="I32" s="102" t="str">
        <f>IF(E17-I17&gt;0,E17-I17,"-")</f>
        <v>-</v>
      </c>
      <c r="J32" s="744"/>
    </row>
    <row r="33" spans="1:10" ht="16.5" customHeight="1" thickBot="1" x14ac:dyDescent="0.25">
      <c r="A33" s="461" t="s">
        <v>34</v>
      </c>
      <c r="B33" s="467" t="s">
        <v>165</v>
      </c>
      <c r="C33" s="101" t="str">
        <f>IF(C26-G26&lt;0,G26-C26,"-")</f>
        <v>-</v>
      </c>
      <c r="D33" s="101" t="str">
        <f>IF(D26-H26&lt;0,H26-D26,"-")</f>
        <v>-</v>
      </c>
      <c r="E33" s="468" t="str">
        <f>IF(E26-I26&lt;0,I26-E26,"-")</f>
        <v>-</v>
      </c>
      <c r="F33" s="467" t="s">
        <v>166</v>
      </c>
      <c r="G33" s="101" t="str">
        <f>IF(C26-G26&gt;0,C26-G26,"-")</f>
        <v>-</v>
      </c>
      <c r="H33" s="101" t="str">
        <f>IF(D26-H26&gt;0,D26-H26,"-")</f>
        <v>-</v>
      </c>
      <c r="I33" s="102" t="str">
        <f>IF(E26-I26&gt;0,E26-I26,"-")</f>
        <v>-</v>
      </c>
      <c r="J33" s="744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7" zoomScaleNormal="100" zoomScaleSheetLayoutView="115" workbookViewId="0">
      <selection activeCell="B38" sqref="B38"/>
    </sheetView>
  </sheetViews>
  <sheetFormatPr defaultRowHeight="12.75" x14ac:dyDescent="0.2"/>
  <cols>
    <col min="1" max="1" width="46.33203125" style="316" customWidth="1"/>
    <col min="2" max="2" width="13.83203125" style="316" customWidth="1"/>
    <col min="3" max="3" width="66.1640625" style="316" customWidth="1"/>
    <col min="4" max="5" width="13.83203125" style="316" customWidth="1"/>
    <col min="6" max="16384" width="9.33203125" style="316"/>
  </cols>
  <sheetData>
    <row r="1" spans="1:5" ht="18.75" x14ac:dyDescent="0.3">
      <c r="A1" s="503" t="s">
        <v>110</v>
      </c>
      <c r="E1" s="509" t="s">
        <v>114</v>
      </c>
    </row>
    <row r="3" spans="1:5" x14ac:dyDescent="0.2">
      <c r="A3" s="504"/>
      <c r="B3" s="510"/>
      <c r="C3" s="504"/>
      <c r="D3" s="511"/>
      <c r="E3" s="510"/>
    </row>
    <row r="4" spans="1:5" ht="15.75" x14ac:dyDescent="0.25">
      <c r="A4" s="478" t="str">
        <f>+ÖSSZEFÜGGÉSEK!A4</f>
        <v>2016. évi eredeti előirányzat BEVÉTELEK</v>
      </c>
      <c r="B4" s="512"/>
      <c r="C4" s="505"/>
      <c r="D4" s="511"/>
      <c r="E4" s="510"/>
    </row>
    <row r="5" spans="1:5" x14ac:dyDescent="0.2">
      <c r="A5" s="504"/>
      <c r="B5" s="510"/>
      <c r="C5" s="504"/>
      <c r="D5" s="511"/>
      <c r="E5" s="510"/>
    </row>
    <row r="6" spans="1:5" x14ac:dyDescent="0.2">
      <c r="A6" s="504" t="s">
        <v>510</v>
      </c>
      <c r="B6" s="510">
        <f>+'1.1.sz.mell.'!C61</f>
        <v>300429197</v>
      </c>
      <c r="C6" s="504" t="s">
        <v>511</v>
      </c>
      <c r="D6" s="511">
        <f>+'2.1.sz.mell  '!C18+'2.2.sz.mell  '!C17</f>
        <v>300429197</v>
      </c>
      <c r="E6" s="510">
        <f>+B6-D6</f>
        <v>0</v>
      </c>
    </row>
    <row r="7" spans="1:5" x14ac:dyDescent="0.2">
      <c r="A7" s="504" t="s">
        <v>512</v>
      </c>
      <c r="B7" s="510">
        <f>+'1.1.sz.mell.'!C84</f>
        <v>17280048</v>
      </c>
      <c r="C7" s="504" t="s">
        <v>513</v>
      </c>
      <c r="D7" s="511">
        <f>+'2.1.sz.mell  '!C27+'2.2.sz.mell  '!C30</f>
        <v>17280048</v>
      </c>
      <c r="E7" s="510">
        <f>+B7-D7</f>
        <v>0</v>
      </c>
    </row>
    <row r="8" spans="1:5" x14ac:dyDescent="0.2">
      <c r="A8" s="504" t="s">
        <v>514</v>
      </c>
      <c r="B8" s="510">
        <f>+'1.1.sz.mell.'!C85</f>
        <v>317709245</v>
      </c>
      <c r="C8" s="504" t="s">
        <v>515</v>
      </c>
      <c r="D8" s="511">
        <f>+'2.1.sz.mell  '!C28+'2.2.sz.mell  '!C31</f>
        <v>317709245</v>
      </c>
      <c r="E8" s="510">
        <f>+B8-D8</f>
        <v>0</v>
      </c>
    </row>
    <row r="9" spans="1:5" x14ac:dyDescent="0.2">
      <c r="A9" s="504"/>
      <c r="B9" s="510"/>
      <c r="C9" s="504"/>
      <c r="D9" s="511"/>
      <c r="E9" s="510"/>
    </row>
    <row r="10" spans="1:5" ht="15.75" x14ac:dyDescent="0.25">
      <c r="A10" s="478" t="str">
        <f>+ÖSSZEFÜGGÉSEK!A10</f>
        <v>2016. évi módosított előirányzat BEVÉTELEK</v>
      </c>
      <c r="B10" s="512"/>
      <c r="C10" s="505"/>
      <c r="D10" s="511"/>
      <c r="E10" s="510"/>
    </row>
    <row r="11" spans="1:5" x14ac:dyDescent="0.2">
      <c r="A11" s="504"/>
      <c r="B11" s="510"/>
      <c r="C11" s="504"/>
      <c r="D11" s="511"/>
      <c r="E11" s="510"/>
    </row>
    <row r="12" spans="1:5" x14ac:dyDescent="0.2">
      <c r="A12" s="504" t="s">
        <v>516</v>
      </c>
      <c r="B12" s="510">
        <f>+'1.1.sz.mell.'!D61</f>
        <v>261529631</v>
      </c>
      <c r="C12" s="504" t="s">
        <v>522</v>
      </c>
      <c r="D12" s="511">
        <f>+'2.1.sz.mell  '!D18+'2.2.sz.mell  '!D17</f>
        <v>261529631</v>
      </c>
      <c r="E12" s="510">
        <f>+B12-D12</f>
        <v>0</v>
      </c>
    </row>
    <row r="13" spans="1:5" x14ac:dyDescent="0.2">
      <c r="A13" s="504" t="s">
        <v>517</v>
      </c>
      <c r="B13" s="510">
        <f>+'1.1.sz.mell.'!D84</f>
        <v>20759763</v>
      </c>
      <c r="C13" s="504" t="s">
        <v>523</v>
      </c>
      <c r="D13" s="511">
        <f>+'2.1.sz.mell  '!D27+'2.2.sz.mell  '!D30</f>
        <v>20759763</v>
      </c>
      <c r="E13" s="510">
        <f>+B13-D13</f>
        <v>0</v>
      </c>
    </row>
    <row r="14" spans="1:5" x14ac:dyDescent="0.2">
      <c r="A14" s="504" t="s">
        <v>518</v>
      </c>
      <c r="B14" s="510">
        <f>+'1.1.sz.mell.'!D85</f>
        <v>282289394</v>
      </c>
      <c r="C14" s="504" t="s">
        <v>524</v>
      </c>
      <c r="D14" s="511">
        <f>+'2.1.sz.mell  '!D28+'2.2.sz.mell  '!D31</f>
        <v>282289394</v>
      </c>
      <c r="E14" s="510">
        <f>+B14-D14</f>
        <v>0</v>
      </c>
    </row>
    <row r="15" spans="1:5" x14ac:dyDescent="0.2">
      <c r="A15" s="504"/>
      <c r="B15" s="510"/>
      <c r="C15" s="504"/>
      <c r="D15" s="511"/>
      <c r="E15" s="510"/>
    </row>
    <row r="16" spans="1:5" ht="14.25" x14ac:dyDescent="0.2">
      <c r="A16" s="513" t="str">
        <f>+ÖSSZEFÜGGÉSEK!A16</f>
        <v>2016. évi teljesítés BEVÉTELEK</v>
      </c>
      <c r="B16" s="477"/>
      <c r="C16" s="505"/>
      <c r="D16" s="511"/>
      <c r="E16" s="510"/>
    </row>
    <row r="17" spans="1:5" x14ac:dyDescent="0.2">
      <c r="A17" s="504"/>
      <c r="B17" s="510"/>
      <c r="C17" s="504"/>
      <c r="D17" s="511"/>
      <c r="E17" s="510"/>
    </row>
    <row r="18" spans="1:5" x14ac:dyDescent="0.2">
      <c r="A18" s="504" t="s">
        <v>519</v>
      </c>
      <c r="B18" s="510">
        <f>+'1.1.sz.mell.'!E61</f>
        <v>254545407</v>
      </c>
      <c r="C18" s="504" t="s">
        <v>525</v>
      </c>
      <c r="D18" s="511">
        <f>+'2.1.sz.mell  '!E18+'2.2.sz.mell  '!E17</f>
        <v>254545407</v>
      </c>
      <c r="E18" s="510">
        <f>+B18-D18</f>
        <v>0</v>
      </c>
    </row>
    <row r="19" spans="1:5" x14ac:dyDescent="0.2">
      <c r="A19" s="504" t="s">
        <v>520</v>
      </c>
      <c r="B19" s="510">
        <f>+'1.1.sz.mell.'!E84</f>
        <v>20759763</v>
      </c>
      <c r="C19" s="504" t="s">
        <v>526</v>
      </c>
      <c r="D19" s="511">
        <f>+'2.1.sz.mell  '!E27+'2.2.sz.mell  '!E30</f>
        <v>20759763</v>
      </c>
      <c r="E19" s="510">
        <f>+B19-D19</f>
        <v>0</v>
      </c>
    </row>
    <row r="20" spans="1:5" x14ac:dyDescent="0.2">
      <c r="A20" s="504" t="s">
        <v>521</v>
      </c>
      <c r="B20" s="510">
        <f>+'1.1.sz.mell.'!E85</f>
        <v>275305170</v>
      </c>
      <c r="C20" s="504" t="s">
        <v>527</v>
      </c>
      <c r="D20" s="511">
        <f>+'2.1.sz.mell  '!E28+'2.2.sz.mell  '!E31</f>
        <v>275305170</v>
      </c>
      <c r="E20" s="510">
        <f>+B20-D20</f>
        <v>0</v>
      </c>
    </row>
    <row r="21" spans="1:5" x14ac:dyDescent="0.2">
      <c r="A21" s="504"/>
      <c r="B21" s="510"/>
      <c r="C21" s="504"/>
      <c r="D21" s="511"/>
      <c r="E21" s="510"/>
    </row>
    <row r="22" spans="1:5" ht="15.75" x14ac:dyDescent="0.25">
      <c r="A22" s="478" t="str">
        <f>+ÖSSZEFÜGGÉSEK!A22</f>
        <v>2016. évi eredeti előirányzat KIADÁSOK</v>
      </c>
      <c r="B22" s="512"/>
      <c r="C22" s="505"/>
      <c r="D22" s="511"/>
      <c r="E22" s="510"/>
    </row>
    <row r="23" spans="1:5" x14ac:dyDescent="0.2">
      <c r="A23" s="504"/>
      <c r="B23" s="510"/>
      <c r="C23" s="504"/>
      <c r="D23" s="511"/>
      <c r="E23" s="510"/>
    </row>
    <row r="24" spans="1:5" x14ac:dyDescent="0.2">
      <c r="A24" s="504" t="s">
        <v>528</v>
      </c>
      <c r="B24" s="510">
        <f>+'1.1.sz.mell.'!C125</f>
        <v>317709245</v>
      </c>
      <c r="C24" s="504" t="s">
        <v>534</v>
      </c>
      <c r="D24" s="511">
        <f>+'2.1.sz.mell  '!G18+'2.2.sz.mell  '!G17</f>
        <v>317709245</v>
      </c>
      <c r="E24" s="510">
        <f>+B24-D24</f>
        <v>0</v>
      </c>
    </row>
    <row r="25" spans="1:5" x14ac:dyDescent="0.2">
      <c r="A25" s="504" t="s">
        <v>507</v>
      </c>
      <c r="B25" s="510">
        <f>+'1.1.sz.mell.'!C145</f>
        <v>0</v>
      </c>
      <c r="C25" s="504" t="s">
        <v>535</v>
      </c>
      <c r="D25" s="511">
        <f>+'2.1.sz.mell  '!G27+'2.2.sz.mell  '!G30</f>
        <v>0</v>
      </c>
      <c r="E25" s="510">
        <f>+B25-D25</f>
        <v>0</v>
      </c>
    </row>
    <row r="26" spans="1:5" x14ac:dyDescent="0.2">
      <c r="A26" s="504" t="s">
        <v>529</v>
      </c>
      <c r="B26" s="510">
        <f>+'1.1.sz.mell.'!C146</f>
        <v>317709245</v>
      </c>
      <c r="C26" s="504" t="s">
        <v>536</v>
      </c>
      <c r="D26" s="511">
        <f>+'2.1.sz.mell  '!G28+'2.2.sz.mell  '!G31</f>
        <v>317709245</v>
      </c>
      <c r="E26" s="510">
        <f>+B26-D26</f>
        <v>0</v>
      </c>
    </row>
    <row r="27" spans="1:5" x14ac:dyDescent="0.2">
      <c r="A27" s="504"/>
      <c r="B27" s="510"/>
      <c r="C27" s="504"/>
      <c r="D27" s="511"/>
      <c r="E27" s="510"/>
    </row>
    <row r="28" spans="1:5" ht="15.75" x14ac:dyDescent="0.25">
      <c r="A28" s="478" t="str">
        <f>+ÖSSZEFÜGGÉSEK!A28</f>
        <v>2016. évi módosított előirányzat KIADÁSOK</v>
      </c>
      <c r="B28" s="512"/>
      <c r="C28" s="505"/>
      <c r="D28" s="511"/>
      <c r="E28" s="510"/>
    </row>
    <row r="29" spans="1:5" x14ac:dyDescent="0.2">
      <c r="A29" s="504"/>
      <c r="B29" s="510"/>
      <c r="C29" s="504"/>
      <c r="D29" s="511"/>
      <c r="E29" s="510"/>
    </row>
    <row r="30" spans="1:5" x14ac:dyDescent="0.2">
      <c r="A30" s="504" t="s">
        <v>530</v>
      </c>
      <c r="B30" s="510">
        <f>+'1.1.sz.mell.'!D125</f>
        <v>278487535</v>
      </c>
      <c r="C30" s="504" t="s">
        <v>541</v>
      </c>
      <c r="D30" s="511">
        <f>+'2.1.sz.mell  '!H18+'2.2.sz.mell  '!H17</f>
        <v>278487535</v>
      </c>
      <c r="E30" s="510">
        <f>+B30-D30</f>
        <v>0</v>
      </c>
    </row>
    <row r="31" spans="1:5" x14ac:dyDescent="0.2">
      <c r="A31" s="504" t="s">
        <v>508</v>
      </c>
      <c r="B31" s="510">
        <f>+'1.1.sz.mell.'!D145</f>
        <v>3801859</v>
      </c>
      <c r="C31" s="504" t="s">
        <v>538</v>
      </c>
      <c r="D31" s="511">
        <f>+'2.1.sz.mell  '!H27+'2.2.sz.mell  '!H30</f>
        <v>3801859</v>
      </c>
      <c r="E31" s="510">
        <f>+B31-D31</f>
        <v>0</v>
      </c>
    </row>
    <row r="32" spans="1:5" x14ac:dyDescent="0.2">
      <c r="A32" s="504" t="s">
        <v>531</v>
      </c>
      <c r="B32" s="510">
        <f>+'1.1.sz.mell.'!D146</f>
        <v>282289394</v>
      </c>
      <c r="C32" s="504" t="s">
        <v>537</v>
      </c>
      <c r="D32" s="511">
        <f>+'2.1.sz.mell  '!H28+'2.2.sz.mell  '!H31</f>
        <v>282289394</v>
      </c>
      <c r="E32" s="510">
        <f>+B32-D32</f>
        <v>0</v>
      </c>
    </row>
    <row r="33" spans="1:5" x14ac:dyDescent="0.2">
      <c r="A33" s="504"/>
      <c r="B33" s="510"/>
      <c r="C33" s="504"/>
      <c r="D33" s="511"/>
      <c r="E33" s="510"/>
    </row>
    <row r="34" spans="1:5" ht="15.75" x14ac:dyDescent="0.25">
      <c r="A34" s="508" t="str">
        <f>+ÖSSZEFÜGGÉSEK!A34</f>
        <v>2016. évi teljesítés KIADÁSOK</v>
      </c>
      <c r="B34" s="512"/>
      <c r="C34" s="505"/>
      <c r="D34" s="511"/>
      <c r="E34" s="510"/>
    </row>
    <row r="35" spans="1:5" x14ac:dyDescent="0.2">
      <c r="A35" s="504"/>
      <c r="B35" s="510"/>
      <c r="C35" s="504"/>
      <c r="D35" s="511"/>
      <c r="E35" s="510"/>
    </row>
    <row r="36" spans="1:5" x14ac:dyDescent="0.2">
      <c r="A36" s="504" t="s">
        <v>532</v>
      </c>
      <c r="B36" s="510">
        <f>+'1.1.sz.mell.'!E125</f>
        <v>255488938</v>
      </c>
      <c r="C36" s="504" t="s">
        <v>542</v>
      </c>
      <c r="D36" s="511">
        <f>+'2.1.sz.mell  '!I18+'2.2.sz.mell  '!I17</f>
        <v>255488938</v>
      </c>
      <c r="E36" s="510">
        <f>+B36-D36</f>
        <v>0</v>
      </c>
    </row>
    <row r="37" spans="1:5" x14ac:dyDescent="0.2">
      <c r="A37" s="504" t="s">
        <v>509</v>
      </c>
      <c r="B37" s="510">
        <f>+'1.1.sz.mell.'!E145</f>
        <v>3801859</v>
      </c>
      <c r="C37" s="504" t="s">
        <v>540</v>
      </c>
      <c r="D37" s="511">
        <f>+'2.1.sz.mell  '!I27+'2.2.sz.mell  '!I30</f>
        <v>3801859</v>
      </c>
      <c r="E37" s="510">
        <f>+B37-D37</f>
        <v>0</v>
      </c>
    </row>
    <row r="38" spans="1:5" x14ac:dyDescent="0.2">
      <c r="A38" s="504" t="s">
        <v>533</v>
      </c>
      <c r="B38" s="510">
        <f>+'1.1.sz.mell.'!E146</f>
        <v>259290797</v>
      </c>
      <c r="C38" s="504" t="s">
        <v>539</v>
      </c>
      <c r="D38" s="511">
        <f>+'2.1.sz.mell  '!I28+'2.2.sz.mell  '!I31</f>
        <v>259290797</v>
      </c>
      <c r="E38" s="510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9"/>
  <sheetViews>
    <sheetView topLeftCell="A7" zoomScaleNormal="100" workbookViewId="0">
      <selection activeCell="K25" sqref="K25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746" t="s">
        <v>1</v>
      </c>
      <c r="B1" s="746"/>
      <c r="C1" s="746"/>
      <c r="D1" s="746"/>
      <c r="E1" s="746"/>
      <c r="F1" s="746"/>
      <c r="G1" s="746"/>
      <c r="H1" s="747" t="str">
        <f>+CONCATENATE("3. melléklet a ……/",LEFT(ÖSSZEFÜGGÉSEK!A4,4)+1,". (……) önkormányzati rendelethez")</f>
        <v>3. melléklet a ……/2017. (……) önkormányzati rendelethez</v>
      </c>
    </row>
    <row r="2" spans="1:8" ht="22.5" customHeight="1" thickBot="1" x14ac:dyDescent="0.3">
      <c r="A2" s="26"/>
      <c r="B2" s="10"/>
      <c r="C2" s="10"/>
      <c r="D2" s="10"/>
      <c r="E2" s="10"/>
      <c r="F2" s="745" t="s">
        <v>752</v>
      </c>
      <c r="G2" s="745"/>
      <c r="H2" s="747"/>
    </row>
    <row r="3" spans="1:8" s="6" customFormat="1" ht="50.25" customHeight="1" thickBot="1" x14ac:dyDescent="0.25">
      <c r="A3" s="27" t="s">
        <v>55</v>
      </c>
      <c r="B3" s="28" t="s">
        <v>56</v>
      </c>
      <c r="C3" s="28" t="s">
        <v>57</v>
      </c>
      <c r="D3" s="28" t="str">
        <f>+CONCATENATE("Felhasználás ",LEFT(ÖSSZEFÜGGÉSEK!A4,4)-1,". XII.31-ig")</f>
        <v>Felhasználás 2015. XII.31-ig</v>
      </c>
      <c r="E3" s="28" t="str">
        <f>+CONCATENATE(LEFT(ÖSSZEFÜGGÉSEK!A4,4),". évi módosított előirányzat")</f>
        <v>2016. évi módosított előirányzat</v>
      </c>
      <c r="F3" s="105" t="str">
        <f>+CONCATENATE(LEFT(ÖSSZEFÜGGÉSEK!A4,4),". évi teljesítés")</f>
        <v>2016. évi teljesítés</v>
      </c>
      <c r="G3" s="104" t="str">
        <f>+CONCATENATE("Összes teljesítés ",LEFT(ÖSSZEFÜGGÉSEK!A4,4),". dec. 31-ig")</f>
        <v>Összes teljesítés 2016. dec. 31-ig</v>
      </c>
      <c r="H3" s="747"/>
    </row>
    <row r="4" spans="1:8" s="10" customFormat="1" ht="12" customHeight="1" thickBot="1" x14ac:dyDescent="0.25">
      <c r="A4" s="471" t="s">
        <v>416</v>
      </c>
      <c r="B4" s="472" t="s">
        <v>417</v>
      </c>
      <c r="C4" s="472" t="s">
        <v>418</v>
      </c>
      <c r="D4" s="472" t="s">
        <v>419</v>
      </c>
      <c r="E4" s="472" t="s">
        <v>420</v>
      </c>
      <c r="F4" s="49" t="s">
        <v>497</v>
      </c>
      <c r="G4" s="473" t="s">
        <v>543</v>
      </c>
      <c r="H4" s="747"/>
    </row>
    <row r="5" spans="1:8" ht="15.95" customHeight="1" x14ac:dyDescent="0.2">
      <c r="A5" s="720" t="s">
        <v>753</v>
      </c>
      <c r="B5" s="721">
        <v>10000000</v>
      </c>
      <c r="C5" s="722" t="s">
        <v>757</v>
      </c>
      <c r="D5" s="723"/>
      <c r="E5" s="723"/>
      <c r="F5" s="724"/>
      <c r="G5" s="725">
        <f t="shared" ref="G5:G24" si="0">+D5+F5</f>
        <v>0</v>
      </c>
      <c r="H5" s="747"/>
    </row>
    <row r="6" spans="1:8" ht="15.95" customHeight="1" x14ac:dyDescent="0.2">
      <c r="A6" s="720" t="s">
        <v>754</v>
      </c>
      <c r="B6" s="721">
        <v>25000000</v>
      </c>
      <c r="C6" s="722" t="s">
        <v>757</v>
      </c>
      <c r="D6" s="692"/>
      <c r="E6" s="723">
        <v>22997879</v>
      </c>
      <c r="F6" s="724"/>
      <c r="G6" s="725">
        <f t="shared" si="0"/>
        <v>0</v>
      </c>
      <c r="H6" s="747"/>
    </row>
    <row r="7" spans="1:8" ht="15.95" customHeight="1" x14ac:dyDescent="0.2">
      <c r="A7" s="720" t="s">
        <v>755</v>
      </c>
      <c r="B7" s="721">
        <v>355435</v>
      </c>
      <c r="C7" s="722" t="s">
        <v>757</v>
      </c>
      <c r="D7" s="723"/>
      <c r="E7" s="724">
        <v>513500</v>
      </c>
      <c r="F7" s="724">
        <v>513500</v>
      </c>
      <c r="G7" s="725">
        <f t="shared" si="0"/>
        <v>513500</v>
      </c>
      <c r="H7" s="747"/>
    </row>
    <row r="8" spans="1:8" ht="24" customHeight="1" x14ac:dyDescent="0.2">
      <c r="A8" s="720" t="s">
        <v>758</v>
      </c>
      <c r="B8" s="721">
        <v>1651000</v>
      </c>
      <c r="C8" s="722" t="s">
        <v>757</v>
      </c>
      <c r="D8" s="723"/>
      <c r="E8" s="724"/>
      <c r="F8" s="724"/>
      <c r="G8" s="725">
        <f t="shared" si="0"/>
        <v>0</v>
      </c>
      <c r="H8" s="747"/>
    </row>
    <row r="9" spans="1:8" ht="15.95" customHeight="1" x14ac:dyDescent="0.2">
      <c r="A9" s="720" t="s">
        <v>759</v>
      </c>
      <c r="B9" s="721">
        <v>698000</v>
      </c>
      <c r="C9" s="722" t="s">
        <v>757</v>
      </c>
      <c r="D9" s="723"/>
      <c r="E9" s="724">
        <v>238252</v>
      </c>
      <c r="F9" s="724">
        <v>238252</v>
      </c>
      <c r="G9" s="725">
        <f t="shared" si="0"/>
        <v>238252</v>
      </c>
      <c r="H9" s="747"/>
    </row>
    <row r="10" spans="1:8" ht="15.95" customHeight="1" x14ac:dyDescent="0.2">
      <c r="A10" s="720" t="s">
        <v>760</v>
      </c>
      <c r="B10" s="721">
        <v>572000</v>
      </c>
      <c r="C10" s="722" t="s">
        <v>757</v>
      </c>
      <c r="D10" s="723"/>
      <c r="E10" s="724"/>
      <c r="F10" s="724"/>
      <c r="G10" s="725">
        <f t="shared" si="0"/>
        <v>0</v>
      </c>
      <c r="H10" s="747"/>
    </row>
    <row r="11" spans="1:8" ht="15.95" customHeight="1" x14ac:dyDescent="0.2">
      <c r="A11" s="720" t="s">
        <v>761</v>
      </c>
      <c r="B11" s="721">
        <v>1715000</v>
      </c>
      <c r="C11" s="722" t="s">
        <v>757</v>
      </c>
      <c r="D11" s="723"/>
      <c r="E11" s="724">
        <v>1524000</v>
      </c>
      <c r="F11" s="724">
        <v>1524000</v>
      </c>
      <c r="G11" s="725">
        <f t="shared" si="0"/>
        <v>1524000</v>
      </c>
      <c r="H11" s="747"/>
    </row>
    <row r="12" spans="1:8" s="719" customFormat="1" ht="15.95" customHeight="1" x14ac:dyDescent="0.2">
      <c r="A12" s="720" t="s">
        <v>762</v>
      </c>
      <c r="B12" s="721"/>
      <c r="C12" s="722" t="s">
        <v>757</v>
      </c>
      <c r="D12" s="723"/>
      <c r="E12" s="724">
        <v>300000</v>
      </c>
      <c r="F12" s="724">
        <v>300000</v>
      </c>
      <c r="G12" s="725">
        <f t="shared" si="0"/>
        <v>300000</v>
      </c>
      <c r="H12" s="747"/>
    </row>
    <row r="13" spans="1:8" s="719" customFormat="1" ht="15.95" customHeight="1" x14ac:dyDescent="0.2">
      <c r="A13" s="720" t="s">
        <v>763</v>
      </c>
      <c r="B13" s="721"/>
      <c r="C13" s="722" t="s">
        <v>757</v>
      </c>
      <c r="D13" s="723"/>
      <c r="E13" s="724">
        <v>600000</v>
      </c>
      <c r="F13" s="724">
        <v>600000</v>
      </c>
      <c r="G13" s="725">
        <f t="shared" si="0"/>
        <v>600000</v>
      </c>
      <c r="H13" s="747"/>
    </row>
    <row r="14" spans="1:8" s="719" customFormat="1" ht="15.95" customHeight="1" x14ac:dyDescent="0.2">
      <c r="A14" s="720" t="s">
        <v>764</v>
      </c>
      <c r="B14" s="721"/>
      <c r="C14" s="722" t="s">
        <v>757</v>
      </c>
      <c r="D14" s="723"/>
      <c r="E14" s="724">
        <v>412947</v>
      </c>
      <c r="F14" s="724">
        <v>412947</v>
      </c>
      <c r="G14" s="725">
        <f t="shared" si="0"/>
        <v>412947</v>
      </c>
      <c r="H14" s="747"/>
    </row>
    <row r="15" spans="1:8" s="719" customFormat="1" ht="15.95" customHeight="1" x14ac:dyDescent="0.2">
      <c r="A15" s="720" t="s">
        <v>765</v>
      </c>
      <c r="B15" s="721"/>
      <c r="C15" s="722" t="s">
        <v>757</v>
      </c>
      <c r="D15" s="723"/>
      <c r="E15" s="724">
        <v>199900</v>
      </c>
      <c r="F15" s="724">
        <v>199900</v>
      </c>
      <c r="G15" s="725">
        <f t="shared" si="0"/>
        <v>199900</v>
      </c>
      <c r="H15" s="747"/>
    </row>
    <row r="16" spans="1:8" s="719" customFormat="1" ht="15.95" customHeight="1" x14ac:dyDescent="0.2">
      <c r="A16" s="720" t="s">
        <v>766</v>
      </c>
      <c r="B16" s="721"/>
      <c r="C16" s="722" t="s">
        <v>757</v>
      </c>
      <c r="D16" s="723"/>
      <c r="E16" s="724">
        <v>125457</v>
      </c>
      <c r="F16" s="724">
        <v>125457</v>
      </c>
      <c r="G16" s="725">
        <f t="shared" si="0"/>
        <v>125457</v>
      </c>
      <c r="H16" s="747"/>
    </row>
    <row r="17" spans="1:8" s="719" customFormat="1" ht="15.95" customHeight="1" x14ac:dyDescent="0.2">
      <c r="A17" s="720" t="s">
        <v>767</v>
      </c>
      <c r="B17" s="723"/>
      <c r="C17" s="722" t="s">
        <v>757</v>
      </c>
      <c r="D17" s="723"/>
      <c r="E17" s="724">
        <v>319800</v>
      </c>
      <c r="F17" s="724">
        <v>319800</v>
      </c>
      <c r="G17" s="725">
        <f t="shared" si="0"/>
        <v>319800</v>
      </c>
      <c r="H17" s="747"/>
    </row>
    <row r="18" spans="1:8" s="719" customFormat="1" ht="15.95" customHeight="1" x14ac:dyDescent="0.2">
      <c r="A18" s="720" t="s">
        <v>768</v>
      </c>
      <c r="B18" s="723"/>
      <c r="C18" s="722" t="s">
        <v>757</v>
      </c>
      <c r="D18" s="723"/>
      <c r="E18" s="724">
        <v>221690</v>
      </c>
      <c r="F18" s="724">
        <v>221690</v>
      </c>
      <c r="G18" s="725">
        <f t="shared" si="0"/>
        <v>221690</v>
      </c>
      <c r="H18" s="747"/>
    </row>
    <row r="19" spans="1:8" ht="15.95" customHeight="1" x14ac:dyDescent="0.2">
      <c r="A19" s="720" t="s">
        <v>769</v>
      </c>
      <c r="B19" s="723"/>
      <c r="C19" s="722" t="s">
        <v>757</v>
      </c>
      <c r="D19" s="723"/>
      <c r="E19" s="724">
        <v>71257</v>
      </c>
      <c r="F19" s="724">
        <v>71257</v>
      </c>
      <c r="G19" s="725">
        <f t="shared" si="0"/>
        <v>71257</v>
      </c>
      <c r="H19" s="747"/>
    </row>
    <row r="20" spans="1:8" ht="15.95" customHeight="1" x14ac:dyDescent="0.2">
      <c r="A20" s="720" t="s">
        <v>770</v>
      </c>
      <c r="B20" s="692"/>
      <c r="C20" s="722" t="s">
        <v>757</v>
      </c>
      <c r="D20" s="723"/>
      <c r="E20" s="724">
        <v>165990</v>
      </c>
      <c r="F20" s="724">
        <v>165990</v>
      </c>
      <c r="G20" s="725">
        <f t="shared" si="0"/>
        <v>165990</v>
      </c>
      <c r="H20" s="747"/>
    </row>
    <row r="21" spans="1:8" ht="15.95" customHeight="1" x14ac:dyDescent="0.2">
      <c r="A21" s="720" t="s">
        <v>771</v>
      </c>
      <c r="B21" s="723"/>
      <c r="C21" s="722" t="s">
        <v>757</v>
      </c>
      <c r="D21" s="723"/>
      <c r="E21" s="724">
        <v>143500</v>
      </c>
      <c r="F21" s="724">
        <v>143500</v>
      </c>
      <c r="G21" s="725">
        <f t="shared" si="0"/>
        <v>143500</v>
      </c>
      <c r="H21" s="747"/>
    </row>
    <row r="22" spans="1:8" ht="15.95" customHeight="1" x14ac:dyDescent="0.2">
      <c r="A22" s="720" t="s">
        <v>772</v>
      </c>
      <c r="B22" s="723"/>
      <c r="C22" s="722" t="s">
        <v>757</v>
      </c>
      <c r="D22" s="723"/>
      <c r="E22" s="724">
        <v>49990</v>
      </c>
      <c r="F22" s="724">
        <v>49990</v>
      </c>
      <c r="G22" s="725">
        <f t="shared" si="0"/>
        <v>49990</v>
      </c>
      <c r="H22" s="747"/>
    </row>
    <row r="23" spans="1:8" ht="15.95" customHeight="1" x14ac:dyDescent="0.2">
      <c r="A23" s="720" t="s">
        <v>773</v>
      </c>
      <c r="B23" s="723"/>
      <c r="C23" s="722" t="s">
        <v>757</v>
      </c>
      <c r="D23" s="723"/>
      <c r="E23" s="724">
        <v>13990</v>
      </c>
      <c r="F23" s="724">
        <v>13990</v>
      </c>
      <c r="G23" s="725">
        <f t="shared" si="0"/>
        <v>13990</v>
      </c>
      <c r="H23" s="747"/>
    </row>
    <row r="24" spans="1:8" ht="15.95" customHeight="1" thickBot="1" x14ac:dyDescent="0.25">
      <c r="A24" s="720" t="s">
        <v>774</v>
      </c>
      <c r="B24" s="721"/>
      <c r="C24" s="722" t="s">
        <v>757</v>
      </c>
      <c r="D24" s="723"/>
      <c r="E24" s="724">
        <v>369056</v>
      </c>
      <c r="F24" s="724">
        <v>369056</v>
      </c>
      <c r="G24" s="725">
        <f t="shared" si="0"/>
        <v>369056</v>
      </c>
      <c r="H24" s="747"/>
    </row>
    <row r="25" spans="1:8" ht="15.95" customHeight="1" x14ac:dyDescent="0.2">
      <c r="A25" s="720"/>
      <c r="B25" s="723"/>
      <c r="C25" s="726"/>
      <c r="D25" s="723"/>
      <c r="E25" s="723"/>
      <c r="F25" s="724"/>
      <c r="G25" s="725"/>
      <c r="H25" s="747"/>
    </row>
    <row r="26" spans="1:8" ht="15.95" customHeight="1" x14ac:dyDescent="0.2">
      <c r="A26" s="720"/>
      <c r="B26" s="727"/>
      <c r="C26" s="728"/>
      <c r="D26" s="727"/>
      <c r="E26" s="727"/>
      <c r="F26" s="729"/>
      <c r="G26" s="725">
        <f t="shared" ref="G26" si="1">+D26+F26</f>
        <v>0</v>
      </c>
      <c r="H26" s="747"/>
    </row>
    <row r="27" spans="1:8" ht="15.95" customHeight="1" x14ac:dyDescent="0.2">
      <c r="A27" s="7"/>
      <c r="B27" s="2"/>
      <c r="C27" s="11"/>
      <c r="D27" s="2"/>
      <c r="E27" s="2"/>
      <c r="F27" s="50"/>
      <c r="G27" s="51">
        <f t="shared" ref="G27:G29" si="2">+D27+F27</f>
        <v>0</v>
      </c>
      <c r="H27" s="747"/>
    </row>
    <row r="28" spans="1:8" ht="15.95" customHeight="1" x14ac:dyDescent="0.2">
      <c r="A28" s="7"/>
      <c r="B28" s="2"/>
      <c r="C28" s="11"/>
      <c r="D28" s="2"/>
      <c r="E28" s="2"/>
      <c r="F28" s="50"/>
      <c r="G28" s="51">
        <f t="shared" si="2"/>
        <v>0</v>
      </c>
      <c r="H28" s="747"/>
    </row>
    <row r="29" spans="1:8" ht="15.95" customHeight="1" thickBot="1" x14ac:dyDescent="0.25">
      <c r="A29" s="12"/>
      <c r="B29" s="3"/>
      <c r="C29" s="13"/>
      <c r="D29" s="3"/>
      <c r="E29" s="3"/>
      <c r="F29" s="52"/>
      <c r="G29" s="51">
        <f t="shared" si="2"/>
        <v>0</v>
      </c>
      <c r="H29" s="747"/>
    </row>
    <row r="30" spans="1:8" s="16" customFormat="1" ht="18" customHeight="1" thickBot="1" x14ac:dyDescent="0.25">
      <c r="A30" s="29" t="s">
        <v>54</v>
      </c>
      <c r="B30" s="14">
        <f>SUM(B5:B29)</f>
        <v>39991435</v>
      </c>
      <c r="C30" s="21"/>
      <c r="D30" s="14">
        <f>SUM(D5:D29)</f>
        <v>0</v>
      </c>
      <c r="E30" s="14">
        <f>SUM(E5:E29)</f>
        <v>28267208</v>
      </c>
      <c r="F30" s="14">
        <f>SUM(F5:F29)</f>
        <v>5269329</v>
      </c>
      <c r="G30" s="15">
        <f>SUM(G5:G29)</f>
        <v>5269329</v>
      </c>
      <c r="H30" s="747"/>
    </row>
    <row r="31" spans="1:8" x14ac:dyDescent="0.2">
      <c r="F31" s="16"/>
      <c r="G31" s="16"/>
      <c r="H31" s="661"/>
    </row>
    <row r="32" spans="1:8" x14ac:dyDescent="0.2">
      <c r="H32" s="661"/>
    </row>
    <row r="33" spans="8:8" x14ac:dyDescent="0.2">
      <c r="H33" s="661"/>
    </row>
    <row r="34" spans="8:8" x14ac:dyDescent="0.2">
      <c r="H34" s="661"/>
    </row>
    <row r="35" spans="8:8" x14ac:dyDescent="0.2">
      <c r="H35" s="661"/>
    </row>
    <row r="36" spans="8:8" x14ac:dyDescent="0.2">
      <c r="H36" s="661"/>
    </row>
    <row r="37" spans="8:8" x14ac:dyDescent="0.2">
      <c r="H37" s="661"/>
    </row>
    <row r="38" spans="8:8" x14ac:dyDescent="0.2">
      <c r="H38" s="661"/>
    </row>
    <row r="39" spans="8:8" x14ac:dyDescent="0.2">
      <c r="H39" s="661"/>
    </row>
  </sheetData>
  <mergeCells count="3">
    <mergeCell ref="F2:G2"/>
    <mergeCell ref="A1:G1"/>
    <mergeCell ref="H1:H30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7.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8. tájékoztató 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BODROGHALOM-LT1</cp:lastModifiedBy>
  <cp:lastPrinted>2017-05-25T23:44:13Z</cp:lastPrinted>
  <dcterms:created xsi:type="dcterms:W3CDTF">1999-10-30T10:30:45Z</dcterms:created>
  <dcterms:modified xsi:type="dcterms:W3CDTF">2017-05-25T23:50:37Z</dcterms:modified>
</cp:coreProperties>
</file>